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Nursery" sheetId="10" r:id="rId3"/>
    <sheet name="Marks Entry LKG" sheetId="21" r:id="rId4"/>
    <sheet name="Marks Entry UKG" sheetId="28" r:id="rId5"/>
    <sheet name="Result Sheet" sheetId="17" r:id="rId6"/>
    <sheet name="Green Sheet" sheetId="29" r:id="rId7"/>
    <sheet name="Teacher &amp; Cat. Wise Result" sheetId="23" r:id="rId8"/>
    <sheet name="Result Aggregate" sheetId="24" r:id="rId9"/>
    <sheet name="Full Marksheet" sheetId="26" r:id="rId10"/>
    <sheet name="All student Report Card" sheetId="27" r:id="rId11"/>
  </sheets>
  <externalReferences>
    <externalReference r:id="rId12"/>
  </externalReferences>
  <definedNames>
    <definedName name="Mark">'Marks Entry Nursery'!$I$7:$AS$206</definedName>
    <definedName name="Marks">'Result Sheet'!$B$8:$DQ$207</definedName>
    <definedName name="Picture">INDEX('Master sheet'!$H$29,MATCH('Master sheet'!$E$26,'Master sheet'!$G$29,0))</definedName>
    <definedName name="_xlnm.Print_Area" localSheetId="10">'All student Report Card'!$B$1:$AF$31,'All student Report Card'!$B$33:$AF$63,'All student Report Card'!$B$65:$AF$95,'All student Report Card'!$B$97:$AF$127,'All student Report Card'!$B$129:$AF$159,'All student Report Card'!$B$161:$AF$191,'All student Report Card'!$B$193:$AF$223,'All student Report Card'!$B$225:$AF$255,'All student Report Card'!$B$257:$AF$287,'All student Report Card'!$B$289:$AF$319,'All student Report Card'!$AH$1:$AL$6,'All student Report Card'!$AJ$13:$AM$21</definedName>
    <definedName name="_xlnm.Print_Area" localSheetId="9">'Full Marksheet'!$B$1:$P$33,'Full Marksheet'!$B$35:$P$67,'Full Marksheet'!$B$69:$P$101,'Full Marksheet'!$B$103:$P$135,'Full Marksheet'!$B$137:$P$169,'Full Marksheet'!$B$171:$P$203,'Full Marksheet'!$B$205:$P$237,'Full Marksheet'!$B$239:$P$271,'Full Marksheet'!$B$273:$P$305,'Full Marksheet'!$B$307:$P$339,'Full Marksheet'!$S$1:$W$10</definedName>
    <definedName name="_xlnm.Print_Area" localSheetId="6">'Green Sheet'!$A$1:$W$219</definedName>
    <definedName name="_xlnm.Print_Area" localSheetId="8">'Result Aggregate'!$A$1:$W$213</definedName>
    <definedName name="_xlnm.Print_Area" localSheetId="5">'Result Sheet'!$A$2:$DQ$218</definedName>
    <definedName name="_xlnm.Print_Area" localSheetId="7">'Teacher &amp; Cat. Wise Result'!$A$1:$O$17,'Teacher &amp; Cat. Wise Result'!$A$19:$O$37</definedName>
    <definedName name="sessional">'Marks Entry Nursery'!$BQ$7:$CE$206</definedName>
    <definedName name="Sub">'Marks Entry Nursery'!$BB$21:$BB$66</definedName>
    <definedName name="Subject">'Marks Entry Nursery'!$CG$1:$CG$8</definedName>
    <definedName name="subject1">'Marks Entry Nursery'!$CI$1:$CI$4</definedName>
    <definedName name="subject2">'Marks Entry Nursery'!$CJ$1:$CJ$3</definedName>
    <definedName name="subject5">'Green Sheet'!$AJ$8:$AJ$17</definedName>
  </definedNames>
  <calcPr calcId="124519"/>
</workbook>
</file>

<file path=xl/calcChain.xml><?xml version="1.0" encoding="utf-8"?>
<calcChain xmlns="http://schemas.openxmlformats.org/spreadsheetml/2006/main">
  <c r="AI313" i="26"/>
  <c r="AI279"/>
  <c r="AI245"/>
  <c r="AI211"/>
  <c r="AI177"/>
  <c r="AI143"/>
  <c r="AI109"/>
  <c r="AI75"/>
  <c r="AI41"/>
  <c r="AI7"/>
  <c r="AG313"/>
  <c r="AG279"/>
  <c r="AG245"/>
  <c r="AG211"/>
  <c r="AG177"/>
  <c r="AG143"/>
  <c r="AG109"/>
  <c r="AG75"/>
  <c r="AG41"/>
  <c r="AG7"/>
  <c r="D14" i="23"/>
  <c r="C14"/>
  <c r="D13"/>
  <c r="C13"/>
  <c r="E14"/>
  <c r="E13"/>
  <c r="E12"/>
  <c r="E11"/>
  <c r="E5"/>
  <c r="E8"/>
  <c r="E10"/>
  <c r="E7"/>
  <c r="E6"/>
  <c r="F5"/>
  <c r="C5"/>
  <c r="DE4" i="17"/>
  <c r="DA4"/>
  <c r="BU4"/>
  <c r="BC4"/>
  <c r="AK4"/>
  <c r="S4"/>
  <c r="J14" i="23"/>
  <c r="K14"/>
  <c r="J13"/>
  <c r="K13"/>
  <c r="L14"/>
  <c r="L13"/>
  <c r="M13"/>
  <c r="M14"/>
  <c r="H218" i="17"/>
  <c r="H217"/>
  <c r="H216"/>
  <c r="H215"/>
  <c r="H214"/>
  <c r="AV3" i="28"/>
  <c r="AT3"/>
  <c r="AV3" i="21"/>
  <c r="AT3"/>
  <c r="G3" i="29"/>
  <c r="J3" i="17"/>
  <c r="I2" i="28"/>
  <c r="I2" i="21"/>
  <c r="I2" i="10"/>
  <c r="DE208" i="17"/>
  <c r="B14" i="23" s="1"/>
  <c r="DA208" i="17"/>
  <c r="B13" i="23" s="1"/>
  <c r="AR4" i="28"/>
  <c r="AP4"/>
  <c r="AN4"/>
  <c r="AR4" i="21"/>
  <c r="AP4"/>
  <c r="AN4"/>
  <c r="AR4" i="10"/>
  <c r="AP4"/>
  <c r="AN4"/>
  <c r="AK3"/>
  <c r="G23" i="22"/>
  <c r="G22"/>
  <c r="G21"/>
  <c r="K12"/>
  <c r="K11"/>
  <c r="K10"/>
  <c r="G12"/>
  <c r="AR3" i="21"/>
  <c r="G10" i="22"/>
  <c r="G11"/>
  <c r="AP3" i="21"/>
  <c r="AN3"/>
  <c r="G9" i="22"/>
  <c r="A207" i="29" l="1"/>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D3"/>
  <c r="P6"/>
  <c r="O6"/>
  <c r="N6"/>
  <c r="L6"/>
  <c r="K6"/>
  <c r="J6"/>
  <c r="W5"/>
  <c r="Q5"/>
  <c r="N5"/>
  <c r="M5"/>
  <c r="J5"/>
  <c r="I5"/>
  <c r="H5"/>
  <c r="G5"/>
  <c r="F5"/>
  <c r="E5"/>
  <c r="D5"/>
  <c r="C5"/>
  <c r="B5"/>
  <c r="A5"/>
  <c r="J3"/>
  <c r="F3"/>
  <c r="B3"/>
  <c r="A1"/>
  <c r="H209" l="1"/>
  <c r="T5" i="26" l="1"/>
  <c r="B337"/>
  <c r="I336"/>
  <c r="B336"/>
  <c r="I335"/>
  <c r="B335"/>
  <c r="I334"/>
  <c r="B334"/>
  <c r="B303"/>
  <c r="I302"/>
  <c r="B302"/>
  <c r="I301"/>
  <c r="B301"/>
  <c r="I300"/>
  <c r="B300"/>
  <c r="B269"/>
  <c r="I268"/>
  <c r="B268"/>
  <c r="I267"/>
  <c r="B267"/>
  <c r="I266"/>
  <c r="B266"/>
  <c r="B235"/>
  <c r="I234"/>
  <c r="B234"/>
  <c r="I233"/>
  <c r="B233"/>
  <c r="I232"/>
  <c r="B232"/>
  <c r="B201"/>
  <c r="I200"/>
  <c r="B200"/>
  <c r="I199"/>
  <c r="B199"/>
  <c r="I198"/>
  <c r="B198"/>
  <c r="B167"/>
  <c r="I166"/>
  <c r="B166"/>
  <c r="I165"/>
  <c r="B165"/>
  <c r="I164"/>
  <c r="B164"/>
  <c r="B133"/>
  <c r="I132"/>
  <c r="B132"/>
  <c r="I131"/>
  <c r="B131"/>
  <c r="I130"/>
  <c r="B130"/>
  <c r="DO211" i="17"/>
  <c r="A2" i="24"/>
  <c r="CF209" i="17"/>
  <c r="DE209"/>
  <c r="A14" i="23" s="1"/>
  <c r="DA209" i="17"/>
  <c r="A13" i="23" s="1"/>
  <c r="CT209" i="17"/>
  <c r="A12" i="23" s="1"/>
  <c r="CM209" i="17"/>
  <c r="AK3" i="21"/>
  <c r="AD3"/>
  <c r="W3"/>
  <c r="P3"/>
  <c r="G24" i="22"/>
  <c r="K13"/>
  <c r="G13"/>
  <c r="K9"/>
  <c r="K8"/>
  <c r="K7"/>
  <c r="K6"/>
  <c r="DF7" i="17"/>
  <c r="DE7"/>
  <c r="DB7"/>
  <c r="DA7"/>
  <c r="CU7"/>
  <c r="CT7"/>
  <c r="CN7"/>
  <c r="CM7"/>
  <c r="CG7"/>
  <c r="CF7"/>
  <c r="BW7"/>
  <c r="BV7"/>
  <c r="BS7"/>
  <c r="BR7"/>
  <c r="BE7"/>
  <c r="BD7"/>
  <c r="BA7"/>
  <c r="AZ7"/>
  <c r="AM7"/>
  <c r="AL7"/>
  <c r="AH7"/>
  <c r="AI7"/>
  <c r="U7"/>
  <c r="T7"/>
  <c r="Q7"/>
  <c r="P7"/>
  <c r="DX9"/>
  <c r="B9" s="1"/>
  <c r="DX10"/>
  <c r="B10" s="1"/>
  <c r="DX11"/>
  <c r="B11" s="1"/>
  <c r="DX12"/>
  <c r="B12" s="1"/>
  <c r="DX13"/>
  <c r="B13" s="1"/>
  <c r="DX14"/>
  <c r="B14" s="1"/>
  <c r="DX15"/>
  <c r="B15" s="1"/>
  <c r="DX16"/>
  <c r="B16" s="1"/>
  <c r="DX17"/>
  <c r="B17" s="1"/>
  <c r="DX18"/>
  <c r="B18" s="1"/>
  <c r="DX19"/>
  <c r="B19" s="1"/>
  <c r="DX20"/>
  <c r="B20" s="1"/>
  <c r="DX21"/>
  <c r="B21" s="1"/>
  <c r="DX22"/>
  <c r="B22" s="1"/>
  <c r="DX23"/>
  <c r="B23" s="1"/>
  <c r="DX24"/>
  <c r="B24" s="1"/>
  <c r="DX25"/>
  <c r="B25" s="1"/>
  <c r="DX26"/>
  <c r="B26" s="1"/>
  <c r="DX27"/>
  <c r="B27" s="1"/>
  <c r="DX28"/>
  <c r="B28" s="1"/>
  <c r="DX29"/>
  <c r="B29" s="1"/>
  <c r="DX30"/>
  <c r="B30" s="1"/>
  <c r="DX31"/>
  <c r="B31" s="1"/>
  <c r="DX32"/>
  <c r="B32" s="1"/>
  <c r="DX33"/>
  <c r="B33" s="1"/>
  <c r="DX34"/>
  <c r="B34" s="1"/>
  <c r="DX35"/>
  <c r="B35" s="1"/>
  <c r="DX36"/>
  <c r="B36" s="1"/>
  <c r="DX37"/>
  <c r="B37" s="1"/>
  <c r="DX38"/>
  <c r="B38" s="1"/>
  <c r="DX39"/>
  <c r="B39" s="1"/>
  <c r="DX40"/>
  <c r="B40" s="1"/>
  <c r="DX41"/>
  <c r="B41" s="1"/>
  <c r="DX42"/>
  <c r="B42" s="1"/>
  <c r="DX43"/>
  <c r="B43" s="1"/>
  <c r="DX44"/>
  <c r="B44" s="1"/>
  <c r="DX45"/>
  <c r="B45" s="1"/>
  <c r="DX46"/>
  <c r="B46" s="1"/>
  <c r="DX47"/>
  <c r="B47" s="1"/>
  <c r="DX48"/>
  <c r="B48" s="1"/>
  <c r="DX49"/>
  <c r="B49" s="1"/>
  <c r="DX50"/>
  <c r="B50" s="1"/>
  <c r="DX51"/>
  <c r="B51" s="1"/>
  <c r="DX52"/>
  <c r="B52" s="1"/>
  <c r="DX53"/>
  <c r="B53" s="1"/>
  <c r="DX54"/>
  <c r="B54" s="1"/>
  <c r="DX55"/>
  <c r="B55" s="1"/>
  <c r="DX56"/>
  <c r="B56" s="1"/>
  <c r="DX57"/>
  <c r="B57" s="1"/>
  <c r="DX58"/>
  <c r="B58" s="1"/>
  <c r="DX59"/>
  <c r="B59" s="1"/>
  <c r="DX60"/>
  <c r="B60" s="1"/>
  <c r="DX61"/>
  <c r="B61" s="1"/>
  <c r="DX62"/>
  <c r="B62" s="1"/>
  <c r="DX63"/>
  <c r="B63" s="1"/>
  <c r="DX64"/>
  <c r="B64" s="1"/>
  <c r="DX65"/>
  <c r="B65" s="1"/>
  <c r="DX66"/>
  <c r="B66" s="1"/>
  <c r="DX67"/>
  <c r="B67" s="1"/>
  <c r="DX68"/>
  <c r="B68" s="1"/>
  <c r="DX69"/>
  <c r="B69" s="1"/>
  <c r="DX70"/>
  <c r="B70" s="1"/>
  <c r="DX71"/>
  <c r="B71" s="1"/>
  <c r="DX72"/>
  <c r="B72" s="1"/>
  <c r="DX73"/>
  <c r="B73" s="1"/>
  <c r="DX74"/>
  <c r="B74" s="1"/>
  <c r="DX75"/>
  <c r="B75" s="1"/>
  <c r="DX76"/>
  <c r="B76" s="1"/>
  <c r="DX77"/>
  <c r="B77" s="1"/>
  <c r="DX78"/>
  <c r="B78" s="1"/>
  <c r="DX79"/>
  <c r="B79" s="1"/>
  <c r="DX80"/>
  <c r="B80" s="1"/>
  <c r="DX81"/>
  <c r="B81" s="1"/>
  <c r="DX82"/>
  <c r="B82" s="1"/>
  <c r="DX83"/>
  <c r="B83" s="1"/>
  <c r="DX84"/>
  <c r="B84" s="1"/>
  <c r="DX85"/>
  <c r="B85" s="1"/>
  <c r="DX86"/>
  <c r="B86" s="1"/>
  <c r="DX87"/>
  <c r="B87" s="1"/>
  <c r="DX88"/>
  <c r="B88" s="1"/>
  <c r="DX89"/>
  <c r="B89" s="1"/>
  <c r="DX90"/>
  <c r="B90" s="1"/>
  <c r="DX91"/>
  <c r="B91" s="1"/>
  <c r="DX92"/>
  <c r="B92" s="1"/>
  <c r="DX93"/>
  <c r="B93" s="1"/>
  <c r="DX94"/>
  <c r="B94" s="1"/>
  <c r="DX95"/>
  <c r="B95" s="1"/>
  <c r="DX96"/>
  <c r="B96" s="1"/>
  <c r="DX97"/>
  <c r="B97" s="1"/>
  <c r="DX98"/>
  <c r="B98" s="1"/>
  <c r="DX99"/>
  <c r="B99" s="1"/>
  <c r="DX100"/>
  <c r="B100" s="1"/>
  <c r="DX101"/>
  <c r="B101" s="1"/>
  <c r="DX102"/>
  <c r="B102" s="1"/>
  <c r="DX103"/>
  <c r="B103" s="1"/>
  <c r="DX104"/>
  <c r="B104" s="1"/>
  <c r="DX105"/>
  <c r="B105" s="1"/>
  <c r="DX106"/>
  <c r="B106" s="1"/>
  <c r="DX107"/>
  <c r="B107" s="1"/>
  <c r="DX108"/>
  <c r="B108" s="1"/>
  <c r="DX109"/>
  <c r="B109" s="1"/>
  <c r="DX110"/>
  <c r="B110" s="1"/>
  <c r="DX111"/>
  <c r="B111" s="1"/>
  <c r="DX112"/>
  <c r="B112" s="1"/>
  <c r="DX113"/>
  <c r="B113" s="1"/>
  <c r="DX114"/>
  <c r="B114" s="1"/>
  <c r="DX115"/>
  <c r="B115" s="1"/>
  <c r="DX116"/>
  <c r="B116" s="1"/>
  <c r="DX117"/>
  <c r="B117" s="1"/>
  <c r="DX118"/>
  <c r="B118" s="1"/>
  <c r="DX119"/>
  <c r="B119" s="1"/>
  <c r="DX120"/>
  <c r="B120" s="1"/>
  <c r="DX121"/>
  <c r="B121" s="1"/>
  <c r="DX122"/>
  <c r="B122" s="1"/>
  <c r="DX123"/>
  <c r="B123" s="1"/>
  <c r="DX124"/>
  <c r="B124" s="1"/>
  <c r="DX125"/>
  <c r="B125" s="1"/>
  <c r="DX126"/>
  <c r="B126" s="1"/>
  <c r="DX127"/>
  <c r="B127" s="1"/>
  <c r="DX128"/>
  <c r="B128" s="1"/>
  <c r="DX129"/>
  <c r="B129" s="1"/>
  <c r="DX130"/>
  <c r="B130" s="1"/>
  <c r="DX131"/>
  <c r="B131" s="1"/>
  <c r="DX132"/>
  <c r="B132" s="1"/>
  <c r="DX133"/>
  <c r="B133" s="1"/>
  <c r="DX134"/>
  <c r="B134" s="1"/>
  <c r="DX135"/>
  <c r="B135" s="1"/>
  <c r="DX136"/>
  <c r="B136" s="1"/>
  <c r="DX137"/>
  <c r="B137" s="1"/>
  <c r="DX138"/>
  <c r="B138" s="1"/>
  <c r="DX139"/>
  <c r="B139" s="1"/>
  <c r="DX140"/>
  <c r="B140" s="1"/>
  <c r="DX141"/>
  <c r="B141" s="1"/>
  <c r="DX142"/>
  <c r="B142" s="1"/>
  <c r="DX143"/>
  <c r="B143" s="1"/>
  <c r="DX144"/>
  <c r="B144" s="1"/>
  <c r="DX145"/>
  <c r="B145" s="1"/>
  <c r="DX146"/>
  <c r="B146" s="1"/>
  <c r="DX147"/>
  <c r="B147" s="1"/>
  <c r="DX148"/>
  <c r="B148" s="1"/>
  <c r="DX149"/>
  <c r="B149" s="1"/>
  <c r="DX150"/>
  <c r="B150" s="1"/>
  <c r="DX151"/>
  <c r="B151" s="1"/>
  <c r="DX152"/>
  <c r="B152" s="1"/>
  <c r="DX153"/>
  <c r="B153" s="1"/>
  <c r="DX154"/>
  <c r="B154" s="1"/>
  <c r="DX155"/>
  <c r="B155" s="1"/>
  <c r="DX156"/>
  <c r="B156" s="1"/>
  <c r="DX157"/>
  <c r="B157" s="1"/>
  <c r="DX158"/>
  <c r="B158" s="1"/>
  <c r="DX159"/>
  <c r="B159" s="1"/>
  <c r="DX160"/>
  <c r="B160" s="1"/>
  <c r="DX161"/>
  <c r="B161" s="1"/>
  <c r="DX162"/>
  <c r="B162" s="1"/>
  <c r="DX163"/>
  <c r="B163" s="1"/>
  <c r="DX164"/>
  <c r="B164" s="1"/>
  <c r="DX165"/>
  <c r="B165" s="1"/>
  <c r="DX166"/>
  <c r="B166" s="1"/>
  <c r="DX167"/>
  <c r="B167" s="1"/>
  <c r="DX168"/>
  <c r="B168" s="1"/>
  <c r="DX169"/>
  <c r="B169" s="1"/>
  <c r="DX170"/>
  <c r="B170" s="1"/>
  <c r="DX171"/>
  <c r="B171" s="1"/>
  <c r="DX172"/>
  <c r="B172" s="1"/>
  <c r="DX173"/>
  <c r="B173" s="1"/>
  <c r="DX174"/>
  <c r="B174" s="1"/>
  <c r="DX175"/>
  <c r="B175" s="1"/>
  <c r="DX176"/>
  <c r="B176" s="1"/>
  <c r="DX177"/>
  <c r="B177" s="1"/>
  <c r="DX178"/>
  <c r="B178" s="1"/>
  <c r="DX179"/>
  <c r="B179" s="1"/>
  <c r="DX180"/>
  <c r="B180" s="1"/>
  <c r="DX181"/>
  <c r="B181" s="1"/>
  <c r="DX182"/>
  <c r="B182" s="1"/>
  <c r="DX183"/>
  <c r="B183" s="1"/>
  <c r="DX184"/>
  <c r="B184" s="1"/>
  <c r="DX185"/>
  <c r="B185" s="1"/>
  <c r="DX186"/>
  <c r="B186" s="1"/>
  <c r="DX187"/>
  <c r="B187" s="1"/>
  <c r="DX188"/>
  <c r="B188" s="1"/>
  <c r="DX189"/>
  <c r="B189" s="1"/>
  <c r="DX190"/>
  <c r="B190" s="1"/>
  <c r="DX191"/>
  <c r="B191" s="1"/>
  <c r="DX192"/>
  <c r="B192" s="1"/>
  <c r="DX193"/>
  <c r="B193" s="1"/>
  <c r="DX194"/>
  <c r="B194" s="1"/>
  <c r="DX195"/>
  <c r="B195" s="1"/>
  <c r="DX196"/>
  <c r="B196" s="1"/>
  <c r="DX197"/>
  <c r="B197" s="1"/>
  <c r="DX198"/>
  <c r="B198" s="1"/>
  <c r="DX199"/>
  <c r="B199" s="1"/>
  <c r="DX200"/>
  <c r="B200" s="1"/>
  <c r="DX201"/>
  <c r="B201" s="1"/>
  <c r="DX202"/>
  <c r="B202" s="1"/>
  <c r="DX203"/>
  <c r="B203" s="1"/>
  <c r="DX204"/>
  <c r="B204" s="1"/>
  <c r="DX205"/>
  <c r="B205" s="1"/>
  <c r="DX206"/>
  <c r="B206" s="1"/>
  <c r="DX207"/>
  <c r="B207" s="1"/>
  <c r="DX8"/>
  <c r="B8" s="1"/>
  <c r="CD206" i="28"/>
  <c r="CE206" s="1"/>
  <c r="CB206"/>
  <c r="CC206" s="1"/>
  <c r="BZ206"/>
  <c r="CA206" s="1"/>
  <c r="BX206"/>
  <c r="BY206" s="1"/>
  <c r="BV206"/>
  <c r="BW206" s="1"/>
  <c r="BT206"/>
  <c r="BU206" s="1"/>
  <c r="BR206"/>
  <c r="BS206" s="1"/>
  <c r="BQ206"/>
  <c r="CE205"/>
  <c r="CD205"/>
  <c r="CC205"/>
  <c r="CB205"/>
  <c r="CA205"/>
  <c r="BZ205"/>
  <c r="BY205"/>
  <c r="BX205"/>
  <c r="BW205"/>
  <c r="BV205"/>
  <c r="BU205"/>
  <c r="BT205"/>
  <c r="BS205"/>
  <c r="BR205"/>
  <c r="BQ205"/>
  <c r="CD204"/>
  <c r="CE204" s="1"/>
  <c r="CB204"/>
  <c r="CC204" s="1"/>
  <c r="BZ204"/>
  <c r="CA204" s="1"/>
  <c r="BX204"/>
  <c r="BY204" s="1"/>
  <c r="BV204"/>
  <c r="BW204" s="1"/>
  <c r="BT204"/>
  <c r="BU204" s="1"/>
  <c r="BR204"/>
  <c r="BS204" s="1"/>
  <c r="BQ204"/>
  <c r="CE203"/>
  <c r="CD203"/>
  <c r="CC203"/>
  <c r="CB203"/>
  <c r="CA203"/>
  <c r="BZ203"/>
  <c r="BY203"/>
  <c r="BX203"/>
  <c r="BW203"/>
  <c r="BV203"/>
  <c r="BU203"/>
  <c r="BT203"/>
  <c r="BS203"/>
  <c r="BR203"/>
  <c r="BQ203"/>
  <c r="CD202"/>
  <c r="CE202" s="1"/>
  <c r="CB202"/>
  <c r="CC202" s="1"/>
  <c r="BZ202"/>
  <c r="CA202" s="1"/>
  <c r="BX202"/>
  <c r="BY202" s="1"/>
  <c r="BV202"/>
  <c r="BW202" s="1"/>
  <c r="BT202"/>
  <c r="BU202" s="1"/>
  <c r="BR202"/>
  <c r="BS202" s="1"/>
  <c r="BQ202"/>
  <c r="CE201"/>
  <c r="CD201"/>
  <c r="CC201"/>
  <c r="CB201"/>
  <c r="CA201"/>
  <c r="BZ201"/>
  <c r="BY201"/>
  <c r="BX201"/>
  <c r="BW201"/>
  <c r="BV201"/>
  <c r="BU201"/>
  <c r="BT201"/>
  <c r="BS201"/>
  <c r="BR201"/>
  <c r="BQ201"/>
  <c r="CD200"/>
  <c r="CE200" s="1"/>
  <c r="CB200"/>
  <c r="CC200" s="1"/>
  <c r="BZ200"/>
  <c r="CA200" s="1"/>
  <c r="BX200"/>
  <c r="BY200" s="1"/>
  <c r="BV200"/>
  <c r="BW200" s="1"/>
  <c r="BT200"/>
  <c r="BU200" s="1"/>
  <c r="BR200"/>
  <c r="BS200" s="1"/>
  <c r="BQ200"/>
  <c r="CE199"/>
  <c r="CD199"/>
  <c r="CC199"/>
  <c r="CB199"/>
  <c r="CA199"/>
  <c r="BZ199"/>
  <c r="BY199"/>
  <c r="BX199"/>
  <c r="BW199"/>
  <c r="BV199"/>
  <c r="BU199"/>
  <c r="BT199"/>
  <c r="BS199"/>
  <c r="BR199"/>
  <c r="BQ199"/>
  <c r="CD198"/>
  <c r="CE198" s="1"/>
  <c r="CB198"/>
  <c r="CC198" s="1"/>
  <c r="BZ198"/>
  <c r="CA198" s="1"/>
  <c r="BX198"/>
  <c r="BY198" s="1"/>
  <c r="BV198"/>
  <c r="BW198" s="1"/>
  <c r="BT198"/>
  <c r="BU198" s="1"/>
  <c r="BR198"/>
  <c r="BS198" s="1"/>
  <c r="BQ198"/>
  <c r="CE197"/>
  <c r="CD197"/>
  <c r="CC197"/>
  <c r="CB197"/>
  <c r="CA197"/>
  <c r="BZ197"/>
  <c r="BY197"/>
  <c r="BX197"/>
  <c r="BW197"/>
  <c r="BV197"/>
  <c r="BU197"/>
  <c r="BT197"/>
  <c r="BS197"/>
  <c r="BR197"/>
  <c r="BQ197"/>
  <c r="CD196"/>
  <c r="CE196" s="1"/>
  <c r="CB196"/>
  <c r="CC196" s="1"/>
  <c r="BZ196"/>
  <c r="CA196" s="1"/>
  <c r="BX196"/>
  <c r="BY196" s="1"/>
  <c r="BV196"/>
  <c r="BW196" s="1"/>
  <c r="BT196"/>
  <c r="BU196" s="1"/>
  <c r="BR196"/>
  <c r="BS196" s="1"/>
  <c r="BQ196"/>
  <c r="CE195"/>
  <c r="CD195"/>
  <c r="CC195"/>
  <c r="CB195"/>
  <c r="CA195"/>
  <c r="BZ195"/>
  <c r="BY195"/>
  <c r="BX195"/>
  <c r="BW195"/>
  <c r="BV195"/>
  <c r="BU195"/>
  <c r="BT195"/>
  <c r="BS195"/>
  <c r="BR195"/>
  <c r="BQ195"/>
  <c r="CD194"/>
  <c r="CE194" s="1"/>
  <c r="CB194"/>
  <c r="CC194" s="1"/>
  <c r="BZ194"/>
  <c r="CA194" s="1"/>
  <c r="BX194"/>
  <c r="BY194" s="1"/>
  <c r="BV194"/>
  <c r="BW194" s="1"/>
  <c r="BT194"/>
  <c r="BU194" s="1"/>
  <c r="BR194"/>
  <c r="BS194" s="1"/>
  <c r="BQ194"/>
  <c r="CE193"/>
  <c r="CD193"/>
  <c r="CC193"/>
  <c r="CB193"/>
  <c r="CA193"/>
  <c r="BZ193"/>
  <c r="BY193"/>
  <c r="BX193"/>
  <c r="BW193"/>
  <c r="BV193"/>
  <c r="BU193"/>
  <c r="BT193"/>
  <c r="BS193"/>
  <c r="BR193"/>
  <c r="BQ193"/>
  <c r="CD192"/>
  <c r="CE192" s="1"/>
  <c r="CB192"/>
  <c r="CC192" s="1"/>
  <c r="BZ192"/>
  <c r="CA192" s="1"/>
  <c r="BX192"/>
  <c r="BY192" s="1"/>
  <c r="BV192"/>
  <c r="BW192" s="1"/>
  <c r="BT192"/>
  <c r="BU192" s="1"/>
  <c r="BR192"/>
  <c r="BS192" s="1"/>
  <c r="BQ192"/>
  <c r="CE191"/>
  <c r="CD191"/>
  <c r="CC191"/>
  <c r="CB191"/>
  <c r="CA191"/>
  <c r="BZ191"/>
  <c r="BY191"/>
  <c r="BX191"/>
  <c r="BW191"/>
  <c r="BV191"/>
  <c r="BU191"/>
  <c r="BT191"/>
  <c r="BS191"/>
  <c r="BR191"/>
  <c r="BQ191"/>
  <c r="CD190"/>
  <c r="CE190" s="1"/>
  <c r="CB190"/>
  <c r="CC190" s="1"/>
  <c r="BZ190"/>
  <c r="CA190" s="1"/>
  <c r="BX190"/>
  <c r="BY190" s="1"/>
  <c r="BV190"/>
  <c r="BW190" s="1"/>
  <c r="BT190"/>
  <c r="BU190" s="1"/>
  <c r="BR190"/>
  <c r="BS190" s="1"/>
  <c r="BQ190"/>
  <c r="CE189"/>
  <c r="CD189"/>
  <c r="CC189"/>
  <c r="CB189"/>
  <c r="CA189"/>
  <c r="BZ189"/>
  <c r="BY189"/>
  <c r="BX189"/>
  <c r="BW189"/>
  <c r="BV189"/>
  <c r="BU189"/>
  <c r="BT189"/>
  <c r="BS189"/>
  <c r="BR189"/>
  <c r="BQ189"/>
  <c r="CD188"/>
  <c r="CE188" s="1"/>
  <c r="CB188"/>
  <c r="CC188" s="1"/>
  <c r="BZ188"/>
  <c r="CA188" s="1"/>
  <c r="BX188"/>
  <c r="BY188" s="1"/>
  <c r="BV188"/>
  <c r="BW188" s="1"/>
  <c r="BT188"/>
  <c r="BU188" s="1"/>
  <c r="BR188"/>
  <c r="BS188" s="1"/>
  <c r="BQ188"/>
  <c r="CE187"/>
  <c r="CD187"/>
  <c r="CC187"/>
  <c r="CB187"/>
  <c r="CA187"/>
  <c r="BZ187"/>
  <c r="BY187"/>
  <c r="BX187"/>
  <c r="BW187"/>
  <c r="BV187"/>
  <c r="BU187"/>
  <c r="BT187"/>
  <c r="BS187"/>
  <c r="BR187"/>
  <c r="BQ187"/>
  <c r="CD186"/>
  <c r="CE186" s="1"/>
  <c r="CB186"/>
  <c r="CC186" s="1"/>
  <c r="BZ186"/>
  <c r="CA186" s="1"/>
  <c r="BX186"/>
  <c r="BY186" s="1"/>
  <c r="BV186"/>
  <c r="BW186" s="1"/>
  <c r="BT186"/>
  <c r="BU186" s="1"/>
  <c r="BR186"/>
  <c r="BS186" s="1"/>
  <c r="BQ186"/>
  <c r="CE185"/>
  <c r="CD185"/>
  <c r="CC185"/>
  <c r="CB185"/>
  <c r="CA185"/>
  <c r="BZ185"/>
  <c r="BY185"/>
  <c r="BX185"/>
  <c r="BW185"/>
  <c r="BV185"/>
  <c r="BU185"/>
  <c r="BT185"/>
  <c r="BS185"/>
  <c r="BR185"/>
  <c r="BQ185"/>
  <c r="CD184"/>
  <c r="CE184" s="1"/>
  <c r="CB184"/>
  <c r="CC184" s="1"/>
  <c r="BZ184"/>
  <c r="CA184" s="1"/>
  <c r="BX184"/>
  <c r="BY184" s="1"/>
  <c r="BV184"/>
  <c r="BW184" s="1"/>
  <c r="BT184"/>
  <c r="BU184" s="1"/>
  <c r="BR184"/>
  <c r="BS184" s="1"/>
  <c r="BQ184"/>
  <c r="CE183"/>
  <c r="CD183"/>
  <c r="CC183"/>
  <c r="CB183"/>
  <c r="CA183"/>
  <c r="BZ183"/>
  <c r="BY183"/>
  <c r="BX183"/>
  <c r="BW183"/>
  <c r="BV183"/>
  <c r="BU183"/>
  <c r="BT183"/>
  <c r="BS183"/>
  <c r="BR183"/>
  <c r="BQ183"/>
  <c r="CD182"/>
  <c r="CE182" s="1"/>
  <c r="CB182"/>
  <c r="CC182" s="1"/>
  <c r="BZ182"/>
  <c r="CA182" s="1"/>
  <c r="BX182"/>
  <c r="BY182" s="1"/>
  <c r="BV182"/>
  <c r="BW182" s="1"/>
  <c r="BT182"/>
  <c r="BU182" s="1"/>
  <c r="BR182"/>
  <c r="BS182" s="1"/>
  <c r="BQ182"/>
  <c r="CE181"/>
  <c r="CD181"/>
  <c r="CC181"/>
  <c r="CB181"/>
  <c r="CA181"/>
  <c r="BZ181"/>
  <c r="BY181"/>
  <c r="BX181"/>
  <c r="BW181"/>
  <c r="BV181"/>
  <c r="BU181"/>
  <c r="BT181"/>
  <c r="BS181"/>
  <c r="BR181"/>
  <c r="BQ181"/>
  <c r="CD180"/>
  <c r="CE180" s="1"/>
  <c r="CB180"/>
  <c r="CC180" s="1"/>
  <c r="BZ180"/>
  <c r="CA180" s="1"/>
  <c r="BX180"/>
  <c r="BY180" s="1"/>
  <c r="BV180"/>
  <c r="BW180" s="1"/>
  <c r="BT180"/>
  <c r="BU180" s="1"/>
  <c r="BR180"/>
  <c r="BS180" s="1"/>
  <c r="BQ180"/>
  <c r="CE179"/>
  <c r="CD179"/>
  <c r="CC179"/>
  <c r="CB179"/>
  <c r="CA179"/>
  <c r="BZ179"/>
  <c r="BY179"/>
  <c r="BX179"/>
  <c r="BW179"/>
  <c r="BV179"/>
  <c r="BU179"/>
  <c r="BT179"/>
  <c r="BS179"/>
  <c r="BR179"/>
  <c r="BQ179"/>
  <c r="CD178"/>
  <c r="CE178" s="1"/>
  <c r="CB178"/>
  <c r="CC178" s="1"/>
  <c r="BZ178"/>
  <c r="CA178" s="1"/>
  <c r="BX178"/>
  <c r="BY178" s="1"/>
  <c r="BV178"/>
  <c r="BW178" s="1"/>
  <c r="BT178"/>
  <c r="BU178" s="1"/>
  <c r="BR178"/>
  <c r="BS178" s="1"/>
  <c r="BQ178"/>
  <c r="CE177"/>
  <c r="CD177"/>
  <c r="CC177"/>
  <c r="CB177"/>
  <c r="CA177"/>
  <c r="BZ177"/>
  <c r="BY177"/>
  <c r="BX177"/>
  <c r="BW177"/>
  <c r="BV177"/>
  <c r="BU177"/>
  <c r="BT177"/>
  <c r="BS177"/>
  <c r="BR177"/>
  <c r="BQ177"/>
  <c r="CD176"/>
  <c r="CE176" s="1"/>
  <c r="CB176"/>
  <c r="CC176" s="1"/>
  <c r="BZ176"/>
  <c r="CA176" s="1"/>
  <c r="BX176"/>
  <c r="BY176" s="1"/>
  <c r="BV176"/>
  <c r="BW176" s="1"/>
  <c r="BT176"/>
  <c r="BU176" s="1"/>
  <c r="BR176"/>
  <c r="BS176" s="1"/>
  <c r="BQ176"/>
  <c r="CE175"/>
  <c r="CD175"/>
  <c r="CC175"/>
  <c r="CB175"/>
  <c r="CA175"/>
  <c r="BZ175"/>
  <c r="BY175"/>
  <c r="BX175"/>
  <c r="BW175"/>
  <c r="BV175"/>
  <c r="BU175"/>
  <c r="BT175"/>
  <c r="BS175"/>
  <c r="BR175"/>
  <c r="BQ175"/>
  <c r="CD174"/>
  <c r="CE174" s="1"/>
  <c r="CB174"/>
  <c r="CC174" s="1"/>
  <c r="BZ174"/>
  <c r="CA174" s="1"/>
  <c r="BX174"/>
  <c r="BY174" s="1"/>
  <c r="BV174"/>
  <c r="BW174" s="1"/>
  <c r="BT174"/>
  <c r="BU174" s="1"/>
  <c r="BR174"/>
  <c r="BS174" s="1"/>
  <c r="BQ174"/>
  <c r="CE173"/>
  <c r="CD173"/>
  <c r="CC173"/>
  <c r="CB173"/>
  <c r="CA173"/>
  <c r="BZ173"/>
  <c r="BY173"/>
  <c r="BX173"/>
  <c r="BW173"/>
  <c r="BV173"/>
  <c r="BU173"/>
  <c r="BT173"/>
  <c r="BS173"/>
  <c r="BR173"/>
  <c r="BQ173"/>
  <c r="CD172"/>
  <c r="CE172" s="1"/>
  <c r="CB172"/>
  <c r="CC172" s="1"/>
  <c r="BZ172"/>
  <c r="CA172" s="1"/>
  <c r="BX172"/>
  <c r="BY172" s="1"/>
  <c r="BV172"/>
  <c r="BW172" s="1"/>
  <c r="BT172"/>
  <c r="BU172" s="1"/>
  <c r="BR172"/>
  <c r="BS172" s="1"/>
  <c r="BQ172"/>
  <c r="CE171"/>
  <c r="CD171"/>
  <c r="CC171"/>
  <c r="CB171"/>
  <c r="CA171"/>
  <c r="BZ171"/>
  <c r="BY171"/>
  <c r="BX171"/>
  <c r="BW171"/>
  <c r="BV171"/>
  <c r="BU171"/>
  <c r="BT171"/>
  <c r="BS171"/>
  <c r="BR171"/>
  <c r="BQ171"/>
  <c r="CD170"/>
  <c r="CE170" s="1"/>
  <c r="CB170"/>
  <c r="CC170" s="1"/>
  <c r="BZ170"/>
  <c r="CA170" s="1"/>
  <c r="BX170"/>
  <c r="BY170" s="1"/>
  <c r="BV170"/>
  <c r="BW170" s="1"/>
  <c r="BT170"/>
  <c r="BU170" s="1"/>
  <c r="BR170"/>
  <c r="BS170" s="1"/>
  <c r="BQ170"/>
  <c r="CE169"/>
  <c r="CD169"/>
  <c r="CC169"/>
  <c r="CB169"/>
  <c r="CA169"/>
  <c r="BZ169"/>
  <c r="BY169"/>
  <c r="BX169"/>
  <c r="BW169"/>
  <c r="BV169"/>
  <c r="BU169"/>
  <c r="BT169"/>
  <c r="BS169"/>
  <c r="BR169"/>
  <c r="BQ169"/>
  <c r="CD168"/>
  <c r="CE168" s="1"/>
  <c r="CB168"/>
  <c r="CC168" s="1"/>
  <c r="BZ168"/>
  <c r="CA168" s="1"/>
  <c r="BX168"/>
  <c r="BY168" s="1"/>
  <c r="BV168"/>
  <c r="BW168" s="1"/>
  <c r="BT168"/>
  <c r="BU168" s="1"/>
  <c r="BR168"/>
  <c r="BS168" s="1"/>
  <c r="BQ168"/>
  <c r="CE167"/>
  <c r="CD167"/>
  <c r="CC167"/>
  <c r="CB167"/>
  <c r="CA167"/>
  <c r="BZ167"/>
  <c r="BY167"/>
  <c r="BX167"/>
  <c r="BW167"/>
  <c r="BV167"/>
  <c r="BU167"/>
  <c r="BT167"/>
  <c r="BS167"/>
  <c r="BR167"/>
  <c r="BQ167"/>
  <c r="CD166"/>
  <c r="CE166" s="1"/>
  <c r="CB166"/>
  <c r="CC166" s="1"/>
  <c r="BZ166"/>
  <c r="CA166" s="1"/>
  <c r="BX166"/>
  <c r="BY166" s="1"/>
  <c r="BV166"/>
  <c r="BW166" s="1"/>
  <c r="BT166"/>
  <c r="BU166" s="1"/>
  <c r="BR166"/>
  <c r="BS166" s="1"/>
  <c r="BQ166"/>
  <c r="CE165"/>
  <c r="CD165"/>
  <c r="CC165"/>
  <c r="CB165"/>
  <c r="CA165"/>
  <c r="BZ165"/>
  <c r="BY165"/>
  <c r="BX165"/>
  <c r="BW165"/>
  <c r="BV165"/>
  <c r="BU165"/>
  <c r="BT165"/>
  <c r="BS165"/>
  <c r="BR165"/>
  <c r="BQ165"/>
  <c r="CD164"/>
  <c r="CE164" s="1"/>
  <c r="CB164"/>
  <c r="CC164" s="1"/>
  <c r="BZ164"/>
  <c r="CA164" s="1"/>
  <c r="BX164"/>
  <c r="BY164" s="1"/>
  <c r="BV164"/>
  <c r="BW164" s="1"/>
  <c r="BT164"/>
  <c r="BU164" s="1"/>
  <c r="BR164"/>
  <c r="BS164" s="1"/>
  <c r="BQ164"/>
  <c r="CE163"/>
  <c r="CD163"/>
  <c r="CC163"/>
  <c r="CB163"/>
  <c r="CA163"/>
  <c r="BZ163"/>
  <c r="BY163"/>
  <c r="BX163"/>
  <c r="BW163"/>
  <c r="BV163"/>
  <c r="BU163"/>
  <c r="BT163"/>
  <c r="BS163"/>
  <c r="BR163"/>
  <c r="BQ163"/>
  <c r="CD162"/>
  <c r="CE162" s="1"/>
  <c r="CB162"/>
  <c r="CC162" s="1"/>
  <c r="BZ162"/>
  <c r="CA162" s="1"/>
  <c r="BX162"/>
  <c r="BY162" s="1"/>
  <c r="BV162"/>
  <c r="BW162" s="1"/>
  <c r="BT162"/>
  <c r="BU162" s="1"/>
  <c r="BR162"/>
  <c r="BS162" s="1"/>
  <c r="BQ162"/>
  <c r="CE161"/>
  <c r="CD161"/>
  <c r="CC161"/>
  <c r="CB161"/>
  <c r="CA161"/>
  <c r="BZ161"/>
  <c r="BY161"/>
  <c r="BX161"/>
  <c r="BW161"/>
  <c r="BV161"/>
  <c r="BU161"/>
  <c r="BT161"/>
  <c r="BS161"/>
  <c r="BR161"/>
  <c r="BQ161"/>
  <c r="CD160"/>
  <c r="CE160" s="1"/>
  <c r="CB160"/>
  <c r="CC160" s="1"/>
  <c r="BZ160"/>
  <c r="CA160" s="1"/>
  <c r="BX160"/>
  <c r="BY160" s="1"/>
  <c r="BV160"/>
  <c r="BW160" s="1"/>
  <c r="BT160"/>
  <c r="BU160" s="1"/>
  <c r="BR160"/>
  <c r="BS160" s="1"/>
  <c r="BQ160"/>
  <c r="CE159"/>
  <c r="CD159"/>
  <c r="CC159"/>
  <c r="CB159"/>
  <c r="CA159"/>
  <c r="BZ159"/>
  <c r="BY159"/>
  <c r="BX159"/>
  <c r="BW159"/>
  <c r="BV159"/>
  <c r="BU159"/>
  <c r="BT159"/>
  <c r="BS159"/>
  <c r="BR159"/>
  <c r="BQ159"/>
  <c r="CD158"/>
  <c r="CE158" s="1"/>
  <c r="CB158"/>
  <c r="CC158" s="1"/>
  <c r="BZ158"/>
  <c r="CA158" s="1"/>
  <c r="BX158"/>
  <c r="BY158" s="1"/>
  <c r="BV158"/>
  <c r="BW158" s="1"/>
  <c r="BT158"/>
  <c r="BU158" s="1"/>
  <c r="BR158"/>
  <c r="BS158" s="1"/>
  <c r="BQ158"/>
  <c r="CE157"/>
  <c r="CD157"/>
  <c r="CC157"/>
  <c r="CB157"/>
  <c r="CA157"/>
  <c r="BZ157"/>
  <c r="BY157"/>
  <c r="BX157"/>
  <c r="BW157"/>
  <c r="BV157"/>
  <c r="BU157"/>
  <c r="BT157"/>
  <c r="BS157"/>
  <c r="BR157"/>
  <c r="BQ157"/>
  <c r="CD156"/>
  <c r="CE156" s="1"/>
  <c r="CB156"/>
  <c r="CC156" s="1"/>
  <c r="BZ156"/>
  <c r="CA156" s="1"/>
  <c r="BX156"/>
  <c r="BY156" s="1"/>
  <c r="BV156"/>
  <c r="BW156" s="1"/>
  <c r="BT156"/>
  <c r="BU156" s="1"/>
  <c r="BR156"/>
  <c r="BS156" s="1"/>
  <c r="BQ156"/>
  <c r="CE155"/>
  <c r="CD155"/>
  <c r="CC155"/>
  <c r="CB155"/>
  <c r="CA155"/>
  <c r="BZ155"/>
  <c r="BY155"/>
  <c r="BX155"/>
  <c r="BW155"/>
  <c r="BV155"/>
  <c r="BU155"/>
  <c r="BT155"/>
  <c r="BS155"/>
  <c r="BR155"/>
  <c r="BQ155"/>
  <c r="CD154"/>
  <c r="CE154" s="1"/>
  <c r="CB154"/>
  <c r="CC154" s="1"/>
  <c r="BZ154"/>
  <c r="CA154" s="1"/>
  <c r="BX154"/>
  <c r="BY154" s="1"/>
  <c r="BV154"/>
  <c r="BW154" s="1"/>
  <c r="BT154"/>
  <c r="BU154" s="1"/>
  <c r="BR154"/>
  <c r="BS154" s="1"/>
  <c r="BQ154"/>
  <c r="CE153"/>
  <c r="CD153"/>
  <c r="CC153"/>
  <c r="CB153"/>
  <c r="CA153"/>
  <c r="BZ153"/>
  <c r="BY153"/>
  <c r="BX153"/>
  <c r="BW153"/>
  <c r="BV153"/>
  <c r="BU153"/>
  <c r="BT153"/>
  <c r="BS153"/>
  <c r="BR153"/>
  <c r="BQ153"/>
  <c r="CD152"/>
  <c r="CE152" s="1"/>
  <c r="CB152"/>
  <c r="CC152" s="1"/>
  <c r="BZ152"/>
  <c r="CA152" s="1"/>
  <c r="BX152"/>
  <c r="BY152" s="1"/>
  <c r="BV152"/>
  <c r="BW152" s="1"/>
  <c r="BT152"/>
  <c r="BU152" s="1"/>
  <c r="BR152"/>
  <c r="BS152" s="1"/>
  <c r="BQ152"/>
  <c r="CE151"/>
  <c r="CD151"/>
  <c r="CC151"/>
  <c r="CB151"/>
  <c r="CA151"/>
  <c r="BZ151"/>
  <c r="BY151"/>
  <c r="BX151"/>
  <c r="BW151"/>
  <c r="BV151"/>
  <c r="BU151"/>
  <c r="BT151"/>
  <c r="BS151"/>
  <c r="BR151"/>
  <c r="BQ151"/>
  <c r="CD150"/>
  <c r="CE150" s="1"/>
  <c r="CB150"/>
  <c r="CC150" s="1"/>
  <c r="BZ150"/>
  <c r="CA150" s="1"/>
  <c r="BX150"/>
  <c r="BY150" s="1"/>
  <c r="BV150"/>
  <c r="BW150" s="1"/>
  <c r="BT150"/>
  <c r="BU150" s="1"/>
  <c r="BR150"/>
  <c r="BS150" s="1"/>
  <c r="BQ150"/>
  <c r="CE149"/>
  <c r="CD149"/>
  <c r="CC149"/>
  <c r="CB149"/>
  <c r="CA149"/>
  <c r="BZ149"/>
  <c r="BY149"/>
  <c r="BX149"/>
  <c r="BW149"/>
  <c r="BV149"/>
  <c r="BU149"/>
  <c r="BT149"/>
  <c r="BS149"/>
  <c r="BR149"/>
  <c r="BQ149"/>
  <c r="CD148"/>
  <c r="CE148" s="1"/>
  <c r="CB148"/>
  <c r="CC148" s="1"/>
  <c r="BZ148"/>
  <c r="CA148" s="1"/>
  <c r="BX148"/>
  <c r="BY148" s="1"/>
  <c r="BV148"/>
  <c r="BW148" s="1"/>
  <c r="BT148"/>
  <c r="BU148" s="1"/>
  <c r="BR148"/>
  <c r="BS148" s="1"/>
  <c r="BQ148"/>
  <c r="CE147"/>
  <c r="CD147"/>
  <c r="CC147"/>
  <c r="CB147"/>
  <c r="CA147"/>
  <c r="BZ147"/>
  <c r="BY147"/>
  <c r="BX147"/>
  <c r="BW147"/>
  <c r="BV147"/>
  <c r="BU147"/>
  <c r="BT147"/>
  <c r="BS147"/>
  <c r="BR147"/>
  <c r="BQ147"/>
  <c r="CD146"/>
  <c r="CE146" s="1"/>
  <c r="CB146"/>
  <c r="CC146" s="1"/>
  <c r="BZ146"/>
  <c r="CA146" s="1"/>
  <c r="BX146"/>
  <c r="BY146" s="1"/>
  <c r="BV146"/>
  <c r="BW146" s="1"/>
  <c r="BT146"/>
  <c r="BU146" s="1"/>
  <c r="BR146"/>
  <c r="BS146" s="1"/>
  <c r="BQ146"/>
  <c r="CE145"/>
  <c r="CD145"/>
  <c r="CC145"/>
  <c r="CB145"/>
  <c r="CA145"/>
  <c r="BZ145"/>
  <c r="BY145"/>
  <c r="BX145"/>
  <c r="BW145"/>
  <c r="BV145"/>
  <c r="BU145"/>
  <c r="BT145"/>
  <c r="BS145"/>
  <c r="BR145"/>
  <c r="BQ145"/>
  <c r="CD144"/>
  <c r="CE144" s="1"/>
  <c r="CB144"/>
  <c r="CC144" s="1"/>
  <c r="BZ144"/>
  <c r="CA144" s="1"/>
  <c r="BX144"/>
  <c r="BY144" s="1"/>
  <c r="BV144"/>
  <c r="BW144" s="1"/>
  <c r="BT144"/>
  <c r="BU144" s="1"/>
  <c r="BR144"/>
  <c r="BS144" s="1"/>
  <c r="BQ144"/>
  <c r="CE143"/>
  <c r="CD143"/>
  <c r="CC143"/>
  <c r="CB143"/>
  <c r="CA143"/>
  <c r="BZ143"/>
  <c r="BY143"/>
  <c r="BX143"/>
  <c r="BW143"/>
  <c r="BV143"/>
  <c r="BU143"/>
  <c r="BT143"/>
  <c r="BS143"/>
  <c r="BR143"/>
  <c r="BQ143"/>
  <c r="CD142"/>
  <c r="CE142" s="1"/>
  <c r="CB142"/>
  <c r="CC142" s="1"/>
  <c r="BZ142"/>
  <c r="CA142" s="1"/>
  <c r="BX142"/>
  <c r="BY142" s="1"/>
  <c r="BV142"/>
  <c r="BW142" s="1"/>
  <c r="BT142"/>
  <c r="BU142" s="1"/>
  <c r="BR142"/>
  <c r="BS142" s="1"/>
  <c r="BQ142"/>
  <c r="CE141"/>
  <c r="CD141"/>
  <c r="CC141"/>
  <c r="CB141"/>
  <c r="CA141"/>
  <c r="BZ141"/>
  <c r="BY141"/>
  <c r="BX141"/>
  <c r="BW141"/>
  <c r="BV141"/>
  <c r="BU141"/>
  <c r="BT141"/>
  <c r="BS141"/>
  <c r="BR141"/>
  <c r="BQ141"/>
  <c r="CD140"/>
  <c r="CE140" s="1"/>
  <c r="CB140"/>
  <c r="CC140" s="1"/>
  <c r="BZ140"/>
  <c r="CA140" s="1"/>
  <c r="BX140"/>
  <c r="BY140" s="1"/>
  <c r="BV140"/>
  <c r="BW140" s="1"/>
  <c r="BT140"/>
  <c r="BU140" s="1"/>
  <c r="BR140"/>
  <c r="BS140" s="1"/>
  <c r="BQ140"/>
  <c r="CE139"/>
  <c r="CD139"/>
  <c r="CC139"/>
  <c r="CB139"/>
  <c r="CA139"/>
  <c r="BZ139"/>
  <c r="BY139"/>
  <c r="BX139"/>
  <c r="BW139"/>
  <c r="BV139"/>
  <c r="BU139"/>
  <c r="BT139"/>
  <c r="BS139"/>
  <c r="BR139"/>
  <c r="BQ139"/>
  <c r="CD138"/>
  <c r="CE138" s="1"/>
  <c r="CB138"/>
  <c r="CC138" s="1"/>
  <c r="BZ138"/>
  <c r="CA138" s="1"/>
  <c r="BX138"/>
  <c r="BY138" s="1"/>
  <c r="BV138"/>
  <c r="BW138" s="1"/>
  <c r="BT138"/>
  <c r="BU138" s="1"/>
  <c r="BR138"/>
  <c r="BS138" s="1"/>
  <c r="BQ138"/>
  <c r="CE137"/>
  <c r="CD137"/>
  <c r="CC137"/>
  <c r="CB137"/>
  <c r="CA137"/>
  <c r="BZ137"/>
  <c r="BY137"/>
  <c r="BX137"/>
  <c r="BW137"/>
  <c r="BV137"/>
  <c r="BU137"/>
  <c r="BT137"/>
  <c r="BS137"/>
  <c r="BR137"/>
  <c r="BQ137"/>
  <c r="CD136"/>
  <c r="CE136" s="1"/>
  <c r="CB136"/>
  <c r="CC136" s="1"/>
  <c r="BZ136"/>
  <c r="CA136" s="1"/>
  <c r="BX136"/>
  <c r="BY136" s="1"/>
  <c r="BV136"/>
  <c r="BW136" s="1"/>
  <c r="BT136"/>
  <c r="BU136" s="1"/>
  <c r="BR136"/>
  <c r="BS136" s="1"/>
  <c r="BQ136"/>
  <c r="CE135"/>
  <c r="CD135"/>
  <c r="CC135"/>
  <c r="CB135"/>
  <c r="CA135"/>
  <c r="BZ135"/>
  <c r="BY135"/>
  <c r="BX135"/>
  <c r="BW135"/>
  <c r="BV135"/>
  <c r="BU135"/>
  <c r="BT135"/>
  <c r="BS135"/>
  <c r="BR135"/>
  <c r="BQ135"/>
  <c r="CD134"/>
  <c r="CE134" s="1"/>
  <c r="CB134"/>
  <c r="CC134" s="1"/>
  <c r="BZ134"/>
  <c r="CA134" s="1"/>
  <c r="BX134"/>
  <c r="BY134" s="1"/>
  <c r="BV134"/>
  <c r="BW134" s="1"/>
  <c r="BT134"/>
  <c r="BU134" s="1"/>
  <c r="BR134"/>
  <c r="BS134" s="1"/>
  <c r="BQ134"/>
  <c r="CE133"/>
  <c r="CD133"/>
  <c r="CC133"/>
  <c r="CB133"/>
  <c r="CA133"/>
  <c r="BZ133"/>
  <c r="BY133"/>
  <c r="BX133"/>
  <c r="BW133"/>
  <c r="BV133"/>
  <c r="BU133"/>
  <c r="BT133"/>
  <c r="BS133"/>
  <c r="BR133"/>
  <c r="BQ133"/>
  <c r="CD132"/>
  <c r="CE132" s="1"/>
  <c r="CB132"/>
  <c r="CC132" s="1"/>
  <c r="BZ132"/>
  <c r="CA132" s="1"/>
  <c r="BX132"/>
  <c r="BY132" s="1"/>
  <c r="BV132"/>
  <c r="BW132" s="1"/>
  <c r="BT132"/>
  <c r="BU132" s="1"/>
  <c r="BR132"/>
  <c r="BS132" s="1"/>
  <c r="BQ132"/>
  <c r="CE131"/>
  <c r="CD131"/>
  <c r="CC131"/>
  <c r="CB131"/>
  <c r="CA131"/>
  <c r="BZ131"/>
  <c r="BY131"/>
  <c r="BX131"/>
  <c r="BW131"/>
  <c r="BV131"/>
  <c r="BU131"/>
  <c r="BT131"/>
  <c r="BS131"/>
  <c r="BR131"/>
  <c r="BQ131"/>
  <c r="CD130"/>
  <c r="CE130" s="1"/>
  <c r="CB130"/>
  <c r="CC130" s="1"/>
  <c r="BZ130"/>
  <c r="CA130" s="1"/>
  <c r="BX130"/>
  <c r="BY130" s="1"/>
  <c r="BV130"/>
  <c r="BW130" s="1"/>
  <c r="BT130"/>
  <c r="BU130" s="1"/>
  <c r="BR130"/>
  <c r="BS130" s="1"/>
  <c r="BQ130"/>
  <c r="CE129"/>
  <c r="CD129"/>
  <c r="CC129"/>
  <c r="CB129"/>
  <c r="CA129"/>
  <c r="BZ129"/>
  <c r="BY129"/>
  <c r="BX129"/>
  <c r="BW129"/>
  <c r="BV129"/>
  <c r="BU129"/>
  <c r="BT129"/>
  <c r="BS129"/>
  <c r="BR129"/>
  <c r="BQ129"/>
  <c r="CD128"/>
  <c r="CE128" s="1"/>
  <c r="CB128"/>
  <c r="CC128" s="1"/>
  <c r="BZ128"/>
  <c r="CA128" s="1"/>
  <c r="BX128"/>
  <c r="BY128" s="1"/>
  <c r="BV128"/>
  <c r="BW128" s="1"/>
  <c r="BT128"/>
  <c r="BU128" s="1"/>
  <c r="BR128"/>
  <c r="BS128" s="1"/>
  <c r="BQ128"/>
  <c r="CE127"/>
  <c r="CD127"/>
  <c r="CC127"/>
  <c r="CB127"/>
  <c r="CA127"/>
  <c r="BZ127"/>
  <c r="BY127"/>
  <c r="BX127"/>
  <c r="BW127"/>
  <c r="BV127"/>
  <c r="BU127"/>
  <c r="BT127"/>
  <c r="BS127"/>
  <c r="BR127"/>
  <c r="BQ127"/>
  <c r="CB126"/>
  <c r="CC126" s="1"/>
  <c r="BZ126"/>
  <c r="CA126" s="1"/>
  <c r="BX126"/>
  <c r="BY126" s="1"/>
  <c r="BV126"/>
  <c r="BW126" s="1"/>
  <c r="BT126"/>
  <c r="BU126" s="1"/>
  <c r="BR126"/>
  <c r="BS126" s="1"/>
  <c r="BQ126"/>
  <c r="CC125"/>
  <c r="CB125"/>
  <c r="CA125"/>
  <c r="BZ125"/>
  <c r="BY125"/>
  <c r="BX125"/>
  <c r="BW125"/>
  <c r="BV125"/>
  <c r="BU125"/>
  <c r="BT125"/>
  <c r="BS125"/>
  <c r="BR125"/>
  <c r="BQ125"/>
  <c r="CB124"/>
  <c r="CC124" s="1"/>
  <c r="BZ124"/>
  <c r="CA124" s="1"/>
  <c r="BX124"/>
  <c r="BY124" s="1"/>
  <c r="BV124"/>
  <c r="BW124" s="1"/>
  <c r="BT124"/>
  <c r="BU124" s="1"/>
  <c r="BR124"/>
  <c r="BS124" s="1"/>
  <c r="BQ124"/>
  <c r="CC123"/>
  <c r="CB123"/>
  <c r="CA123"/>
  <c r="BZ123"/>
  <c r="BY123"/>
  <c r="BX123"/>
  <c r="BW123"/>
  <c r="BV123"/>
  <c r="BU123"/>
  <c r="BT123"/>
  <c r="BS123"/>
  <c r="BR123"/>
  <c r="BQ123"/>
  <c r="CB122"/>
  <c r="CC122" s="1"/>
  <c r="BZ122"/>
  <c r="CA122" s="1"/>
  <c r="BX122"/>
  <c r="BY122" s="1"/>
  <c r="BV122"/>
  <c r="BW122" s="1"/>
  <c r="BT122"/>
  <c r="BU122" s="1"/>
  <c r="BR122"/>
  <c r="BS122" s="1"/>
  <c r="BQ122"/>
  <c r="CC121"/>
  <c r="CB121"/>
  <c r="CA121"/>
  <c r="BZ121"/>
  <c r="BY121"/>
  <c r="BX121"/>
  <c r="BW121"/>
  <c r="BV121"/>
  <c r="BU121"/>
  <c r="BT121"/>
  <c r="BS121"/>
  <c r="BR121"/>
  <c r="BQ121"/>
  <c r="CB120"/>
  <c r="CC120" s="1"/>
  <c r="BZ120"/>
  <c r="CA120" s="1"/>
  <c r="BX120"/>
  <c r="BY120" s="1"/>
  <c r="BV120"/>
  <c r="BW120" s="1"/>
  <c r="BT120"/>
  <c r="BU120" s="1"/>
  <c r="BR120"/>
  <c r="BS120" s="1"/>
  <c r="BQ120"/>
  <c r="CC119"/>
  <c r="CB119"/>
  <c r="CA119"/>
  <c r="BZ119"/>
  <c r="BY119"/>
  <c r="BX119"/>
  <c r="BW119"/>
  <c r="BV119"/>
  <c r="BU119"/>
  <c r="BT119"/>
  <c r="BS119"/>
  <c r="BR119"/>
  <c r="BQ119"/>
  <c r="CB118"/>
  <c r="CC118" s="1"/>
  <c r="BZ118"/>
  <c r="CA118" s="1"/>
  <c r="BX118"/>
  <c r="BY118" s="1"/>
  <c r="BV118"/>
  <c r="BW118" s="1"/>
  <c r="BT118"/>
  <c r="BU118" s="1"/>
  <c r="BR118"/>
  <c r="BS118" s="1"/>
  <c r="BQ118"/>
  <c r="CC117"/>
  <c r="CB117"/>
  <c r="CA117"/>
  <c r="BZ117"/>
  <c r="BY117"/>
  <c r="BX117"/>
  <c r="BW117"/>
  <c r="BV117"/>
  <c r="BU117"/>
  <c r="BT117"/>
  <c r="BS117"/>
  <c r="BR117"/>
  <c r="BQ117"/>
  <c r="CB116"/>
  <c r="CC116" s="1"/>
  <c r="BZ116"/>
  <c r="CA116" s="1"/>
  <c r="BX116"/>
  <c r="BY116" s="1"/>
  <c r="BV116"/>
  <c r="BW116" s="1"/>
  <c r="BT116"/>
  <c r="BU116" s="1"/>
  <c r="BR116"/>
  <c r="BS116" s="1"/>
  <c r="BQ116"/>
  <c r="CC115"/>
  <c r="CB115"/>
  <c r="CA115"/>
  <c r="BZ115"/>
  <c r="BY115"/>
  <c r="BX115"/>
  <c r="BW115"/>
  <c r="BV115"/>
  <c r="BU115"/>
  <c r="BT115"/>
  <c r="BS115"/>
  <c r="BR115"/>
  <c r="BQ115"/>
  <c r="CB114"/>
  <c r="CC114" s="1"/>
  <c r="BZ114"/>
  <c r="CA114" s="1"/>
  <c r="BX114"/>
  <c r="BY114" s="1"/>
  <c r="BV114"/>
  <c r="BW114" s="1"/>
  <c r="BT114"/>
  <c r="BU114" s="1"/>
  <c r="BR114"/>
  <c r="BS114" s="1"/>
  <c r="BQ114"/>
  <c r="CC113"/>
  <c r="CB113"/>
  <c r="CA113"/>
  <c r="BZ113"/>
  <c r="BY113"/>
  <c r="BX113"/>
  <c r="BW113"/>
  <c r="BV113"/>
  <c r="BU113"/>
  <c r="BT113"/>
  <c r="BS113"/>
  <c r="BR113"/>
  <c r="BQ113"/>
  <c r="CB112"/>
  <c r="CC112" s="1"/>
  <c r="BZ112"/>
  <c r="CA112" s="1"/>
  <c r="BX112"/>
  <c r="BY112" s="1"/>
  <c r="BV112"/>
  <c r="BW112" s="1"/>
  <c r="BT112"/>
  <c r="BU112" s="1"/>
  <c r="BR112"/>
  <c r="BS112" s="1"/>
  <c r="BQ112"/>
  <c r="CC111"/>
  <c r="CB111"/>
  <c r="CA111"/>
  <c r="BZ111"/>
  <c r="BY111"/>
  <c r="BX111"/>
  <c r="BW111"/>
  <c r="BV111"/>
  <c r="BU111"/>
  <c r="BT111"/>
  <c r="BS111"/>
  <c r="BR111"/>
  <c r="BQ111"/>
  <c r="CB110"/>
  <c r="CC110" s="1"/>
  <c r="BZ110"/>
  <c r="CA110" s="1"/>
  <c r="BX110"/>
  <c r="BY110" s="1"/>
  <c r="BV110"/>
  <c r="BW110" s="1"/>
  <c r="BT110"/>
  <c r="BU110" s="1"/>
  <c r="BR110"/>
  <c r="BS110" s="1"/>
  <c r="BQ110"/>
  <c r="CC109"/>
  <c r="CB109"/>
  <c r="CA109"/>
  <c r="BZ109"/>
  <c r="BY109"/>
  <c r="BX109"/>
  <c r="BW109"/>
  <c r="BV109"/>
  <c r="BU109"/>
  <c r="BT109"/>
  <c r="BS109"/>
  <c r="BR109"/>
  <c r="BQ109"/>
  <c r="CB108"/>
  <c r="CC108" s="1"/>
  <c r="BZ108"/>
  <c r="CA108" s="1"/>
  <c r="BX108"/>
  <c r="BY108" s="1"/>
  <c r="BV108"/>
  <c r="BW108" s="1"/>
  <c r="BT108"/>
  <c r="BU108" s="1"/>
  <c r="BR108"/>
  <c r="BS108" s="1"/>
  <c r="BQ108"/>
  <c r="CC107"/>
  <c r="CB107"/>
  <c r="CA107"/>
  <c r="BZ107"/>
  <c r="BY107"/>
  <c r="BX107"/>
  <c r="BW107"/>
  <c r="BV107"/>
  <c r="BU107"/>
  <c r="BT107"/>
  <c r="BS107"/>
  <c r="BR107"/>
  <c r="BQ107"/>
  <c r="CB106"/>
  <c r="CC106" s="1"/>
  <c r="BZ106"/>
  <c r="CA106" s="1"/>
  <c r="BX106"/>
  <c r="BY106" s="1"/>
  <c r="BV106"/>
  <c r="BW106" s="1"/>
  <c r="BT106"/>
  <c r="BU106" s="1"/>
  <c r="BR106"/>
  <c r="BS106" s="1"/>
  <c r="BQ106"/>
  <c r="CC105"/>
  <c r="CB105"/>
  <c r="CA105"/>
  <c r="BZ105"/>
  <c r="BY105"/>
  <c r="BX105"/>
  <c r="BW105"/>
  <c r="BV105"/>
  <c r="BU105"/>
  <c r="BT105"/>
  <c r="BS105"/>
  <c r="BR105"/>
  <c r="BQ105"/>
  <c r="CB104"/>
  <c r="CC104" s="1"/>
  <c r="BZ104"/>
  <c r="CA104" s="1"/>
  <c r="BX104"/>
  <c r="BY104" s="1"/>
  <c r="BV104"/>
  <c r="BW104" s="1"/>
  <c r="BT104"/>
  <c r="BU104" s="1"/>
  <c r="BR104"/>
  <c r="BS104" s="1"/>
  <c r="BQ104"/>
  <c r="CC103"/>
  <c r="CB103"/>
  <c r="CA103"/>
  <c r="BZ103"/>
  <c r="BY103"/>
  <c r="BX103"/>
  <c r="BW103"/>
  <c r="BV103"/>
  <c r="BU103"/>
  <c r="BT103"/>
  <c r="BS103"/>
  <c r="BR103"/>
  <c r="BQ103"/>
  <c r="CB102"/>
  <c r="CC102" s="1"/>
  <c r="BZ102"/>
  <c r="CA102" s="1"/>
  <c r="BX102"/>
  <c r="BY102" s="1"/>
  <c r="BV102"/>
  <c r="BW102" s="1"/>
  <c r="BT102"/>
  <c r="BU102" s="1"/>
  <c r="BR102"/>
  <c r="BS102" s="1"/>
  <c r="BQ102"/>
  <c r="CC101"/>
  <c r="CB101"/>
  <c r="CA101"/>
  <c r="BZ101"/>
  <c r="BY101"/>
  <c r="BX101"/>
  <c r="BW101"/>
  <c r="BV101"/>
  <c r="BU101"/>
  <c r="BT101"/>
  <c r="BS101"/>
  <c r="BR101"/>
  <c r="BQ101"/>
  <c r="CB100"/>
  <c r="CC100" s="1"/>
  <c r="BZ100"/>
  <c r="CA100" s="1"/>
  <c r="BX100"/>
  <c r="BY100" s="1"/>
  <c r="BV100"/>
  <c r="BW100" s="1"/>
  <c r="BT100"/>
  <c r="BU100" s="1"/>
  <c r="BR100"/>
  <c r="BS100" s="1"/>
  <c r="BQ100"/>
  <c r="CC99"/>
  <c r="CB99"/>
  <c r="CA99"/>
  <c r="BZ99"/>
  <c r="BY99"/>
  <c r="BX99"/>
  <c r="BW99"/>
  <c r="BV99"/>
  <c r="BU99"/>
  <c r="BT99"/>
  <c r="BS99"/>
  <c r="BR99"/>
  <c r="BQ99"/>
  <c r="CB98"/>
  <c r="CC98" s="1"/>
  <c r="BZ98"/>
  <c r="CA98" s="1"/>
  <c r="BX98"/>
  <c r="BY98" s="1"/>
  <c r="BV98"/>
  <c r="BW98" s="1"/>
  <c r="BT98"/>
  <c r="BU98" s="1"/>
  <c r="BR98"/>
  <c r="BS98" s="1"/>
  <c r="BQ98"/>
  <c r="CC97"/>
  <c r="CB97"/>
  <c r="CA97"/>
  <c r="BZ97"/>
  <c r="BY97"/>
  <c r="BX97"/>
  <c r="BW97"/>
  <c r="BV97"/>
  <c r="BU97"/>
  <c r="BT97"/>
  <c r="BS97"/>
  <c r="BR97"/>
  <c r="BQ97"/>
  <c r="CB96"/>
  <c r="CC96" s="1"/>
  <c r="BZ96"/>
  <c r="CA96" s="1"/>
  <c r="BX96"/>
  <c r="BY96" s="1"/>
  <c r="BV96"/>
  <c r="BW96" s="1"/>
  <c r="BT96"/>
  <c r="BU96" s="1"/>
  <c r="BR96"/>
  <c r="BS96" s="1"/>
  <c r="BQ96"/>
  <c r="CC95"/>
  <c r="CB95"/>
  <c r="CA95"/>
  <c r="BZ95"/>
  <c r="BY95"/>
  <c r="BX95"/>
  <c r="BW95"/>
  <c r="BV95"/>
  <c r="BU95"/>
  <c r="BT95"/>
  <c r="BS95"/>
  <c r="BR95"/>
  <c r="BQ95"/>
  <c r="CB94"/>
  <c r="CC94" s="1"/>
  <c r="BZ94"/>
  <c r="CA94" s="1"/>
  <c r="BX94"/>
  <c r="BY94" s="1"/>
  <c r="BV94"/>
  <c r="BW94" s="1"/>
  <c r="BT94"/>
  <c r="BU94" s="1"/>
  <c r="BR94"/>
  <c r="BS94" s="1"/>
  <c r="BQ94"/>
  <c r="CC93"/>
  <c r="CB93"/>
  <c r="CA93"/>
  <c r="BZ93"/>
  <c r="BY93"/>
  <c r="BX93"/>
  <c r="BW93"/>
  <c r="BV93"/>
  <c r="BU93"/>
  <c r="BT93"/>
  <c r="BS93"/>
  <c r="BR93"/>
  <c r="BQ93"/>
  <c r="CB92"/>
  <c r="CC92" s="1"/>
  <c r="BZ92"/>
  <c r="CA92" s="1"/>
  <c r="BX92"/>
  <c r="BY92" s="1"/>
  <c r="BV92"/>
  <c r="BW92" s="1"/>
  <c r="BT92"/>
  <c r="BU92" s="1"/>
  <c r="BR92"/>
  <c r="BS92" s="1"/>
  <c r="BQ92"/>
  <c r="CC91"/>
  <c r="CB91"/>
  <c r="CA91"/>
  <c r="BZ91"/>
  <c r="BY91"/>
  <c r="BX91"/>
  <c r="BW91"/>
  <c r="BV91"/>
  <c r="BU91"/>
  <c r="BT91"/>
  <c r="BS91"/>
  <c r="BR91"/>
  <c r="BQ91"/>
  <c r="CB90"/>
  <c r="CC90" s="1"/>
  <c r="BZ90"/>
  <c r="CA90" s="1"/>
  <c r="BX90"/>
  <c r="BY90" s="1"/>
  <c r="BV90"/>
  <c r="BW90" s="1"/>
  <c r="BT90"/>
  <c r="BU90" s="1"/>
  <c r="BR90"/>
  <c r="BS90" s="1"/>
  <c r="BQ90"/>
  <c r="CC89"/>
  <c r="CB89"/>
  <c r="CA89"/>
  <c r="BZ89"/>
  <c r="BY89"/>
  <c r="BX89"/>
  <c r="BW89"/>
  <c r="BV89"/>
  <c r="BU89"/>
  <c r="BT89"/>
  <c r="BS89"/>
  <c r="BR89"/>
  <c r="BQ89"/>
  <c r="CB88"/>
  <c r="CC88" s="1"/>
  <c r="BZ88"/>
  <c r="CA88" s="1"/>
  <c r="BX88"/>
  <c r="BY88" s="1"/>
  <c r="BV88"/>
  <c r="BW88" s="1"/>
  <c r="BT88"/>
  <c r="BU88" s="1"/>
  <c r="BR88"/>
  <c r="BS88" s="1"/>
  <c r="BQ88"/>
  <c r="CC87"/>
  <c r="CB87"/>
  <c r="CA87"/>
  <c r="BZ87"/>
  <c r="BY87"/>
  <c r="BX87"/>
  <c r="BW87"/>
  <c r="BV87"/>
  <c r="BU87"/>
  <c r="BT87"/>
  <c r="BS87"/>
  <c r="BR87"/>
  <c r="BQ87"/>
  <c r="CB86"/>
  <c r="CC86" s="1"/>
  <c r="BZ86"/>
  <c r="CA86" s="1"/>
  <c r="BX86"/>
  <c r="BY86" s="1"/>
  <c r="BV86"/>
  <c r="BW86" s="1"/>
  <c r="BT86"/>
  <c r="BU86" s="1"/>
  <c r="BR86"/>
  <c r="BS86" s="1"/>
  <c r="BQ86"/>
  <c r="CC85"/>
  <c r="CB85"/>
  <c r="CA85"/>
  <c r="BZ85"/>
  <c r="BY85"/>
  <c r="BX85"/>
  <c r="BW85"/>
  <c r="BV85"/>
  <c r="BU85"/>
  <c r="BT85"/>
  <c r="BS85"/>
  <c r="BR85"/>
  <c r="BQ85"/>
  <c r="CB84"/>
  <c r="CC84" s="1"/>
  <c r="BZ84"/>
  <c r="CA84" s="1"/>
  <c r="BX84"/>
  <c r="BY84" s="1"/>
  <c r="BV84"/>
  <c r="BW84" s="1"/>
  <c r="BT84"/>
  <c r="BU84" s="1"/>
  <c r="BR84"/>
  <c r="BS84" s="1"/>
  <c r="BQ84"/>
  <c r="CC83"/>
  <c r="CB83"/>
  <c r="CA83"/>
  <c r="BZ83"/>
  <c r="BY83"/>
  <c r="BX83"/>
  <c r="BW83"/>
  <c r="BV83"/>
  <c r="BU83"/>
  <c r="BT83"/>
  <c r="BS83"/>
  <c r="BR83"/>
  <c r="BQ83"/>
  <c r="CB82"/>
  <c r="CC82" s="1"/>
  <c r="BZ82"/>
  <c r="CA82" s="1"/>
  <c r="BX82"/>
  <c r="BY82" s="1"/>
  <c r="BV82"/>
  <c r="BW82" s="1"/>
  <c r="BT82"/>
  <c r="BU82" s="1"/>
  <c r="BR82"/>
  <c r="BS82" s="1"/>
  <c r="BQ82"/>
  <c r="CC81"/>
  <c r="CB81"/>
  <c r="CA81"/>
  <c r="BZ81"/>
  <c r="BY81"/>
  <c r="BX81"/>
  <c r="BW81"/>
  <c r="BV81"/>
  <c r="BU81"/>
  <c r="BT81"/>
  <c r="BS81"/>
  <c r="BR81"/>
  <c r="BQ81"/>
  <c r="CB80"/>
  <c r="CC80" s="1"/>
  <c r="BZ80"/>
  <c r="CA80" s="1"/>
  <c r="BX80"/>
  <c r="BY80" s="1"/>
  <c r="BV80"/>
  <c r="BW80" s="1"/>
  <c r="BT80"/>
  <c r="BU80" s="1"/>
  <c r="BR80"/>
  <c r="BS80" s="1"/>
  <c r="BQ80"/>
  <c r="CC79"/>
  <c r="CB79"/>
  <c r="CA79"/>
  <c r="BZ79"/>
  <c r="BY79"/>
  <c r="BX79"/>
  <c r="BW79"/>
  <c r="BV79"/>
  <c r="BU79"/>
  <c r="BT79"/>
  <c r="BS79"/>
  <c r="BR79"/>
  <c r="BQ79"/>
  <c r="CB78"/>
  <c r="CC78" s="1"/>
  <c r="BZ78"/>
  <c r="CA78" s="1"/>
  <c r="BX78"/>
  <c r="BY78" s="1"/>
  <c r="BV78"/>
  <c r="BW78" s="1"/>
  <c r="BT78"/>
  <c r="BU78" s="1"/>
  <c r="BR78"/>
  <c r="BS78" s="1"/>
  <c r="BQ78"/>
  <c r="CC77"/>
  <c r="CB77"/>
  <c r="CA77"/>
  <c r="BZ77"/>
  <c r="BY77"/>
  <c r="BX77"/>
  <c r="BW77"/>
  <c r="BV77"/>
  <c r="BU77"/>
  <c r="BT77"/>
  <c r="BS77"/>
  <c r="BR77"/>
  <c r="BQ77"/>
  <c r="CB76"/>
  <c r="CC76" s="1"/>
  <c r="BZ76"/>
  <c r="CA76" s="1"/>
  <c r="BX76"/>
  <c r="BY76" s="1"/>
  <c r="BV76"/>
  <c r="BW76" s="1"/>
  <c r="BT76"/>
  <c r="BU76" s="1"/>
  <c r="BR76"/>
  <c r="BS76" s="1"/>
  <c r="BQ76"/>
  <c r="CC75"/>
  <c r="CB75"/>
  <c r="CA75"/>
  <c r="BZ75"/>
  <c r="BY75"/>
  <c r="BX75"/>
  <c r="BW75"/>
  <c r="BV75"/>
  <c r="BU75"/>
  <c r="BT75"/>
  <c r="BS75"/>
  <c r="BR75"/>
  <c r="BQ75"/>
  <c r="CB74"/>
  <c r="CC74" s="1"/>
  <c r="BZ74"/>
  <c r="CA74" s="1"/>
  <c r="BX74"/>
  <c r="BY74" s="1"/>
  <c r="BV74"/>
  <c r="BW74" s="1"/>
  <c r="BT74"/>
  <c r="BU74" s="1"/>
  <c r="BR74"/>
  <c r="BS74" s="1"/>
  <c r="BQ74"/>
  <c r="CC73"/>
  <c r="CB73"/>
  <c r="CA73"/>
  <c r="BZ73"/>
  <c r="BY73"/>
  <c r="BX73"/>
  <c r="BW73"/>
  <c r="BV73"/>
  <c r="BU73"/>
  <c r="BT73"/>
  <c r="BS73"/>
  <c r="BR73"/>
  <c r="BQ73"/>
  <c r="CB72"/>
  <c r="CC72" s="1"/>
  <c r="BZ72"/>
  <c r="CA72" s="1"/>
  <c r="BX72"/>
  <c r="BY72" s="1"/>
  <c r="BV72"/>
  <c r="BW72" s="1"/>
  <c r="BT72"/>
  <c r="BU72" s="1"/>
  <c r="BR72"/>
  <c r="BS72" s="1"/>
  <c r="BQ72"/>
  <c r="CC71"/>
  <c r="CB71"/>
  <c r="CA71"/>
  <c r="BZ71"/>
  <c r="BY71"/>
  <c r="BX71"/>
  <c r="BW71"/>
  <c r="BV71"/>
  <c r="BU71"/>
  <c r="BT71"/>
  <c r="BS71"/>
  <c r="BR71"/>
  <c r="BQ71"/>
  <c r="CB70"/>
  <c r="CC70" s="1"/>
  <c r="BZ70"/>
  <c r="CA70" s="1"/>
  <c r="BX70"/>
  <c r="BY70" s="1"/>
  <c r="BV70"/>
  <c r="BW70" s="1"/>
  <c r="BT70"/>
  <c r="BU70" s="1"/>
  <c r="BR70"/>
  <c r="BS70" s="1"/>
  <c r="BQ70"/>
  <c r="CC69"/>
  <c r="CB69"/>
  <c r="CA69"/>
  <c r="BZ69"/>
  <c r="BY69"/>
  <c r="BX69"/>
  <c r="BW69"/>
  <c r="BV69"/>
  <c r="BU69"/>
  <c r="BT69"/>
  <c r="BS69"/>
  <c r="BR69"/>
  <c r="BQ69"/>
  <c r="CB68"/>
  <c r="CC68" s="1"/>
  <c r="BZ68"/>
  <c r="CA68" s="1"/>
  <c r="BX68"/>
  <c r="BY68" s="1"/>
  <c r="BV68"/>
  <c r="BW68" s="1"/>
  <c r="BT68"/>
  <c r="BU68" s="1"/>
  <c r="BR68"/>
  <c r="BS68" s="1"/>
  <c r="BQ68"/>
  <c r="CC67"/>
  <c r="CB67"/>
  <c r="CA67"/>
  <c r="BZ67"/>
  <c r="BY67"/>
  <c r="BX67"/>
  <c r="BW67"/>
  <c r="BV67"/>
  <c r="BU67"/>
  <c r="BT67"/>
  <c r="BS67"/>
  <c r="BR67"/>
  <c r="BQ67"/>
  <c r="CB66"/>
  <c r="CC66" s="1"/>
  <c r="BZ66"/>
  <c r="CA66" s="1"/>
  <c r="BX66"/>
  <c r="BY66" s="1"/>
  <c r="BV66"/>
  <c r="BW66" s="1"/>
  <c r="BT66"/>
  <c r="BU66" s="1"/>
  <c r="BR66"/>
  <c r="BS66" s="1"/>
  <c r="BQ66"/>
  <c r="CC65"/>
  <c r="CB65"/>
  <c r="CA65"/>
  <c r="BZ65"/>
  <c r="BY65"/>
  <c r="BX65"/>
  <c r="BW65"/>
  <c r="BV65"/>
  <c r="BU65"/>
  <c r="BT65"/>
  <c r="BS65"/>
  <c r="BR65"/>
  <c r="BQ65"/>
  <c r="CB64"/>
  <c r="CC64" s="1"/>
  <c r="BZ64"/>
  <c r="CA64" s="1"/>
  <c r="BX64"/>
  <c r="BY64" s="1"/>
  <c r="BV64"/>
  <c r="BW64" s="1"/>
  <c r="BT64"/>
  <c r="BU64" s="1"/>
  <c r="BR64"/>
  <c r="BS64" s="1"/>
  <c r="BQ64"/>
  <c r="CC63"/>
  <c r="CB63"/>
  <c r="CA63"/>
  <c r="BZ63"/>
  <c r="BY63"/>
  <c r="BX63"/>
  <c r="BW63"/>
  <c r="BV63"/>
  <c r="BU63"/>
  <c r="BT63"/>
  <c r="BS63"/>
  <c r="BR63"/>
  <c r="BQ63"/>
  <c r="CB62"/>
  <c r="CC62" s="1"/>
  <c r="BZ62"/>
  <c r="CA62" s="1"/>
  <c r="BX62"/>
  <c r="BY62" s="1"/>
  <c r="BV62"/>
  <c r="BW62" s="1"/>
  <c r="BT62"/>
  <c r="BU62" s="1"/>
  <c r="BR62"/>
  <c r="BS62" s="1"/>
  <c r="BQ62"/>
  <c r="CC61"/>
  <c r="CB61"/>
  <c r="CA61"/>
  <c r="BZ61"/>
  <c r="BY61"/>
  <c r="BX61"/>
  <c r="BW61"/>
  <c r="BV61"/>
  <c r="BU61"/>
  <c r="BT61"/>
  <c r="BS61"/>
  <c r="BR61"/>
  <c r="BQ61"/>
  <c r="CB60"/>
  <c r="CC60" s="1"/>
  <c r="BZ60"/>
  <c r="CA60" s="1"/>
  <c r="BX60"/>
  <c r="BY60" s="1"/>
  <c r="BV60"/>
  <c r="BW60" s="1"/>
  <c r="BT60"/>
  <c r="BU60" s="1"/>
  <c r="BR60"/>
  <c r="BS60" s="1"/>
  <c r="BQ60"/>
  <c r="CC59"/>
  <c r="CB59"/>
  <c r="CA59"/>
  <c r="BZ59"/>
  <c r="BY59"/>
  <c r="BX59"/>
  <c r="BW59"/>
  <c r="BV59"/>
  <c r="BU59"/>
  <c r="BT59"/>
  <c r="BS59"/>
  <c r="BR59"/>
  <c r="BQ59"/>
  <c r="CB58"/>
  <c r="CC58" s="1"/>
  <c r="BZ58"/>
  <c r="CA58" s="1"/>
  <c r="BX58"/>
  <c r="BY58" s="1"/>
  <c r="BV58"/>
  <c r="BW58" s="1"/>
  <c r="BT58"/>
  <c r="BU58" s="1"/>
  <c r="BR58"/>
  <c r="BS58" s="1"/>
  <c r="BQ58"/>
  <c r="CC57"/>
  <c r="CB57"/>
  <c r="CA57"/>
  <c r="BZ57"/>
  <c r="BY57"/>
  <c r="BX57"/>
  <c r="BW57"/>
  <c r="BV57"/>
  <c r="BU57"/>
  <c r="BT57"/>
  <c r="BS57"/>
  <c r="BR57"/>
  <c r="BQ57"/>
  <c r="CB56"/>
  <c r="CC56" s="1"/>
  <c r="BZ56"/>
  <c r="CA56" s="1"/>
  <c r="BX56"/>
  <c r="BY56" s="1"/>
  <c r="BV56"/>
  <c r="BW56" s="1"/>
  <c r="BT56"/>
  <c r="BU56" s="1"/>
  <c r="BR56"/>
  <c r="BS56" s="1"/>
  <c r="BQ56"/>
  <c r="CC55"/>
  <c r="CB55"/>
  <c r="CA55"/>
  <c r="BZ55"/>
  <c r="BY55"/>
  <c r="BX55"/>
  <c r="BW55"/>
  <c r="BV55"/>
  <c r="BU55"/>
  <c r="BT55"/>
  <c r="BS55"/>
  <c r="BR55"/>
  <c r="BQ55"/>
  <c r="CB54"/>
  <c r="CC54" s="1"/>
  <c r="BZ54"/>
  <c r="CA54" s="1"/>
  <c r="BX54"/>
  <c r="BY54" s="1"/>
  <c r="BV54"/>
  <c r="BW54" s="1"/>
  <c r="BT54"/>
  <c r="BU54" s="1"/>
  <c r="BR54"/>
  <c r="BS54" s="1"/>
  <c r="BQ54"/>
  <c r="CC53"/>
  <c r="CB53"/>
  <c r="CA53"/>
  <c r="BZ53"/>
  <c r="BY53"/>
  <c r="BX53"/>
  <c r="BW53"/>
  <c r="BV53"/>
  <c r="BU53"/>
  <c r="BT53"/>
  <c r="BS53"/>
  <c r="BR53"/>
  <c r="BQ53"/>
  <c r="CB52"/>
  <c r="CC52" s="1"/>
  <c r="BZ52"/>
  <c r="CA52" s="1"/>
  <c r="BX52"/>
  <c r="BY52" s="1"/>
  <c r="BV52"/>
  <c r="BW52" s="1"/>
  <c r="BT52"/>
  <c r="BU52" s="1"/>
  <c r="BR52"/>
  <c r="BS52" s="1"/>
  <c r="BQ52"/>
  <c r="CC51"/>
  <c r="CB51"/>
  <c r="CA51"/>
  <c r="BZ51"/>
  <c r="BY51"/>
  <c r="BX51"/>
  <c r="BW51"/>
  <c r="BV51"/>
  <c r="BU51"/>
  <c r="BT51"/>
  <c r="BS51"/>
  <c r="BR51"/>
  <c r="BQ51"/>
  <c r="CB50"/>
  <c r="CC50" s="1"/>
  <c r="CA50"/>
  <c r="BZ50"/>
  <c r="BX50"/>
  <c r="BY50" s="1"/>
  <c r="BV50"/>
  <c r="BW50" s="1"/>
  <c r="BT50"/>
  <c r="BU50" s="1"/>
  <c r="BR50"/>
  <c r="BS50" s="1"/>
  <c r="BQ50"/>
  <c r="CC49"/>
  <c r="CB49"/>
  <c r="CA49"/>
  <c r="BZ49"/>
  <c r="BY49"/>
  <c r="BX49"/>
  <c r="BW49"/>
  <c r="BV49"/>
  <c r="BU49"/>
  <c r="BT49"/>
  <c r="BS49"/>
  <c r="BR49"/>
  <c r="BQ49"/>
  <c r="CB48"/>
  <c r="CC48" s="1"/>
  <c r="BZ48"/>
  <c r="CA48" s="1"/>
  <c r="BX48"/>
  <c r="BY48" s="1"/>
  <c r="BV48"/>
  <c r="BW48" s="1"/>
  <c r="BT48"/>
  <c r="BU48" s="1"/>
  <c r="BR48"/>
  <c r="BS48" s="1"/>
  <c r="BQ48"/>
  <c r="CC47"/>
  <c r="CB47"/>
  <c r="CA47"/>
  <c r="BZ47"/>
  <c r="BY47"/>
  <c r="BX47"/>
  <c r="BW47"/>
  <c r="BV47"/>
  <c r="BU47"/>
  <c r="BT47"/>
  <c r="BS47"/>
  <c r="BR47"/>
  <c r="BQ47"/>
  <c r="CB46"/>
  <c r="CC46" s="1"/>
  <c r="BZ46"/>
  <c r="CA46" s="1"/>
  <c r="BX46"/>
  <c r="BY46" s="1"/>
  <c r="BV46"/>
  <c r="BW46" s="1"/>
  <c r="BT46"/>
  <c r="BU46" s="1"/>
  <c r="BR46"/>
  <c r="BS46" s="1"/>
  <c r="BQ46"/>
  <c r="CC45"/>
  <c r="CB45"/>
  <c r="CA45"/>
  <c r="BZ45"/>
  <c r="BY45"/>
  <c r="BX45"/>
  <c r="BW45"/>
  <c r="BV45"/>
  <c r="BU45"/>
  <c r="BT45"/>
  <c r="BS45"/>
  <c r="BR45"/>
  <c r="BQ45"/>
  <c r="CB44"/>
  <c r="CC44" s="1"/>
  <c r="BZ44"/>
  <c r="CA44" s="1"/>
  <c r="BX44"/>
  <c r="BY44" s="1"/>
  <c r="BV44"/>
  <c r="BW44" s="1"/>
  <c r="BT44"/>
  <c r="BU44" s="1"/>
  <c r="BR44"/>
  <c r="BS44" s="1"/>
  <c r="BQ44"/>
  <c r="CC43"/>
  <c r="CB43"/>
  <c r="CA43"/>
  <c r="BZ43"/>
  <c r="BY43"/>
  <c r="BX43"/>
  <c r="BW43"/>
  <c r="BV43"/>
  <c r="BU43"/>
  <c r="BT43"/>
  <c r="BS43"/>
  <c r="BR43"/>
  <c r="BQ43"/>
  <c r="CB42"/>
  <c r="CC42" s="1"/>
  <c r="BZ42"/>
  <c r="CA42" s="1"/>
  <c r="BX42"/>
  <c r="BY42" s="1"/>
  <c r="BV42"/>
  <c r="BW42" s="1"/>
  <c r="BT42"/>
  <c r="BU42" s="1"/>
  <c r="BR42"/>
  <c r="BS42" s="1"/>
  <c r="BQ42"/>
  <c r="CC41"/>
  <c r="CB41"/>
  <c r="CA41"/>
  <c r="BZ41"/>
  <c r="BY41"/>
  <c r="BX41"/>
  <c r="BW41"/>
  <c r="BV41"/>
  <c r="BU41"/>
  <c r="BT41"/>
  <c r="BS41"/>
  <c r="BR41"/>
  <c r="BQ41"/>
  <c r="CB40"/>
  <c r="CC40" s="1"/>
  <c r="BZ40"/>
  <c r="CA40" s="1"/>
  <c r="BX40"/>
  <c r="BY40" s="1"/>
  <c r="BV40"/>
  <c r="BW40" s="1"/>
  <c r="BT40"/>
  <c r="BU40" s="1"/>
  <c r="BR40"/>
  <c r="BS40" s="1"/>
  <c r="BQ40"/>
  <c r="CC39"/>
  <c r="CB39"/>
  <c r="CA39"/>
  <c r="BZ39"/>
  <c r="BY39"/>
  <c r="BX39"/>
  <c r="BW39"/>
  <c r="BV39"/>
  <c r="BU39"/>
  <c r="BT39"/>
  <c r="BS39"/>
  <c r="BR39"/>
  <c r="BQ39"/>
  <c r="CB38"/>
  <c r="CC38" s="1"/>
  <c r="BZ38"/>
  <c r="CA38" s="1"/>
  <c r="BX38"/>
  <c r="BY38" s="1"/>
  <c r="BV38"/>
  <c r="BW38" s="1"/>
  <c r="BT38"/>
  <c r="BU38" s="1"/>
  <c r="BR38"/>
  <c r="BS38" s="1"/>
  <c r="BQ38"/>
  <c r="CC37"/>
  <c r="CB37"/>
  <c r="CA37"/>
  <c r="BZ37"/>
  <c r="BY37"/>
  <c r="BX37"/>
  <c r="BW37"/>
  <c r="BV37"/>
  <c r="BU37"/>
  <c r="BT37"/>
  <c r="BS37"/>
  <c r="BR37"/>
  <c r="BQ37"/>
  <c r="CB36"/>
  <c r="CC36" s="1"/>
  <c r="BZ36"/>
  <c r="CA36" s="1"/>
  <c r="BX36"/>
  <c r="BY36" s="1"/>
  <c r="BV36"/>
  <c r="BW36" s="1"/>
  <c r="BT36"/>
  <c r="BU36" s="1"/>
  <c r="BR36"/>
  <c r="BS36" s="1"/>
  <c r="BQ36"/>
  <c r="CC35"/>
  <c r="CB35"/>
  <c r="CA35"/>
  <c r="BZ35"/>
  <c r="BY35"/>
  <c r="BX35"/>
  <c r="BW35"/>
  <c r="BV35"/>
  <c r="BU35"/>
  <c r="BT35"/>
  <c r="BS35"/>
  <c r="BR35"/>
  <c r="BQ35"/>
  <c r="CB34"/>
  <c r="CC34" s="1"/>
  <c r="BZ34"/>
  <c r="CA34" s="1"/>
  <c r="BX34"/>
  <c r="BY34" s="1"/>
  <c r="BV34"/>
  <c r="BW34" s="1"/>
  <c r="BT34"/>
  <c r="BU34" s="1"/>
  <c r="BR34"/>
  <c r="BS34" s="1"/>
  <c r="BQ34"/>
  <c r="CC33"/>
  <c r="CB33"/>
  <c r="CA33"/>
  <c r="BZ33"/>
  <c r="BY33"/>
  <c r="BX33"/>
  <c r="BW33"/>
  <c r="BV33"/>
  <c r="BU33"/>
  <c r="BT33"/>
  <c r="BS33"/>
  <c r="BR33"/>
  <c r="BQ33"/>
  <c r="CB32"/>
  <c r="CC32" s="1"/>
  <c r="BZ32"/>
  <c r="CA32" s="1"/>
  <c r="BX32"/>
  <c r="BY32" s="1"/>
  <c r="BV32"/>
  <c r="BW32" s="1"/>
  <c r="BT32"/>
  <c r="BU32" s="1"/>
  <c r="BR32"/>
  <c r="BS32" s="1"/>
  <c r="BQ32"/>
  <c r="CC31"/>
  <c r="CB31"/>
  <c r="CA31"/>
  <c r="BZ31"/>
  <c r="BY31"/>
  <c r="BX31"/>
  <c r="BW31"/>
  <c r="BV31"/>
  <c r="BU31"/>
  <c r="BT31"/>
  <c r="BS31"/>
  <c r="BR31"/>
  <c r="BQ31"/>
  <c r="CB30"/>
  <c r="CC30" s="1"/>
  <c r="BZ30"/>
  <c r="CA30" s="1"/>
  <c r="BX30"/>
  <c r="BY30" s="1"/>
  <c r="BV30"/>
  <c r="BW30" s="1"/>
  <c r="BT30"/>
  <c r="BU30" s="1"/>
  <c r="BR30"/>
  <c r="BS30" s="1"/>
  <c r="BQ30"/>
  <c r="CC29"/>
  <c r="CB29"/>
  <c r="CA29"/>
  <c r="BZ29"/>
  <c r="BY29"/>
  <c r="BX29"/>
  <c r="BW29"/>
  <c r="BV29"/>
  <c r="BU29"/>
  <c r="BT29"/>
  <c r="BS29"/>
  <c r="BR29"/>
  <c r="BQ29"/>
  <c r="CB28"/>
  <c r="CC28" s="1"/>
  <c r="BZ28"/>
  <c r="CA28" s="1"/>
  <c r="BX28"/>
  <c r="BY28" s="1"/>
  <c r="BV28"/>
  <c r="BW28" s="1"/>
  <c r="BT28"/>
  <c r="BU28" s="1"/>
  <c r="BR28"/>
  <c r="BS28" s="1"/>
  <c r="BQ28"/>
  <c r="CC27"/>
  <c r="CB27"/>
  <c r="CA27"/>
  <c r="BZ27"/>
  <c r="BY27"/>
  <c r="BX27"/>
  <c r="BW27"/>
  <c r="BV27"/>
  <c r="BU27"/>
  <c r="BT27"/>
  <c r="BS27"/>
  <c r="BR27"/>
  <c r="BQ27"/>
  <c r="CB26"/>
  <c r="CC26" s="1"/>
  <c r="BZ26"/>
  <c r="CA26" s="1"/>
  <c r="BX26"/>
  <c r="BY26" s="1"/>
  <c r="BV26"/>
  <c r="BW26" s="1"/>
  <c r="BT26"/>
  <c r="BU26" s="1"/>
  <c r="BR26"/>
  <c r="BS26" s="1"/>
  <c r="BQ26"/>
  <c r="CC25"/>
  <c r="CB25"/>
  <c r="CA25"/>
  <c r="BZ25"/>
  <c r="BY25"/>
  <c r="BX25"/>
  <c r="BW25"/>
  <c r="BV25"/>
  <c r="BU25"/>
  <c r="BT25"/>
  <c r="BS25"/>
  <c r="BR25"/>
  <c r="BQ25"/>
  <c r="CB24"/>
  <c r="CC24" s="1"/>
  <c r="BZ24"/>
  <c r="CA24" s="1"/>
  <c r="BX24"/>
  <c r="BY24" s="1"/>
  <c r="BV24"/>
  <c r="BW24" s="1"/>
  <c r="BT24"/>
  <c r="BU24" s="1"/>
  <c r="BR24"/>
  <c r="BS24" s="1"/>
  <c r="BQ24"/>
  <c r="CC23"/>
  <c r="CB23"/>
  <c r="CA23"/>
  <c r="BZ23"/>
  <c r="BY23"/>
  <c r="BX23"/>
  <c r="BW23"/>
  <c r="BV23"/>
  <c r="BU23"/>
  <c r="BT23"/>
  <c r="BS23"/>
  <c r="BR23"/>
  <c r="BQ23"/>
  <c r="CB22"/>
  <c r="CC22" s="1"/>
  <c r="BZ22"/>
  <c r="CA22" s="1"/>
  <c r="BX22"/>
  <c r="BY22" s="1"/>
  <c r="BV22"/>
  <c r="BW22" s="1"/>
  <c r="BT22"/>
  <c r="BU22" s="1"/>
  <c r="BR22"/>
  <c r="BS22" s="1"/>
  <c r="BQ22"/>
  <c r="CC21"/>
  <c r="CB21"/>
  <c r="CA21"/>
  <c r="BZ21"/>
  <c r="BY21"/>
  <c r="BX21"/>
  <c r="BW21"/>
  <c r="BV21"/>
  <c r="BU21"/>
  <c r="BT21"/>
  <c r="BS21"/>
  <c r="BR21"/>
  <c r="BQ21"/>
  <c r="CB20"/>
  <c r="CC20" s="1"/>
  <c r="BZ20"/>
  <c r="CA20" s="1"/>
  <c r="BX20"/>
  <c r="BY20" s="1"/>
  <c r="BV20"/>
  <c r="BW20" s="1"/>
  <c r="BT20"/>
  <c r="BU20" s="1"/>
  <c r="BR20"/>
  <c r="BS20" s="1"/>
  <c r="BQ20"/>
  <c r="CC19"/>
  <c r="CB19"/>
  <c r="CA19"/>
  <c r="BZ19"/>
  <c r="BY19"/>
  <c r="BX19"/>
  <c r="BW19"/>
  <c r="BV19"/>
  <c r="BU19"/>
  <c r="BT19"/>
  <c r="BS19"/>
  <c r="BR19"/>
  <c r="BQ19"/>
  <c r="CB18"/>
  <c r="CC18" s="1"/>
  <c r="BZ18"/>
  <c r="CA18" s="1"/>
  <c r="BX18"/>
  <c r="BY18" s="1"/>
  <c r="BV18"/>
  <c r="BW18" s="1"/>
  <c r="BT18"/>
  <c r="BU18" s="1"/>
  <c r="BR18"/>
  <c r="BS18" s="1"/>
  <c r="BQ18"/>
  <c r="CC17"/>
  <c r="CB17"/>
  <c r="CA17"/>
  <c r="BZ17"/>
  <c r="BY17"/>
  <c r="BX17"/>
  <c r="BW17"/>
  <c r="BV17"/>
  <c r="BU17"/>
  <c r="BT17"/>
  <c r="BS17"/>
  <c r="BR17"/>
  <c r="BQ17"/>
  <c r="CB16"/>
  <c r="CC16" s="1"/>
  <c r="BZ16"/>
  <c r="CA16" s="1"/>
  <c r="BX16"/>
  <c r="BY16" s="1"/>
  <c r="BV16"/>
  <c r="BW16" s="1"/>
  <c r="BT16"/>
  <c r="BU16" s="1"/>
  <c r="BR16"/>
  <c r="BS16" s="1"/>
  <c r="BQ16"/>
  <c r="CC15"/>
  <c r="CB15"/>
  <c r="CA15"/>
  <c r="BZ15"/>
  <c r="BY15"/>
  <c r="BX15"/>
  <c r="BW15"/>
  <c r="BV15"/>
  <c r="BU15"/>
  <c r="BT15"/>
  <c r="BS15"/>
  <c r="BR15"/>
  <c r="BQ15"/>
  <c r="CB14"/>
  <c r="CC14" s="1"/>
  <c r="BZ14"/>
  <c r="CA14" s="1"/>
  <c r="BX14"/>
  <c r="BY14" s="1"/>
  <c r="BV14"/>
  <c r="BW14" s="1"/>
  <c r="BT14"/>
  <c r="BU14" s="1"/>
  <c r="BR14"/>
  <c r="BS14" s="1"/>
  <c r="BQ14"/>
  <c r="CC13"/>
  <c r="CB13"/>
  <c r="CA13"/>
  <c r="BZ13"/>
  <c r="BY13"/>
  <c r="BX13"/>
  <c r="BW13"/>
  <c r="BV13"/>
  <c r="BU13"/>
  <c r="BT13"/>
  <c r="BS13"/>
  <c r="BR13"/>
  <c r="BQ13"/>
  <c r="CB12"/>
  <c r="CC12" s="1"/>
  <c r="BZ12"/>
  <c r="CA12" s="1"/>
  <c r="BX12"/>
  <c r="BY12" s="1"/>
  <c r="BV12"/>
  <c r="BW12" s="1"/>
  <c r="BT12"/>
  <c r="BU12" s="1"/>
  <c r="BR12"/>
  <c r="BS12" s="1"/>
  <c r="BQ12"/>
  <c r="CC11"/>
  <c r="CB11"/>
  <c r="CA11"/>
  <c r="BZ11"/>
  <c r="BY11"/>
  <c r="BX11"/>
  <c r="BW11"/>
  <c r="BV11"/>
  <c r="BU11"/>
  <c r="BT11"/>
  <c r="BS11"/>
  <c r="BR11"/>
  <c r="BQ11"/>
  <c r="CB10"/>
  <c r="CC10" s="1"/>
  <c r="BZ10"/>
  <c r="CA10" s="1"/>
  <c r="BX10"/>
  <c r="BY10" s="1"/>
  <c r="BV10"/>
  <c r="BW10" s="1"/>
  <c r="BT10"/>
  <c r="BU10" s="1"/>
  <c r="BR10"/>
  <c r="BS10" s="1"/>
  <c r="BQ10"/>
  <c r="CC9"/>
  <c r="CB9"/>
  <c r="CA9"/>
  <c r="BZ9"/>
  <c r="BY9"/>
  <c r="BX9"/>
  <c r="BW9"/>
  <c r="BV9"/>
  <c r="BU9"/>
  <c r="BT9"/>
  <c r="BS9"/>
  <c r="BR9"/>
  <c r="BQ9"/>
  <c r="CB8"/>
  <c r="CC8" s="1"/>
  <c r="BZ8"/>
  <c r="CA8" s="1"/>
  <c r="BX8"/>
  <c r="BY8" s="1"/>
  <c r="BV8"/>
  <c r="BW8" s="1"/>
  <c r="BT8"/>
  <c r="BU8" s="1"/>
  <c r="BR8"/>
  <c r="BS8" s="1"/>
  <c r="BQ8"/>
  <c r="CC7"/>
  <c r="CB7"/>
  <c r="CA7"/>
  <c r="BZ7"/>
  <c r="BY7"/>
  <c r="BX7"/>
  <c r="BW7"/>
  <c r="BV7"/>
  <c r="BU7"/>
  <c r="BT7"/>
  <c r="BS7"/>
  <c r="BR7"/>
  <c r="BQ7"/>
  <c r="CG6"/>
  <c r="CG5"/>
  <c r="CB5"/>
  <c r="BZ5"/>
  <c r="BX5"/>
  <c r="BV5"/>
  <c r="BT5"/>
  <c r="BR5"/>
  <c r="AW5"/>
  <c r="AV5"/>
  <c r="AU5"/>
  <c r="AT5"/>
  <c r="AS5"/>
  <c r="AR5"/>
  <c r="AQ5"/>
  <c r="AP5"/>
  <c r="AO5"/>
  <c r="AN5"/>
  <c r="AM5"/>
  <c r="AL5"/>
  <c r="AK5"/>
  <c r="AJ5"/>
  <c r="AF5"/>
  <c r="AE5"/>
  <c r="AD5"/>
  <c r="AC5"/>
  <c r="Y5"/>
  <c r="X5"/>
  <c r="W5"/>
  <c r="V5"/>
  <c r="R5"/>
  <c r="Q5"/>
  <c r="P5"/>
  <c r="O5"/>
  <c r="CG4"/>
  <c r="AY4"/>
  <c r="AX4"/>
  <c r="AL4"/>
  <c r="AJ4"/>
  <c r="AE4"/>
  <c r="AC4"/>
  <c r="X4"/>
  <c r="V4"/>
  <c r="Q4"/>
  <c r="O4"/>
  <c r="K4"/>
  <c r="J4"/>
  <c r="I4"/>
  <c r="H4"/>
  <c r="G4"/>
  <c r="F4"/>
  <c r="E4"/>
  <c r="D4"/>
  <c r="C4"/>
  <c r="B4"/>
  <c r="A4"/>
  <c r="CG3"/>
  <c r="AX3"/>
  <c r="AR3"/>
  <c r="CJ3" s="1"/>
  <c r="AP3"/>
  <c r="AN3"/>
  <c r="AK3"/>
  <c r="AJ3"/>
  <c r="AD3"/>
  <c r="AC3"/>
  <c r="W3"/>
  <c r="V3"/>
  <c r="P3"/>
  <c r="O3"/>
  <c r="I3"/>
  <c r="A3"/>
  <c r="CJ2"/>
  <c r="CG2"/>
  <c r="A2"/>
  <c r="CJ1"/>
  <c r="CG1"/>
  <c r="AT1"/>
  <c r="A1"/>
  <c r="R307" i="27"/>
  <c r="B307"/>
  <c r="R305"/>
  <c r="B305"/>
  <c r="R304"/>
  <c r="B304"/>
  <c r="R302"/>
  <c r="B302"/>
  <c r="R301"/>
  <c r="B301"/>
  <c r="R275"/>
  <c r="B275"/>
  <c r="R273"/>
  <c r="B273"/>
  <c r="R272"/>
  <c r="B272"/>
  <c r="R270"/>
  <c r="B270"/>
  <c r="R269"/>
  <c r="B269"/>
  <c r="R243"/>
  <c r="B243"/>
  <c r="R241"/>
  <c r="B241"/>
  <c r="R240"/>
  <c r="B240"/>
  <c r="R238"/>
  <c r="B238"/>
  <c r="R237"/>
  <c r="B237"/>
  <c r="R211"/>
  <c r="B211"/>
  <c r="R209"/>
  <c r="B209"/>
  <c r="R208"/>
  <c r="B208"/>
  <c r="R206"/>
  <c r="B206"/>
  <c r="R205"/>
  <c r="B205"/>
  <c r="R179"/>
  <c r="B179"/>
  <c r="R177"/>
  <c r="B177"/>
  <c r="R176"/>
  <c r="B176"/>
  <c r="R174"/>
  <c r="B174"/>
  <c r="R173"/>
  <c r="B173"/>
  <c r="R147"/>
  <c r="B147"/>
  <c r="R145"/>
  <c r="B145"/>
  <c r="R144"/>
  <c r="B144"/>
  <c r="R142"/>
  <c r="B142"/>
  <c r="R141"/>
  <c r="B141"/>
  <c r="R115"/>
  <c r="B115"/>
  <c r="R113"/>
  <c r="B113"/>
  <c r="R112"/>
  <c r="B112"/>
  <c r="R110"/>
  <c r="B110"/>
  <c r="R109"/>
  <c r="B109"/>
  <c r="R83"/>
  <c r="B83"/>
  <c r="R81"/>
  <c r="B81"/>
  <c r="R80"/>
  <c r="B80"/>
  <c r="R78"/>
  <c r="B78"/>
  <c r="R77"/>
  <c r="B77"/>
  <c r="R51"/>
  <c r="R49"/>
  <c r="R48"/>
  <c r="R46"/>
  <c r="R45"/>
  <c r="B51"/>
  <c r="B49"/>
  <c r="B48"/>
  <c r="B46"/>
  <c r="B45"/>
  <c r="R19"/>
  <c r="R17"/>
  <c r="R16"/>
  <c r="R14"/>
  <c r="R13"/>
  <c r="B19"/>
  <c r="B17"/>
  <c r="B16"/>
  <c r="B14"/>
  <c r="B13"/>
  <c r="B326" i="26"/>
  <c r="B324"/>
  <c r="B323"/>
  <c r="B321"/>
  <c r="B320"/>
  <c r="B292"/>
  <c r="B290"/>
  <c r="B289"/>
  <c r="B287"/>
  <c r="B286"/>
  <c r="B258"/>
  <c r="B256"/>
  <c r="B255"/>
  <c r="B253"/>
  <c r="B252"/>
  <c r="B224"/>
  <c r="B222"/>
  <c r="B221"/>
  <c r="B219"/>
  <c r="B218"/>
  <c r="B190"/>
  <c r="B188"/>
  <c r="B187"/>
  <c r="B185"/>
  <c r="B184"/>
  <c r="B156"/>
  <c r="B154"/>
  <c r="B153"/>
  <c r="B151"/>
  <c r="B150"/>
  <c r="B122"/>
  <c r="B120"/>
  <c r="B119"/>
  <c r="B117"/>
  <c r="B116"/>
  <c r="B88"/>
  <c r="B86"/>
  <c r="B85"/>
  <c r="B83"/>
  <c r="B82"/>
  <c r="B54"/>
  <c r="B52"/>
  <c r="B51"/>
  <c r="B49"/>
  <c r="B48"/>
  <c r="B17"/>
  <c r="B15"/>
  <c r="DM4" i="17"/>
  <c r="BN209"/>
  <c r="AJ3" i="10"/>
  <c r="AD3"/>
  <c r="AV209" i="17" s="1"/>
  <c r="AC3" i="10"/>
  <c r="W3"/>
  <c r="AD209" i="17" s="1"/>
  <c r="V3" i="10"/>
  <c r="O3"/>
  <c r="P3"/>
  <c r="K209" i="17" s="1"/>
  <c r="AJ3" i="21"/>
  <c r="AC3"/>
  <c r="V3"/>
  <c r="O3"/>
  <c r="L332" i="26"/>
  <c r="G332"/>
  <c r="B332"/>
  <c r="P331"/>
  <c r="N331"/>
  <c r="L331"/>
  <c r="K331"/>
  <c r="I331"/>
  <c r="G331"/>
  <c r="F331"/>
  <c r="D331"/>
  <c r="B331"/>
  <c r="O329"/>
  <c r="M329"/>
  <c r="K329"/>
  <c r="I329"/>
  <c r="G329"/>
  <c r="E329"/>
  <c r="C329"/>
  <c r="B329"/>
  <c r="B328"/>
  <c r="M318"/>
  <c r="L318"/>
  <c r="K318"/>
  <c r="I318"/>
  <c r="G318"/>
  <c r="E318"/>
  <c r="C318"/>
  <c r="P317"/>
  <c r="O317"/>
  <c r="K317"/>
  <c r="G317"/>
  <c r="C317"/>
  <c r="B317"/>
  <c r="L298"/>
  <c r="G298"/>
  <c r="B298"/>
  <c r="P297"/>
  <c r="N297"/>
  <c r="L297"/>
  <c r="K297"/>
  <c r="I297"/>
  <c r="G297"/>
  <c r="F297"/>
  <c r="D297"/>
  <c r="B297"/>
  <c r="O295"/>
  <c r="M295"/>
  <c r="K295"/>
  <c r="I295"/>
  <c r="G295"/>
  <c r="E295"/>
  <c r="C295"/>
  <c r="B295"/>
  <c r="B294"/>
  <c r="M284"/>
  <c r="L284"/>
  <c r="K284"/>
  <c r="I284"/>
  <c r="G284"/>
  <c r="E284"/>
  <c r="C284"/>
  <c r="P283"/>
  <c r="O283"/>
  <c r="K283"/>
  <c r="G283"/>
  <c r="C283"/>
  <c r="B283"/>
  <c r="L264"/>
  <c r="G264"/>
  <c r="B264"/>
  <c r="P263"/>
  <c r="N263"/>
  <c r="L263"/>
  <c r="K263"/>
  <c r="I263"/>
  <c r="G263"/>
  <c r="F263"/>
  <c r="D263"/>
  <c r="B263"/>
  <c r="O261"/>
  <c r="M261"/>
  <c r="K261"/>
  <c r="I261"/>
  <c r="G261"/>
  <c r="E261"/>
  <c r="C261"/>
  <c r="B261"/>
  <c r="B260"/>
  <c r="M250"/>
  <c r="L250"/>
  <c r="K250"/>
  <c r="I250"/>
  <c r="G250"/>
  <c r="E250"/>
  <c r="C250"/>
  <c r="P249"/>
  <c r="O249"/>
  <c r="K249"/>
  <c r="G249"/>
  <c r="C249"/>
  <c r="B249"/>
  <c r="L230"/>
  <c r="G230"/>
  <c r="B230"/>
  <c r="P229"/>
  <c r="N229"/>
  <c r="L229"/>
  <c r="K229"/>
  <c r="I229"/>
  <c r="G229"/>
  <c r="F229"/>
  <c r="D229"/>
  <c r="B229"/>
  <c r="O227"/>
  <c r="M227"/>
  <c r="K227"/>
  <c r="I227"/>
  <c r="G227"/>
  <c r="E227"/>
  <c r="C227"/>
  <c r="B227"/>
  <c r="B226"/>
  <c r="M216"/>
  <c r="L216"/>
  <c r="K216"/>
  <c r="I216"/>
  <c r="G216"/>
  <c r="E216"/>
  <c r="C216"/>
  <c r="P215"/>
  <c r="O215"/>
  <c r="K215"/>
  <c r="G215"/>
  <c r="C215"/>
  <c r="B215"/>
  <c r="L196"/>
  <c r="G196"/>
  <c r="B196"/>
  <c r="P195"/>
  <c r="N195"/>
  <c r="L195"/>
  <c r="K195"/>
  <c r="I195"/>
  <c r="G195"/>
  <c r="F195"/>
  <c r="D195"/>
  <c r="B195"/>
  <c r="O193"/>
  <c r="M193"/>
  <c r="K193"/>
  <c r="I193"/>
  <c r="G193"/>
  <c r="E193"/>
  <c r="C193"/>
  <c r="B193"/>
  <c r="B192"/>
  <c r="M182"/>
  <c r="L182"/>
  <c r="K182"/>
  <c r="I182"/>
  <c r="G182"/>
  <c r="E182"/>
  <c r="C182"/>
  <c r="P181"/>
  <c r="O181"/>
  <c r="K181"/>
  <c r="G181"/>
  <c r="C181"/>
  <c r="B181"/>
  <c r="L162"/>
  <c r="G162"/>
  <c r="B162"/>
  <c r="P161"/>
  <c r="N161"/>
  <c r="L161"/>
  <c r="K161"/>
  <c r="I161"/>
  <c r="G161"/>
  <c r="F161"/>
  <c r="D161"/>
  <c r="B161"/>
  <c r="O159"/>
  <c r="M159"/>
  <c r="K159"/>
  <c r="I159"/>
  <c r="G159"/>
  <c r="E159"/>
  <c r="C159"/>
  <c r="B159"/>
  <c r="B158"/>
  <c r="M148"/>
  <c r="L148"/>
  <c r="K148"/>
  <c r="I148"/>
  <c r="G148"/>
  <c r="E148"/>
  <c r="C148"/>
  <c r="P147"/>
  <c r="O147"/>
  <c r="K147"/>
  <c r="G147"/>
  <c r="C147"/>
  <c r="B147"/>
  <c r="L128"/>
  <c r="G128"/>
  <c r="B128"/>
  <c r="P127"/>
  <c r="N127"/>
  <c r="L127"/>
  <c r="K127"/>
  <c r="I127"/>
  <c r="G127"/>
  <c r="F127"/>
  <c r="D127"/>
  <c r="B127"/>
  <c r="O125"/>
  <c r="M125"/>
  <c r="K125"/>
  <c r="I125"/>
  <c r="G125"/>
  <c r="E125"/>
  <c r="C125"/>
  <c r="B125"/>
  <c r="B124"/>
  <c r="M114"/>
  <c r="L114"/>
  <c r="K114"/>
  <c r="I114"/>
  <c r="G114"/>
  <c r="E114"/>
  <c r="C114"/>
  <c r="P113"/>
  <c r="O113"/>
  <c r="K113"/>
  <c r="G113"/>
  <c r="C113"/>
  <c r="B113"/>
  <c r="B99"/>
  <c r="I98"/>
  <c r="B98"/>
  <c r="I97"/>
  <c r="B97"/>
  <c r="I96"/>
  <c r="B96"/>
  <c r="L94"/>
  <c r="G94"/>
  <c r="B94"/>
  <c r="P93"/>
  <c r="N93"/>
  <c r="L93"/>
  <c r="K93"/>
  <c r="I93"/>
  <c r="G93"/>
  <c r="F93"/>
  <c r="D93"/>
  <c r="B93"/>
  <c r="O91"/>
  <c r="M91"/>
  <c r="K91"/>
  <c r="I91"/>
  <c r="G91"/>
  <c r="E91"/>
  <c r="C91"/>
  <c r="B91"/>
  <c r="B90"/>
  <c r="M80"/>
  <c r="L80"/>
  <c r="K80"/>
  <c r="I80"/>
  <c r="G80"/>
  <c r="E80"/>
  <c r="C80"/>
  <c r="P79"/>
  <c r="O79"/>
  <c r="K79"/>
  <c r="G79"/>
  <c r="C79"/>
  <c r="B79"/>
  <c r="L60"/>
  <c r="G60"/>
  <c r="B60"/>
  <c r="P59"/>
  <c r="N59"/>
  <c r="L59"/>
  <c r="K59"/>
  <c r="I59"/>
  <c r="G59"/>
  <c r="F59"/>
  <c r="D59"/>
  <c r="B59"/>
  <c r="O57"/>
  <c r="M57"/>
  <c r="K57"/>
  <c r="I57"/>
  <c r="G57"/>
  <c r="E57"/>
  <c r="C57"/>
  <c r="B57"/>
  <c r="B56"/>
  <c r="M46"/>
  <c r="L46"/>
  <c r="K46"/>
  <c r="I46"/>
  <c r="G46"/>
  <c r="E46"/>
  <c r="C46"/>
  <c r="P45"/>
  <c r="O45"/>
  <c r="K45"/>
  <c r="G45"/>
  <c r="C45"/>
  <c r="L26"/>
  <c r="G26"/>
  <c r="B26"/>
  <c r="P25"/>
  <c r="N25"/>
  <c r="L25"/>
  <c r="K25"/>
  <c r="I25"/>
  <c r="G25"/>
  <c r="F25"/>
  <c r="D25"/>
  <c r="B25"/>
  <c r="O23"/>
  <c r="M23"/>
  <c r="K23"/>
  <c r="I23"/>
  <c r="G23"/>
  <c r="E23"/>
  <c r="C23"/>
  <c r="B23"/>
  <c r="B22"/>
  <c r="M12"/>
  <c r="L12"/>
  <c r="K12"/>
  <c r="I12"/>
  <c r="G12"/>
  <c r="E12"/>
  <c r="C12"/>
  <c r="P11"/>
  <c r="O11"/>
  <c r="K11"/>
  <c r="G11"/>
  <c r="C11"/>
  <c r="AA319" i="27"/>
  <c r="V319"/>
  <c r="R319"/>
  <c r="K319"/>
  <c r="F319"/>
  <c r="B319"/>
  <c r="R317"/>
  <c r="B317"/>
  <c r="Y316"/>
  <c r="R316"/>
  <c r="I316"/>
  <c r="B316"/>
  <c r="Y315"/>
  <c r="R315"/>
  <c r="I315"/>
  <c r="B315"/>
  <c r="Y314"/>
  <c r="R314"/>
  <c r="I314"/>
  <c r="B314"/>
  <c r="AB313"/>
  <c r="W313"/>
  <c r="R313"/>
  <c r="L313"/>
  <c r="G313"/>
  <c r="B313"/>
  <c r="AF312"/>
  <c r="AD312"/>
  <c r="AB312"/>
  <c r="AA312"/>
  <c r="Y312"/>
  <c r="W312"/>
  <c r="V312"/>
  <c r="T312"/>
  <c r="R312"/>
  <c r="P312"/>
  <c r="N312"/>
  <c r="L312"/>
  <c r="K312"/>
  <c r="I312"/>
  <c r="G312"/>
  <c r="F312"/>
  <c r="D312"/>
  <c r="B312"/>
  <c r="AE310"/>
  <c r="AC310"/>
  <c r="AA310"/>
  <c r="Y310"/>
  <c r="W310"/>
  <c r="U310"/>
  <c r="S310"/>
  <c r="R310"/>
  <c r="O310"/>
  <c r="M310"/>
  <c r="K310"/>
  <c r="I310"/>
  <c r="G310"/>
  <c r="E310"/>
  <c r="C310"/>
  <c r="B310"/>
  <c r="R309"/>
  <c r="B309"/>
  <c r="AC299"/>
  <c r="AB299"/>
  <c r="AA299"/>
  <c r="Y299"/>
  <c r="W299"/>
  <c r="U299"/>
  <c r="S299"/>
  <c r="M299"/>
  <c r="L299"/>
  <c r="K299"/>
  <c r="I299"/>
  <c r="G299"/>
  <c r="E299"/>
  <c r="C299"/>
  <c r="AF298"/>
  <c r="AE298"/>
  <c r="AA298"/>
  <c r="W298"/>
  <c r="S298"/>
  <c r="R298"/>
  <c r="P298"/>
  <c r="O298"/>
  <c r="K298"/>
  <c r="G298"/>
  <c r="C298"/>
  <c r="B298"/>
  <c r="Z296"/>
  <c r="R296"/>
  <c r="J296"/>
  <c r="B296"/>
  <c r="Z295"/>
  <c r="R295"/>
  <c r="J295"/>
  <c r="B295"/>
  <c r="Z294"/>
  <c r="R294"/>
  <c r="J294"/>
  <c r="B294"/>
  <c r="Z293"/>
  <c r="U293"/>
  <c r="R293"/>
  <c r="J293"/>
  <c r="E293"/>
  <c r="B293"/>
  <c r="R291"/>
  <c r="B291"/>
  <c r="R290"/>
  <c r="B290"/>
  <c r="R289"/>
  <c r="B289"/>
  <c r="AA287"/>
  <c r="V287"/>
  <c r="R287"/>
  <c r="K287"/>
  <c r="F287"/>
  <c r="B287"/>
  <c r="R285"/>
  <c r="B285"/>
  <c r="Y284"/>
  <c r="R284"/>
  <c r="I284"/>
  <c r="B284"/>
  <c r="Y283"/>
  <c r="R283"/>
  <c r="I283"/>
  <c r="B283"/>
  <c r="Y282"/>
  <c r="R282"/>
  <c r="I282"/>
  <c r="B282"/>
  <c r="AB281"/>
  <c r="W281"/>
  <c r="R281"/>
  <c r="L281"/>
  <c r="G281"/>
  <c r="B281"/>
  <c r="AF280"/>
  <c r="AD280"/>
  <c r="AB280"/>
  <c r="AA280"/>
  <c r="Y280"/>
  <c r="W280"/>
  <c r="V280"/>
  <c r="T280"/>
  <c r="R280"/>
  <c r="P280"/>
  <c r="N280"/>
  <c r="L280"/>
  <c r="K280"/>
  <c r="I280"/>
  <c r="G280"/>
  <c r="F280"/>
  <c r="D280"/>
  <c r="B280"/>
  <c r="AE278"/>
  <c r="AC278"/>
  <c r="AA278"/>
  <c r="Y278"/>
  <c r="W278"/>
  <c r="U278"/>
  <c r="S278"/>
  <c r="R278"/>
  <c r="O278"/>
  <c r="M278"/>
  <c r="K278"/>
  <c r="I278"/>
  <c r="G278"/>
  <c r="E278"/>
  <c r="C278"/>
  <c r="B278"/>
  <c r="R277"/>
  <c r="B277"/>
  <c r="AC267"/>
  <c r="AB267"/>
  <c r="AA267"/>
  <c r="Y267"/>
  <c r="W267"/>
  <c r="U267"/>
  <c r="S267"/>
  <c r="M267"/>
  <c r="L267"/>
  <c r="K267"/>
  <c r="I267"/>
  <c r="G267"/>
  <c r="E267"/>
  <c r="C267"/>
  <c r="AF266"/>
  <c r="AE266"/>
  <c r="AA266"/>
  <c r="W266"/>
  <c r="S266"/>
  <c r="R266"/>
  <c r="P266"/>
  <c r="O266"/>
  <c r="K266"/>
  <c r="G266"/>
  <c r="C266"/>
  <c r="B266"/>
  <c r="Z264"/>
  <c r="R264"/>
  <c r="J264"/>
  <c r="B264"/>
  <c r="Z263"/>
  <c r="R263"/>
  <c r="J263"/>
  <c r="B263"/>
  <c r="Z262"/>
  <c r="R262"/>
  <c r="J262"/>
  <c r="B262"/>
  <c r="Z261"/>
  <c r="U261"/>
  <c r="R261"/>
  <c r="J261"/>
  <c r="E261"/>
  <c r="B261"/>
  <c r="R259"/>
  <c r="B259"/>
  <c r="R258"/>
  <c r="B258"/>
  <c r="R257"/>
  <c r="B257"/>
  <c r="AA255"/>
  <c r="V255"/>
  <c r="R255"/>
  <c r="K255"/>
  <c r="F255"/>
  <c r="B255"/>
  <c r="R253"/>
  <c r="B253"/>
  <c r="Y252"/>
  <c r="R252"/>
  <c r="I252"/>
  <c r="B252"/>
  <c r="Y251"/>
  <c r="R251"/>
  <c r="I251"/>
  <c r="B251"/>
  <c r="Y250"/>
  <c r="R250"/>
  <c r="I250"/>
  <c r="B250"/>
  <c r="AB249"/>
  <c r="W249"/>
  <c r="R249"/>
  <c r="L249"/>
  <c r="G249"/>
  <c r="B249"/>
  <c r="AF248"/>
  <c r="AD248"/>
  <c r="AB248"/>
  <c r="AA248"/>
  <c r="Y248"/>
  <c r="W248"/>
  <c r="V248"/>
  <c r="T248"/>
  <c r="R248"/>
  <c r="P248"/>
  <c r="N248"/>
  <c r="L248"/>
  <c r="K248"/>
  <c r="I248"/>
  <c r="G248"/>
  <c r="F248"/>
  <c r="D248"/>
  <c r="B248"/>
  <c r="AE246"/>
  <c r="AC246"/>
  <c r="AA246"/>
  <c r="Y246"/>
  <c r="W246"/>
  <c r="U246"/>
  <c r="S246"/>
  <c r="R246"/>
  <c r="O246"/>
  <c r="M246"/>
  <c r="K246"/>
  <c r="I246"/>
  <c r="G246"/>
  <c r="E246"/>
  <c r="C246"/>
  <c r="B246"/>
  <c r="R245"/>
  <c r="B245"/>
  <c r="AC235"/>
  <c r="AB235"/>
  <c r="AA235"/>
  <c r="Y235"/>
  <c r="W235"/>
  <c r="U235"/>
  <c r="S235"/>
  <c r="M235"/>
  <c r="L235"/>
  <c r="K235"/>
  <c r="I235"/>
  <c r="G235"/>
  <c r="E235"/>
  <c r="C235"/>
  <c r="AF234"/>
  <c r="AE234"/>
  <c r="AA234"/>
  <c r="W234"/>
  <c r="S234"/>
  <c r="R234"/>
  <c r="P234"/>
  <c r="O234"/>
  <c r="K234"/>
  <c r="G234"/>
  <c r="C234"/>
  <c r="B234"/>
  <c r="Z232"/>
  <c r="R232"/>
  <c r="J232"/>
  <c r="B232"/>
  <c r="Z231"/>
  <c r="R231"/>
  <c r="J231"/>
  <c r="B231"/>
  <c r="Z230"/>
  <c r="R230"/>
  <c r="J230"/>
  <c r="B230"/>
  <c r="Z229"/>
  <c r="U229"/>
  <c r="R229"/>
  <c r="J229"/>
  <c r="E229"/>
  <c r="B229"/>
  <c r="R227"/>
  <c r="B227"/>
  <c r="R226"/>
  <c r="B226"/>
  <c r="R225"/>
  <c r="B225"/>
  <c r="AA223"/>
  <c r="V223"/>
  <c r="R223"/>
  <c r="K223"/>
  <c r="F223"/>
  <c r="B223"/>
  <c r="R221"/>
  <c r="B221"/>
  <c r="Y220"/>
  <c r="R220"/>
  <c r="I220"/>
  <c r="B220"/>
  <c r="Y219"/>
  <c r="R219"/>
  <c r="I219"/>
  <c r="B219"/>
  <c r="Y218"/>
  <c r="R218"/>
  <c r="I218"/>
  <c r="B218"/>
  <c r="AB217"/>
  <c r="W217"/>
  <c r="R217"/>
  <c r="L217"/>
  <c r="G217"/>
  <c r="B217"/>
  <c r="AF216"/>
  <c r="AD216"/>
  <c r="AB216"/>
  <c r="AA216"/>
  <c r="Y216"/>
  <c r="W216"/>
  <c r="V216"/>
  <c r="T216"/>
  <c r="R216"/>
  <c r="P216"/>
  <c r="N216"/>
  <c r="L216"/>
  <c r="K216"/>
  <c r="I216"/>
  <c r="G216"/>
  <c r="F216"/>
  <c r="D216"/>
  <c r="B216"/>
  <c r="AE214"/>
  <c r="AC214"/>
  <c r="AA214"/>
  <c r="Y214"/>
  <c r="W214"/>
  <c r="U214"/>
  <c r="S214"/>
  <c r="R214"/>
  <c r="O214"/>
  <c r="M214"/>
  <c r="K214"/>
  <c r="I214"/>
  <c r="G214"/>
  <c r="E214"/>
  <c r="C214"/>
  <c r="B214"/>
  <c r="R213"/>
  <c r="B213"/>
  <c r="AC203"/>
  <c r="AB203"/>
  <c r="AA203"/>
  <c r="Y203"/>
  <c r="W203"/>
  <c r="U203"/>
  <c r="S203"/>
  <c r="M203"/>
  <c r="L203"/>
  <c r="K203"/>
  <c r="I203"/>
  <c r="G203"/>
  <c r="E203"/>
  <c r="C203"/>
  <c r="AF202"/>
  <c r="AE202"/>
  <c r="AA202"/>
  <c r="W202"/>
  <c r="S202"/>
  <c r="R202"/>
  <c r="P202"/>
  <c r="O202"/>
  <c r="K202"/>
  <c r="G202"/>
  <c r="C202"/>
  <c r="B202"/>
  <c r="Z200"/>
  <c r="R200"/>
  <c r="J200"/>
  <c r="B200"/>
  <c r="Z199"/>
  <c r="R199"/>
  <c r="J199"/>
  <c r="B199"/>
  <c r="Z198"/>
  <c r="R198"/>
  <c r="J198"/>
  <c r="B198"/>
  <c r="Z197"/>
  <c r="U197"/>
  <c r="R197"/>
  <c r="J197"/>
  <c r="E197"/>
  <c r="B197"/>
  <c r="R195"/>
  <c r="B195"/>
  <c r="R194"/>
  <c r="B194"/>
  <c r="R193"/>
  <c r="B193"/>
  <c r="AA191"/>
  <c r="V191"/>
  <c r="R191"/>
  <c r="K191"/>
  <c r="F191"/>
  <c r="B191"/>
  <c r="R189"/>
  <c r="B189"/>
  <c r="Y188"/>
  <c r="R188"/>
  <c r="I188"/>
  <c r="B188"/>
  <c r="Y187"/>
  <c r="R187"/>
  <c r="I187"/>
  <c r="B187"/>
  <c r="Y186"/>
  <c r="R186"/>
  <c r="I186"/>
  <c r="B186"/>
  <c r="AB185"/>
  <c r="W185"/>
  <c r="R185"/>
  <c r="L185"/>
  <c r="G185"/>
  <c r="B185"/>
  <c r="AF184"/>
  <c r="AD184"/>
  <c r="AB184"/>
  <c r="AA184"/>
  <c r="Y184"/>
  <c r="W184"/>
  <c r="V184"/>
  <c r="T184"/>
  <c r="R184"/>
  <c r="P184"/>
  <c r="N184"/>
  <c r="L184"/>
  <c r="K184"/>
  <c r="I184"/>
  <c r="G184"/>
  <c r="F184"/>
  <c r="D184"/>
  <c r="B184"/>
  <c r="AE182"/>
  <c r="AC182"/>
  <c r="AA182"/>
  <c r="Y182"/>
  <c r="W182"/>
  <c r="U182"/>
  <c r="S182"/>
  <c r="R182"/>
  <c r="O182"/>
  <c r="M182"/>
  <c r="K182"/>
  <c r="I182"/>
  <c r="G182"/>
  <c r="E182"/>
  <c r="C182"/>
  <c r="B182"/>
  <c r="R181"/>
  <c r="B181"/>
  <c r="AC171"/>
  <c r="AB171"/>
  <c r="AA171"/>
  <c r="Y171"/>
  <c r="W171"/>
  <c r="U171"/>
  <c r="S171"/>
  <c r="M171"/>
  <c r="L171"/>
  <c r="K171"/>
  <c r="I171"/>
  <c r="G171"/>
  <c r="E171"/>
  <c r="C171"/>
  <c r="AF170"/>
  <c r="AE170"/>
  <c r="AA170"/>
  <c r="W170"/>
  <c r="S170"/>
  <c r="R170"/>
  <c r="P170"/>
  <c r="O170"/>
  <c r="K170"/>
  <c r="G170"/>
  <c r="C170"/>
  <c r="B170"/>
  <c r="Z168"/>
  <c r="R168"/>
  <c r="J168"/>
  <c r="B168"/>
  <c r="Z167"/>
  <c r="R167"/>
  <c r="J167"/>
  <c r="B167"/>
  <c r="Z166"/>
  <c r="R166"/>
  <c r="J166"/>
  <c r="B166"/>
  <c r="Z165"/>
  <c r="U165"/>
  <c r="R165"/>
  <c r="J165"/>
  <c r="E165"/>
  <c r="B165"/>
  <c r="R163"/>
  <c r="B163"/>
  <c r="R162"/>
  <c r="B162"/>
  <c r="R161"/>
  <c r="B161"/>
  <c r="AA159"/>
  <c r="V159"/>
  <c r="R159"/>
  <c r="K159"/>
  <c r="F159"/>
  <c r="B159"/>
  <c r="R157"/>
  <c r="B157"/>
  <c r="Y156"/>
  <c r="R156"/>
  <c r="I156"/>
  <c r="B156"/>
  <c r="Y155"/>
  <c r="R155"/>
  <c r="I155"/>
  <c r="B155"/>
  <c r="Y154"/>
  <c r="R154"/>
  <c r="I154"/>
  <c r="B154"/>
  <c r="AB153"/>
  <c r="W153"/>
  <c r="R153"/>
  <c r="L153"/>
  <c r="G153"/>
  <c r="B153"/>
  <c r="AF152"/>
  <c r="AD152"/>
  <c r="AB152"/>
  <c r="AA152"/>
  <c r="Y152"/>
  <c r="W152"/>
  <c r="V152"/>
  <c r="T152"/>
  <c r="R152"/>
  <c r="P152"/>
  <c r="N152"/>
  <c r="L152"/>
  <c r="K152"/>
  <c r="I152"/>
  <c r="G152"/>
  <c r="F152"/>
  <c r="D152"/>
  <c r="B152"/>
  <c r="AE150"/>
  <c r="AC150"/>
  <c r="AA150"/>
  <c r="Y150"/>
  <c r="W150"/>
  <c r="U150"/>
  <c r="S150"/>
  <c r="R150"/>
  <c r="O150"/>
  <c r="M150"/>
  <c r="K150"/>
  <c r="I150"/>
  <c r="G150"/>
  <c r="E150"/>
  <c r="C150"/>
  <c r="B150"/>
  <c r="R149"/>
  <c r="B149"/>
  <c r="AC139"/>
  <c r="AB139"/>
  <c r="AA139"/>
  <c r="Y139"/>
  <c r="W139"/>
  <c r="U139"/>
  <c r="S139"/>
  <c r="M139"/>
  <c r="L139"/>
  <c r="K139"/>
  <c r="I139"/>
  <c r="G139"/>
  <c r="E139"/>
  <c r="C139"/>
  <c r="AF138"/>
  <c r="AE138"/>
  <c r="AA138"/>
  <c r="W138"/>
  <c r="S138"/>
  <c r="R138"/>
  <c r="P138"/>
  <c r="O138"/>
  <c r="K138"/>
  <c r="G138"/>
  <c r="C138"/>
  <c r="B138"/>
  <c r="Z136"/>
  <c r="R136"/>
  <c r="J136"/>
  <c r="B136"/>
  <c r="Z135"/>
  <c r="R135"/>
  <c r="J135"/>
  <c r="B135"/>
  <c r="Z134"/>
  <c r="R134"/>
  <c r="J134"/>
  <c r="B134"/>
  <c r="Z133"/>
  <c r="U133"/>
  <c r="R133"/>
  <c r="J133"/>
  <c r="E133"/>
  <c r="B133"/>
  <c r="R131"/>
  <c r="B131"/>
  <c r="R130"/>
  <c r="B130"/>
  <c r="R129"/>
  <c r="B129"/>
  <c r="AA127"/>
  <c r="V127"/>
  <c r="R127"/>
  <c r="K127"/>
  <c r="F127"/>
  <c r="B127"/>
  <c r="R125"/>
  <c r="B125"/>
  <c r="Y124"/>
  <c r="R124"/>
  <c r="I124"/>
  <c r="B124"/>
  <c r="Y123"/>
  <c r="R123"/>
  <c r="I123"/>
  <c r="B123"/>
  <c r="Y122"/>
  <c r="R122"/>
  <c r="I122"/>
  <c r="B122"/>
  <c r="AB121"/>
  <c r="W121"/>
  <c r="R121"/>
  <c r="L121"/>
  <c r="G121"/>
  <c r="B121"/>
  <c r="AF120"/>
  <c r="AD120"/>
  <c r="AB120"/>
  <c r="AA120"/>
  <c r="Y120"/>
  <c r="W120"/>
  <c r="V120"/>
  <c r="T120"/>
  <c r="R120"/>
  <c r="P120"/>
  <c r="N120"/>
  <c r="L120"/>
  <c r="K120"/>
  <c r="I120"/>
  <c r="G120"/>
  <c r="F120"/>
  <c r="D120"/>
  <c r="B120"/>
  <c r="AE118"/>
  <c r="AC118"/>
  <c r="AA118"/>
  <c r="Y118"/>
  <c r="W118"/>
  <c r="U118"/>
  <c r="S118"/>
  <c r="R118"/>
  <c r="O118"/>
  <c r="M118"/>
  <c r="K118"/>
  <c r="I118"/>
  <c r="G118"/>
  <c r="E118"/>
  <c r="C118"/>
  <c r="B118"/>
  <c r="R117"/>
  <c r="B117"/>
  <c r="AC107"/>
  <c r="AB107"/>
  <c r="AA107"/>
  <c r="Y107"/>
  <c r="W107"/>
  <c r="U107"/>
  <c r="S107"/>
  <c r="M107"/>
  <c r="L107"/>
  <c r="K107"/>
  <c r="I107"/>
  <c r="G107"/>
  <c r="E107"/>
  <c r="C107"/>
  <c r="AF106"/>
  <c r="AE106"/>
  <c r="AA106"/>
  <c r="W106"/>
  <c r="S106"/>
  <c r="R106"/>
  <c r="P106"/>
  <c r="O106"/>
  <c r="K106"/>
  <c r="G106"/>
  <c r="C106"/>
  <c r="B106"/>
  <c r="Z104"/>
  <c r="R104"/>
  <c r="J104"/>
  <c r="B104"/>
  <c r="Z103"/>
  <c r="R103"/>
  <c r="J103"/>
  <c r="B103"/>
  <c r="Z102"/>
  <c r="R102"/>
  <c r="J102"/>
  <c r="B102"/>
  <c r="Z101"/>
  <c r="U101"/>
  <c r="R101"/>
  <c r="J101"/>
  <c r="E101"/>
  <c r="B101"/>
  <c r="R99"/>
  <c r="B99"/>
  <c r="R98"/>
  <c r="B98"/>
  <c r="R97"/>
  <c r="B97"/>
  <c r="AA95"/>
  <c r="V95"/>
  <c r="R95"/>
  <c r="K95"/>
  <c r="F95"/>
  <c r="B95"/>
  <c r="R93"/>
  <c r="B93"/>
  <c r="Y92"/>
  <c r="R92"/>
  <c r="I92"/>
  <c r="B92"/>
  <c r="Y91"/>
  <c r="R91"/>
  <c r="I91"/>
  <c r="B91"/>
  <c r="Y90"/>
  <c r="R90"/>
  <c r="I90"/>
  <c r="B90"/>
  <c r="AB89"/>
  <c r="W89"/>
  <c r="R89"/>
  <c r="L89"/>
  <c r="G89"/>
  <c r="B89"/>
  <c r="AF88"/>
  <c r="AD88"/>
  <c r="AB88"/>
  <c r="AA88"/>
  <c r="Y88"/>
  <c r="W88"/>
  <c r="V88"/>
  <c r="T88"/>
  <c r="R88"/>
  <c r="P88"/>
  <c r="N88"/>
  <c r="L88"/>
  <c r="K88"/>
  <c r="I88"/>
  <c r="G88"/>
  <c r="F88"/>
  <c r="D88"/>
  <c r="B88"/>
  <c r="AE86"/>
  <c r="AC86"/>
  <c r="AA86"/>
  <c r="Y86"/>
  <c r="W86"/>
  <c r="U86"/>
  <c r="S86"/>
  <c r="R86"/>
  <c r="O86"/>
  <c r="M86"/>
  <c r="K86"/>
  <c r="I86"/>
  <c r="G86"/>
  <c r="E86"/>
  <c r="C86"/>
  <c r="B86"/>
  <c r="R85"/>
  <c r="B85"/>
  <c r="AC75"/>
  <c r="AB75"/>
  <c r="AA75"/>
  <c r="Y75"/>
  <c r="W75"/>
  <c r="U75"/>
  <c r="S75"/>
  <c r="M75"/>
  <c r="L75"/>
  <c r="K75"/>
  <c r="I75"/>
  <c r="G75"/>
  <c r="E75"/>
  <c r="C75"/>
  <c r="AF74"/>
  <c r="AE74"/>
  <c r="AA74"/>
  <c r="W74"/>
  <c r="S74"/>
  <c r="R74"/>
  <c r="P74"/>
  <c r="O74"/>
  <c r="K74"/>
  <c r="G74"/>
  <c r="C74"/>
  <c r="B74"/>
  <c r="Z72"/>
  <c r="R72"/>
  <c r="J72"/>
  <c r="B72"/>
  <c r="Z71"/>
  <c r="R71"/>
  <c r="J71"/>
  <c r="B71"/>
  <c r="Z70"/>
  <c r="R70"/>
  <c r="J70"/>
  <c r="B70"/>
  <c r="Z69"/>
  <c r="U69"/>
  <c r="R69"/>
  <c r="J69"/>
  <c r="E69"/>
  <c r="B69"/>
  <c r="R67"/>
  <c r="B67"/>
  <c r="R66"/>
  <c r="B66"/>
  <c r="R65"/>
  <c r="B65"/>
  <c r="R61"/>
  <c r="B61"/>
  <c r="Y60"/>
  <c r="R60"/>
  <c r="I60"/>
  <c r="B60"/>
  <c r="Y59"/>
  <c r="R59"/>
  <c r="I59"/>
  <c r="B59"/>
  <c r="Y58"/>
  <c r="R58"/>
  <c r="I58"/>
  <c r="B58"/>
  <c r="AB57"/>
  <c r="W57"/>
  <c r="R57"/>
  <c r="L57"/>
  <c r="G57"/>
  <c r="B57"/>
  <c r="AF56"/>
  <c r="AD56"/>
  <c r="AB56"/>
  <c r="AA56"/>
  <c r="Y56"/>
  <c r="W56"/>
  <c r="V56"/>
  <c r="T56"/>
  <c r="R56"/>
  <c r="P56"/>
  <c r="N56"/>
  <c r="L56"/>
  <c r="K56"/>
  <c r="I56"/>
  <c r="G56"/>
  <c r="F56"/>
  <c r="D56"/>
  <c r="B56"/>
  <c r="AE54"/>
  <c r="AC54"/>
  <c r="AA54"/>
  <c r="Y54"/>
  <c r="W54"/>
  <c r="U54"/>
  <c r="S54"/>
  <c r="R54"/>
  <c r="O54"/>
  <c r="M54"/>
  <c r="K54"/>
  <c r="I54"/>
  <c r="G54"/>
  <c r="E54"/>
  <c r="C54"/>
  <c r="B54"/>
  <c r="R53"/>
  <c r="B53"/>
  <c r="AC43"/>
  <c r="AB43"/>
  <c r="AA43"/>
  <c r="Y43"/>
  <c r="W43"/>
  <c r="U43"/>
  <c r="S43"/>
  <c r="AF42"/>
  <c r="AE42"/>
  <c r="AA42"/>
  <c r="W42"/>
  <c r="S42"/>
  <c r="M43"/>
  <c r="L43"/>
  <c r="K43"/>
  <c r="I43"/>
  <c r="G43"/>
  <c r="E43"/>
  <c r="C43"/>
  <c r="P42"/>
  <c r="O42"/>
  <c r="K42"/>
  <c r="G42"/>
  <c r="C42"/>
  <c r="AE22"/>
  <c r="AC22"/>
  <c r="AA22"/>
  <c r="Y22"/>
  <c r="W22"/>
  <c r="U22"/>
  <c r="S22"/>
  <c r="R22"/>
  <c r="O22"/>
  <c r="M22"/>
  <c r="K22"/>
  <c r="I22"/>
  <c r="G22"/>
  <c r="E22"/>
  <c r="C22"/>
  <c r="B22"/>
  <c r="R21"/>
  <c r="B21"/>
  <c r="AC11"/>
  <c r="AB11"/>
  <c r="AA11"/>
  <c r="Y11"/>
  <c r="W11"/>
  <c r="U11"/>
  <c r="S11"/>
  <c r="AF10"/>
  <c r="AE10"/>
  <c r="AA10"/>
  <c r="W10"/>
  <c r="S10"/>
  <c r="M11"/>
  <c r="K10"/>
  <c r="I11"/>
  <c r="G10"/>
  <c r="C10"/>
  <c r="E11"/>
  <c r="C11"/>
  <c r="G11"/>
  <c r="AJ16" i="29"/>
  <c r="AJ15"/>
  <c r="DH5" i="17"/>
  <c r="DG5"/>
  <c r="DF5"/>
  <c r="DE5"/>
  <c r="DD5"/>
  <c r="DC5"/>
  <c r="DB5"/>
  <c r="DA5"/>
  <c r="AJ13" i="27"/>
  <c r="B207" i="29" l="1"/>
  <c r="BD203" i="17"/>
  <c r="B203" i="29"/>
  <c r="B199"/>
  <c r="B195"/>
  <c r="B191"/>
  <c r="B187"/>
  <c r="B183"/>
  <c r="B179"/>
  <c r="B175"/>
  <c r="B171"/>
  <c r="B167"/>
  <c r="B163"/>
  <c r="B159"/>
  <c r="B155"/>
  <c r="B151"/>
  <c r="B147"/>
  <c r="B143"/>
  <c r="B139"/>
  <c r="B135"/>
  <c r="B131"/>
  <c r="B127"/>
  <c r="B123"/>
  <c r="B119"/>
  <c r="B115"/>
  <c r="B111"/>
  <c r="B107"/>
  <c r="B103"/>
  <c r="B99"/>
  <c r="B95"/>
  <c r="B91"/>
  <c r="B87"/>
  <c r="B83"/>
  <c r="B79"/>
  <c r="B75"/>
  <c r="B71"/>
  <c r="B67"/>
  <c r="B63"/>
  <c r="B59"/>
  <c r="B55"/>
  <c r="B51"/>
  <c r="B47"/>
  <c r="B43"/>
  <c r="B39"/>
  <c r="B35"/>
  <c r="B31"/>
  <c r="B27"/>
  <c r="B23"/>
  <c r="B19"/>
  <c r="B15"/>
  <c r="B11"/>
  <c r="Q8" i="17"/>
  <c r="B8" i="29"/>
  <c r="B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B205"/>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6"/>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A5" i="23"/>
  <c r="A7"/>
  <c r="A6"/>
  <c r="A8"/>
  <c r="F207" i="17"/>
  <c r="C207" i="29" s="1"/>
  <c r="J207" i="17"/>
  <c r="I207" i="29" s="1"/>
  <c r="T207" i="17"/>
  <c r="AA207" s="1"/>
  <c r="AB207" s="1"/>
  <c r="AH207"/>
  <c r="AQ207"/>
  <c r="BA207"/>
  <c r="BW207"/>
  <c r="CF207"/>
  <c r="DA207"/>
  <c r="E207"/>
  <c r="D207" i="29" s="1"/>
  <c r="I207" i="17"/>
  <c r="G207" i="29" s="1"/>
  <c r="Q207" i="17"/>
  <c r="AM207"/>
  <c r="AZ207"/>
  <c r="BB207" s="1"/>
  <c r="BC207" s="1"/>
  <c r="BI207"/>
  <c r="BV207"/>
  <c r="CC207" s="1"/>
  <c r="CD207" s="1"/>
  <c r="CN207"/>
  <c r="DF207"/>
  <c r="D207"/>
  <c r="H207"/>
  <c r="F207" i="29" s="1"/>
  <c r="P207" i="17"/>
  <c r="Y207"/>
  <c r="AL207"/>
  <c r="AS207" s="1"/>
  <c r="AT207" s="1"/>
  <c r="BE207"/>
  <c r="BS207"/>
  <c r="CM207"/>
  <c r="CU207"/>
  <c r="DE207"/>
  <c r="DO207"/>
  <c r="C207"/>
  <c r="G207"/>
  <c r="E207" i="29" s="1"/>
  <c r="K207" i="17"/>
  <c r="H207" i="29" s="1"/>
  <c r="U207" i="17"/>
  <c r="AI207"/>
  <c r="AJ207" s="1"/>
  <c r="AK207" s="1"/>
  <c r="BD207"/>
  <c r="BR207"/>
  <c r="CB207" s="1"/>
  <c r="CA207"/>
  <c r="CG207"/>
  <c r="CI207" s="1"/>
  <c r="CT207"/>
  <c r="CW207" s="1"/>
  <c r="DB207"/>
  <c r="DN207"/>
  <c r="E204"/>
  <c r="D204" i="29" s="1"/>
  <c r="J204" i="17"/>
  <c r="I204" i="29" s="1"/>
  <c r="BV204" i="17"/>
  <c r="DN204"/>
  <c r="F204"/>
  <c r="C204" i="29" s="1"/>
  <c r="BR204" i="17"/>
  <c r="DF204"/>
  <c r="AL204"/>
  <c r="DB204"/>
  <c r="AH204"/>
  <c r="CT204"/>
  <c r="D205"/>
  <c r="F205"/>
  <c r="C205" i="29" s="1"/>
  <c r="K205" i="17"/>
  <c r="H205" i="29" s="1"/>
  <c r="AH205" i="17"/>
  <c r="AQ205"/>
  <c r="BI205"/>
  <c r="BW205"/>
  <c r="CM205"/>
  <c r="DB205"/>
  <c r="E205"/>
  <c r="D205" i="29" s="1"/>
  <c r="J205" i="17"/>
  <c r="I205" i="29" s="1"/>
  <c r="Y205" i="17"/>
  <c r="AM205"/>
  <c r="BE205"/>
  <c r="BV205"/>
  <c r="BX205" s="1"/>
  <c r="BY205" s="1"/>
  <c r="CE205" s="1"/>
  <c r="CG205"/>
  <c r="DA205"/>
  <c r="DC205" s="1"/>
  <c r="DD205" s="1"/>
  <c r="DF205"/>
  <c r="C205"/>
  <c r="I205"/>
  <c r="G205" i="29" s="1"/>
  <c r="U205" i="17"/>
  <c r="AL205"/>
  <c r="BA205"/>
  <c r="BS205"/>
  <c r="CU205"/>
  <c r="DE205"/>
  <c r="DO205"/>
  <c r="G205"/>
  <c r="E205" i="29" s="1"/>
  <c r="Q205" i="17"/>
  <c r="AI205"/>
  <c r="BR205"/>
  <c r="BT205" s="1"/>
  <c r="BU205" s="1"/>
  <c r="CA205"/>
  <c r="CT205"/>
  <c r="CV205" s="1"/>
  <c r="DN205"/>
  <c r="C206"/>
  <c r="D206"/>
  <c r="P206"/>
  <c r="BV206"/>
  <c r="CT206"/>
  <c r="J206"/>
  <c r="I206" i="29" s="1"/>
  <c r="AL206" i="17"/>
  <c r="AS206" s="1"/>
  <c r="AT206" s="1"/>
  <c r="BR206"/>
  <c r="CB206" s="1"/>
  <c r="CN206"/>
  <c r="DN206"/>
  <c r="H206"/>
  <c r="F206" i="29" s="1"/>
  <c r="AH206" i="17"/>
  <c r="BD206"/>
  <c r="CF206"/>
  <c r="DF206"/>
  <c r="F206"/>
  <c r="C206" i="29" s="1"/>
  <c r="T206" i="17"/>
  <c r="AZ206"/>
  <c r="DB206"/>
  <c r="C202"/>
  <c r="F202"/>
  <c r="C202" i="29" s="1"/>
  <c r="T202" i="17"/>
  <c r="AZ202"/>
  <c r="DB202"/>
  <c r="D202"/>
  <c r="P202"/>
  <c r="BV202"/>
  <c r="CC202" s="1"/>
  <c r="CD202" s="1"/>
  <c r="CT202"/>
  <c r="J202"/>
  <c r="I202" i="29" s="1"/>
  <c r="AL202" i="17"/>
  <c r="BR202"/>
  <c r="CB202" s="1"/>
  <c r="CN202"/>
  <c r="DN202"/>
  <c r="H202"/>
  <c r="F202" i="29" s="1"/>
  <c r="AH202" i="17"/>
  <c r="BD202"/>
  <c r="CF202"/>
  <c r="DF202"/>
  <c r="C198"/>
  <c r="D198"/>
  <c r="P198"/>
  <c r="BV198"/>
  <c r="CT198"/>
  <c r="J198"/>
  <c r="I198" i="29" s="1"/>
  <c r="AL198" i="17"/>
  <c r="BR198"/>
  <c r="CB198" s="1"/>
  <c r="CN198"/>
  <c r="DN198"/>
  <c r="H198"/>
  <c r="F198" i="29" s="1"/>
  <c r="AH198" i="17"/>
  <c r="BD198"/>
  <c r="BK198" s="1"/>
  <c r="BL198" s="1"/>
  <c r="CF198"/>
  <c r="DF198"/>
  <c r="F198"/>
  <c r="C198" i="29" s="1"/>
  <c r="T198" i="17"/>
  <c r="AA198" s="1"/>
  <c r="AB198" s="1"/>
  <c r="AZ198"/>
  <c r="DB198"/>
  <c r="C194"/>
  <c r="J194"/>
  <c r="I194" i="29" s="1"/>
  <c r="AL194" i="17"/>
  <c r="BR194"/>
  <c r="CN194"/>
  <c r="DN194"/>
  <c r="H194"/>
  <c r="F194" i="29" s="1"/>
  <c r="AH194" i="17"/>
  <c r="BD194"/>
  <c r="CF194"/>
  <c r="DF194"/>
  <c r="F194"/>
  <c r="C194" i="29" s="1"/>
  <c r="T194" i="17"/>
  <c r="AZ194"/>
  <c r="BJ194" s="1"/>
  <c r="DB194"/>
  <c r="D194"/>
  <c r="P194"/>
  <c r="BV194"/>
  <c r="CT194"/>
  <c r="C190"/>
  <c r="H190"/>
  <c r="F190" i="29" s="1"/>
  <c r="AH190" i="17"/>
  <c r="BD190"/>
  <c r="CF190"/>
  <c r="DF190"/>
  <c r="F190"/>
  <c r="C190" i="29" s="1"/>
  <c r="T190" i="17"/>
  <c r="AZ190"/>
  <c r="DB190"/>
  <c r="D190"/>
  <c r="P190"/>
  <c r="BV190"/>
  <c r="CT190"/>
  <c r="J190"/>
  <c r="I190" i="29" s="1"/>
  <c r="AL190" i="17"/>
  <c r="BR190"/>
  <c r="CB190" s="1"/>
  <c r="CN190"/>
  <c r="DN190"/>
  <c r="C186"/>
  <c r="G186"/>
  <c r="E186" i="29" s="1"/>
  <c r="K186" i="17"/>
  <c r="H186" i="29" s="1"/>
  <c r="U186" i="17"/>
  <c r="AI186"/>
  <c r="AZ186"/>
  <c r="BS186"/>
  <c r="CM186"/>
  <c r="CU186"/>
  <c r="DA186"/>
  <c r="DF186"/>
  <c r="DN186"/>
  <c r="F186"/>
  <c r="C186" i="29" s="1"/>
  <c r="J186" i="17"/>
  <c r="I186" i="29" s="1"/>
  <c r="T186" i="17"/>
  <c r="AH186"/>
  <c r="AM186"/>
  <c r="BE186"/>
  <c r="BR186"/>
  <c r="CA186"/>
  <c r="CG186"/>
  <c r="CT186"/>
  <c r="DE186"/>
  <c r="DG186" s="1"/>
  <c r="DH186" s="1"/>
  <c r="E186"/>
  <c r="D186" i="29" s="1"/>
  <c r="I186" i="17"/>
  <c r="G186" i="29" s="1"/>
  <c r="Q186" i="17"/>
  <c r="Y186"/>
  <c r="AL186"/>
  <c r="BD186"/>
  <c r="BK186" s="1"/>
  <c r="BL186" s="1"/>
  <c r="BW186"/>
  <c r="CF186"/>
  <c r="DI186"/>
  <c r="DJ186" s="1"/>
  <c r="D186"/>
  <c r="H186"/>
  <c r="F186" i="29" s="1"/>
  <c r="P186" i="17"/>
  <c r="AQ186"/>
  <c r="BA186"/>
  <c r="BI186"/>
  <c r="BV186"/>
  <c r="CC186" s="1"/>
  <c r="CD186" s="1"/>
  <c r="CN186"/>
  <c r="DB186"/>
  <c r="DO186"/>
  <c r="C182"/>
  <c r="G182"/>
  <c r="E182" i="29" s="1"/>
  <c r="K182" i="17"/>
  <c r="H182" i="29" s="1"/>
  <c r="U182" i="17"/>
  <c r="AI182"/>
  <c r="AZ182"/>
  <c r="BI182"/>
  <c r="CF182"/>
  <c r="DF182"/>
  <c r="DN182"/>
  <c r="F182"/>
  <c r="C182" i="29" s="1"/>
  <c r="J182" i="17"/>
  <c r="I182" i="29" s="1"/>
  <c r="T182" i="17"/>
  <c r="AH182"/>
  <c r="AM182"/>
  <c r="BE182"/>
  <c r="CN182"/>
  <c r="DE182"/>
  <c r="E182"/>
  <c r="D182" i="29" s="1"/>
  <c r="I182" i="17"/>
  <c r="G182" i="29" s="1"/>
  <c r="Q182" i="17"/>
  <c r="Y182"/>
  <c r="AL182"/>
  <c r="AN182" s="1"/>
  <c r="AO182" s="1"/>
  <c r="AU182" s="1"/>
  <c r="BD182"/>
  <c r="BS182"/>
  <c r="BW182"/>
  <c r="CM182"/>
  <c r="CU182"/>
  <c r="DB182"/>
  <c r="D182"/>
  <c r="H182"/>
  <c r="F182" i="29" s="1"/>
  <c r="P182" i="17"/>
  <c r="AQ182"/>
  <c r="BA182"/>
  <c r="BR182"/>
  <c r="BV182"/>
  <c r="CC182" s="1"/>
  <c r="CD182" s="1"/>
  <c r="CA182"/>
  <c r="CG182"/>
  <c r="CI182" s="1"/>
  <c r="CT182"/>
  <c r="DA182"/>
  <c r="DO182"/>
  <c r="C178"/>
  <c r="G178"/>
  <c r="E178" i="29" s="1"/>
  <c r="K178" i="17"/>
  <c r="H178" i="29" s="1"/>
  <c r="U178" i="17"/>
  <c r="AI178"/>
  <c r="AZ178"/>
  <c r="BI178"/>
  <c r="CF178"/>
  <c r="DF178"/>
  <c r="DN178"/>
  <c r="F178"/>
  <c r="C178" i="29" s="1"/>
  <c r="J178" i="17"/>
  <c r="I178" i="29" s="1"/>
  <c r="T178" i="17"/>
  <c r="AH178"/>
  <c r="AM178"/>
  <c r="BE178"/>
  <c r="CN178"/>
  <c r="DE178"/>
  <c r="E178"/>
  <c r="D178" i="29" s="1"/>
  <c r="I178" i="17"/>
  <c r="G178" i="29" s="1"/>
  <c r="Q178" i="17"/>
  <c r="R178" s="1"/>
  <c r="S178" s="1"/>
  <c r="Y178"/>
  <c r="AL178"/>
  <c r="AS178" s="1"/>
  <c r="AT178" s="1"/>
  <c r="BD178"/>
  <c r="BS178"/>
  <c r="BW178"/>
  <c r="CM178"/>
  <c r="CU178"/>
  <c r="DB178"/>
  <c r="D178"/>
  <c r="H178"/>
  <c r="F178" i="29" s="1"/>
  <c r="P178" i="17"/>
  <c r="AQ178"/>
  <c r="BA178"/>
  <c r="BR178"/>
  <c r="BV178"/>
  <c r="CA178"/>
  <c r="CG178"/>
  <c r="CT178"/>
  <c r="DA178"/>
  <c r="DO178"/>
  <c r="C174"/>
  <c r="G174"/>
  <c r="E174" i="29" s="1"/>
  <c r="K174" i="17"/>
  <c r="H174" i="29" s="1"/>
  <c r="U174" i="17"/>
  <c r="AQ174"/>
  <c r="BA174"/>
  <c r="BR174"/>
  <c r="BV174"/>
  <c r="CC174" s="1"/>
  <c r="CD174" s="1"/>
  <c r="CA174"/>
  <c r="CG174"/>
  <c r="DE174"/>
  <c r="DN174"/>
  <c r="F174"/>
  <c r="C174" i="29" s="1"/>
  <c r="J174" i="17"/>
  <c r="I174" i="29" s="1"/>
  <c r="T174" i="17"/>
  <c r="AI174"/>
  <c r="AZ174"/>
  <c r="BI174"/>
  <c r="CF174"/>
  <c r="E174"/>
  <c r="D174" i="29" s="1"/>
  <c r="I174" i="17"/>
  <c r="G174" i="29" s="1"/>
  <c r="Q174" i="17"/>
  <c r="AH174"/>
  <c r="AM174"/>
  <c r="BE174"/>
  <c r="CN174"/>
  <c r="CU174"/>
  <c r="DB174"/>
  <c r="D174"/>
  <c r="H174"/>
  <c r="F174" i="29" s="1"/>
  <c r="P174" i="17"/>
  <c r="Y174"/>
  <c r="AL174"/>
  <c r="BD174"/>
  <c r="BS174"/>
  <c r="BW174"/>
  <c r="CM174"/>
  <c r="CT174"/>
  <c r="DA174"/>
  <c r="DF174"/>
  <c r="DO174"/>
  <c r="D170"/>
  <c r="H170"/>
  <c r="F170" i="29" s="1"/>
  <c r="P170" i="17"/>
  <c r="Y170"/>
  <c r="AZ170"/>
  <c r="BI170"/>
  <c r="CF170"/>
  <c r="DB170"/>
  <c r="DN170"/>
  <c r="C170"/>
  <c r="G170"/>
  <c r="E170" i="29" s="1"/>
  <c r="K170" i="17"/>
  <c r="H170" i="29" s="1"/>
  <c r="U170" i="17"/>
  <c r="BE170"/>
  <c r="CN170"/>
  <c r="CU170"/>
  <c r="DA170"/>
  <c r="F170"/>
  <c r="C170" i="29" s="1"/>
  <c r="J170" i="17"/>
  <c r="I170" i="29" s="1"/>
  <c r="T170" i="17"/>
  <c r="AI170"/>
  <c r="AM170"/>
  <c r="BD170"/>
  <c r="BS170"/>
  <c r="BW170"/>
  <c r="CM170"/>
  <c r="CT170"/>
  <c r="DF170"/>
  <c r="E170"/>
  <c r="D170" i="29" s="1"/>
  <c r="I170" i="17"/>
  <c r="G170" i="29" s="1"/>
  <c r="Q170" i="17"/>
  <c r="AH170"/>
  <c r="AL170"/>
  <c r="AQ170"/>
  <c r="BA170"/>
  <c r="BB170" s="1"/>
  <c r="BC170" s="1"/>
  <c r="BR170"/>
  <c r="BV170"/>
  <c r="BX170" s="1"/>
  <c r="BY170" s="1"/>
  <c r="CE170" s="1"/>
  <c r="CA170"/>
  <c r="CG170"/>
  <c r="DE170"/>
  <c r="DG170" s="1"/>
  <c r="DH170" s="1"/>
  <c r="DO170"/>
  <c r="E166"/>
  <c r="D166" i="29" s="1"/>
  <c r="I166" i="17"/>
  <c r="G166" i="29" s="1"/>
  <c r="Q166" i="17"/>
  <c r="AH166"/>
  <c r="AL166"/>
  <c r="AS166" s="1"/>
  <c r="AT166" s="1"/>
  <c r="AQ166"/>
  <c r="BA166"/>
  <c r="BR166"/>
  <c r="BV166"/>
  <c r="CC166" s="1"/>
  <c r="CD166" s="1"/>
  <c r="CA166"/>
  <c r="CG166"/>
  <c r="DE166"/>
  <c r="DN166"/>
  <c r="D166"/>
  <c r="H166"/>
  <c r="F166" i="29" s="1"/>
  <c r="P166" i="17"/>
  <c r="Y166"/>
  <c r="AZ166"/>
  <c r="BI166"/>
  <c r="CF166"/>
  <c r="DB166"/>
  <c r="C166"/>
  <c r="G166"/>
  <c r="E166" i="29" s="1"/>
  <c r="K166" i="17"/>
  <c r="H166" i="29" s="1"/>
  <c r="U166" i="17"/>
  <c r="BE166"/>
  <c r="CN166"/>
  <c r="CU166"/>
  <c r="DA166"/>
  <c r="F166"/>
  <c r="C166" i="29" s="1"/>
  <c r="J166" i="17"/>
  <c r="I166" i="29" s="1"/>
  <c r="T166" i="17"/>
  <c r="AI166"/>
  <c r="AM166"/>
  <c r="BD166"/>
  <c r="BS166"/>
  <c r="BZ166" s="1"/>
  <c r="BW166"/>
  <c r="CM166"/>
  <c r="CT166"/>
  <c r="DF166"/>
  <c r="DO166"/>
  <c r="C162"/>
  <c r="G162"/>
  <c r="E162" i="29" s="1"/>
  <c r="K162" i="17"/>
  <c r="H162" i="29" s="1"/>
  <c r="U162" i="17"/>
  <c r="BE162"/>
  <c r="CN162"/>
  <c r="CU162"/>
  <c r="DA162"/>
  <c r="F162"/>
  <c r="C162" i="29" s="1"/>
  <c r="J162" i="17"/>
  <c r="I162" i="29" s="1"/>
  <c r="T162" i="17"/>
  <c r="V162" s="1"/>
  <c r="W162" s="1"/>
  <c r="AC162" s="1"/>
  <c r="AI162"/>
  <c r="AM162"/>
  <c r="BD162"/>
  <c r="BS162"/>
  <c r="BW162"/>
  <c r="CM162"/>
  <c r="CT162"/>
  <c r="DF162"/>
  <c r="DO162"/>
  <c r="E162"/>
  <c r="D162" i="29" s="1"/>
  <c r="I162" i="17"/>
  <c r="G162" i="29" s="1"/>
  <c r="Q162" i="17"/>
  <c r="AH162"/>
  <c r="AL162"/>
  <c r="AN162" s="1"/>
  <c r="AO162" s="1"/>
  <c r="AU162" s="1"/>
  <c r="AQ162"/>
  <c r="BA162"/>
  <c r="BR162"/>
  <c r="BV162"/>
  <c r="CC162" s="1"/>
  <c r="CD162" s="1"/>
  <c r="CA162"/>
  <c r="CG162"/>
  <c r="DE162"/>
  <c r="DN162"/>
  <c r="D162"/>
  <c r="H162"/>
  <c r="F162" i="29" s="1"/>
  <c r="P162" i="17"/>
  <c r="Y162"/>
  <c r="AZ162"/>
  <c r="BI162"/>
  <c r="CF162"/>
  <c r="DB162"/>
  <c r="E158"/>
  <c r="D158" i="29" s="1"/>
  <c r="I158" i="17"/>
  <c r="G158" i="29" s="1"/>
  <c r="Q158" i="17"/>
  <c r="AH158"/>
  <c r="AL158"/>
  <c r="AQ158"/>
  <c r="BA158"/>
  <c r="BR158"/>
  <c r="BV158"/>
  <c r="CC158" s="1"/>
  <c r="CD158" s="1"/>
  <c r="CA158"/>
  <c r="CG158"/>
  <c r="DE158"/>
  <c r="DN158"/>
  <c r="D158"/>
  <c r="H158"/>
  <c r="F158" i="29" s="1"/>
  <c r="P158" i="17"/>
  <c r="Y158"/>
  <c r="AZ158"/>
  <c r="BI158"/>
  <c r="CF158"/>
  <c r="CI158" s="1"/>
  <c r="DB158"/>
  <c r="C158"/>
  <c r="DI158" s="1"/>
  <c r="G158"/>
  <c r="E158" i="29" s="1"/>
  <c r="K158" i="17"/>
  <c r="H158" i="29" s="1"/>
  <c r="U158" i="17"/>
  <c r="BE158"/>
  <c r="CN158"/>
  <c r="CU158"/>
  <c r="DA158"/>
  <c r="F158"/>
  <c r="C158" i="29" s="1"/>
  <c r="J158" i="17"/>
  <c r="I158" i="29" s="1"/>
  <c r="T158" i="17"/>
  <c r="AA158" s="1"/>
  <c r="AB158" s="1"/>
  <c r="AI158"/>
  <c r="AM158"/>
  <c r="BD158"/>
  <c r="BS158"/>
  <c r="BW158"/>
  <c r="CM158"/>
  <c r="CT158"/>
  <c r="DF158"/>
  <c r="DO158"/>
  <c r="C154"/>
  <c r="G154"/>
  <c r="E154" i="29" s="1"/>
  <c r="K154" i="17"/>
  <c r="H154" i="29" s="1"/>
  <c r="U154" i="17"/>
  <c r="BE154"/>
  <c r="CN154"/>
  <c r="CU154"/>
  <c r="DA154"/>
  <c r="F154"/>
  <c r="C154" i="29" s="1"/>
  <c r="J154" i="17"/>
  <c r="I154" i="29" s="1"/>
  <c r="T154" i="17"/>
  <c r="AI154"/>
  <c r="AM154"/>
  <c r="BD154"/>
  <c r="BS154"/>
  <c r="BW154"/>
  <c r="CM154"/>
  <c r="CT154"/>
  <c r="DF154"/>
  <c r="DO154"/>
  <c r="E154"/>
  <c r="D154" i="29" s="1"/>
  <c r="I154" i="17"/>
  <c r="G154" i="29" s="1"/>
  <c r="Q154" i="17"/>
  <c r="AH154"/>
  <c r="AL154"/>
  <c r="AN154" s="1"/>
  <c r="AO154" s="1"/>
  <c r="AU154" s="1"/>
  <c r="AQ154"/>
  <c r="BA154"/>
  <c r="BR154"/>
  <c r="BV154"/>
  <c r="CA154"/>
  <c r="CG154"/>
  <c r="DE154"/>
  <c r="DN154"/>
  <c r="D154"/>
  <c r="H154"/>
  <c r="F154" i="29" s="1"/>
  <c r="P154" i="17"/>
  <c r="Y154"/>
  <c r="AZ154"/>
  <c r="BI154"/>
  <c r="CF154"/>
  <c r="DB154"/>
  <c r="E150"/>
  <c r="D150" i="29" s="1"/>
  <c r="I150" i="17"/>
  <c r="G150" i="29" s="1"/>
  <c r="Q150" i="17"/>
  <c r="AH150"/>
  <c r="AL150"/>
  <c r="AS150" s="1"/>
  <c r="AT150" s="1"/>
  <c r="AQ150"/>
  <c r="BA150"/>
  <c r="BR150"/>
  <c r="BV150"/>
  <c r="CC150" s="1"/>
  <c r="CD150" s="1"/>
  <c r="CA150"/>
  <c r="CG150"/>
  <c r="DE150"/>
  <c r="DN150"/>
  <c r="D150"/>
  <c r="H150"/>
  <c r="F150" i="29" s="1"/>
  <c r="P150" i="17"/>
  <c r="Y150"/>
  <c r="AZ150"/>
  <c r="BI150"/>
  <c r="CF150"/>
  <c r="DB150"/>
  <c r="C150"/>
  <c r="G150"/>
  <c r="E150" i="29" s="1"/>
  <c r="K150" i="17"/>
  <c r="H150" i="29" s="1"/>
  <c r="U150" i="17"/>
  <c r="BE150"/>
  <c r="CN150"/>
  <c r="CU150"/>
  <c r="DA150"/>
  <c r="DC150" s="1"/>
  <c r="DD150" s="1"/>
  <c r="F150"/>
  <c r="C150" i="29" s="1"/>
  <c r="J150" i="17"/>
  <c r="I150" i="29" s="1"/>
  <c r="T150" i="17"/>
  <c r="AI150"/>
  <c r="AM150"/>
  <c r="BD150"/>
  <c r="BS150"/>
  <c r="BW150"/>
  <c r="CM150"/>
  <c r="CT150"/>
  <c r="DF150"/>
  <c r="DO150"/>
  <c r="F146"/>
  <c r="C146" i="29" s="1"/>
  <c r="AI146" i="17"/>
  <c r="BV146"/>
  <c r="CU146"/>
  <c r="C146"/>
  <c r="AH146"/>
  <c r="BR146"/>
  <c r="CT146"/>
  <c r="DN146"/>
  <c r="K146"/>
  <c r="H146" i="29" s="1"/>
  <c r="AQ146" i="17"/>
  <c r="CM146"/>
  <c r="DF146"/>
  <c r="J146"/>
  <c r="I146" i="29" s="1"/>
  <c r="AL146" i="17"/>
  <c r="BW146"/>
  <c r="DB146"/>
  <c r="E142"/>
  <c r="D142" i="29" s="1"/>
  <c r="G142" i="17"/>
  <c r="E142" i="29" s="1"/>
  <c r="AI142" i="17"/>
  <c r="BW142"/>
  <c r="CT142"/>
  <c r="DN142"/>
  <c r="F142"/>
  <c r="C142" i="29" s="1"/>
  <c r="AH142" i="17"/>
  <c r="AQ142"/>
  <c r="BV142"/>
  <c r="CM142"/>
  <c r="DF142"/>
  <c r="C142"/>
  <c r="K142"/>
  <c r="H142" i="29" s="1"/>
  <c r="AM142" i="17"/>
  <c r="BS142"/>
  <c r="CA142"/>
  <c r="DB142"/>
  <c r="J142"/>
  <c r="I142" i="29" s="1"/>
  <c r="AL142" i="17"/>
  <c r="BR142"/>
  <c r="CU142"/>
  <c r="DO142"/>
  <c r="E138"/>
  <c r="D138" i="29" s="1"/>
  <c r="J138" i="17"/>
  <c r="I138" i="29" s="1"/>
  <c r="AL138" i="17"/>
  <c r="BS138"/>
  <c r="CM138"/>
  <c r="DF138"/>
  <c r="G138"/>
  <c r="E138" i="29" s="1"/>
  <c r="AI138" i="17"/>
  <c r="BR138"/>
  <c r="CA138"/>
  <c r="DB138"/>
  <c r="F138"/>
  <c r="C138" i="29" s="1"/>
  <c r="AH138" i="17"/>
  <c r="AQ138"/>
  <c r="BW138"/>
  <c r="CU138"/>
  <c r="DO138"/>
  <c r="C138"/>
  <c r="K138"/>
  <c r="H138" i="29" s="1"/>
  <c r="AM138" i="17"/>
  <c r="BV138"/>
  <c r="CT138"/>
  <c r="DN138"/>
  <c r="P134"/>
  <c r="CT134"/>
  <c r="G134"/>
  <c r="E134" i="29" s="1"/>
  <c r="CN134" i="17"/>
  <c r="BS134"/>
  <c r="BD134"/>
  <c r="DO134"/>
  <c r="CN130"/>
  <c r="BS130"/>
  <c r="AH130"/>
  <c r="DO130"/>
  <c r="J130"/>
  <c r="I130" i="29" s="1"/>
  <c r="CT130" i="17"/>
  <c r="F126"/>
  <c r="C126" i="29" s="1"/>
  <c r="G126" i="17"/>
  <c r="E126" i="29" s="1"/>
  <c r="AI126" i="17"/>
  <c r="BV126"/>
  <c r="CT126"/>
  <c r="DN126"/>
  <c r="C126"/>
  <c r="AH126"/>
  <c r="BS126"/>
  <c r="CM126"/>
  <c r="DF126"/>
  <c r="K126"/>
  <c r="H126" i="29" s="1"/>
  <c r="AQ126" i="17"/>
  <c r="CA126"/>
  <c r="DB126"/>
  <c r="J126"/>
  <c r="I126" i="29" s="1"/>
  <c r="AM126" i="17"/>
  <c r="BW126"/>
  <c r="CU126"/>
  <c r="DO126"/>
  <c r="G122"/>
  <c r="E122" i="29" s="1"/>
  <c r="AH122" i="17"/>
  <c r="CT122"/>
  <c r="J122"/>
  <c r="I122" i="29" s="1"/>
  <c r="BV122" i="17"/>
  <c r="DN122"/>
  <c r="F122"/>
  <c r="C122" i="29" s="1"/>
  <c r="BR122" i="17"/>
  <c r="DF122"/>
  <c r="AL122"/>
  <c r="DB122"/>
  <c r="D118"/>
  <c r="J118"/>
  <c r="I118" i="29" s="1"/>
  <c r="AL118" i="17"/>
  <c r="BS118"/>
  <c r="CM118"/>
  <c r="DF118"/>
  <c r="G118"/>
  <c r="E118" i="29" s="1"/>
  <c r="AI118" i="17"/>
  <c r="BR118"/>
  <c r="CA118"/>
  <c r="DB118"/>
  <c r="F118"/>
  <c r="C118" i="29" s="1"/>
  <c r="AH118" i="17"/>
  <c r="AQ118"/>
  <c r="BW118"/>
  <c r="CU118"/>
  <c r="DO118"/>
  <c r="C118"/>
  <c r="K118"/>
  <c r="H118" i="29" s="1"/>
  <c r="AM118" i="17"/>
  <c r="BV118"/>
  <c r="CT118"/>
  <c r="DN118"/>
  <c r="D114"/>
  <c r="G114"/>
  <c r="E114" i="29" s="1"/>
  <c r="AI114" i="17"/>
  <c r="BR114"/>
  <c r="CA114"/>
  <c r="DB114"/>
  <c r="F114"/>
  <c r="C114" i="29" s="1"/>
  <c r="AH114" i="17"/>
  <c r="AQ114"/>
  <c r="BW114"/>
  <c r="CU114"/>
  <c r="DO114"/>
  <c r="C114"/>
  <c r="K114"/>
  <c r="H114" i="29" s="1"/>
  <c r="AM114" i="17"/>
  <c r="BV114"/>
  <c r="CT114"/>
  <c r="DN114"/>
  <c r="J114"/>
  <c r="I114" i="29" s="1"/>
  <c r="AL114" i="17"/>
  <c r="BS114"/>
  <c r="CM114"/>
  <c r="DF114"/>
  <c r="D110"/>
  <c r="C110"/>
  <c r="K110"/>
  <c r="H110" i="29" s="1"/>
  <c r="AM110" i="17"/>
  <c r="BV110"/>
  <c r="CT110"/>
  <c r="DN110"/>
  <c r="J110"/>
  <c r="I110" i="29" s="1"/>
  <c r="AL110" i="17"/>
  <c r="BS110"/>
  <c r="CM110"/>
  <c r="DF110"/>
  <c r="G110"/>
  <c r="E110" i="29" s="1"/>
  <c r="AI110" i="17"/>
  <c r="BR110"/>
  <c r="CA110"/>
  <c r="DB110"/>
  <c r="F110"/>
  <c r="C110" i="29" s="1"/>
  <c r="AH110" i="17"/>
  <c r="AQ110"/>
  <c r="BW110"/>
  <c r="CU110"/>
  <c r="DO110"/>
  <c r="D106"/>
  <c r="G106"/>
  <c r="E106" i="29" s="1"/>
  <c r="AI106" i="17"/>
  <c r="BR106"/>
  <c r="CA106"/>
  <c r="DB106"/>
  <c r="F106"/>
  <c r="C106" i="29" s="1"/>
  <c r="AH106" i="17"/>
  <c r="AQ106"/>
  <c r="BW106"/>
  <c r="CU106"/>
  <c r="DO106"/>
  <c r="C106"/>
  <c r="K106"/>
  <c r="H106" i="29" s="1"/>
  <c r="AM106" i="17"/>
  <c r="BV106"/>
  <c r="CT106"/>
  <c r="DN106"/>
  <c r="J106"/>
  <c r="I106" i="29" s="1"/>
  <c r="AL106" i="17"/>
  <c r="BS106"/>
  <c r="CM106"/>
  <c r="DF106"/>
  <c r="D102"/>
  <c r="C102"/>
  <c r="K102"/>
  <c r="H102" i="29" s="1"/>
  <c r="AM102" i="17"/>
  <c r="BV102"/>
  <c r="CT102"/>
  <c r="DN102"/>
  <c r="J102"/>
  <c r="I102" i="29" s="1"/>
  <c r="AL102" i="17"/>
  <c r="BS102"/>
  <c r="CM102"/>
  <c r="DF102"/>
  <c r="G102"/>
  <c r="E102" i="29" s="1"/>
  <c r="AI102" i="17"/>
  <c r="BR102"/>
  <c r="CA102"/>
  <c r="DB102"/>
  <c r="F102"/>
  <c r="C102" i="29" s="1"/>
  <c r="AH102" i="17"/>
  <c r="AQ102"/>
  <c r="BW102"/>
  <c r="CU102"/>
  <c r="DO102"/>
  <c r="D98"/>
  <c r="G98"/>
  <c r="E98" i="29" s="1"/>
  <c r="AI98" i="17"/>
  <c r="BR98"/>
  <c r="CA98"/>
  <c r="DB98"/>
  <c r="F98"/>
  <c r="C98" i="29" s="1"/>
  <c r="AH98" i="17"/>
  <c r="AQ98"/>
  <c r="BW98"/>
  <c r="CU98"/>
  <c r="DO98"/>
  <c r="C98"/>
  <c r="K98"/>
  <c r="H98" i="29" s="1"/>
  <c r="AM98" i="17"/>
  <c r="BV98"/>
  <c r="CT98"/>
  <c r="DN98"/>
  <c r="J98"/>
  <c r="I98" i="29" s="1"/>
  <c r="AL98" i="17"/>
  <c r="BS98"/>
  <c r="CM98"/>
  <c r="DF98"/>
  <c r="F94"/>
  <c r="C94" i="29" s="1"/>
  <c r="BS94" i="17"/>
  <c r="BE94"/>
  <c r="DO94"/>
  <c r="Q94"/>
  <c r="DE94"/>
  <c r="G94"/>
  <c r="E94" i="29" s="1"/>
  <c r="CT94" i="17"/>
  <c r="D90"/>
  <c r="G90"/>
  <c r="E90" i="29" s="1"/>
  <c r="Q90" i="17"/>
  <c r="AI90"/>
  <c r="BR90"/>
  <c r="CA90"/>
  <c r="CT90"/>
  <c r="DE90"/>
  <c r="DN90"/>
  <c r="F90"/>
  <c r="C90" i="29" s="1"/>
  <c r="K90" i="17"/>
  <c r="H90" i="29" s="1"/>
  <c r="AH90" i="17"/>
  <c r="AJ90" s="1"/>
  <c r="AK90" s="1"/>
  <c r="AQ90"/>
  <c r="BI90"/>
  <c r="BW90"/>
  <c r="CM90"/>
  <c r="E90"/>
  <c r="D90" i="29" s="1"/>
  <c r="J90" i="17"/>
  <c r="I90" i="29" s="1"/>
  <c r="Y90" i="17"/>
  <c r="AM90"/>
  <c r="BE90"/>
  <c r="BV90"/>
  <c r="CC90" s="1"/>
  <c r="CD90" s="1"/>
  <c r="CG90"/>
  <c r="DB90"/>
  <c r="C90"/>
  <c r="I90"/>
  <c r="G90" i="29" s="1"/>
  <c r="U90" i="17"/>
  <c r="AL90"/>
  <c r="AS90" s="1"/>
  <c r="AT90" s="1"/>
  <c r="BA90"/>
  <c r="BS90"/>
  <c r="CU90"/>
  <c r="DA90"/>
  <c r="DC90" s="1"/>
  <c r="DD90" s="1"/>
  <c r="DF90"/>
  <c r="DO90"/>
  <c r="D86"/>
  <c r="C86"/>
  <c r="I86"/>
  <c r="G86" i="29" s="1"/>
  <c r="U86" i="17"/>
  <c r="AL86"/>
  <c r="BA86"/>
  <c r="BS86"/>
  <c r="CT86"/>
  <c r="DN86"/>
  <c r="G86"/>
  <c r="E86" i="29" s="1"/>
  <c r="Q86" i="17"/>
  <c r="AI86"/>
  <c r="AS86"/>
  <c r="AT86" s="1"/>
  <c r="BR86"/>
  <c r="CA86"/>
  <c r="CM86"/>
  <c r="DB86"/>
  <c r="F86"/>
  <c r="C86" i="29" s="1"/>
  <c r="K86" i="17"/>
  <c r="H86" i="29" s="1"/>
  <c r="AH86" i="17"/>
  <c r="AJ86" s="1"/>
  <c r="AK86" s="1"/>
  <c r="AQ86"/>
  <c r="BI86"/>
  <c r="BW86"/>
  <c r="CG86"/>
  <c r="DA86"/>
  <c r="DC86" s="1"/>
  <c r="DD86" s="1"/>
  <c r="DF86"/>
  <c r="E86"/>
  <c r="D86" i="29" s="1"/>
  <c r="J86" i="17"/>
  <c r="I86" i="29" s="1"/>
  <c r="Y86" i="17"/>
  <c r="AM86"/>
  <c r="BE86"/>
  <c r="BV86"/>
  <c r="CC86" s="1"/>
  <c r="CD86" s="1"/>
  <c r="CU86"/>
  <c r="DE86"/>
  <c r="DG86" s="1"/>
  <c r="DH86" s="1"/>
  <c r="DO86"/>
  <c r="D82"/>
  <c r="G82"/>
  <c r="E82" i="29" s="1"/>
  <c r="Q82" i="17"/>
  <c r="AI82"/>
  <c r="BR82"/>
  <c r="CA82"/>
  <c r="CT82"/>
  <c r="DN82"/>
  <c r="F82"/>
  <c r="C82" i="29" s="1"/>
  <c r="K82" i="17"/>
  <c r="H82" i="29" s="1"/>
  <c r="AH82" i="17"/>
  <c r="AQ82"/>
  <c r="BI82"/>
  <c r="BW82"/>
  <c r="CM82"/>
  <c r="DB82"/>
  <c r="E82"/>
  <c r="D82" i="29" s="1"/>
  <c r="J82" i="17"/>
  <c r="I82" i="29" s="1"/>
  <c r="Y82" i="17"/>
  <c r="AM82"/>
  <c r="BE82"/>
  <c r="BV82"/>
  <c r="BX82" s="1"/>
  <c r="BY82" s="1"/>
  <c r="CE82" s="1"/>
  <c r="CG82"/>
  <c r="DA82"/>
  <c r="DC82" s="1"/>
  <c r="DD82" s="1"/>
  <c r="DF82"/>
  <c r="C82"/>
  <c r="I82"/>
  <c r="G82" i="29" s="1"/>
  <c r="U82" i="17"/>
  <c r="AL82"/>
  <c r="BA82"/>
  <c r="BS82"/>
  <c r="CU82"/>
  <c r="DE82"/>
  <c r="DO82"/>
  <c r="F78"/>
  <c r="C78" i="29" s="1"/>
  <c r="H78" i="17"/>
  <c r="F78" i="29" s="1"/>
  <c r="Y78" i="17"/>
  <c r="BV78"/>
  <c r="DE78"/>
  <c r="E78"/>
  <c r="D78" i="29" s="1"/>
  <c r="T78" i="17"/>
  <c r="BE78"/>
  <c r="DB78"/>
  <c r="Q78"/>
  <c r="AZ78"/>
  <c r="CT78"/>
  <c r="J78"/>
  <c r="I78" i="29" s="1"/>
  <c r="AH78" i="17"/>
  <c r="CG78"/>
  <c r="C74"/>
  <c r="H74"/>
  <c r="F74" i="29" s="1"/>
  <c r="BD74" i="17"/>
  <c r="CF74"/>
  <c r="DF74"/>
  <c r="F74"/>
  <c r="C74" i="29" s="1"/>
  <c r="T74" i="17"/>
  <c r="AZ74"/>
  <c r="BV74"/>
  <c r="DB74"/>
  <c r="D74"/>
  <c r="P74"/>
  <c r="AL74"/>
  <c r="BR74"/>
  <c r="CT74"/>
  <c r="J74"/>
  <c r="I74" i="29" s="1"/>
  <c r="AH74" i="17"/>
  <c r="CN74"/>
  <c r="DN74"/>
  <c r="C70"/>
  <c r="H70"/>
  <c r="F70" i="29" s="1"/>
  <c r="AH70" i="17"/>
  <c r="BD70"/>
  <c r="CF70"/>
  <c r="DF70"/>
  <c r="F70"/>
  <c r="C70" i="29" s="1"/>
  <c r="T70" i="17"/>
  <c r="AZ70"/>
  <c r="DB70"/>
  <c r="D70"/>
  <c r="P70"/>
  <c r="BV70"/>
  <c r="CT70"/>
  <c r="J70"/>
  <c r="I70" i="29" s="1"/>
  <c r="AL70" i="17"/>
  <c r="BR70"/>
  <c r="CB70" s="1"/>
  <c r="CN70"/>
  <c r="DN70"/>
  <c r="C66"/>
  <c r="J66"/>
  <c r="I66" i="29" s="1"/>
  <c r="AL66" i="17"/>
  <c r="BR66"/>
  <c r="CN66"/>
  <c r="DN66"/>
  <c r="H66"/>
  <c r="F66" i="29" s="1"/>
  <c r="AH66" i="17"/>
  <c r="BD66"/>
  <c r="CF66"/>
  <c r="DF66"/>
  <c r="F66"/>
  <c r="C66" i="29" s="1"/>
  <c r="T66" i="17"/>
  <c r="AZ66"/>
  <c r="DB66"/>
  <c r="D66"/>
  <c r="P66"/>
  <c r="BV66"/>
  <c r="CT66"/>
  <c r="D62"/>
  <c r="H62"/>
  <c r="F62" i="29" s="1"/>
  <c r="P62" i="17"/>
  <c r="AQ62"/>
  <c r="BA62"/>
  <c r="BI62"/>
  <c r="BV62"/>
  <c r="CC62" s="1"/>
  <c r="CD62" s="1"/>
  <c r="CN62"/>
  <c r="C62"/>
  <c r="G62"/>
  <c r="E62" i="29" s="1"/>
  <c r="K62" i="17"/>
  <c r="H62" i="29" s="1"/>
  <c r="U62" i="17"/>
  <c r="AI62"/>
  <c r="AZ62"/>
  <c r="BS62"/>
  <c r="CM62"/>
  <c r="CU62"/>
  <c r="DB62"/>
  <c r="DO62"/>
  <c r="F62"/>
  <c r="C62" i="29" s="1"/>
  <c r="J62" i="17"/>
  <c r="I62" i="29" s="1"/>
  <c r="T62" i="17"/>
  <c r="AH62"/>
  <c r="AM62"/>
  <c r="BE62"/>
  <c r="BR62"/>
  <c r="CA62"/>
  <c r="CG62"/>
  <c r="CT62"/>
  <c r="CV62" s="1"/>
  <c r="DA62"/>
  <c r="DC62" s="1"/>
  <c r="DD62" s="1"/>
  <c r="DF62"/>
  <c r="DN62"/>
  <c r="E62"/>
  <c r="D62" i="29" s="1"/>
  <c r="I62" i="17"/>
  <c r="G62" i="29" s="1"/>
  <c r="Q62" i="17"/>
  <c r="Y62"/>
  <c r="AL62"/>
  <c r="AS62" s="1"/>
  <c r="AT62" s="1"/>
  <c r="BD62"/>
  <c r="BK62" s="1"/>
  <c r="BL62" s="1"/>
  <c r="BW62"/>
  <c r="CF62"/>
  <c r="CY62"/>
  <c r="DE62"/>
  <c r="E58"/>
  <c r="D58" i="29" s="1"/>
  <c r="I58" i="17"/>
  <c r="G58" i="29" s="1"/>
  <c r="Q58" i="17"/>
  <c r="AH58"/>
  <c r="BE58"/>
  <c r="BV58"/>
  <c r="CC58" s="1"/>
  <c r="CD58" s="1"/>
  <c r="CG58"/>
  <c r="CT58"/>
  <c r="DN58"/>
  <c r="D58"/>
  <c r="H58"/>
  <c r="F58" i="29" s="1"/>
  <c r="P58" i="17"/>
  <c r="Y58"/>
  <c r="AM58"/>
  <c r="BD58"/>
  <c r="BS58"/>
  <c r="CA58"/>
  <c r="CF58"/>
  <c r="CN58"/>
  <c r="DB58"/>
  <c r="C58"/>
  <c r="G58"/>
  <c r="E58" i="29" s="1"/>
  <c r="K58" i="17"/>
  <c r="H58" i="29" s="1"/>
  <c r="U58" i="17"/>
  <c r="AL58"/>
  <c r="BA58"/>
  <c r="BR58"/>
  <c r="CM58"/>
  <c r="DA58"/>
  <c r="DF58"/>
  <c r="F58"/>
  <c r="C58" i="29" s="1"/>
  <c r="J58" i="17"/>
  <c r="I58" i="29" s="1"/>
  <c r="T58" i="17"/>
  <c r="AI58"/>
  <c r="AQ58"/>
  <c r="AZ58"/>
  <c r="BI58"/>
  <c r="BW58"/>
  <c r="CU58"/>
  <c r="DE58"/>
  <c r="DO58"/>
  <c r="E54"/>
  <c r="D54" i="29" s="1"/>
  <c r="I54" i="17"/>
  <c r="G54" i="29" s="1"/>
  <c r="Q54" i="17"/>
  <c r="Y54"/>
  <c r="AL54"/>
  <c r="AS54" s="1"/>
  <c r="AT54" s="1"/>
  <c r="BI54"/>
  <c r="BV54"/>
  <c r="CC54" s="1"/>
  <c r="CD54" s="1"/>
  <c r="CU54"/>
  <c r="DE54"/>
  <c r="DO54"/>
  <c r="D54"/>
  <c r="H54"/>
  <c r="F54" i="29" s="1"/>
  <c r="P54" i="17"/>
  <c r="AI54"/>
  <c r="BA54"/>
  <c r="BS54"/>
  <c r="CG54"/>
  <c r="CT54"/>
  <c r="DN54"/>
  <c r="C54"/>
  <c r="G54"/>
  <c r="E54" i="29" s="1"/>
  <c r="K54" i="17"/>
  <c r="H54" i="29" s="1"/>
  <c r="U54" i="17"/>
  <c r="AH54"/>
  <c r="AQ54"/>
  <c r="AZ54"/>
  <c r="BE54"/>
  <c r="BR54"/>
  <c r="CA54"/>
  <c r="CF54"/>
  <c r="CN54"/>
  <c r="DB54"/>
  <c r="F54"/>
  <c r="C54" i="29" s="1"/>
  <c r="J54" i="17"/>
  <c r="I54" i="29" s="1"/>
  <c r="T54" i="17"/>
  <c r="V54" s="1"/>
  <c r="W54" s="1"/>
  <c r="AC54" s="1"/>
  <c r="AM54"/>
  <c r="BD54"/>
  <c r="BW54"/>
  <c r="CM54"/>
  <c r="DA54"/>
  <c r="DF54"/>
  <c r="E50"/>
  <c r="D50" i="29" s="1"/>
  <c r="I50" i="17"/>
  <c r="G50" i="29" s="1"/>
  <c r="Q50" i="17"/>
  <c r="Y50"/>
  <c r="AL50"/>
  <c r="AS50" s="1"/>
  <c r="AT50" s="1"/>
  <c r="BE50"/>
  <c r="BR50"/>
  <c r="CA50"/>
  <c r="CG50"/>
  <c r="CT50"/>
  <c r="DN50"/>
  <c r="D50"/>
  <c r="H50"/>
  <c r="F50" i="29" s="1"/>
  <c r="P50" i="17"/>
  <c r="AI50"/>
  <c r="BD50"/>
  <c r="BK50" s="1"/>
  <c r="BL50" s="1"/>
  <c r="BW50"/>
  <c r="CF50"/>
  <c r="CN50"/>
  <c r="DB50"/>
  <c r="C50"/>
  <c r="G50"/>
  <c r="E50" i="29" s="1"/>
  <c r="K50" i="17"/>
  <c r="H50" i="29" s="1"/>
  <c r="U50" i="17"/>
  <c r="AH50"/>
  <c r="AQ50"/>
  <c r="BA50"/>
  <c r="BI50"/>
  <c r="BV50"/>
  <c r="CC50" s="1"/>
  <c r="CD50" s="1"/>
  <c r="CM50"/>
  <c r="DA50"/>
  <c r="DF50"/>
  <c r="F50"/>
  <c r="C50" i="29" s="1"/>
  <c r="J50" i="17"/>
  <c r="I50" i="29" s="1"/>
  <c r="T50" i="17"/>
  <c r="AM50"/>
  <c r="AZ50"/>
  <c r="BS50"/>
  <c r="CU50"/>
  <c r="DE50"/>
  <c r="DO50"/>
  <c r="G46"/>
  <c r="E46" i="29" s="1"/>
  <c r="Q46" i="17"/>
  <c r="AI46"/>
  <c r="BR46"/>
  <c r="CT46"/>
  <c r="DN46"/>
  <c r="F46"/>
  <c r="C46" i="29" s="1"/>
  <c r="K46" i="17"/>
  <c r="H46" i="29" s="1"/>
  <c r="AH46" i="17"/>
  <c r="AQ46"/>
  <c r="BI46"/>
  <c r="BW46"/>
  <c r="CM46"/>
  <c r="DB46"/>
  <c r="E46"/>
  <c r="D46" i="29" s="1"/>
  <c r="J46" i="17"/>
  <c r="I46" i="29" s="1"/>
  <c r="Y46" i="17"/>
  <c r="AM46"/>
  <c r="BE46"/>
  <c r="BV46"/>
  <c r="BX46" s="1"/>
  <c r="BY46" s="1"/>
  <c r="CE46" s="1"/>
  <c r="CG46"/>
  <c r="DA46"/>
  <c r="DC46" s="1"/>
  <c r="DD46" s="1"/>
  <c r="DF46"/>
  <c r="C46"/>
  <c r="I46"/>
  <c r="G46" i="29" s="1"/>
  <c r="U46" i="17"/>
  <c r="AL46"/>
  <c r="AS46" s="1"/>
  <c r="AT46" s="1"/>
  <c r="BA46"/>
  <c r="BS46"/>
  <c r="CA46"/>
  <c r="CU46"/>
  <c r="DE46"/>
  <c r="DO46"/>
  <c r="AH42"/>
  <c r="BW42"/>
  <c r="DB42"/>
  <c r="K42"/>
  <c r="H42" i="29" s="1"/>
  <c r="BV42" i="17"/>
  <c r="CU42"/>
  <c r="J42"/>
  <c r="I42" i="29" s="1"/>
  <c r="AQ42" i="17"/>
  <c r="CT42"/>
  <c r="DN42"/>
  <c r="C42"/>
  <c r="AI42"/>
  <c r="CM42"/>
  <c r="DF42"/>
  <c r="E38"/>
  <c r="D38" i="29" s="1"/>
  <c r="G38" i="17"/>
  <c r="E38" i="29" s="1"/>
  <c r="AI38" i="17"/>
  <c r="BW38"/>
  <c r="CT38"/>
  <c r="DN38"/>
  <c r="F38"/>
  <c r="C38" i="29" s="1"/>
  <c r="AH38" i="17"/>
  <c r="AQ38"/>
  <c r="BV38"/>
  <c r="CM38"/>
  <c r="DF38"/>
  <c r="C38"/>
  <c r="K38"/>
  <c r="H38" i="29" s="1"/>
  <c r="AM38" i="17"/>
  <c r="BS38"/>
  <c r="DB38"/>
  <c r="J38"/>
  <c r="I38" i="29" s="1"/>
  <c r="AL38" i="17"/>
  <c r="AN38" s="1"/>
  <c r="AO38" s="1"/>
  <c r="AU38" s="1"/>
  <c r="BR38"/>
  <c r="BT38" s="1"/>
  <c r="BU38" s="1"/>
  <c r="CA38"/>
  <c r="CU38"/>
  <c r="DO38"/>
  <c r="E34"/>
  <c r="D34" i="29" s="1"/>
  <c r="F34" i="17"/>
  <c r="C34" i="29" s="1"/>
  <c r="AH34" i="17"/>
  <c r="BR34"/>
  <c r="CM34"/>
  <c r="DF34"/>
  <c r="C34"/>
  <c r="K34"/>
  <c r="H34" i="29" s="1"/>
  <c r="AM34" i="17"/>
  <c r="BW34"/>
  <c r="DB34"/>
  <c r="J34"/>
  <c r="I34" i="29" s="1"/>
  <c r="AL34" i="17"/>
  <c r="AN34" s="1"/>
  <c r="BV34"/>
  <c r="BX34" s="1"/>
  <c r="CU34"/>
  <c r="DO34"/>
  <c r="G34"/>
  <c r="E34" i="29" s="1"/>
  <c r="AI34" i="17"/>
  <c r="BS34"/>
  <c r="CT34"/>
  <c r="DN34"/>
  <c r="E30"/>
  <c r="D30" i="29" s="1"/>
  <c r="C30" i="17"/>
  <c r="K30"/>
  <c r="H30" i="29" s="1"/>
  <c r="AM30" i="17"/>
  <c r="BW30"/>
  <c r="DB30"/>
  <c r="J30"/>
  <c r="I30" i="29" s="1"/>
  <c r="AL30" i="17"/>
  <c r="AN30" s="1"/>
  <c r="BV30"/>
  <c r="BX30" s="1"/>
  <c r="CU30"/>
  <c r="DO30"/>
  <c r="G30"/>
  <c r="E30" i="29" s="1"/>
  <c r="AI30" i="17"/>
  <c r="BS30"/>
  <c r="CT30"/>
  <c r="DN30"/>
  <c r="F30"/>
  <c r="C30" i="29" s="1"/>
  <c r="AH30" i="17"/>
  <c r="BR30"/>
  <c r="CM30"/>
  <c r="DF30"/>
  <c r="F26"/>
  <c r="C26" i="29" s="1"/>
  <c r="BS26" i="17"/>
  <c r="BD26"/>
  <c r="DO26"/>
  <c r="P26"/>
  <c r="CT26"/>
  <c r="G26"/>
  <c r="E26" i="29" s="1"/>
  <c r="CN26" i="17"/>
  <c r="E22"/>
  <c r="D22" i="29" s="1"/>
  <c r="H22" i="17"/>
  <c r="F22" i="29" s="1"/>
  <c r="AH22" i="17"/>
  <c r="BD22"/>
  <c r="CF22"/>
  <c r="DF22"/>
  <c r="F22"/>
  <c r="C22" i="29" s="1"/>
  <c r="T22" i="17"/>
  <c r="AZ22"/>
  <c r="DB22"/>
  <c r="D22"/>
  <c r="P22"/>
  <c r="BV22"/>
  <c r="CT22"/>
  <c r="J22"/>
  <c r="I22" i="29" s="1"/>
  <c r="AL22" i="17"/>
  <c r="BR22"/>
  <c r="CB22" s="1"/>
  <c r="CN22"/>
  <c r="DN22"/>
  <c r="C18"/>
  <c r="G18"/>
  <c r="E18" i="29" s="1"/>
  <c r="K18" i="17"/>
  <c r="H18" i="29" s="1"/>
  <c r="U18" i="17"/>
  <c r="AL18"/>
  <c r="AZ18"/>
  <c r="BW18"/>
  <c r="CM18"/>
  <c r="CU18"/>
  <c r="DE18"/>
  <c r="F18"/>
  <c r="C18" i="29" s="1"/>
  <c r="J18" i="17"/>
  <c r="I18" i="29" s="1"/>
  <c r="T18" i="17"/>
  <c r="BE18"/>
  <c r="BV18"/>
  <c r="CG18"/>
  <c r="CT18"/>
  <c r="CV18" s="1"/>
  <c r="DB18"/>
  <c r="DO18"/>
  <c r="E18"/>
  <c r="D18" i="29" s="1"/>
  <c r="I18" i="17"/>
  <c r="G18" i="29" s="1"/>
  <c r="Q18" i="17"/>
  <c r="AI18"/>
  <c r="BD18"/>
  <c r="BS18"/>
  <c r="CF18"/>
  <c r="DA18"/>
  <c r="DN18"/>
  <c r="D18"/>
  <c r="H18"/>
  <c r="F18" i="29" s="1"/>
  <c r="P18" i="17"/>
  <c r="AH18"/>
  <c r="AM18"/>
  <c r="BA18"/>
  <c r="BR18"/>
  <c r="CB18" s="1"/>
  <c r="CN18"/>
  <c r="DF18"/>
  <c r="D14"/>
  <c r="H14"/>
  <c r="F14" i="29" s="1"/>
  <c r="P14" i="17"/>
  <c r="AH14"/>
  <c r="BE14"/>
  <c r="CM14"/>
  <c r="CU14"/>
  <c r="DB14"/>
  <c r="DO14"/>
  <c r="C14"/>
  <c r="G14"/>
  <c r="E14" i="29" s="1"/>
  <c r="K14" i="17"/>
  <c r="H14" i="29" s="1"/>
  <c r="U14" i="17"/>
  <c r="AM14"/>
  <c r="BD14"/>
  <c r="CG14"/>
  <c r="CT14"/>
  <c r="DA14"/>
  <c r="DN14"/>
  <c r="F14"/>
  <c r="C14" i="29" s="1"/>
  <c r="J14" i="17"/>
  <c r="I14" i="29" s="1"/>
  <c r="T14" i="17"/>
  <c r="AL14"/>
  <c r="BA14"/>
  <c r="BS14"/>
  <c r="BW14"/>
  <c r="CF14"/>
  <c r="DF14"/>
  <c r="E14"/>
  <c r="D14" i="29" s="1"/>
  <c r="I14" i="17"/>
  <c r="G14" i="29" s="1"/>
  <c r="Q14" i="17"/>
  <c r="AI14"/>
  <c r="AZ14"/>
  <c r="BR14"/>
  <c r="BV14"/>
  <c r="CN14"/>
  <c r="DE14"/>
  <c r="F10"/>
  <c r="C10" i="29" s="1"/>
  <c r="J10" i="17"/>
  <c r="I10" i="29" s="1"/>
  <c r="T10" i="17"/>
  <c r="AL10"/>
  <c r="BA10"/>
  <c r="BS10"/>
  <c r="CF10"/>
  <c r="DA10"/>
  <c r="DN10"/>
  <c r="E10"/>
  <c r="D10" i="29" s="1"/>
  <c r="I10" i="17"/>
  <c r="G10" i="29" s="1"/>
  <c r="Q10" i="17"/>
  <c r="AI10"/>
  <c r="AZ10"/>
  <c r="BR10"/>
  <c r="CN10"/>
  <c r="DF10"/>
  <c r="D10"/>
  <c r="H10"/>
  <c r="F10" i="29" s="1"/>
  <c r="P10" i="17"/>
  <c r="R10" s="1"/>
  <c r="S10" s="1"/>
  <c r="AH10"/>
  <c r="BE10"/>
  <c r="BW10"/>
  <c r="CM10"/>
  <c r="CU10"/>
  <c r="DE10"/>
  <c r="C10"/>
  <c r="G10"/>
  <c r="E10" i="29" s="1"/>
  <c r="K10" i="17"/>
  <c r="H10" i="29" s="1"/>
  <c r="U10" i="17"/>
  <c r="AM10"/>
  <c r="BD10"/>
  <c r="BV10"/>
  <c r="CG10"/>
  <c r="CT10"/>
  <c r="DB10"/>
  <c r="DO10"/>
  <c r="AH8"/>
  <c r="AZ8"/>
  <c r="BS8"/>
  <c r="CF8"/>
  <c r="CT8"/>
  <c r="DF8"/>
  <c r="DN8"/>
  <c r="DO203"/>
  <c r="DF203"/>
  <c r="CF203"/>
  <c r="C203"/>
  <c r="G203"/>
  <c r="E203" i="29" s="1"/>
  <c r="K203" i="17"/>
  <c r="H203" i="29" s="1"/>
  <c r="U203" i="17"/>
  <c r="AI203"/>
  <c r="F203"/>
  <c r="C203" i="29" s="1"/>
  <c r="J203" i="17"/>
  <c r="I203" i="29" s="1"/>
  <c r="T203" i="17"/>
  <c r="V203" s="1"/>
  <c r="W203" s="1"/>
  <c r="AC203" s="1"/>
  <c r="AH203"/>
  <c r="AQ203"/>
  <c r="BA203"/>
  <c r="BK203"/>
  <c r="BL203" s="1"/>
  <c r="BW203"/>
  <c r="E203"/>
  <c r="D203" i="29" s="1"/>
  <c r="I203" i="17"/>
  <c r="G203" i="29" s="1"/>
  <c r="Q203" i="17"/>
  <c r="AM203"/>
  <c r="AZ203"/>
  <c r="BI203"/>
  <c r="BV203"/>
  <c r="CC203" s="1"/>
  <c r="CD203" s="1"/>
  <c r="D203"/>
  <c r="H203"/>
  <c r="F203" i="29" s="1"/>
  <c r="P203" i="17"/>
  <c r="Y203"/>
  <c r="AL203"/>
  <c r="AS203" s="1"/>
  <c r="AT203" s="1"/>
  <c r="BE203"/>
  <c r="BF203" s="1"/>
  <c r="BG203" s="1"/>
  <c r="BM203" s="1"/>
  <c r="BS203"/>
  <c r="F199"/>
  <c r="C199" i="29" s="1"/>
  <c r="J199" i="17"/>
  <c r="I199" i="29" s="1"/>
  <c r="T199" i="17"/>
  <c r="AA199" s="1"/>
  <c r="AB199" s="1"/>
  <c r="AH199"/>
  <c r="AQ199"/>
  <c r="BA199"/>
  <c r="BW199"/>
  <c r="CF199"/>
  <c r="DF199"/>
  <c r="DO199"/>
  <c r="E199"/>
  <c r="D199" i="29" s="1"/>
  <c r="I199" i="17"/>
  <c r="G199" i="29" s="1"/>
  <c r="Q199" i="17"/>
  <c r="AM199"/>
  <c r="AZ199"/>
  <c r="BI199"/>
  <c r="BV199"/>
  <c r="CC199" s="1"/>
  <c r="CD199" s="1"/>
  <c r="CN199"/>
  <c r="CU199"/>
  <c r="DE199"/>
  <c r="DN199"/>
  <c r="D199"/>
  <c r="H199"/>
  <c r="F199" i="29" s="1"/>
  <c r="P199" i="17"/>
  <c r="Y199"/>
  <c r="AL199"/>
  <c r="AS199" s="1"/>
  <c r="AT199" s="1"/>
  <c r="BE199"/>
  <c r="BS199"/>
  <c r="CM199"/>
  <c r="CT199"/>
  <c r="DB199"/>
  <c r="C199"/>
  <c r="G199"/>
  <c r="E199" i="29" s="1"/>
  <c r="K199" i="17"/>
  <c r="H199" i="29" s="1"/>
  <c r="U199" i="17"/>
  <c r="AI199"/>
  <c r="BD199"/>
  <c r="BK199" s="1"/>
  <c r="BL199" s="1"/>
  <c r="BR199"/>
  <c r="CA199"/>
  <c r="CG199"/>
  <c r="CI199" s="1"/>
  <c r="DA199"/>
  <c r="E195"/>
  <c r="D195" i="29" s="1"/>
  <c r="I195" i="17"/>
  <c r="G195" i="29" s="1"/>
  <c r="Q195" i="17"/>
  <c r="AM195"/>
  <c r="AZ195"/>
  <c r="BI195"/>
  <c r="BV195"/>
  <c r="CC195" s="1"/>
  <c r="CD195" s="1"/>
  <c r="CN195"/>
  <c r="CU195"/>
  <c r="DE195"/>
  <c r="DN195"/>
  <c r="D195"/>
  <c r="H195"/>
  <c r="F195" i="29" s="1"/>
  <c r="P195" i="17"/>
  <c r="Y195"/>
  <c r="AL195"/>
  <c r="AS195" s="1"/>
  <c r="AT195" s="1"/>
  <c r="BE195"/>
  <c r="BS195"/>
  <c r="CM195"/>
  <c r="CT195"/>
  <c r="DB195"/>
  <c r="C195"/>
  <c r="G195"/>
  <c r="E195" i="29" s="1"/>
  <c r="K195" i="17"/>
  <c r="H195" i="29" s="1"/>
  <c r="U195" i="17"/>
  <c r="AI195"/>
  <c r="BD195"/>
  <c r="BK195" s="1"/>
  <c r="BL195" s="1"/>
  <c r="BR195"/>
  <c r="CA195"/>
  <c r="CG195"/>
  <c r="DA195"/>
  <c r="F195"/>
  <c r="C195" i="29" s="1"/>
  <c r="J195" i="17"/>
  <c r="I195" i="29" s="1"/>
  <c r="T195" i="17"/>
  <c r="AA195" s="1"/>
  <c r="AB195" s="1"/>
  <c r="AH195"/>
  <c r="AQ195"/>
  <c r="BA195"/>
  <c r="BW195"/>
  <c r="CF195"/>
  <c r="DF195"/>
  <c r="DO195"/>
  <c r="D191"/>
  <c r="H191"/>
  <c r="F191" i="29" s="1"/>
  <c r="P191" i="17"/>
  <c r="Y191"/>
  <c r="AL191"/>
  <c r="AS191" s="1"/>
  <c r="AT191" s="1"/>
  <c r="BE191"/>
  <c r="BS191"/>
  <c r="CM191"/>
  <c r="CT191"/>
  <c r="DB191"/>
  <c r="C191"/>
  <c r="G191"/>
  <c r="E191" i="29" s="1"/>
  <c r="K191" i="17"/>
  <c r="H191" i="29" s="1"/>
  <c r="U191" i="17"/>
  <c r="AI191"/>
  <c r="BD191"/>
  <c r="BK191" s="1"/>
  <c r="BL191" s="1"/>
  <c r="BR191"/>
  <c r="CA191"/>
  <c r="CG191"/>
  <c r="DA191"/>
  <c r="F191"/>
  <c r="C191" i="29" s="1"/>
  <c r="J191" i="17"/>
  <c r="I191" i="29" s="1"/>
  <c r="T191" i="17"/>
  <c r="AA191" s="1"/>
  <c r="AB191" s="1"/>
  <c r="AH191"/>
  <c r="AQ191"/>
  <c r="BA191"/>
  <c r="BW191"/>
  <c r="CF191"/>
  <c r="DF191"/>
  <c r="DO191"/>
  <c r="E191"/>
  <c r="D191" i="29" s="1"/>
  <c r="I191" i="17"/>
  <c r="G191" i="29" s="1"/>
  <c r="Q191" i="17"/>
  <c r="AM191"/>
  <c r="AZ191"/>
  <c r="BI191"/>
  <c r="BV191"/>
  <c r="CC191" s="1"/>
  <c r="CD191" s="1"/>
  <c r="CN191"/>
  <c r="CU191"/>
  <c r="DE191"/>
  <c r="DN191"/>
  <c r="D187"/>
  <c r="I187"/>
  <c r="G187" i="29" s="1"/>
  <c r="T187" i="17"/>
  <c r="AH187"/>
  <c r="BA187"/>
  <c r="BR187"/>
  <c r="CG187"/>
  <c r="DA187"/>
  <c r="DF187"/>
  <c r="H187"/>
  <c r="F187" i="29" s="1"/>
  <c r="Q187" i="17"/>
  <c r="AZ187"/>
  <c r="BI187"/>
  <c r="CF187"/>
  <c r="CT187"/>
  <c r="DE187"/>
  <c r="F187"/>
  <c r="C187" i="29" s="1"/>
  <c r="P187" i="17"/>
  <c r="Y187"/>
  <c r="BE187"/>
  <c r="CN187"/>
  <c r="E187"/>
  <c r="D187" i="29" s="1"/>
  <c r="J187" i="17"/>
  <c r="I187" i="29" s="1"/>
  <c r="U187" i="17"/>
  <c r="AL187"/>
  <c r="BD187"/>
  <c r="BV187"/>
  <c r="CC187" s="1"/>
  <c r="CD187" s="1"/>
  <c r="DB187"/>
  <c r="DN187"/>
  <c r="AH183"/>
  <c r="J183"/>
  <c r="I183" i="29" s="1"/>
  <c r="DB183" i="17"/>
  <c r="CT183"/>
  <c r="BV183"/>
  <c r="AH179"/>
  <c r="DF179"/>
  <c r="J179"/>
  <c r="I179" i="29" s="1"/>
  <c r="DB179" i="17"/>
  <c r="CT179"/>
  <c r="BV179"/>
  <c r="CC179" s="1"/>
  <c r="CD179" s="1"/>
  <c r="DN179"/>
  <c r="J175"/>
  <c r="I175" i="29" s="1"/>
  <c r="BV175" i="17"/>
  <c r="DN175"/>
  <c r="F175"/>
  <c r="C175" i="29" s="1"/>
  <c r="BR175" i="17"/>
  <c r="DF175"/>
  <c r="AL175"/>
  <c r="DB175"/>
  <c r="AH175"/>
  <c r="CT175"/>
  <c r="AL171"/>
  <c r="AS171" s="1"/>
  <c r="AT171" s="1"/>
  <c r="CT171"/>
  <c r="C167"/>
  <c r="J167"/>
  <c r="I167" i="29" s="1"/>
  <c r="BV167" i="17"/>
  <c r="DN167"/>
  <c r="F167"/>
  <c r="C167" i="29" s="1"/>
  <c r="BR167" i="17"/>
  <c r="DF167"/>
  <c r="AL167"/>
  <c r="DB167"/>
  <c r="AH167"/>
  <c r="CT167"/>
  <c r="C163"/>
  <c r="AL163"/>
  <c r="DB163"/>
  <c r="AH163"/>
  <c r="CT163"/>
  <c r="J163"/>
  <c r="I163" i="29" s="1"/>
  <c r="BV163" i="17"/>
  <c r="DN163"/>
  <c r="F163"/>
  <c r="C163" i="29" s="1"/>
  <c r="BR163" i="17"/>
  <c r="DF163"/>
  <c r="C159"/>
  <c r="J159"/>
  <c r="I159" i="29" s="1"/>
  <c r="BV159" i="17"/>
  <c r="DN159"/>
  <c r="F159"/>
  <c r="C159" i="29" s="1"/>
  <c r="BR159" i="17"/>
  <c r="DF159"/>
  <c r="AL159"/>
  <c r="DB159"/>
  <c r="AH159"/>
  <c r="CT159"/>
  <c r="C155"/>
  <c r="AL155"/>
  <c r="DB155"/>
  <c r="AH155"/>
  <c r="CT155"/>
  <c r="J155"/>
  <c r="I155" i="29" s="1"/>
  <c r="BV155" i="17"/>
  <c r="DN155"/>
  <c r="F155"/>
  <c r="C155" i="29" s="1"/>
  <c r="BR155" i="17"/>
  <c r="DF155"/>
  <c r="C151"/>
  <c r="J151"/>
  <c r="I151" i="29" s="1"/>
  <c r="BV151" i="17"/>
  <c r="DN151"/>
  <c r="F151"/>
  <c r="C151" i="29" s="1"/>
  <c r="BR151" i="17"/>
  <c r="DF151"/>
  <c r="AL151"/>
  <c r="DB151"/>
  <c r="AH151"/>
  <c r="CT151"/>
  <c r="E147"/>
  <c r="D147" i="29" s="1"/>
  <c r="G147" i="17"/>
  <c r="E147" i="29" s="1"/>
  <c r="P147" i="17"/>
  <c r="AQ147"/>
  <c r="BR147"/>
  <c r="BW147"/>
  <c r="CF147"/>
  <c r="CU147"/>
  <c r="DF147"/>
  <c r="F147"/>
  <c r="C147" i="29" s="1"/>
  <c r="K147" i="17"/>
  <c r="H147" i="29" s="1"/>
  <c r="AI147" i="17"/>
  <c r="BD147"/>
  <c r="BK147" s="1"/>
  <c r="BL147" s="1"/>
  <c r="BV147"/>
  <c r="BX147" s="1"/>
  <c r="BY147" s="1"/>
  <c r="CE147" s="1"/>
  <c r="CT147"/>
  <c r="DB147"/>
  <c r="D147"/>
  <c r="J147"/>
  <c r="I147" i="29" s="1"/>
  <c r="AH147" i="17"/>
  <c r="AM147"/>
  <c r="AZ147"/>
  <c r="CA147"/>
  <c r="CN147"/>
  <c r="DO147"/>
  <c r="C147"/>
  <c r="H147"/>
  <c r="F147" i="29" s="1"/>
  <c r="T147" i="17"/>
  <c r="AA147" s="1"/>
  <c r="AB147" s="1"/>
  <c r="AL147"/>
  <c r="AN147" s="1"/>
  <c r="AO147" s="1"/>
  <c r="AU147" s="1"/>
  <c r="BS147"/>
  <c r="CM147"/>
  <c r="DN147"/>
  <c r="E143"/>
  <c r="D143" i="29" s="1"/>
  <c r="D143" i="17"/>
  <c r="J143"/>
  <c r="I143" i="29" s="1"/>
  <c r="AH143" i="17"/>
  <c r="AM143"/>
  <c r="AZ143"/>
  <c r="CA143"/>
  <c r="CN143"/>
  <c r="DO143"/>
  <c r="C143"/>
  <c r="H143"/>
  <c r="F143" i="29" s="1"/>
  <c r="T143" i="17"/>
  <c r="AA143" s="1"/>
  <c r="AB143" s="1"/>
  <c r="AL143"/>
  <c r="AS143" s="1"/>
  <c r="AT143" s="1"/>
  <c r="BS143"/>
  <c r="CM143"/>
  <c r="DN143"/>
  <c r="G143"/>
  <c r="E143" i="29" s="1"/>
  <c r="P143" i="17"/>
  <c r="AQ143"/>
  <c r="BR143"/>
  <c r="BW143"/>
  <c r="CF143"/>
  <c r="CU143"/>
  <c r="DF143"/>
  <c r="F143"/>
  <c r="C143" i="29" s="1"/>
  <c r="K143" i="17"/>
  <c r="H143" i="29" s="1"/>
  <c r="AI143" i="17"/>
  <c r="BD143"/>
  <c r="BK143" s="1"/>
  <c r="BL143" s="1"/>
  <c r="BV143"/>
  <c r="BX143" s="1"/>
  <c r="BY143" s="1"/>
  <c r="CE143" s="1"/>
  <c r="CT143"/>
  <c r="DB143"/>
  <c r="E139"/>
  <c r="D139" i="29" s="1"/>
  <c r="C139" i="17"/>
  <c r="H139"/>
  <c r="F139" i="29" s="1"/>
  <c r="T139" i="17"/>
  <c r="AA139" s="1"/>
  <c r="AB139" s="1"/>
  <c r="AL139"/>
  <c r="BS139"/>
  <c r="CM139"/>
  <c r="DN139"/>
  <c r="G139"/>
  <c r="E139" i="29" s="1"/>
  <c r="P139" i="17"/>
  <c r="AQ139"/>
  <c r="BR139"/>
  <c r="BW139"/>
  <c r="CF139"/>
  <c r="CU139"/>
  <c r="DF139"/>
  <c r="F139"/>
  <c r="C139" i="29" s="1"/>
  <c r="K139" i="17"/>
  <c r="H139" i="29" s="1"/>
  <c r="AI139" i="17"/>
  <c r="BD139"/>
  <c r="BK139" s="1"/>
  <c r="BL139" s="1"/>
  <c r="BV139"/>
  <c r="BX139" s="1"/>
  <c r="BY139" s="1"/>
  <c r="CE139" s="1"/>
  <c r="CT139"/>
  <c r="DB139"/>
  <c r="D139"/>
  <c r="J139"/>
  <c r="I139" i="29" s="1"/>
  <c r="AH139" i="17"/>
  <c r="AM139"/>
  <c r="AZ139"/>
  <c r="BJ139" s="1"/>
  <c r="CA139"/>
  <c r="CN139"/>
  <c r="CO139" s="1"/>
  <c r="CS139" s="1"/>
  <c r="DO139"/>
  <c r="D135"/>
  <c r="H135"/>
  <c r="F135" i="29" s="1"/>
  <c r="P135" i="17"/>
  <c r="Y135"/>
  <c r="AL135"/>
  <c r="AS135" s="1"/>
  <c r="AT135" s="1"/>
  <c r="BE135"/>
  <c r="BR135"/>
  <c r="BW135"/>
  <c r="CM135"/>
  <c r="C135"/>
  <c r="G135"/>
  <c r="E135" i="29" s="1"/>
  <c r="K135" i="17"/>
  <c r="H135" i="29" s="1"/>
  <c r="U135" i="17"/>
  <c r="AI135"/>
  <c r="BD135"/>
  <c r="BV135"/>
  <c r="BX135" s="1"/>
  <c r="BY135" s="1"/>
  <c r="CE135" s="1"/>
  <c r="CU135"/>
  <c r="DB135"/>
  <c r="DF135"/>
  <c r="DO135"/>
  <c r="F135"/>
  <c r="C135" i="29" s="1"/>
  <c r="J135" i="17"/>
  <c r="I135" i="29" s="1"/>
  <c r="T135" i="17"/>
  <c r="AA135" s="1"/>
  <c r="AB135" s="1"/>
  <c r="AH135"/>
  <c r="AQ135"/>
  <c r="BA135"/>
  <c r="BK135"/>
  <c r="BL135" s="1"/>
  <c r="CA135"/>
  <c r="CG135"/>
  <c r="CT135"/>
  <c r="DA135"/>
  <c r="DE135"/>
  <c r="DN135"/>
  <c r="E135"/>
  <c r="D135" i="29" s="1"/>
  <c r="I135" i="17"/>
  <c r="G135" i="29" s="1"/>
  <c r="Q135" i="17"/>
  <c r="AM135"/>
  <c r="AZ135"/>
  <c r="BI135"/>
  <c r="BS135"/>
  <c r="CF135"/>
  <c r="CH135" s="1"/>
  <c r="CL135" s="1"/>
  <c r="CN135"/>
  <c r="C131"/>
  <c r="G131"/>
  <c r="E131" i="29" s="1"/>
  <c r="K131" i="17"/>
  <c r="H131" i="29" s="1"/>
  <c r="U131" i="17"/>
  <c r="AI131"/>
  <c r="BD131"/>
  <c r="BR131"/>
  <c r="BW131"/>
  <c r="CM131"/>
  <c r="DE131"/>
  <c r="DN131"/>
  <c r="F131"/>
  <c r="C131" i="29" s="1"/>
  <c r="J131" i="17"/>
  <c r="I131" i="29" s="1"/>
  <c r="T131" i="17"/>
  <c r="AA131" s="1"/>
  <c r="AB131" s="1"/>
  <c r="AH131"/>
  <c r="AQ131"/>
  <c r="BA131"/>
  <c r="BI131"/>
  <c r="BV131"/>
  <c r="CU131"/>
  <c r="DB131"/>
  <c r="E131"/>
  <c r="D131" i="29" s="1"/>
  <c r="I131" i="17"/>
  <c r="G131" i="29" s="1"/>
  <c r="Q131" i="17"/>
  <c r="AM131"/>
  <c r="AZ131"/>
  <c r="CA131"/>
  <c r="CG131"/>
  <c r="CT131"/>
  <c r="DA131"/>
  <c r="D131"/>
  <c r="H131"/>
  <c r="F131" i="29" s="1"/>
  <c r="P131" i="17"/>
  <c r="Z131" s="1"/>
  <c r="Y131"/>
  <c r="AL131"/>
  <c r="AS131" s="1"/>
  <c r="AT131" s="1"/>
  <c r="BE131"/>
  <c r="BS131"/>
  <c r="CF131"/>
  <c r="CN131"/>
  <c r="DF131"/>
  <c r="DO131"/>
  <c r="D127"/>
  <c r="H127"/>
  <c r="F127" i="29" s="1"/>
  <c r="P127" i="17"/>
  <c r="Y127"/>
  <c r="AM127"/>
  <c r="BD127"/>
  <c r="BS127"/>
  <c r="CA127"/>
  <c r="CF127"/>
  <c r="CM127"/>
  <c r="DA127"/>
  <c r="DF127"/>
  <c r="C127"/>
  <c r="G127"/>
  <c r="E127" i="29" s="1"/>
  <c r="K127" i="17"/>
  <c r="H127" i="29" s="1"/>
  <c r="U127" i="17"/>
  <c r="AL127"/>
  <c r="BA127"/>
  <c r="BR127"/>
  <c r="CU127"/>
  <c r="DE127"/>
  <c r="DO127"/>
  <c r="F127"/>
  <c r="C127" i="29" s="1"/>
  <c r="J127" i="17"/>
  <c r="I127" i="29" s="1"/>
  <c r="T127" i="17"/>
  <c r="AI127"/>
  <c r="AQ127"/>
  <c r="AZ127"/>
  <c r="BI127"/>
  <c r="BW127"/>
  <c r="CT127"/>
  <c r="DN127"/>
  <c r="E127"/>
  <c r="D127" i="29" s="1"/>
  <c r="I127" i="17"/>
  <c r="G127" i="29" s="1"/>
  <c r="Q127" i="17"/>
  <c r="AH127"/>
  <c r="BE127"/>
  <c r="BV127"/>
  <c r="CG127"/>
  <c r="CN127"/>
  <c r="DB127"/>
  <c r="F123"/>
  <c r="C123" i="29" s="1"/>
  <c r="J123" i="17"/>
  <c r="I123" i="29" s="1"/>
  <c r="T123" i="17"/>
  <c r="AA123" s="1"/>
  <c r="AB123" s="1"/>
  <c r="AL123"/>
  <c r="AS123" s="1"/>
  <c r="AT123" s="1"/>
  <c r="BE123"/>
  <c r="BR123"/>
  <c r="BW123"/>
  <c r="CF123"/>
  <c r="CT123"/>
  <c r="DA123"/>
  <c r="DE123"/>
  <c r="E123"/>
  <c r="D123" i="29" s="1"/>
  <c r="I123" i="17"/>
  <c r="G123" i="29" s="1"/>
  <c r="Q123" i="17"/>
  <c r="Y123"/>
  <c r="BD123"/>
  <c r="BV123"/>
  <c r="CC123" s="1"/>
  <c r="CD123" s="1"/>
  <c r="CN123"/>
  <c r="DO123"/>
  <c r="D123"/>
  <c r="H123"/>
  <c r="F123" i="29" s="1"/>
  <c r="P123" i="17"/>
  <c r="AI123"/>
  <c r="AQ123"/>
  <c r="BA123"/>
  <c r="BI123"/>
  <c r="CM123"/>
  <c r="DN123"/>
  <c r="C123"/>
  <c r="G123"/>
  <c r="E123" i="29" s="1"/>
  <c r="K123" i="17"/>
  <c r="H123" i="29" s="1"/>
  <c r="U123" i="17"/>
  <c r="AH123"/>
  <c r="AM123"/>
  <c r="AZ123"/>
  <c r="BS123"/>
  <c r="CA123"/>
  <c r="CG123"/>
  <c r="CU123"/>
  <c r="DB123"/>
  <c r="DF123"/>
  <c r="C119"/>
  <c r="G119"/>
  <c r="E119" i="29" s="1"/>
  <c r="K119" i="17"/>
  <c r="H119" i="29" s="1"/>
  <c r="U119" i="17"/>
  <c r="AI119"/>
  <c r="AZ119"/>
  <c r="CA119"/>
  <c r="CG119"/>
  <c r="CU119"/>
  <c r="DO119"/>
  <c r="F119"/>
  <c r="C119" i="29" s="1"/>
  <c r="J119" i="17"/>
  <c r="I119" i="29" s="1"/>
  <c r="T119" i="17"/>
  <c r="AH119"/>
  <c r="AM119"/>
  <c r="BE119"/>
  <c r="BS119"/>
  <c r="CF119"/>
  <c r="CT119"/>
  <c r="DB119"/>
  <c r="DF119"/>
  <c r="DN119"/>
  <c r="E119"/>
  <c r="D119" i="29" s="1"/>
  <c r="I119" i="17"/>
  <c r="G119" i="29" s="1"/>
  <c r="Q119" i="17"/>
  <c r="Y119"/>
  <c r="AL119"/>
  <c r="BD119"/>
  <c r="BR119"/>
  <c r="BW119"/>
  <c r="CN119"/>
  <c r="DA119"/>
  <c r="DC119" s="1"/>
  <c r="DD119" s="1"/>
  <c r="DE119"/>
  <c r="D119"/>
  <c r="H119"/>
  <c r="F119" i="29" s="1"/>
  <c r="P119" i="17"/>
  <c r="AQ119"/>
  <c r="BA119"/>
  <c r="BI119"/>
  <c r="BV119"/>
  <c r="CM119"/>
  <c r="F115"/>
  <c r="C115" i="29" s="1"/>
  <c r="J115" i="17"/>
  <c r="I115" i="29" s="1"/>
  <c r="T115" i="17"/>
  <c r="AA115" s="1"/>
  <c r="AB115" s="1"/>
  <c r="AL115"/>
  <c r="BD115"/>
  <c r="BS115"/>
  <c r="CF115"/>
  <c r="E115"/>
  <c r="D115" i="29" s="1"/>
  <c r="I115" i="17"/>
  <c r="G115" i="29" s="1"/>
  <c r="Q115" i="17"/>
  <c r="Y115"/>
  <c r="AQ115"/>
  <c r="BA115"/>
  <c r="BR115"/>
  <c r="BW115"/>
  <c r="CN115"/>
  <c r="DO115"/>
  <c r="D115"/>
  <c r="H115"/>
  <c r="F115" i="29" s="1"/>
  <c r="P115" i="17"/>
  <c r="AI115"/>
  <c r="AZ115"/>
  <c r="BI115"/>
  <c r="BV115"/>
  <c r="CC115" s="1"/>
  <c r="CD115" s="1"/>
  <c r="CM115"/>
  <c r="CU115"/>
  <c r="DB115"/>
  <c r="DF115"/>
  <c r="DN115"/>
  <c r="C115"/>
  <c r="G115"/>
  <c r="E115" i="29" s="1"/>
  <c r="K115" i="17"/>
  <c r="H115" i="29" s="1"/>
  <c r="U115" i="17"/>
  <c r="AH115"/>
  <c r="AM115"/>
  <c r="AS115"/>
  <c r="AT115" s="1"/>
  <c r="BE115"/>
  <c r="CA115"/>
  <c r="CG115"/>
  <c r="CT115"/>
  <c r="DA115"/>
  <c r="DE115"/>
  <c r="D111"/>
  <c r="H111"/>
  <c r="F111" i="29" s="1"/>
  <c r="P111" i="17"/>
  <c r="AQ111"/>
  <c r="BA111"/>
  <c r="BI111"/>
  <c r="BV111"/>
  <c r="CC111" s="1"/>
  <c r="CD111" s="1"/>
  <c r="CM111"/>
  <c r="C111"/>
  <c r="G111"/>
  <c r="E111" i="29" s="1"/>
  <c r="K111" i="17"/>
  <c r="H111" i="29" s="1"/>
  <c r="U111" i="17"/>
  <c r="AI111"/>
  <c r="AZ111"/>
  <c r="CA111"/>
  <c r="CG111"/>
  <c r="CU111"/>
  <c r="DB111"/>
  <c r="DF111"/>
  <c r="DO111"/>
  <c r="F111"/>
  <c r="C111" i="29" s="1"/>
  <c r="J111" i="17"/>
  <c r="I111" i="29" s="1"/>
  <c r="T111" i="17"/>
  <c r="AA111" s="1"/>
  <c r="AB111" s="1"/>
  <c r="AH111"/>
  <c r="AM111"/>
  <c r="BE111"/>
  <c r="BS111"/>
  <c r="CF111"/>
  <c r="CI111" s="1"/>
  <c r="CT111"/>
  <c r="DA111"/>
  <c r="DE111"/>
  <c r="DG111" s="1"/>
  <c r="DH111" s="1"/>
  <c r="DN111"/>
  <c r="E111"/>
  <c r="D111" i="29" s="1"/>
  <c r="I111" i="17"/>
  <c r="G111" i="29" s="1"/>
  <c r="Q111" i="17"/>
  <c r="Y111"/>
  <c r="AL111"/>
  <c r="BD111"/>
  <c r="BK111" s="1"/>
  <c r="BL111" s="1"/>
  <c r="BR111"/>
  <c r="BW111"/>
  <c r="CN111"/>
  <c r="F107"/>
  <c r="C107" i="29" s="1"/>
  <c r="J107" i="17"/>
  <c r="I107" i="29" s="1"/>
  <c r="T107" i="17"/>
  <c r="AA107" s="1"/>
  <c r="AB107" s="1"/>
  <c r="AH107"/>
  <c r="AM107"/>
  <c r="BE107"/>
  <c r="BS107"/>
  <c r="CF107"/>
  <c r="CT107"/>
  <c r="DA107"/>
  <c r="DE107"/>
  <c r="DN107"/>
  <c r="E107"/>
  <c r="D107" i="29" s="1"/>
  <c r="I107" i="17"/>
  <c r="G107" i="29" s="1"/>
  <c r="Q107" i="17"/>
  <c r="Y107"/>
  <c r="AL107"/>
  <c r="AN107" s="1"/>
  <c r="AO107" s="1"/>
  <c r="AU107" s="1"/>
  <c r="BD107"/>
  <c r="BK107" s="1"/>
  <c r="BL107" s="1"/>
  <c r="BR107"/>
  <c r="BW107"/>
  <c r="CN107"/>
  <c r="D107"/>
  <c r="H107"/>
  <c r="F107" i="29" s="1"/>
  <c r="P107" i="17"/>
  <c r="AQ107"/>
  <c r="BA107"/>
  <c r="BI107"/>
  <c r="BV107"/>
  <c r="BX107" s="1"/>
  <c r="BY107" s="1"/>
  <c r="CE107" s="1"/>
  <c r="CM107"/>
  <c r="CO107" s="1"/>
  <c r="CS107" s="1"/>
  <c r="C107"/>
  <c r="G107"/>
  <c r="E107" i="29" s="1"/>
  <c r="K107" i="17"/>
  <c r="H107" i="29" s="1"/>
  <c r="U107" i="17"/>
  <c r="AI107"/>
  <c r="AZ107"/>
  <c r="CA107"/>
  <c r="CG107"/>
  <c r="CU107"/>
  <c r="DB107"/>
  <c r="DF107"/>
  <c r="DO107"/>
  <c r="D103"/>
  <c r="H103"/>
  <c r="F103" i="29" s="1"/>
  <c r="P103" i="17"/>
  <c r="AQ103"/>
  <c r="BA103"/>
  <c r="BI103"/>
  <c r="BV103"/>
  <c r="CM103"/>
  <c r="C103"/>
  <c r="G103"/>
  <c r="E103" i="29" s="1"/>
  <c r="K103" i="17"/>
  <c r="H103" i="29" s="1"/>
  <c r="U103" i="17"/>
  <c r="AI103"/>
  <c r="AZ103"/>
  <c r="CA103"/>
  <c r="CG103"/>
  <c r="CU103"/>
  <c r="DB103"/>
  <c r="DF103"/>
  <c r="DO103"/>
  <c r="F103"/>
  <c r="C103" i="29" s="1"/>
  <c r="J103" i="17"/>
  <c r="I103" i="29" s="1"/>
  <c r="T103" i="17"/>
  <c r="AA103" s="1"/>
  <c r="AB103" s="1"/>
  <c r="AH103"/>
  <c r="AM103"/>
  <c r="BE103"/>
  <c r="BS103"/>
  <c r="CF103"/>
  <c r="CT103"/>
  <c r="CV103" s="1"/>
  <c r="CZ103" s="1"/>
  <c r="DA103"/>
  <c r="DC103" s="1"/>
  <c r="DD103" s="1"/>
  <c r="DE103"/>
  <c r="DN103"/>
  <c r="E103"/>
  <c r="D103" i="29" s="1"/>
  <c r="I103" i="17"/>
  <c r="G103" i="29" s="1"/>
  <c r="Q103" i="17"/>
  <c r="Y103"/>
  <c r="AL103"/>
  <c r="AN103" s="1"/>
  <c r="AO103" s="1"/>
  <c r="AU103" s="1"/>
  <c r="BD103"/>
  <c r="BK103" s="1"/>
  <c r="BL103" s="1"/>
  <c r="BR103"/>
  <c r="BW103"/>
  <c r="CN103"/>
  <c r="F99"/>
  <c r="C99" i="29" s="1"/>
  <c r="J99" i="17"/>
  <c r="I99" i="29" s="1"/>
  <c r="T99" i="17"/>
  <c r="AA99" s="1"/>
  <c r="AB99" s="1"/>
  <c r="AH99"/>
  <c r="AM99"/>
  <c r="BE99"/>
  <c r="BS99"/>
  <c r="CF99"/>
  <c r="CT99"/>
  <c r="DA99"/>
  <c r="DE99"/>
  <c r="DN99"/>
  <c r="E99"/>
  <c r="D99" i="29" s="1"/>
  <c r="I99" i="17"/>
  <c r="G99" i="29" s="1"/>
  <c r="Q99" i="17"/>
  <c r="Y99"/>
  <c r="AL99"/>
  <c r="BD99"/>
  <c r="BK99" s="1"/>
  <c r="BL99" s="1"/>
  <c r="BR99"/>
  <c r="BW99"/>
  <c r="CN99"/>
  <c r="D99"/>
  <c r="H99"/>
  <c r="F99" i="29" s="1"/>
  <c r="P99" i="17"/>
  <c r="AQ99"/>
  <c r="BA99"/>
  <c r="BI99"/>
  <c r="BV99"/>
  <c r="CM99"/>
  <c r="CO99" s="1"/>
  <c r="CS99" s="1"/>
  <c r="C99"/>
  <c r="G99"/>
  <c r="E99" i="29" s="1"/>
  <c r="K99" i="17"/>
  <c r="H99" i="29" s="1"/>
  <c r="U99" i="17"/>
  <c r="AI99"/>
  <c r="AZ99"/>
  <c r="CA99"/>
  <c r="CG99"/>
  <c r="CU99"/>
  <c r="DB99"/>
  <c r="DF99"/>
  <c r="DO99"/>
  <c r="C95"/>
  <c r="J95"/>
  <c r="I95" i="29" s="1"/>
  <c r="AM95" i="17"/>
  <c r="AZ95"/>
  <c r="BS95"/>
  <c r="DO95"/>
  <c r="G95"/>
  <c r="E95" i="29" s="1"/>
  <c r="T95" i="17"/>
  <c r="AL95"/>
  <c r="BR95"/>
  <c r="CA95"/>
  <c r="CN95"/>
  <c r="DN95"/>
  <c r="F95"/>
  <c r="C95" i="29" s="1"/>
  <c r="P95" i="17"/>
  <c r="AI95"/>
  <c r="AQ95"/>
  <c r="BW95"/>
  <c r="CM95"/>
  <c r="CU95"/>
  <c r="DF95"/>
  <c r="D95"/>
  <c r="K95"/>
  <c r="H95" i="29" s="1"/>
  <c r="AH95" i="17"/>
  <c r="BD95"/>
  <c r="BV95"/>
  <c r="BX95" s="1"/>
  <c r="BY95" s="1"/>
  <c r="CE95" s="1"/>
  <c r="CF95"/>
  <c r="CT95"/>
  <c r="DB95"/>
  <c r="D91"/>
  <c r="J91"/>
  <c r="I91" i="29" s="1"/>
  <c r="AM91" i="17"/>
  <c r="BD91"/>
  <c r="BK91" s="1"/>
  <c r="BL91" s="1"/>
  <c r="BS91"/>
  <c r="CF91"/>
  <c r="DB91"/>
  <c r="C91"/>
  <c r="H91"/>
  <c r="F91" i="29" s="1"/>
  <c r="T91" i="17"/>
  <c r="AL91"/>
  <c r="AZ91"/>
  <c r="BJ91" s="1"/>
  <c r="BR91"/>
  <c r="BT91" s="1"/>
  <c r="BU91" s="1"/>
  <c r="CA91"/>
  <c r="DO91"/>
  <c r="G91"/>
  <c r="E91" i="29" s="1"/>
  <c r="P91" i="17"/>
  <c r="AI91"/>
  <c r="BW91"/>
  <c r="CN91"/>
  <c r="CU91"/>
  <c r="DN91"/>
  <c r="F91"/>
  <c r="C91" i="29" s="1"/>
  <c r="K91" i="17"/>
  <c r="H91" i="29" s="1"/>
  <c r="AH91" i="17"/>
  <c r="AQ91"/>
  <c r="BV91"/>
  <c r="BX91" s="1"/>
  <c r="BY91" s="1"/>
  <c r="CE91" s="1"/>
  <c r="CM91"/>
  <c r="CT91"/>
  <c r="DF91"/>
  <c r="C87"/>
  <c r="F87"/>
  <c r="C87" i="29" s="1"/>
  <c r="T87" i="17"/>
  <c r="AZ87"/>
  <c r="DB87"/>
  <c r="D87"/>
  <c r="P87"/>
  <c r="BV87"/>
  <c r="CC87" s="1"/>
  <c r="CD87" s="1"/>
  <c r="CT87"/>
  <c r="J87"/>
  <c r="I87" i="29" s="1"/>
  <c r="AL87" i="17"/>
  <c r="BR87"/>
  <c r="CB87" s="1"/>
  <c r="CN87"/>
  <c r="DN87"/>
  <c r="H87"/>
  <c r="F87" i="29" s="1"/>
  <c r="AH87" i="17"/>
  <c r="BD87"/>
  <c r="CF87"/>
  <c r="DF87"/>
  <c r="C83"/>
  <c r="F83"/>
  <c r="C83" i="29" s="1"/>
  <c r="T83" i="17"/>
  <c r="AZ83"/>
  <c r="DB83"/>
  <c r="D83"/>
  <c r="P83"/>
  <c r="BV83"/>
  <c r="CT83"/>
  <c r="J83"/>
  <c r="I83" i="29" s="1"/>
  <c r="AL83" i="17"/>
  <c r="BR83"/>
  <c r="CB83" s="1"/>
  <c r="CN83"/>
  <c r="DN83"/>
  <c r="H83"/>
  <c r="F83" i="29" s="1"/>
  <c r="AH83" i="17"/>
  <c r="BD83"/>
  <c r="CF83"/>
  <c r="DF83"/>
  <c r="E79"/>
  <c r="D79" i="29" s="1"/>
  <c r="G79" i="17"/>
  <c r="E79" i="29" s="1"/>
  <c r="U79" i="17"/>
  <c r="AL79"/>
  <c r="AQ79"/>
  <c r="BR79"/>
  <c r="BW79"/>
  <c r="CT79"/>
  <c r="DB79"/>
  <c r="F79"/>
  <c r="C79" i="29" s="1"/>
  <c r="Q79" i="17"/>
  <c r="BD79"/>
  <c r="BK79" s="1"/>
  <c r="BL79" s="1"/>
  <c r="BV79"/>
  <c r="CA79"/>
  <c r="CN79"/>
  <c r="DO79"/>
  <c r="C79"/>
  <c r="K79"/>
  <c r="H79" i="29" s="1"/>
  <c r="AI79" i="17"/>
  <c r="AZ79"/>
  <c r="CM79"/>
  <c r="DN79"/>
  <c r="I79"/>
  <c r="G79" i="29" s="1"/>
  <c r="AH79" i="17"/>
  <c r="AM79"/>
  <c r="BS79"/>
  <c r="CF79"/>
  <c r="CU79"/>
  <c r="DF79"/>
  <c r="D75"/>
  <c r="E75"/>
  <c r="D75" i="29" s="1"/>
  <c r="J75" i="17"/>
  <c r="I75" i="29" s="1"/>
  <c r="Y75" i="17"/>
  <c r="AM75"/>
  <c r="BE75"/>
  <c r="BV75"/>
  <c r="CG75"/>
  <c r="DA75"/>
  <c r="DF75"/>
  <c r="C75"/>
  <c r="I75"/>
  <c r="G75" i="29" s="1"/>
  <c r="U75" i="17"/>
  <c r="AL75"/>
  <c r="BA75"/>
  <c r="BS75"/>
  <c r="CU75"/>
  <c r="DE75"/>
  <c r="G75"/>
  <c r="E75" i="29" s="1"/>
  <c r="Q75" i="17"/>
  <c r="AI75"/>
  <c r="BR75"/>
  <c r="CA75"/>
  <c r="CT75"/>
  <c r="DO75"/>
  <c r="F75"/>
  <c r="C75" i="29" s="1"/>
  <c r="K75" i="17"/>
  <c r="H75" i="29" s="1"/>
  <c r="AH75" i="17"/>
  <c r="AQ75"/>
  <c r="BI75"/>
  <c r="BW75"/>
  <c r="CM75"/>
  <c r="DB75"/>
  <c r="DN75"/>
  <c r="D71"/>
  <c r="E71"/>
  <c r="D71" i="29" s="1"/>
  <c r="J71" i="17"/>
  <c r="I71" i="29" s="1"/>
  <c r="Y71" i="17"/>
  <c r="AL71"/>
  <c r="AS71" s="1"/>
  <c r="AT71" s="1"/>
  <c r="BA71"/>
  <c r="BS71"/>
  <c r="CA71"/>
  <c r="CT71"/>
  <c r="DB71"/>
  <c r="C71"/>
  <c r="I71"/>
  <c r="G71" i="29" s="1"/>
  <c r="U71" i="17"/>
  <c r="BR71"/>
  <c r="BW71"/>
  <c r="CM71"/>
  <c r="DA71"/>
  <c r="G71"/>
  <c r="E71" i="29" s="1"/>
  <c r="Q71" i="17"/>
  <c r="AI71"/>
  <c r="AQ71"/>
  <c r="BI71"/>
  <c r="BV71"/>
  <c r="BX71" s="1"/>
  <c r="BY71" s="1"/>
  <c r="CE71" s="1"/>
  <c r="CG71"/>
  <c r="DF71"/>
  <c r="DO71"/>
  <c r="F71"/>
  <c r="C71" i="29" s="1"/>
  <c r="K71" i="17"/>
  <c r="H71" i="29" s="1"/>
  <c r="AH71" i="17"/>
  <c r="AM71"/>
  <c r="BE71"/>
  <c r="CU71"/>
  <c r="DE71"/>
  <c r="DG71" s="1"/>
  <c r="DH71" s="1"/>
  <c r="DN71"/>
  <c r="D67"/>
  <c r="F67"/>
  <c r="C67" i="29" s="1"/>
  <c r="K67" i="17"/>
  <c r="H67" i="29" s="1"/>
  <c r="AH67" i="17"/>
  <c r="AQ67"/>
  <c r="BI67"/>
  <c r="BW67"/>
  <c r="CM67"/>
  <c r="DA67"/>
  <c r="E67"/>
  <c r="D67" i="29" s="1"/>
  <c r="J67" i="17"/>
  <c r="I67" i="29" s="1"/>
  <c r="Y67" i="17"/>
  <c r="AM67"/>
  <c r="BE67"/>
  <c r="BV67"/>
  <c r="BX67" s="1"/>
  <c r="BY67" s="1"/>
  <c r="CE67" s="1"/>
  <c r="CG67"/>
  <c r="DF67"/>
  <c r="C67"/>
  <c r="I67"/>
  <c r="G67" i="29" s="1"/>
  <c r="U67" i="17"/>
  <c r="AL67"/>
  <c r="AN67" s="1"/>
  <c r="AO67" s="1"/>
  <c r="AU67" s="1"/>
  <c r="BA67"/>
  <c r="BS67"/>
  <c r="CU67"/>
  <c r="DE67"/>
  <c r="DG67" s="1"/>
  <c r="DH67" s="1"/>
  <c r="DO67"/>
  <c r="G67"/>
  <c r="E67" i="29" s="1"/>
  <c r="Q67" i="17"/>
  <c r="AI67"/>
  <c r="BR67"/>
  <c r="CA67"/>
  <c r="CT67"/>
  <c r="DB67"/>
  <c r="DN67"/>
  <c r="H63"/>
  <c r="F63" i="29" s="1"/>
  <c r="U63" i="17"/>
  <c r="BD63"/>
  <c r="BV63"/>
  <c r="DB63"/>
  <c r="DN63"/>
  <c r="F63"/>
  <c r="C63" i="29" s="1"/>
  <c r="Q63" i="17"/>
  <c r="BA63"/>
  <c r="BR63"/>
  <c r="CG63"/>
  <c r="DA63"/>
  <c r="DF63"/>
  <c r="D63"/>
  <c r="P63"/>
  <c r="AZ63"/>
  <c r="BI63"/>
  <c r="CF63"/>
  <c r="CT63"/>
  <c r="DE63"/>
  <c r="I63"/>
  <c r="G63" i="29" s="1"/>
  <c r="AL63" i="17"/>
  <c r="AS63" s="1"/>
  <c r="AT63" s="1"/>
  <c r="BE63"/>
  <c r="CC63"/>
  <c r="CD63" s="1"/>
  <c r="CN63"/>
  <c r="C59"/>
  <c r="E59"/>
  <c r="D59" i="29" s="1"/>
  <c r="J59" i="17"/>
  <c r="I59" i="29" s="1"/>
  <c r="U59" i="17"/>
  <c r="BD59"/>
  <c r="BV59"/>
  <c r="CC59" s="1"/>
  <c r="CD59" s="1"/>
  <c r="CG59"/>
  <c r="DB59"/>
  <c r="DN59"/>
  <c r="D59"/>
  <c r="I59"/>
  <c r="G59" i="29" s="1"/>
  <c r="T59" i="17"/>
  <c r="V59" s="1"/>
  <c r="W59" s="1"/>
  <c r="AC59" s="1"/>
  <c r="AL59"/>
  <c r="BA59"/>
  <c r="BR59"/>
  <c r="CF59"/>
  <c r="DA59"/>
  <c r="DF59"/>
  <c r="H59"/>
  <c r="F59" i="29" s="1"/>
  <c r="Q59" i="17"/>
  <c r="AH59"/>
  <c r="AR59" s="1"/>
  <c r="AZ59"/>
  <c r="BI59"/>
  <c r="CT59"/>
  <c r="DE59"/>
  <c r="F59"/>
  <c r="C59" i="29" s="1"/>
  <c r="P59" i="17"/>
  <c r="Y59"/>
  <c r="AS59"/>
  <c r="AT59" s="1"/>
  <c r="BE59"/>
  <c r="CN59"/>
  <c r="C55"/>
  <c r="F55"/>
  <c r="C55" i="29" s="1"/>
  <c r="P55" i="17"/>
  <c r="BD55"/>
  <c r="BV55"/>
  <c r="CC55" s="1"/>
  <c r="CD55" s="1"/>
  <c r="CG55"/>
  <c r="DB55"/>
  <c r="E55"/>
  <c r="D55" i="29" s="1"/>
  <c r="J55" i="17"/>
  <c r="I55" i="29" s="1"/>
  <c r="U55" i="17"/>
  <c r="AL55"/>
  <c r="AS55" s="1"/>
  <c r="AT55" s="1"/>
  <c r="BA55"/>
  <c r="BR55"/>
  <c r="CB55" s="1"/>
  <c r="CF55"/>
  <c r="CH55" s="1"/>
  <c r="CL55" s="1"/>
  <c r="DA55"/>
  <c r="DC55" s="1"/>
  <c r="DD55" s="1"/>
  <c r="DN55"/>
  <c r="D55"/>
  <c r="I55"/>
  <c r="G55" i="29" s="1"/>
  <c r="T55" i="17"/>
  <c r="AH55"/>
  <c r="AZ55"/>
  <c r="BI55"/>
  <c r="CT55"/>
  <c r="DF55"/>
  <c r="H55"/>
  <c r="F55" i="29" s="1"/>
  <c r="Q55" i="17"/>
  <c r="Y55"/>
  <c r="BE55"/>
  <c r="CN55"/>
  <c r="DE55"/>
  <c r="C51"/>
  <c r="E51"/>
  <c r="D51" i="29" s="1"/>
  <c r="J51" i="17"/>
  <c r="I51" i="29" s="1"/>
  <c r="U51" i="17"/>
  <c r="AL51"/>
  <c r="AS51" s="1"/>
  <c r="AT51" s="1"/>
  <c r="BA51"/>
  <c r="BI51"/>
  <c r="CT51"/>
  <c r="DF51"/>
  <c r="D51"/>
  <c r="I51"/>
  <c r="G51" i="29" s="1"/>
  <c r="T51" i="17"/>
  <c r="V51" s="1"/>
  <c r="W51" s="1"/>
  <c r="AC51" s="1"/>
  <c r="AH51"/>
  <c r="AR51" s="1"/>
  <c r="AZ51"/>
  <c r="CN51"/>
  <c r="DE51"/>
  <c r="H51"/>
  <c r="F51" i="29" s="1"/>
  <c r="Q51" i="17"/>
  <c r="Y51"/>
  <c r="BE51"/>
  <c r="BV51"/>
  <c r="CC51" s="1"/>
  <c r="CD51" s="1"/>
  <c r="CG51"/>
  <c r="DB51"/>
  <c r="F51"/>
  <c r="C51" i="29" s="1"/>
  <c r="P51" i="17"/>
  <c r="BD51"/>
  <c r="BR51"/>
  <c r="CF51"/>
  <c r="DA51"/>
  <c r="DN51"/>
  <c r="C47"/>
  <c r="E47"/>
  <c r="D47" i="29" s="1"/>
  <c r="J47" i="17"/>
  <c r="I47" i="29" s="1"/>
  <c r="U47" i="17"/>
  <c r="AL47"/>
  <c r="AS47" s="1"/>
  <c r="AT47" s="1"/>
  <c r="BA47"/>
  <c r="BI47"/>
  <c r="CT47"/>
  <c r="DF47"/>
  <c r="D47"/>
  <c r="I47"/>
  <c r="G47" i="29" s="1"/>
  <c r="T47" i="17"/>
  <c r="V47" s="1"/>
  <c r="W47" s="1"/>
  <c r="AC47" s="1"/>
  <c r="AH47"/>
  <c r="AR47" s="1"/>
  <c r="AZ47"/>
  <c r="CN47"/>
  <c r="DE47"/>
  <c r="H47"/>
  <c r="F47" i="29" s="1"/>
  <c r="Q47" i="17"/>
  <c r="Y47"/>
  <c r="BE47"/>
  <c r="BV47"/>
  <c r="CC47" s="1"/>
  <c r="CD47" s="1"/>
  <c r="CG47"/>
  <c r="DB47"/>
  <c r="F47"/>
  <c r="C47" i="29" s="1"/>
  <c r="P47" i="17"/>
  <c r="Z47" s="1"/>
  <c r="BD47"/>
  <c r="BR47"/>
  <c r="CF47"/>
  <c r="DA47"/>
  <c r="DN47"/>
  <c r="E43"/>
  <c r="D43" i="29" s="1"/>
  <c r="C43" i="17"/>
  <c r="H43"/>
  <c r="F43" i="29" s="1"/>
  <c r="T43" i="17"/>
  <c r="AQ43"/>
  <c r="BD43"/>
  <c r="G43"/>
  <c r="P43"/>
  <c r="AI43"/>
  <c r="AZ43"/>
  <c r="BS43"/>
  <c r="CF43"/>
  <c r="CT43"/>
  <c r="DN43"/>
  <c r="F43"/>
  <c r="C43" i="29" s="1"/>
  <c r="K43" i="17"/>
  <c r="H43" i="29" s="1"/>
  <c r="AH43" i="17"/>
  <c r="AM43"/>
  <c r="BR43"/>
  <c r="BW43"/>
  <c r="DF43"/>
  <c r="D43"/>
  <c r="J43"/>
  <c r="I43" i="29" s="1"/>
  <c r="AA43" i="17"/>
  <c r="AB43" s="1"/>
  <c r="AL43"/>
  <c r="BK43"/>
  <c r="BL43" s="1"/>
  <c r="BV43"/>
  <c r="CC43" s="1"/>
  <c r="CD43" s="1"/>
  <c r="CA43"/>
  <c r="CN43"/>
  <c r="DB43"/>
  <c r="DO43"/>
  <c r="CU43"/>
  <c r="CM43"/>
  <c r="CP43" s="1"/>
  <c r="E39"/>
  <c r="D39" i="29" s="1"/>
  <c r="D39" i="17"/>
  <c r="J39"/>
  <c r="I39" i="29" s="1"/>
  <c r="AH39" i="17"/>
  <c r="AM39"/>
  <c r="AZ39"/>
  <c r="BS39"/>
  <c r="CM39"/>
  <c r="DB39"/>
  <c r="C39"/>
  <c r="DI39" s="1"/>
  <c r="DM39" s="1"/>
  <c r="H39"/>
  <c r="F39" i="29" s="1"/>
  <c r="T39" i="17"/>
  <c r="AL39"/>
  <c r="AN39" s="1"/>
  <c r="AO39" s="1"/>
  <c r="AU39" s="1"/>
  <c r="BR39"/>
  <c r="BW39"/>
  <c r="CF39"/>
  <c r="CU39"/>
  <c r="DO39"/>
  <c r="G39"/>
  <c r="E39" i="29" s="1"/>
  <c r="P39" i="17"/>
  <c r="AQ39"/>
  <c r="BV39"/>
  <c r="BX39" s="1"/>
  <c r="BY39" s="1"/>
  <c r="CE39" s="1"/>
  <c r="CT39"/>
  <c r="DN39"/>
  <c r="F39"/>
  <c r="C39" i="29" s="1"/>
  <c r="K39" i="17"/>
  <c r="H39" i="29" s="1"/>
  <c r="AI39" i="17"/>
  <c r="BD39"/>
  <c r="BK39" s="1"/>
  <c r="BL39" s="1"/>
  <c r="CA39"/>
  <c r="CN39"/>
  <c r="DF39"/>
  <c r="E35"/>
  <c r="D35" i="29" s="1"/>
  <c r="C35" i="17"/>
  <c r="H35"/>
  <c r="F35" i="29" s="1"/>
  <c r="T35" i="17"/>
  <c r="AL35"/>
  <c r="AZ35"/>
  <c r="CT35"/>
  <c r="DF35"/>
  <c r="G35"/>
  <c r="E35" i="29" s="1"/>
  <c r="P35" i="17"/>
  <c r="BS35"/>
  <c r="CN35"/>
  <c r="DB35"/>
  <c r="F35"/>
  <c r="C35" i="29" s="1"/>
  <c r="K35" i="17"/>
  <c r="H35" i="29" s="1"/>
  <c r="AI35" i="17"/>
  <c r="BR35"/>
  <c r="BW35"/>
  <c r="CM35"/>
  <c r="CO35" s="1"/>
  <c r="DO35"/>
  <c r="D35"/>
  <c r="J35"/>
  <c r="I35" i="29" s="1"/>
  <c r="AH35" i="17"/>
  <c r="AM35"/>
  <c r="BD35"/>
  <c r="BV35"/>
  <c r="BX35" s="1"/>
  <c r="CF35"/>
  <c r="CU35"/>
  <c r="DN35"/>
  <c r="E31"/>
  <c r="D31" i="29" s="1"/>
  <c r="G31" i="17"/>
  <c r="E31" i="29" s="1"/>
  <c r="P31" i="17"/>
  <c r="BS31"/>
  <c r="CN31"/>
  <c r="DB31"/>
  <c r="F31"/>
  <c r="C31" i="29" s="1"/>
  <c r="K31" i="17"/>
  <c r="H31" i="29" s="1"/>
  <c r="AI31" i="17"/>
  <c r="BR31"/>
  <c r="BW31"/>
  <c r="CM31"/>
  <c r="DO31"/>
  <c r="D31"/>
  <c r="J31"/>
  <c r="I31" i="29" s="1"/>
  <c r="AH31" i="17"/>
  <c r="AM31"/>
  <c r="BD31"/>
  <c r="BV31"/>
  <c r="BX31" s="1"/>
  <c r="CF31"/>
  <c r="CU31"/>
  <c r="DN31"/>
  <c r="C31"/>
  <c r="H31"/>
  <c r="F31" i="29" s="1"/>
  <c r="T31" i="17"/>
  <c r="AL31"/>
  <c r="AZ31"/>
  <c r="CT31"/>
  <c r="DF31"/>
  <c r="F27"/>
  <c r="C27" i="29" s="1"/>
  <c r="J27" i="17"/>
  <c r="I27" i="29" s="1"/>
  <c r="T27" i="17"/>
  <c r="AL27"/>
  <c r="BA27"/>
  <c r="BS27"/>
  <c r="CU27"/>
  <c r="DB27"/>
  <c r="DO27"/>
  <c r="E27"/>
  <c r="D27" i="29" s="1"/>
  <c r="I27" i="17"/>
  <c r="G27" i="29" s="1"/>
  <c r="Q27" i="17"/>
  <c r="AI27"/>
  <c r="AJ27" s="1"/>
  <c r="AK27" s="1"/>
  <c r="AZ27"/>
  <c r="BR27"/>
  <c r="BW27"/>
  <c r="CG27"/>
  <c r="CT27"/>
  <c r="DA27"/>
  <c r="DN27"/>
  <c r="D27"/>
  <c r="H27"/>
  <c r="F27" i="29" s="1"/>
  <c r="P27" i="17"/>
  <c r="AH27"/>
  <c r="AR27" s="1"/>
  <c r="BE27"/>
  <c r="BV27"/>
  <c r="CF27"/>
  <c r="CN27"/>
  <c r="DF27"/>
  <c r="C27"/>
  <c r="G27"/>
  <c r="E27" i="29" s="1"/>
  <c r="K27" i="17"/>
  <c r="H27" i="29" s="1"/>
  <c r="U27" i="17"/>
  <c r="AM27"/>
  <c r="BD27"/>
  <c r="CM27"/>
  <c r="DE27"/>
  <c r="DG27" s="1"/>
  <c r="DH27" s="1"/>
  <c r="D23"/>
  <c r="H23"/>
  <c r="F23" i="29" s="1"/>
  <c r="P23" i="17"/>
  <c r="AM23"/>
  <c r="BD23"/>
  <c r="BS23"/>
  <c r="CF23"/>
  <c r="DA23"/>
  <c r="DN23"/>
  <c r="C23"/>
  <c r="G23"/>
  <c r="E23" i="29" s="1"/>
  <c r="K23" i="17"/>
  <c r="H23" i="29" s="1"/>
  <c r="U23" i="17"/>
  <c r="AL23"/>
  <c r="BA23"/>
  <c r="BR23"/>
  <c r="CN23"/>
  <c r="DF23"/>
  <c r="F23"/>
  <c r="C23" i="29" s="1"/>
  <c r="J23" i="17"/>
  <c r="I23" i="29" s="1"/>
  <c r="T23" i="17"/>
  <c r="V23" s="1"/>
  <c r="AI23"/>
  <c r="AZ23"/>
  <c r="BB23" s="1"/>
  <c r="BC23" s="1"/>
  <c r="BW23"/>
  <c r="BX23" s="1"/>
  <c r="CM23"/>
  <c r="CU23"/>
  <c r="DE23"/>
  <c r="E23"/>
  <c r="D23" i="29" s="1"/>
  <c r="I23" i="17"/>
  <c r="G23" i="29" s="1"/>
  <c r="Q23" i="17"/>
  <c r="AH23"/>
  <c r="BE23"/>
  <c r="BV23"/>
  <c r="CG23"/>
  <c r="CT23"/>
  <c r="DB23"/>
  <c r="DO23"/>
  <c r="I19"/>
  <c r="G19" i="29" s="1"/>
  <c r="U19" i="17"/>
  <c r="BD19"/>
  <c r="CF19"/>
  <c r="DE19"/>
  <c r="H19"/>
  <c r="F19" i="29" s="1"/>
  <c r="BA19" i="17"/>
  <c r="BH19" s="1"/>
  <c r="BI19" s="1"/>
  <c r="BR19"/>
  <c r="DA19"/>
  <c r="F19"/>
  <c r="C19" i="29" s="1"/>
  <c r="Q19" i="17"/>
  <c r="AZ19"/>
  <c r="CT19"/>
  <c r="DN19"/>
  <c r="D19"/>
  <c r="P19"/>
  <c r="AL19"/>
  <c r="BE19"/>
  <c r="CN19"/>
  <c r="DF19"/>
  <c r="C15"/>
  <c r="AH15"/>
  <c r="CT15"/>
  <c r="J15"/>
  <c r="I15" i="29" s="1"/>
  <c r="BV15" i="17"/>
  <c r="DN15"/>
  <c r="F15"/>
  <c r="C15" i="29" s="1"/>
  <c r="BR15" i="17"/>
  <c r="DF15"/>
  <c r="AL15"/>
  <c r="DB15"/>
  <c r="C11"/>
  <c r="J11"/>
  <c r="I11" i="29" s="1"/>
  <c r="BV11" i="17"/>
  <c r="DN11"/>
  <c r="F11"/>
  <c r="C11" i="29" s="1"/>
  <c r="BR11" i="17"/>
  <c r="DF11"/>
  <c r="AL11"/>
  <c r="DB11"/>
  <c r="AH11"/>
  <c r="CT11"/>
  <c r="AM8"/>
  <c r="BE8"/>
  <c r="BR8"/>
  <c r="CN8"/>
  <c r="DE8"/>
  <c r="CU8"/>
  <c r="DA203"/>
  <c r="CG203"/>
  <c r="CI203" s="1"/>
  <c r="BR203"/>
  <c r="E200"/>
  <c r="D200" i="29" s="1"/>
  <c r="AH200" i="17"/>
  <c r="CT200"/>
  <c r="J200"/>
  <c r="I200" i="29" s="1"/>
  <c r="BV200" i="17"/>
  <c r="DN200"/>
  <c r="F200"/>
  <c r="C200" i="29" s="1"/>
  <c r="BR200" i="17"/>
  <c r="DF200"/>
  <c r="AL200"/>
  <c r="DB200"/>
  <c r="E196"/>
  <c r="D196" i="29" s="1"/>
  <c r="J196" i="17"/>
  <c r="I196" i="29" s="1"/>
  <c r="BV196" i="17"/>
  <c r="DN196"/>
  <c r="F196"/>
  <c r="C196" i="29" s="1"/>
  <c r="BR196" i="17"/>
  <c r="DF196"/>
  <c r="AL196"/>
  <c r="AS196" s="1"/>
  <c r="AT196" s="1"/>
  <c r="DB196"/>
  <c r="AH196"/>
  <c r="CT196"/>
  <c r="E192"/>
  <c r="D192" i="29" s="1"/>
  <c r="F192" i="17"/>
  <c r="C192" i="29" s="1"/>
  <c r="BR192" i="17"/>
  <c r="DF192"/>
  <c r="AL192"/>
  <c r="DB192"/>
  <c r="AH192"/>
  <c r="CT192"/>
  <c r="J192"/>
  <c r="I192" i="29" s="1"/>
  <c r="BV192" i="17"/>
  <c r="DN192"/>
  <c r="F188"/>
  <c r="C188" i="29" s="1"/>
  <c r="G188" i="17"/>
  <c r="E188" i="29" s="1"/>
  <c r="AH188" i="17"/>
  <c r="BV188"/>
  <c r="DB188"/>
  <c r="E188"/>
  <c r="D188" i="29" s="1"/>
  <c r="Y188" i="17"/>
  <c r="BS188"/>
  <c r="CT188"/>
  <c r="Q188"/>
  <c r="BE188"/>
  <c r="CG188"/>
  <c r="DO188"/>
  <c r="J188"/>
  <c r="I188" i="29" s="1"/>
  <c r="AM188" i="17"/>
  <c r="CA188"/>
  <c r="DE188"/>
  <c r="J184"/>
  <c r="I184" i="29" s="1"/>
  <c r="AL184" i="17"/>
  <c r="BS184"/>
  <c r="CM184"/>
  <c r="DF184"/>
  <c r="G184"/>
  <c r="E184" i="29" s="1"/>
  <c r="AI184" i="17"/>
  <c r="BR184"/>
  <c r="CA184"/>
  <c r="DB184"/>
  <c r="F184"/>
  <c r="C184" i="29" s="1"/>
  <c r="AH184" i="17"/>
  <c r="AQ184"/>
  <c r="BW184"/>
  <c r="CU184"/>
  <c r="DO184"/>
  <c r="C184"/>
  <c r="K184"/>
  <c r="H184" i="29" s="1"/>
  <c r="AM184" i="17"/>
  <c r="BV184"/>
  <c r="CT184"/>
  <c r="DN184"/>
  <c r="F180"/>
  <c r="C180" i="29" s="1"/>
  <c r="AH180" i="17"/>
  <c r="AQ180"/>
  <c r="BW180"/>
  <c r="CU180"/>
  <c r="DO180"/>
  <c r="C180"/>
  <c r="K180"/>
  <c r="H180" i="29" s="1"/>
  <c r="AM180" i="17"/>
  <c r="BV180"/>
  <c r="CT180"/>
  <c r="DN180"/>
  <c r="J180"/>
  <c r="I180" i="29" s="1"/>
  <c r="AL180" i="17"/>
  <c r="BS180"/>
  <c r="CM180"/>
  <c r="DF180"/>
  <c r="G180"/>
  <c r="E180" i="29" s="1"/>
  <c r="AI180" i="17"/>
  <c r="BR180"/>
  <c r="CA180"/>
  <c r="DB180"/>
  <c r="G176"/>
  <c r="E176" i="29" s="1"/>
  <c r="AI176" i="17"/>
  <c r="BR176"/>
  <c r="CA176"/>
  <c r="DB176"/>
  <c r="F176"/>
  <c r="C176" i="29" s="1"/>
  <c r="AH176" i="17"/>
  <c r="AQ176"/>
  <c r="BW176"/>
  <c r="CU176"/>
  <c r="DO176"/>
  <c r="C176"/>
  <c r="K176"/>
  <c r="H176" i="29" s="1"/>
  <c r="AM176" i="17"/>
  <c r="BV176"/>
  <c r="CT176"/>
  <c r="DN176"/>
  <c r="J176"/>
  <c r="I176" i="29" s="1"/>
  <c r="AL176" i="17"/>
  <c r="BS176"/>
  <c r="CM176"/>
  <c r="DF176"/>
  <c r="D172"/>
  <c r="J172"/>
  <c r="I172" i="29" s="1"/>
  <c r="AL172" i="17"/>
  <c r="AS172" s="1"/>
  <c r="AT172" s="1"/>
  <c r="BS172"/>
  <c r="DB172"/>
  <c r="G172"/>
  <c r="E172" i="29" s="1"/>
  <c r="AI172" i="17"/>
  <c r="BR172"/>
  <c r="BT172" s="1"/>
  <c r="BU172" s="1"/>
  <c r="CA172"/>
  <c r="CU172"/>
  <c r="DO172"/>
  <c r="F172"/>
  <c r="C172" i="29" s="1"/>
  <c r="AH172" i="17"/>
  <c r="AQ172"/>
  <c r="BW172"/>
  <c r="CT172"/>
  <c r="DN172"/>
  <c r="C172"/>
  <c r="K172"/>
  <c r="H172" i="29" s="1"/>
  <c r="AM172" i="17"/>
  <c r="BV172"/>
  <c r="CC172" s="1"/>
  <c r="CD172" s="1"/>
  <c r="CM172"/>
  <c r="DF172"/>
  <c r="D168"/>
  <c r="G168"/>
  <c r="E168" i="29" s="1"/>
  <c r="AI168" i="17"/>
  <c r="BR168"/>
  <c r="CA168"/>
  <c r="DB168"/>
  <c r="F168"/>
  <c r="C168" i="29" s="1"/>
  <c r="AH168" i="17"/>
  <c r="AQ168"/>
  <c r="BW168"/>
  <c r="CU168"/>
  <c r="DO168"/>
  <c r="C168"/>
  <c r="K168"/>
  <c r="H168" i="29" s="1"/>
  <c r="AM168" i="17"/>
  <c r="BV168"/>
  <c r="CT168"/>
  <c r="DN168"/>
  <c r="J168"/>
  <c r="I168" i="29" s="1"/>
  <c r="AL168" i="17"/>
  <c r="BS168"/>
  <c r="CM168"/>
  <c r="DF168"/>
  <c r="D164"/>
  <c r="C164"/>
  <c r="K164"/>
  <c r="H164" i="29" s="1"/>
  <c r="AM164" i="17"/>
  <c r="BV164"/>
  <c r="CT164"/>
  <c r="DN164"/>
  <c r="J164"/>
  <c r="I164" i="29" s="1"/>
  <c r="AL164" i="17"/>
  <c r="BS164"/>
  <c r="CM164"/>
  <c r="DF164"/>
  <c r="G164"/>
  <c r="E164" i="29" s="1"/>
  <c r="AI164" i="17"/>
  <c r="BR164"/>
  <c r="CA164"/>
  <c r="DB164"/>
  <c r="F164"/>
  <c r="C164" i="29" s="1"/>
  <c r="AH164" i="17"/>
  <c r="AQ164"/>
  <c r="BW164"/>
  <c r="CU164"/>
  <c r="DO164"/>
  <c r="D160"/>
  <c r="G160"/>
  <c r="E160" i="29" s="1"/>
  <c r="AI160" i="17"/>
  <c r="BR160"/>
  <c r="CA160"/>
  <c r="DB160"/>
  <c r="F160"/>
  <c r="C160" i="29" s="1"/>
  <c r="AH160" i="17"/>
  <c r="AQ160"/>
  <c r="BW160"/>
  <c r="CU160"/>
  <c r="DO160"/>
  <c r="C160"/>
  <c r="K160"/>
  <c r="H160" i="29" s="1"/>
  <c r="AM160" i="17"/>
  <c r="BV160"/>
  <c r="CC160" s="1"/>
  <c r="CD160" s="1"/>
  <c r="CT160"/>
  <c r="DN160"/>
  <c r="J160"/>
  <c r="I160" i="29" s="1"/>
  <c r="AL160" i="17"/>
  <c r="AS160" s="1"/>
  <c r="AT160" s="1"/>
  <c r="BS160"/>
  <c r="CM160"/>
  <c r="DF160"/>
  <c r="D156"/>
  <c r="C156"/>
  <c r="K156"/>
  <c r="H156" i="29" s="1"/>
  <c r="AM156" i="17"/>
  <c r="BV156"/>
  <c r="CT156"/>
  <c r="DN156"/>
  <c r="J156"/>
  <c r="I156" i="29" s="1"/>
  <c r="AL156" i="17"/>
  <c r="BS156"/>
  <c r="CM156"/>
  <c r="DF156"/>
  <c r="G156"/>
  <c r="E156" i="29" s="1"/>
  <c r="AI156" i="17"/>
  <c r="BR156"/>
  <c r="CA156"/>
  <c r="DB156"/>
  <c r="F156"/>
  <c r="C156" i="29" s="1"/>
  <c r="AH156" i="17"/>
  <c r="AQ156"/>
  <c r="BW156"/>
  <c r="CU156"/>
  <c r="DO156"/>
  <c r="D152"/>
  <c r="G152"/>
  <c r="E152" i="29" s="1"/>
  <c r="AI152" i="17"/>
  <c r="BR152"/>
  <c r="CA152"/>
  <c r="DB152"/>
  <c r="F152"/>
  <c r="C152" i="29" s="1"/>
  <c r="AH152" i="17"/>
  <c r="AQ152"/>
  <c r="BW152"/>
  <c r="CU152"/>
  <c r="DO152"/>
  <c r="C152"/>
  <c r="K152"/>
  <c r="H152" i="29" s="1"/>
  <c r="AM152" i="17"/>
  <c r="BV152"/>
  <c r="CT152"/>
  <c r="DN152"/>
  <c r="J152"/>
  <c r="I152" i="29" s="1"/>
  <c r="AL152" i="17"/>
  <c r="BS152"/>
  <c r="CM152"/>
  <c r="DF152"/>
  <c r="C148"/>
  <c r="G148"/>
  <c r="E148" i="29" s="1"/>
  <c r="K148" i="17"/>
  <c r="H148" i="29" s="1"/>
  <c r="U148" i="17"/>
  <c r="AI148"/>
  <c r="BD148"/>
  <c r="BK148" s="1"/>
  <c r="BL148" s="1"/>
  <c r="BV148"/>
  <c r="CU148"/>
  <c r="DB148"/>
  <c r="F148"/>
  <c r="C148" i="29" s="1"/>
  <c r="J148" i="17"/>
  <c r="I148" i="29" s="1"/>
  <c r="T148" i="17"/>
  <c r="AA148" s="1"/>
  <c r="AB148" s="1"/>
  <c r="AH148"/>
  <c r="AQ148"/>
  <c r="BA148"/>
  <c r="CA148"/>
  <c r="CG148"/>
  <c r="CT148"/>
  <c r="DA148"/>
  <c r="E148"/>
  <c r="D148" i="29" s="1"/>
  <c r="I148" i="17"/>
  <c r="G148" i="29" s="1"/>
  <c r="Q148" i="17"/>
  <c r="AM148"/>
  <c r="AZ148"/>
  <c r="BI148"/>
  <c r="BS148"/>
  <c r="CF148"/>
  <c r="CN148"/>
  <c r="DF148"/>
  <c r="DO148"/>
  <c r="D148"/>
  <c r="H148"/>
  <c r="F148" i="29" s="1"/>
  <c r="P148" i="17"/>
  <c r="Y148"/>
  <c r="AL148"/>
  <c r="AS148" s="1"/>
  <c r="AT148" s="1"/>
  <c r="BE148"/>
  <c r="BR148"/>
  <c r="BW148"/>
  <c r="CC148"/>
  <c r="CD148" s="1"/>
  <c r="CM148"/>
  <c r="DE148"/>
  <c r="DG148" s="1"/>
  <c r="DH148" s="1"/>
  <c r="DN148"/>
  <c r="E144"/>
  <c r="D144" i="29" s="1"/>
  <c r="I144" i="17"/>
  <c r="G144" i="29" s="1"/>
  <c r="Q144" i="17"/>
  <c r="AH144"/>
  <c r="AL144"/>
  <c r="AQ144"/>
  <c r="BA144"/>
  <c r="BR144"/>
  <c r="BW144"/>
  <c r="CN144"/>
  <c r="CU144"/>
  <c r="DB144"/>
  <c r="DO144"/>
  <c r="D144"/>
  <c r="H144"/>
  <c r="F144" i="29" s="1"/>
  <c r="P144" i="17"/>
  <c r="Y144"/>
  <c r="AZ144"/>
  <c r="BI144"/>
  <c r="BV144"/>
  <c r="CM144"/>
  <c r="CT144"/>
  <c r="DA144"/>
  <c r="DN144"/>
  <c r="C144"/>
  <c r="G144"/>
  <c r="E144" i="29" s="1"/>
  <c r="K144" i="17"/>
  <c r="H144" i="29" s="1"/>
  <c r="U144" i="17"/>
  <c r="AS144"/>
  <c r="AT144" s="1"/>
  <c r="BE144"/>
  <c r="CA144"/>
  <c r="CG144"/>
  <c r="DF144"/>
  <c r="F144"/>
  <c r="C144" i="29" s="1"/>
  <c r="J144" i="17"/>
  <c r="I144" i="29" s="1"/>
  <c r="T144" i="17"/>
  <c r="AI144"/>
  <c r="AM144"/>
  <c r="BD144"/>
  <c r="BS144"/>
  <c r="CF144"/>
  <c r="DE144"/>
  <c r="D140"/>
  <c r="H140"/>
  <c r="F140" i="29" s="1"/>
  <c r="P140" i="17"/>
  <c r="Y140"/>
  <c r="AZ140"/>
  <c r="BI140"/>
  <c r="CF140"/>
  <c r="C140"/>
  <c r="G140"/>
  <c r="E140" i="29" s="1"/>
  <c r="K140" i="17"/>
  <c r="H140" i="29" s="1"/>
  <c r="U140" i="17"/>
  <c r="BE140"/>
  <c r="CN140"/>
  <c r="DB140"/>
  <c r="F140"/>
  <c r="C140" i="29" s="1"/>
  <c r="J140" i="17"/>
  <c r="I140" i="29" s="1"/>
  <c r="T140" i="17"/>
  <c r="AA140" s="1"/>
  <c r="AB140" s="1"/>
  <c r="AI140"/>
  <c r="AM140"/>
  <c r="BD140"/>
  <c r="BK140" s="1"/>
  <c r="BL140" s="1"/>
  <c r="BS140"/>
  <c r="BW140"/>
  <c r="E140"/>
  <c r="D140" i="29" s="1"/>
  <c r="I140" i="17"/>
  <c r="G140" i="29" s="1"/>
  <c r="Q140" i="17"/>
  <c r="AH140"/>
  <c r="AL140"/>
  <c r="AN140" s="1"/>
  <c r="AO140" s="1"/>
  <c r="AU140" s="1"/>
  <c r="AQ140"/>
  <c r="BA140"/>
  <c r="BR140"/>
  <c r="BV140"/>
  <c r="CA140"/>
  <c r="CG140"/>
  <c r="CT140"/>
  <c r="DE140"/>
  <c r="DO140"/>
  <c r="DA140"/>
  <c r="DN140"/>
  <c r="CU140"/>
  <c r="CM140"/>
  <c r="DF140"/>
  <c r="F136"/>
  <c r="C136" i="29" s="1"/>
  <c r="J136" i="17"/>
  <c r="I136" i="29" s="1"/>
  <c r="T136" i="17"/>
  <c r="AA136" s="1"/>
  <c r="AB136" s="1"/>
  <c r="AI136"/>
  <c r="AM136"/>
  <c r="BD136"/>
  <c r="BK136" s="1"/>
  <c r="BL136" s="1"/>
  <c r="BS136"/>
  <c r="BW136"/>
  <c r="CM136"/>
  <c r="CT136"/>
  <c r="DF136"/>
  <c r="DO136"/>
  <c r="E136"/>
  <c r="D136" i="29" s="1"/>
  <c r="I136" i="17"/>
  <c r="G136" i="29" s="1"/>
  <c r="Q136" i="17"/>
  <c r="AH136"/>
  <c r="AL136"/>
  <c r="AN136" s="1"/>
  <c r="AO136" s="1"/>
  <c r="AU136" s="1"/>
  <c r="AQ136"/>
  <c r="BA136"/>
  <c r="BR136"/>
  <c r="BV136"/>
  <c r="CC136" s="1"/>
  <c r="CD136" s="1"/>
  <c r="CA136"/>
  <c r="CG136"/>
  <c r="DE136"/>
  <c r="DN136"/>
  <c r="D136"/>
  <c r="H136"/>
  <c r="F136" i="29" s="1"/>
  <c r="P136" i="17"/>
  <c r="Y136"/>
  <c r="AZ136"/>
  <c r="BJ136" s="1"/>
  <c r="BI136"/>
  <c r="CF136"/>
  <c r="DB136"/>
  <c r="C136"/>
  <c r="G136"/>
  <c r="E136" i="29" s="1"/>
  <c r="K136" i="17"/>
  <c r="H136" i="29" s="1"/>
  <c r="U136" i="17"/>
  <c r="BE136"/>
  <c r="CN136"/>
  <c r="CU136"/>
  <c r="DA136"/>
  <c r="DC136" s="1"/>
  <c r="DD136" s="1"/>
  <c r="F132"/>
  <c r="C132" i="29" s="1"/>
  <c r="E132" i="17"/>
  <c r="D132" i="29" s="1"/>
  <c r="Q132" i="17"/>
  <c r="AL132"/>
  <c r="CG132"/>
  <c r="DE132"/>
  <c r="D132"/>
  <c r="J132"/>
  <c r="I132" i="29" s="1"/>
  <c r="AH132" i="17"/>
  <c r="BA132"/>
  <c r="CF132"/>
  <c r="DB132"/>
  <c r="I132"/>
  <c r="G132" i="29" s="1"/>
  <c r="Y132" i="17"/>
  <c r="AZ132"/>
  <c r="BV132"/>
  <c r="DA132"/>
  <c r="H132"/>
  <c r="F132" i="29" s="1"/>
  <c r="T132" i="17"/>
  <c r="AA132" s="1"/>
  <c r="AB132" s="1"/>
  <c r="AS132"/>
  <c r="AT132" s="1"/>
  <c r="BE132"/>
  <c r="CT132"/>
  <c r="DF132"/>
  <c r="C128"/>
  <c r="H128"/>
  <c r="F128" i="29" s="1"/>
  <c r="Q128" i="17"/>
  <c r="AH128"/>
  <c r="AZ128"/>
  <c r="BI128"/>
  <c r="CT128"/>
  <c r="DE128"/>
  <c r="F128"/>
  <c r="C128" i="29" s="1"/>
  <c r="P128" i="17"/>
  <c r="Y128"/>
  <c r="BE128"/>
  <c r="CN128"/>
  <c r="DN128"/>
  <c r="E128"/>
  <c r="D128" i="29" s="1"/>
  <c r="J128" i="17"/>
  <c r="I128" i="29" s="1"/>
  <c r="U128" i="17"/>
  <c r="BD128"/>
  <c r="BK128" s="1"/>
  <c r="BL128" s="1"/>
  <c r="BV128"/>
  <c r="CC128" s="1"/>
  <c r="CD128" s="1"/>
  <c r="CG128"/>
  <c r="DB128"/>
  <c r="D128"/>
  <c r="I128"/>
  <c r="G128" i="29" s="1"/>
  <c r="T128" i="17"/>
  <c r="AL128"/>
  <c r="AS128" s="1"/>
  <c r="AT128" s="1"/>
  <c r="BA128"/>
  <c r="BR128"/>
  <c r="CB128" s="1"/>
  <c r="CF128"/>
  <c r="CI128" s="1"/>
  <c r="DA128"/>
  <c r="DC128" s="1"/>
  <c r="DD128" s="1"/>
  <c r="DF128"/>
  <c r="C124"/>
  <c r="F124"/>
  <c r="C124" i="29" s="1"/>
  <c r="P124" i="17"/>
  <c r="Y124"/>
  <c r="BE124"/>
  <c r="CN124"/>
  <c r="E124"/>
  <c r="D124" i="29" s="1"/>
  <c r="J124" i="17"/>
  <c r="I124" i="29" s="1"/>
  <c r="U124" i="17"/>
  <c r="BD124"/>
  <c r="BV124"/>
  <c r="CC124" s="1"/>
  <c r="CD124" s="1"/>
  <c r="CG124"/>
  <c r="DB124"/>
  <c r="DN124"/>
  <c r="D124"/>
  <c r="I124"/>
  <c r="G124" i="29" s="1"/>
  <c r="T124" i="17"/>
  <c r="AL124"/>
  <c r="AS124" s="1"/>
  <c r="AT124" s="1"/>
  <c r="BA124"/>
  <c r="BR124"/>
  <c r="CF124"/>
  <c r="DA124"/>
  <c r="DF124"/>
  <c r="H124"/>
  <c r="F124" i="29" s="1"/>
  <c r="Q124" i="17"/>
  <c r="AH124"/>
  <c r="AR124" s="1"/>
  <c r="AZ124"/>
  <c r="BI124"/>
  <c r="CT124"/>
  <c r="DE124"/>
  <c r="C120"/>
  <c r="E120"/>
  <c r="D120" i="29" s="1"/>
  <c r="J120" i="17"/>
  <c r="I120" i="29" s="1"/>
  <c r="U120" i="17"/>
  <c r="BD120"/>
  <c r="BV120"/>
  <c r="CC120" s="1"/>
  <c r="CD120" s="1"/>
  <c r="CG120"/>
  <c r="DB120"/>
  <c r="DN120"/>
  <c r="D120"/>
  <c r="I120"/>
  <c r="G120" i="29" s="1"/>
  <c r="T120" i="17"/>
  <c r="AL120"/>
  <c r="AS120" s="1"/>
  <c r="AT120" s="1"/>
  <c r="BA120"/>
  <c r="BR120"/>
  <c r="CF120"/>
  <c r="DA120"/>
  <c r="H120"/>
  <c r="F120" i="29" s="1"/>
  <c r="Q120" i="17"/>
  <c r="AH120"/>
  <c r="AZ120"/>
  <c r="BI120"/>
  <c r="CT120"/>
  <c r="DF120"/>
  <c r="F120"/>
  <c r="C120" i="29" s="1"/>
  <c r="P120" i="17"/>
  <c r="Y120"/>
  <c r="BE120"/>
  <c r="CN120"/>
  <c r="DE120"/>
  <c r="C116"/>
  <c r="F116"/>
  <c r="C116" i="29" s="1"/>
  <c r="P116" i="17"/>
  <c r="Y116"/>
  <c r="BD116"/>
  <c r="BR116"/>
  <c r="CF116"/>
  <c r="DA116"/>
  <c r="DN116"/>
  <c r="E116"/>
  <c r="D116" i="29" s="1"/>
  <c r="J116" i="17"/>
  <c r="I116" i="29" s="1"/>
  <c r="U116" i="17"/>
  <c r="AL116"/>
  <c r="AS116" s="1"/>
  <c r="AT116" s="1"/>
  <c r="BA116"/>
  <c r="CT116"/>
  <c r="DF116"/>
  <c r="D116"/>
  <c r="I116"/>
  <c r="G116" i="29" s="1"/>
  <c r="T116" i="17"/>
  <c r="AH116"/>
  <c r="AZ116"/>
  <c r="BI116"/>
  <c r="CN116"/>
  <c r="DE116"/>
  <c r="DG116" s="1"/>
  <c r="DH116" s="1"/>
  <c r="H116"/>
  <c r="F116" i="29" s="1"/>
  <c r="Q116" i="17"/>
  <c r="BE116"/>
  <c r="BV116"/>
  <c r="CC116" s="1"/>
  <c r="CD116" s="1"/>
  <c r="CG116"/>
  <c r="DB116"/>
  <c r="C112"/>
  <c r="H112"/>
  <c r="F112" i="29" s="1"/>
  <c r="Q112" i="17"/>
  <c r="AH112"/>
  <c r="AZ112"/>
  <c r="BI112"/>
  <c r="CT112"/>
  <c r="DF112"/>
  <c r="F112"/>
  <c r="C112" i="29" s="1"/>
  <c r="P112" i="17"/>
  <c r="Y112"/>
  <c r="BE112"/>
  <c r="CN112"/>
  <c r="DE112"/>
  <c r="E112"/>
  <c r="D112" i="29" s="1"/>
  <c r="J112" i="17"/>
  <c r="I112" i="29" s="1"/>
  <c r="U112" i="17"/>
  <c r="BD112"/>
  <c r="BV112"/>
  <c r="CC112" s="1"/>
  <c r="CD112" s="1"/>
  <c r="CG112"/>
  <c r="DB112"/>
  <c r="D112"/>
  <c r="I112"/>
  <c r="G112" i="29" s="1"/>
  <c r="T112" i="17"/>
  <c r="AL112"/>
  <c r="AS112" s="1"/>
  <c r="AT112" s="1"/>
  <c r="BA112"/>
  <c r="BR112"/>
  <c r="CB112" s="1"/>
  <c r="CF112"/>
  <c r="CH112" s="1"/>
  <c r="CL112" s="1"/>
  <c r="DA112"/>
  <c r="DC112" s="1"/>
  <c r="DD112" s="1"/>
  <c r="DN112"/>
  <c r="C108"/>
  <c r="E108"/>
  <c r="D108" i="29" s="1"/>
  <c r="J108" i="17"/>
  <c r="I108" i="29" s="1"/>
  <c r="U108" i="17"/>
  <c r="BD108"/>
  <c r="BV108"/>
  <c r="CC108" s="1"/>
  <c r="CD108" s="1"/>
  <c r="CG108"/>
  <c r="DB108"/>
  <c r="D108"/>
  <c r="I108"/>
  <c r="G108" i="29" s="1"/>
  <c r="T108" i="17"/>
  <c r="AA108" s="1"/>
  <c r="AB108" s="1"/>
  <c r="AL108"/>
  <c r="AS108" s="1"/>
  <c r="AT108" s="1"/>
  <c r="BA108"/>
  <c r="BR108"/>
  <c r="CB108" s="1"/>
  <c r="CF108"/>
  <c r="CH108" s="1"/>
  <c r="DA108"/>
  <c r="DC108" s="1"/>
  <c r="DD108" s="1"/>
  <c r="DN108"/>
  <c r="H108"/>
  <c r="F108" i="29" s="1"/>
  <c r="Q108" i="17"/>
  <c r="AH108"/>
  <c r="AR108" s="1"/>
  <c r="AZ108"/>
  <c r="BB108" s="1"/>
  <c r="BC108" s="1"/>
  <c r="BI108"/>
  <c r="CT108"/>
  <c r="DF108"/>
  <c r="F108"/>
  <c r="C108" i="29" s="1"/>
  <c r="P108" i="17"/>
  <c r="Y108"/>
  <c r="BE108"/>
  <c r="CN108"/>
  <c r="DE108"/>
  <c r="C104"/>
  <c r="H104"/>
  <c r="F104" i="29" s="1"/>
  <c r="Q104" i="17"/>
  <c r="AH104"/>
  <c r="AZ104"/>
  <c r="BI104"/>
  <c r="CT104"/>
  <c r="DF104"/>
  <c r="F104"/>
  <c r="C104" i="29" s="1"/>
  <c r="P104" i="17"/>
  <c r="Y104"/>
  <c r="BE104"/>
  <c r="CN104"/>
  <c r="DE104"/>
  <c r="E104"/>
  <c r="D104" i="29" s="1"/>
  <c r="J104" i="17"/>
  <c r="I104" i="29" s="1"/>
  <c r="U104" i="17"/>
  <c r="BD104"/>
  <c r="BV104"/>
  <c r="CC104" s="1"/>
  <c r="CD104" s="1"/>
  <c r="CG104"/>
  <c r="DB104"/>
  <c r="D104"/>
  <c r="I104"/>
  <c r="G104" i="29" s="1"/>
  <c r="T104" i="17"/>
  <c r="AL104"/>
  <c r="AS104" s="1"/>
  <c r="AT104" s="1"/>
  <c r="BA104"/>
  <c r="BR104"/>
  <c r="CB104" s="1"/>
  <c r="CF104"/>
  <c r="CH104" s="1"/>
  <c r="CL104" s="1"/>
  <c r="DA104"/>
  <c r="DC104" s="1"/>
  <c r="DD104" s="1"/>
  <c r="DN104"/>
  <c r="C100"/>
  <c r="E100"/>
  <c r="D100" i="29" s="1"/>
  <c r="J100" i="17"/>
  <c r="I100" i="29" s="1"/>
  <c r="U100" i="17"/>
  <c r="BD100"/>
  <c r="BV100"/>
  <c r="CG100"/>
  <c r="DB100"/>
  <c r="D100"/>
  <c r="I100"/>
  <c r="G100" i="29" s="1"/>
  <c r="T100" i="17"/>
  <c r="AA100" s="1"/>
  <c r="AB100" s="1"/>
  <c r="AL100"/>
  <c r="AS100" s="1"/>
  <c r="AT100" s="1"/>
  <c r="BA100"/>
  <c r="BR100"/>
  <c r="CB100" s="1"/>
  <c r="CF100"/>
  <c r="CH100" s="1"/>
  <c r="DA100"/>
  <c r="DC100" s="1"/>
  <c r="DD100" s="1"/>
  <c r="DN100"/>
  <c r="H100"/>
  <c r="F100" i="29" s="1"/>
  <c r="Q100" i="17"/>
  <c r="AH100"/>
  <c r="AR100" s="1"/>
  <c r="AZ100"/>
  <c r="BB100" s="1"/>
  <c r="BC100" s="1"/>
  <c r="BI100"/>
  <c r="CC100"/>
  <c r="CD100" s="1"/>
  <c r="CT100"/>
  <c r="DF100"/>
  <c r="F100"/>
  <c r="C100" i="29" s="1"/>
  <c r="P100" i="17"/>
  <c r="R100" s="1"/>
  <c r="S100" s="1"/>
  <c r="Y100"/>
  <c r="BE100"/>
  <c r="CN100"/>
  <c r="DE100"/>
  <c r="E96"/>
  <c r="D96" i="29" s="1"/>
  <c r="I96" i="17"/>
  <c r="G96" i="29" s="1"/>
  <c r="Q96" i="17"/>
  <c r="AH96"/>
  <c r="AQ96"/>
  <c r="BA96"/>
  <c r="BW96"/>
  <c r="CF96"/>
  <c r="CT96"/>
  <c r="DB96"/>
  <c r="DN96"/>
  <c r="D96"/>
  <c r="H96"/>
  <c r="F96" i="29" s="1"/>
  <c r="P96" i="17"/>
  <c r="Y96"/>
  <c r="AM96"/>
  <c r="AZ96"/>
  <c r="BI96"/>
  <c r="BV96"/>
  <c r="CC96" s="1"/>
  <c r="CD96" s="1"/>
  <c r="CN96"/>
  <c r="DA96"/>
  <c r="C96"/>
  <c r="G96"/>
  <c r="E96" i="29" s="1"/>
  <c r="K96" i="17"/>
  <c r="H96" i="29" s="1"/>
  <c r="U96" i="17"/>
  <c r="AL96"/>
  <c r="AS96" s="1"/>
  <c r="AT96" s="1"/>
  <c r="BE96"/>
  <c r="BS96"/>
  <c r="CM96"/>
  <c r="DF96"/>
  <c r="F96"/>
  <c r="C96" i="29" s="1"/>
  <c r="J96" i="17"/>
  <c r="I96" i="29" s="1"/>
  <c r="T96" i="17"/>
  <c r="AI96"/>
  <c r="BD96"/>
  <c r="BK96" s="1"/>
  <c r="BL96" s="1"/>
  <c r="BR96"/>
  <c r="CB96" s="1"/>
  <c r="CA96"/>
  <c r="CG96"/>
  <c r="CU96"/>
  <c r="DE96"/>
  <c r="DO96"/>
  <c r="F92"/>
  <c r="C92" i="29" s="1"/>
  <c r="J92" i="17"/>
  <c r="I92" i="29" s="1"/>
  <c r="T92" i="17"/>
  <c r="AH92"/>
  <c r="AL92"/>
  <c r="AQ92"/>
  <c r="AZ92"/>
  <c r="BI92"/>
  <c r="BW92"/>
  <c r="CF92"/>
  <c r="CN92"/>
  <c r="DB92"/>
  <c r="DN92"/>
  <c r="E92"/>
  <c r="D92" i="29" s="1"/>
  <c r="I92" i="17"/>
  <c r="G92" i="29" s="1"/>
  <c r="Q92" i="17"/>
  <c r="Y92"/>
  <c r="BE92"/>
  <c r="BV92"/>
  <c r="CC92" s="1"/>
  <c r="CD92" s="1"/>
  <c r="CM92"/>
  <c r="DA92"/>
  <c r="D92"/>
  <c r="H92"/>
  <c r="F92" i="29" s="1"/>
  <c r="P92" i="17"/>
  <c r="AS92"/>
  <c r="AT92" s="1"/>
  <c r="BD92"/>
  <c r="BF92" s="1"/>
  <c r="BG92" s="1"/>
  <c r="BM92" s="1"/>
  <c r="BS92"/>
  <c r="CU92"/>
  <c r="DF92"/>
  <c r="C92"/>
  <c r="G92"/>
  <c r="E92" i="29" s="1"/>
  <c r="K92" i="17"/>
  <c r="H92" i="29" s="1"/>
  <c r="U92" i="17"/>
  <c r="AI92"/>
  <c r="AM92"/>
  <c r="BA92"/>
  <c r="BR92"/>
  <c r="CA92"/>
  <c r="CG92"/>
  <c r="CI92" s="1"/>
  <c r="CT92"/>
  <c r="DE92"/>
  <c r="DG92" s="1"/>
  <c r="DH92" s="1"/>
  <c r="DO92"/>
  <c r="C88"/>
  <c r="G88"/>
  <c r="E88" i="29" s="1"/>
  <c r="K88" i="17"/>
  <c r="H88" i="29" s="1"/>
  <c r="U88" i="17"/>
  <c r="AH88"/>
  <c r="AM88"/>
  <c r="BE88"/>
  <c r="BR88"/>
  <c r="BW88"/>
  <c r="CN88"/>
  <c r="DF88"/>
  <c r="F88"/>
  <c r="C88" i="29" s="1"/>
  <c r="J88" i="17"/>
  <c r="I88" i="29" s="1"/>
  <c r="T88" i="17"/>
  <c r="AA88" s="1"/>
  <c r="AB88" s="1"/>
  <c r="AL88"/>
  <c r="AS88" s="1"/>
  <c r="AT88" s="1"/>
  <c r="BD88"/>
  <c r="BK88" s="1"/>
  <c r="BL88" s="1"/>
  <c r="BV88"/>
  <c r="CC88" s="1"/>
  <c r="CD88" s="1"/>
  <c r="CM88"/>
  <c r="CU88"/>
  <c r="DE88"/>
  <c r="DO88"/>
  <c r="E88"/>
  <c r="D88" i="29" s="1"/>
  <c r="I88" i="17"/>
  <c r="G88" i="29" s="1"/>
  <c r="Q88" i="17"/>
  <c r="AQ88"/>
  <c r="BA88"/>
  <c r="CA88"/>
  <c r="CG88"/>
  <c r="CT88"/>
  <c r="DB88"/>
  <c r="DN88"/>
  <c r="D88"/>
  <c r="H88"/>
  <c r="F88" i="29" s="1"/>
  <c r="P88" i="17"/>
  <c r="Y88"/>
  <c r="AI88"/>
  <c r="AZ88"/>
  <c r="BI88"/>
  <c r="BS88"/>
  <c r="BT88" s="1"/>
  <c r="BU88" s="1"/>
  <c r="CF88"/>
  <c r="DA88"/>
  <c r="C84"/>
  <c r="G84"/>
  <c r="E84" i="29" s="1"/>
  <c r="K84" i="17"/>
  <c r="H84" i="29" s="1"/>
  <c r="U84" i="17"/>
  <c r="AI84"/>
  <c r="BD84"/>
  <c r="BR84"/>
  <c r="CA84"/>
  <c r="CG84"/>
  <c r="DA84"/>
  <c r="F84"/>
  <c r="C84" i="29" s="1"/>
  <c r="J84" i="17"/>
  <c r="I84" i="29" s="1"/>
  <c r="T84" i="17"/>
  <c r="AA84" s="1"/>
  <c r="AB84" s="1"/>
  <c r="AH84"/>
  <c r="AQ84"/>
  <c r="BA84"/>
  <c r="BW84"/>
  <c r="CF84"/>
  <c r="DF84"/>
  <c r="E84"/>
  <c r="D84" i="29" s="1"/>
  <c r="I84" i="17"/>
  <c r="G84" i="29" s="1"/>
  <c r="Q84" i="17"/>
  <c r="AM84"/>
  <c r="AZ84"/>
  <c r="BI84"/>
  <c r="BV84"/>
  <c r="CC84" s="1"/>
  <c r="CD84" s="1"/>
  <c r="CN84"/>
  <c r="CU84"/>
  <c r="DE84"/>
  <c r="DO84"/>
  <c r="D84"/>
  <c r="H84"/>
  <c r="F84" i="29" s="1"/>
  <c r="P84" i="17"/>
  <c r="Z84" s="1"/>
  <c r="Y84"/>
  <c r="AL84"/>
  <c r="AS84" s="1"/>
  <c r="AT84" s="1"/>
  <c r="BE84"/>
  <c r="BS84"/>
  <c r="CM84"/>
  <c r="CT84"/>
  <c r="DB84"/>
  <c r="DN84"/>
  <c r="F80"/>
  <c r="C80" i="29" s="1"/>
  <c r="J80" i="17"/>
  <c r="I80" i="29" s="1"/>
  <c r="T80" i="17"/>
  <c r="AH80"/>
  <c r="AQ80"/>
  <c r="BA80"/>
  <c r="BW80"/>
  <c r="CF80"/>
  <c r="DF80"/>
  <c r="DO80"/>
  <c r="E80"/>
  <c r="D80" i="29" s="1"/>
  <c r="I80" i="17"/>
  <c r="G80" i="29" s="1"/>
  <c r="Q80" i="17"/>
  <c r="AM80"/>
  <c r="AZ80"/>
  <c r="BI80"/>
  <c r="BV80"/>
  <c r="CC80" s="1"/>
  <c r="CD80" s="1"/>
  <c r="CN80"/>
  <c r="CU80"/>
  <c r="DE80"/>
  <c r="DN80"/>
  <c r="D80"/>
  <c r="H80"/>
  <c r="F80" i="29" s="1"/>
  <c r="P80" i="17"/>
  <c r="Y80"/>
  <c r="AL80"/>
  <c r="AS80" s="1"/>
  <c r="AT80" s="1"/>
  <c r="BE80"/>
  <c r="BS80"/>
  <c r="CM80"/>
  <c r="CT80"/>
  <c r="DB80"/>
  <c r="C80"/>
  <c r="G80"/>
  <c r="E80" i="29" s="1"/>
  <c r="K80" i="17"/>
  <c r="H80" i="29" s="1"/>
  <c r="U80" i="17"/>
  <c r="AI80"/>
  <c r="AJ80" s="1"/>
  <c r="AK80" s="1"/>
  <c r="BD80"/>
  <c r="BR80"/>
  <c r="CA80"/>
  <c r="CG80"/>
  <c r="CI80" s="1"/>
  <c r="DA80"/>
  <c r="H76"/>
  <c r="F76" i="29" s="1"/>
  <c r="J76" i="17"/>
  <c r="I76" i="29" s="1"/>
  <c r="CT76" i="17"/>
  <c r="CN76"/>
  <c r="BS76"/>
  <c r="BD76"/>
  <c r="DO76"/>
  <c r="F72"/>
  <c r="C72" i="29" s="1"/>
  <c r="BR72" i="17"/>
  <c r="DF72"/>
  <c r="AL72"/>
  <c r="DB72"/>
  <c r="AH72"/>
  <c r="CT72"/>
  <c r="J72"/>
  <c r="I72" i="29" s="1"/>
  <c r="BV72" i="17"/>
  <c r="DN72"/>
  <c r="E68"/>
  <c r="D68" i="29" s="1"/>
  <c r="F68" i="17"/>
  <c r="C68" i="29" s="1"/>
  <c r="BR68" i="17"/>
  <c r="DF68"/>
  <c r="AL68"/>
  <c r="DB68"/>
  <c r="AH68"/>
  <c r="CT68"/>
  <c r="J68"/>
  <c r="I68" i="29" s="1"/>
  <c r="BV68" i="17"/>
  <c r="CC68" s="1"/>
  <c r="CD68" s="1"/>
  <c r="DN68"/>
  <c r="F64"/>
  <c r="C64" i="29" s="1"/>
  <c r="J64" i="17"/>
  <c r="I64" i="29" s="1"/>
  <c r="AH64" i="17"/>
  <c r="CN64"/>
  <c r="DN64"/>
  <c r="G64"/>
  <c r="E64" i="29" s="1"/>
  <c r="BD64" i="17"/>
  <c r="CF64"/>
  <c r="DF64"/>
  <c r="E64"/>
  <c r="D64" i="29" s="1"/>
  <c r="T64" i="17"/>
  <c r="AZ64"/>
  <c r="BV64"/>
  <c r="CC64" s="1"/>
  <c r="CD64" s="1"/>
  <c r="DB64"/>
  <c r="P64"/>
  <c r="Z64" s="1"/>
  <c r="AL64"/>
  <c r="BR64"/>
  <c r="CB64" s="1"/>
  <c r="CT64"/>
  <c r="J60"/>
  <c r="I60" i="29" s="1"/>
  <c r="AH60" i="17"/>
  <c r="BV60"/>
  <c r="CC60" s="1"/>
  <c r="CD60" s="1"/>
  <c r="DA60"/>
  <c r="I60"/>
  <c r="G60" i="29" s="1"/>
  <c r="Y60" i="17"/>
  <c r="BI60"/>
  <c r="CT60"/>
  <c r="E60"/>
  <c r="D60" i="29" s="1"/>
  <c r="U60" i="17"/>
  <c r="BE60"/>
  <c r="CG60"/>
  <c r="DE60"/>
  <c r="Q60"/>
  <c r="BA60"/>
  <c r="DB60"/>
  <c r="I56"/>
  <c r="G56" i="29" s="1"/>
  <c r="CT56" i="17"/>
  <c r="BV56"/>
  <c r="CC56" s="1"/>
  <c r="CD56" s="1"/>
  <c r="AH56"/>
  <c r="J56"/>
  <c r="I56" i="29" s="1"/>
  <c r="DB56" i="17"/>
  <c r="D52"/>
  <c r="F52"/>
  <c r="C52" i="29" s="1"/>
  <c r="U52" i="17"/>
  <c r="BR52"/>
  <c r="CT52"/>
  <c r="DF52"/>
  <c r="E52"/>
  <c r="D52" i="29" s="1"/>
  <c r="Q52" i="17"/>
  <c r="AL52"/>
  <c r="AS52" s="1"/>
  <c r="AT52" s="1"/>
  <c r="BI52"/>
  <c r="CG52"/>
  <c r="DE52"/>
  <c r="J52"/>
  <c r="I52" i="29" s="1"/>
  <c r="AH52" i="17"/>
  <c r="BE52"/>
  <c r="DB52"/>
  <c r="I52"/>
  <c r="G52" i="29" s="1"/>
  <c r="Y52" i="17"/>
  <c r="BA52"/>
  <c r="BV52"/>
  <c r="CC52" s="1"/>
  <c r="CD52" s="1"/>
  <c r="DA52"/>
  <c r="DN52"/>
  <c r="D48"/>
  <c r="F48"/>
  <c r="C48" i="29" s="1"/>
  <c r="U48" i="17"/>
  <c r="BR48"/>
  <c r="CT48"/>
  <c r="DF48"/>
  <c r="E48"/>
  <c r="D48" i="29" s="1"/>
  <c r="Q48" i="17"/>
  <c r="AL48"/>
  <c r="AS48" s="1"/>
  <c r="AT48" s="1"/>
  <c r="BI48"/>
  <c r="CG48"/>
  <c r="DE48"/>
  <c r="J48"/>
  <c r="I48" i="29" s="1"/>
  <c r="AH48" i="17"/>
  <c r="BE48"/>
  <c r="DB48"/>
  <c r="I48"/>
  <c r="G48" i="29" s="1"/>
  <c r="Y48" i="17"/>
  <c r="BA48"/>
  <c r="BV48"/>
  <c r="CC48" s="1"/>
  <c r="CD48" s="1"/>
  <c r="DA48"/>
  <c r="DN48"/>
  <c r="D44"/>
  <c r="H44"/>
  <c r="F44" i="29" s="1"/>
  <c r="P44" i="17"/>
  <c r="Y44"/>
  <c r="AI44"/>
  <c r="C44"/>
  <c r="G44"/>
  <c r="E44" i="29" s="1"/>
  <c r="K44" i="17"/>
  <c r="H44" i="29" s="1"/>
  <c r="U44" i="17"/>
  <c r="AH44"/>
  <c r="AM44"/>
  <c r="F44"/>
  <c r="C44" i="29" s="1"/>
  <c r="J44" i="17"/>
  <c r="I44" i="29" s="1"/>
  <c r="T44" i="17"/>
  <c r="AA44" s="1"/>
  <c r="AB44" s="1"/>
  <c r="AL44"/>
  <c r="AN44" s="1"/>
  <c r="AO44" s="1"/>
  <c r="AU44" s="1"/>
  <c r="E44"/>
  <c r="D44" i="29" s="1"/>
  <c r="AZ44" i="17"/>
  <c r="BR44"/>
  <c r="BV44"/>
  <c r="CC44" s="1"/>
  <c r="CD44" s="1"/>
  <c r="CA44"/>
  <c r="CF44"/>
  <c r="CT44"/>
  <c r="DB44"/>
  <c r="DN44"/>
  <c r="BE44"/>
  <c r="DA44"/>
  <c r="DF44"/>
  <c r="Q44"/>
  <c r="BD44"/>
  <c r="BF44" s="1"/>
  <c r="BG44" s="1"/>
  <c r="BM44" s="1"/>
  <c r="BI44"/>
  <c r="CN44"/>
  <c r="DE44"/>
  <c r="I44"/>
  <c r="G44" i="29" s="1"/>
  <c r="AQ44" i="17"/>
  <c r="BA44"/>
  <c r="BS44"/>
  <c r="BW44"/>
  <c r="CG44"/>
  <c r="CM44"/>
  <c r="CO44" s="1"/>
  <c r="CU44"/>
  <c r="DO44"/>
  <c r="F40"/>
  <c r="C40" i="29" s="1"/>
  <c r="J40" i="17"/>
  <c r="I40" i="29" s="1"/>
  <c r="T40" i="17"/>
  <c r="AH40"/>
  <c r="AL40"/>
  <c r="AS40" s="1"/>
  <c r="AT40" s="1"/>
  <c r="AQ40"/>
  <c r="BA40"/>
  <c r="BI40"/>
  <c r="BV40"/>
  <c r="CC40" s="1"/>
  <c r="CD40" s="1"/>
  <c r="CM40"/>
  <c r="CU40"/>
  <c r="DA40"/>
  <c r="DO40"/>
  <c r="E40"/>
  <c r="D40" i="29" s="1"/>
  <c r="I40" i="17"/>
  <c r="G40" i="29" s="1"/>
  <c r="Q40" i="17"/>
  <c r="Y40"/>
  <c r="AZ40"/>
  <c r="CA40"/>
  <c r="CG40"/>
  <c r="CT40"/>
  <c r="DF40"/>
  <c r="DN40"/>
  <c r="D40"/>
  <c r="H40"/>
  <c r="F40" i="29" s="1"/>
  <c r="P40" i="17"/>
  <c r="BE40"/>
  <c r="BS40"/>
  <c r="CF40"/>
  <c r="DE40"/>
  <c r="C40"/>
  <c r="G40"/>
  <c r="E40" i="29" s="1"/>
  <c r="K40" i="17"/>
  <c r="H40" i="29" s="1"/>
  <c r="U40" i="17"/>
  <c r="AI40"/>
  <c r="AM40"/>
  <c r="BD40"/>
  <c r="BK40" s="1"/>
  <c r="BL40" s="1"/>
  <c r="BR40"/>
  <c r="BW40"/>
  <c r="CN40"/>
  <c r="DB40"/>
  <c r="C36"/>
  <c r="G36"/>
  <c r="E36" i="29" s="1"/>
  <c r="K36" i="17"/>
  <c r="H36" i="29" s="1"/>
  <c r="U36" i="17"/>
  <c r="BA36"/>
  <c r="BR36"/>
  <c r="BV36"/>
  <c r="CN36"/>
  <c r="DE36"/>
  <c r="F36"/>
  <c r="C36" i="29" s="1"/>
  <c r="J36" i="17"/>
  <c r="I36" i="29" s="1"/>
  <c r="T36" i="17"/>
  <c r="AI36"/>
  <c r="AM36"/>
  <c r="AZ36"/>
  <c r="CM36"/>
  <c r="CU36"/>
  <c r="DB36"/>
  <c r="DO36"/>
  <c r="E36"/>
  <c r="D36" i="29" s="1"/>
  <c r="I36" i="17"/>
  <c r="G36" i="29" s="1"/>
  <c r="Q36" i="17"/>
  <c r="AH36"/>
  <c r="AL36"/>
  <c r="BE36"/>
  <c r="CG36"/>
  <c r="CT36"/>
  <c r="DA36"/>
  <c r="DN36"/>
  <c r="D36"/>
  <c r="H36"/>
  <c r="F36" i="29" s="1"/>
  <c r="P36" i="17"/>
  <c r="BD36"/>
  <c r="BS36"/>
  <c r="BW36"/>
  <c r="CF36"/>
  <c r="DF36"/>
  <c r="F32"/>
  <c r="C32" i="29" s="1"/>
  <c r="J32" i="17"/>
  <c r="I32" i="29" s="1"/>
  <c r="T32" i="17"/>
  <c r="BA32"/>
  <c r="BS32"/>
  <c r="BW32"/>
  <c r="CF32"/>
  <c r="DF32"/>
  <c r="E32"/>
  <c r="D32" i="29" s="1"/>
  <c r="I32" i="17"/>
  <c r="G32" i="29" s="1"/>
  <c r="Q32" i="17"/>
  <c r="AI32"/>
  <c r="AM32"/>
  <c r="AZ32"/>
  <c r="BR32"/>
  <c r="BV32"/>
  <c r="CN32"/>
  <c r="DE32"/>
  <c r="D32"/>
  <c r="H32"/>
  <c r="F32" i="29" s="1"/>
  <c r="P32" i="17"/>
  <c r="AH32"/>
  <c r="AL32"/>
  <c r="BE32"/>
  <c r="CM32"/>
  <c r="CU32"/>
  <c r="DB32"/>
  <c r="DO32"/>
  <c r="C32"/>
  <c r="G32"/>
  <c r="E32" i="29" s="1"/>
  <c r="K32" i="17"/>
  <c r="H32" i="29" s="1"/>
  <c r="U32" i="17"/>
  <c r="BD32"/>
  <c r="CG32"/>
  <c r="CT32"/>
  <c r="DA32"/>
  <c r="DN32"/>
  <c r="F28"/>
  <c r="C28" i="29" s="1"/>
  <c r="H28" i="17"/>
  <c r="F28" i="29" s="1"/>
  <c r="T28" i="17"/>
  <c r="BA28"/>
  <c r="CF28"/>
  <c r="DB28"/>
  <c r="E28"/>
  <c r="D28" i="29" s="1"/>
  <c r="Q28" i="17"/>
  <c r="AZ28"/>
  <c r="BV28"/>
  <c r="DA28"/>
  <c r="DO28"/>
  <c r="D28"/>
  <c r="J28"/>
  <c r="I28" i="29" s="1"/>
  <c r="AL28" i="17"/>
  <c r="BE28"/>
  <c r="CT28"/>
  <c r="DF28"/>
  <c r="I28"/>
  <c r="G28" i="29" s="1"/>
  <c r="AH28" i="17"/>
  <c r="CG28"/>
  <c r="DE28"/>
  <c r="AH24"/>
  <c r="AZ24"/>
  <c r="J24"/>
  <c r="I24" i="29" s="1"/>
  <c r="CN24" i="17"/>
  <c r="CF24"/>
  <c r="BD24"/>
  <c r="F20"/>
  <c r="C20" i="29" s="1"/>
  <c r="G20" i="17"/>
  <c r="E20" i="29" s="1"/>
  <c r="BV20" i="17"/>
  <c r="DN20"/>
  <c r="BR20"/>
  <c r="DF20"/>
  <c r="BE20"/>
  <c r="DB20"/>
  <c r="Q20"/>
  <c r="CT20"/>
  <c r="D16"/>
  <c r="J16"/>
  <c r="I16" i="29" s="1"/>
  <c r="AL16" i="17"/>
  <c r="BR16"/>
  <c r="CG16"/>
  <c r="DA16"/>
  <c r="DF16"/>
  <c r="G16"/>
  <c r="E16" i="29" s="1"/>
  <c r="AI16" i="17"/>
  <c r="BE16"/>
  <c r="BW16"/>
  <c r="CU16"/>
  <c r="DE16"/>
  <c r="DO16"/>
  <c r="F16"/>
  <c r="C16" i="29" s="1"/>
  <c r="AH16" i="17"/>
  <c r="BV16"/>
  <c r="CT16"/>
  <c r="DN16"/>
  <c r="C16"/>
  <c r="K16"/>
  <c r="H16" i="29" s="1"/>
  <c r="AM16" i="17"/>
  <c r="BS16"/>
  <c r="CM16"/>
  <c r="DB16"/>
  <c r="D12"/>
  <c r="F12"/>
  <c r="C12" i="29" s="1"/>
  <c r="K12" i="17"/>
  <c r="H12" i="29" s="1"/>
  <c r="AI12" i="17"/>
  <c r="BA12"/>
  <c r="BR12"/>
  <c r="CF12"/>
  <c r="CM12"/>
  <c r="DA12"/>
  <c r="DF12"/>
  <c r="E12"/>
  <c r="D12" i="29" s="1"/>
  <c r="J12" i="17"/>
  <c r="I12" i="29" s="1"/>
  <c r="AH12" i="17"/>
  <c r="AZ12"/>
  <c r="BB12" s="1"/>
  <c r="BC12" s="1"/>
  <c r="BW12"/>
  <c r="CU12"/>
  <c r="DE12"/>
  <c r="DO12"/>
  <c r="C12"/>
  <c r="I12"/>
  <c r="G12" i="29" s="1"/>
  <c r="U12" i="17"/>
  <c r="AM12"/>
  <c r="BE12"/>
  <c r="BV12"/>
  <c r="CT12"/>
  <c r="DN12"/>
  <c r="G12"/>
  <c r="E12" i="29" s="1"/>
  <c r="Q12" i="17"/>
  <c r="AL12"/>
  <c r="BD12"/>
  <c r="BS12"/>
  <c r="CG12"/>
  <c r="CN12"/>
  <c r="DB12"/>
  <c r="AL8"/>
  <c r="BD8"/>
  <c r="BW8"/>
  <c r="CM8"/>
  <c r="DB8"/>
  <c r="DB203"/>
  <c r="CT203"/>
  <c r="CM203"/>
  <c r="CA203"/>
  <c r="D201"/>
  <c r="G201"/>
  <c r="E201" i="29" s="1"/>
  <c r="Q201" i="17"/>
  <c r="AI201"/>
  <c r="BR201"/>
  <c r="CA201"/>
  <c r="CT201"/>
  <c r="DN201"/>
  <c r="F201"/>
  <c r="C201" i="29" s="1"/>
  <c r="K201" i="17"/>
  <c r="H201" i="29" s="1"/>
  <c r="AH201" i="17"/>
  <c r="AQ201"/>
  <c r="BI201"/>
  <c r="BW201"/>
  <c r="CM201"/>
  <c r="DB201"/>
  <c r="E201"/>
  <c r="D201" i="29" s="1"/>
  <c r="J201" i="17"/>
  <c r="I201" i="29" s="1"/>
  <c r="Y201" i="17"/>
  <c r="AM201"/>
  <c r="BE201"/>
  <c r="BV201"/>
  <c r="BX201" s="1"/>
  <c r="BY201" s="1"/>
  <c r="CE201" s="1"/>
  <c r="CG201"/>
  <c r="DA201"/>
  <c r="DC201" s="1"/>
  <c r="DD201" s="1"/>
  <c r="DF201"/>
  <c r="C201"/>
  <c r="I201"/>
  <c r="G201" i="29" s="1"/>
  <c r="U201" i="17"/>
  <c r="AL201"/>
  <c r="BA201"/>
  <c r="BS201"/>
  <c r="CU201"/>
  <c r="DE201"/>
  <c r="DO201"/>
  <c r="D197"/>
  <c r="F197"/>
  <c r="C197" i="29" s="1"/>
  <c r="K197" i="17"/>
  <c r="H197" i="29" s="1"/>
  <c r="AH197" i="17"/>
  <c r="AQ197"/>
  <c r="BI197"/>
  <c r="BW197"/>
  <c r="CM197"/>
  <c r="DB197"/>
  <c r="E197"/>
  <c r="D197" i="29" s="1"/>
  <c r="J197" i="17"/>
  <c r="I197" i="29" s="1"/>
  <c r="Y197" i="17"/>
  <c r="AM197"/>
  <c r="BE197"/>
  <c r="BV197"/>
  <c r="BX197" s="1"/>
  <c r="BY197" s="1"/>
  <c r="CE197" s="1"/>
  <c r="CG197"/>
  <c r="DA197"/>
  <c r="DC197" s="1"/>
  <c r="DD197" s="1"/>
  <c r="DF197"/>
  <c r="C197"/>
  <c r="I197"/>
  <c r="G197" i="29" s="1"/>
  <c r="U197" i="17"/>
  <c r="AL197"/>
  <c r="BA197"/>
  <c r="BS197"/>
  <c r="CU197"/>
  <c r="DE197"/>
  <c r="DO197"/>
  <c r="G197"/>
  <c r="E197" i="29" s="1"/>
  <c r="Q197" i="17"/>
  <c r="AI197"/>
  <c r="BR197"/>
  <c r="CA197"/>
  <c r="CT197"/>
  <c r="DN197"/>
  <c r="D193"/>
  <c r="E193"/>
  <c r="D193" i="29" s="1"/>
  <c r="J193" i="17"/>
  <c r="I193" i="29" s="1"/>
  <c r="Y193" i="17"/>
  <c r="AM193"/>
  <c r="BE193"/>
  <c r="BV193"/>
  <c r="CG193"/>
  <c r="DA193"/>
  <c r="DF193"/>
  <c r="C193"/>
  <c r="I193"/>
  <c r="G193" i="29" s="1"/>
  <c r="U193" i="17"/>
  <c r="AL193"/>
  <c r="BA193"/>
  <c r="BS193"/>
  <c r="CU193"/>
  <c r="DE193"/>
  <c r="DO193"/>
  <c r="G193"/>
  <c r="E193" i="29" s="1"/>
  <c r="Q193" i="17"/>
  <c r="AI193"/>
  <c r="BR193"/>
  <c r="CB193" s="1"/>
  <c r="CA193"/>
  <c r="CT193"/>
  <c r="DN193"/>
  <c r="F193"/>
  <c r="C193" i="29" s="1"/>
  <c r="K193" i="17"/>
  <c r="H193" i="29" s="1"/>
  <c r="AH193" i="17"/>
  <c r="AQ193"/>
  <c r="BI193"/>
  <c r="BW193"/>
  <c r="CM193"/>
  <c r="DB193"/>
  <c r="D189"/>
  <c r="C189"/>
  <c r="K189"/>
  <c r="H189" i="29" s="1"/>
  <c r="AI189" i="17"/>
  <c r="BD189"/>
  <c r="BK189" s="1"/>
  <c r="BL189" s="1"/>
  <c r="DA189"/>
  <c r="DF189"/>
  <c r="DO189"/>
  <c r="H189"/>
  <c r="F189" i="29" s="1"/>
  <c r="AZ189" i="17"/>
  <c r="BS189"/>
  <c r="CN189"/>
  <c r="CU189"/>
  <c r="DE189"/>
  <c r="DN189"/>
  <c r="G189"/>
  <c r="E189" i="29" s="1"/>
  <c r="T189" i="17"/>
  <c r="AQ189"/>
  <c r="BR189"/>
  <c r="BT189" s="1"/>
  <c r="BU189" s="1"/>
  <c r="CM189"/>
  <c r="CT189"/>
  <c r="CV189" s="1"/>
  <c r="CZ189" s="1"/>
  <c r="F189"/>
  <c r="C189" i="29" s="1"/>
  <c r="P189" i="17"/>
  <c r="AL189"/>
  <c r="AS189" s="1"/>
  <c r="AT189" s="1"/>
  <c r="BW189"/>
  <c r="DB189"/>
  <c r="E185"/>
  <c r="D185" i="29" s="1"/>
  <c r="C185" i="17"/>
  <c r="H185"/>
  <c r="F185" i="29" s="1"/>
  <c r="T185" i="17"/>
  <c r="AA185" s="1"/>
  <c r="AB185" s="1"/>
  <c r="BR185"/>
  <c r="BW185"/>
  <c r="CF185"/>
  <c r="DF185"/>
  <c r="G185"/>
  <c r="E185" i="29" s="1"/>
  <c r="P185" i="17"/>
  <c r="AI185"/>
  <c r="AQ185"/>
  <c r="BV185"/>
  <c r="DB185"/>
  <c r="F185"/>
  <c r="C185" i="29" s="1"/>
  <c r="K185" i="17"/>
  <c r="H185" i="29" s="1"/>
  <c r="AH185" i="17"/>
  <c r="AM185"/>
  <c r="BD185"/>
  <c r="BK185" s="1"/>
  <c r="BL185" s="1"/>
  <c r="CA185"/>
  <c r="CN185"/>
  <c r="CU185"/>
  <c r="DO185"/>
  <c r="D185"/>
  <c r="J185"/>
  <c r="I185" i="29" s="1"/>
  <c r="AL185" i="17"/>
  <c r="AS185" s="1"/>
  <c r="AT185" s="1"/>
  <c r="AZ185"/>
  <c r="BS185"/>
  <c r="CM185"/>
  <c r="CT185"/>
  <c r="CW185" s="1"/>
  <c r="DN185"/>
  <c r="E181"/>
  <c r="D181" i="29" s="1"/>
  <c r="F181" i="17"/>
  <c r="C181" i="29" s="1"/>
  <c r="K181" i="17"/>
  <c r="H181" i="29" s="1"/>
  <c r="AH181" i="17"/>
  <c r="AM181"/>
  <c r="BD181"/>
  <c r="BK181" s="1"/>
  <c r="BL181" s="1"/>
  <c r="CT181"/>
  <c r="DF181"/>
  <c r="D181"/>
  <c r="J181"/>
  <c r="I181" i="29" s="1"/>
  <c r="AL181" i="17"/>
  <c r="AS181" s="1"/>
  <c r="AT181" s="1"/>
  <c r="AZ181"/>
  <c r="BS181"/>
  <c r="CA181"/>
  <c r="CN181"/>
  <c r="DB181"/>
  <c r="C181"/>
  <c r="H181"/>
  <c r="F181" i="29" s="1"/>
  <c r="T181" i="17"/>
  <c r="AA181" s="1"/>
  <c r="AB181" s="1"/>
  <c r="BR181"/>
  <c r="BW181"/>
  <c r="CM181"/>
  <c r="DO181"/>
  <c r="G181"/>
  <c r="E181" i="29" s="1"/>
  <c r="P181" i="17"/>
  <c r="AI181"/>
  <c r="AQ181"/>
  <c r="BV181"/>
  <c r="CF181"/>
  <c r="CU181"/>
  <c r="DN181"/>
  <c r="E177"/>
  <c r="D177" i="29" s="1"/>
  <c r="G177" i="17"/>
  <c r="E177" i="29" s="1"/>
  <c r="P177" i="17"/>
  <c r="AI177"/>
  <c r="AQ177"/>
  <c r="BV177"/>
  <c r="CF177"/>
  <c r="CU177"/>
  <c r="DF177"/>
  <c r="F177"/>
  <c r="C177" i="29" s="1"/>
  <c r="K177" i="17"/>
  <c r="H177" i="29" s="1"/>
  <c r="AH177" i="17"/>
  <c r="AM177"/>
  <c r="BD177"/>
  <c r="BK177" s="1"/>
  <c r="BL177" s="1"/>
  <c r="CT177"/>
  <c r="DB177"/>
  <c r="D177"/>
  <c r="J177"/>
  <c r="I177" i="29" s="1"/>
  <c r="AL177" i="17"/>
  <c r="AZ177"/>
  <c r="BS177"/>
  <c r="CA177"/>
  <c r="CN177"/>
  <c r="DO177"/>
  <c r="C177"/>
  <c r="H177"/>
  <c r="F177" i="29" s="1"/>
  <c r="T177" i="17"/>
  <c r="AA177" s="1"/>
  <c r="AB177" s="1"/>
  <c r="BR177"/>
  <c r="BW177"/>
  <c r="CM177"/>
  <c r="DN177"/>
  <c r="E173"/>
  <c r="D173" i="29" s="1"/>
  <c r="G173" i="17"/>
  <c r="E173" i="29" s="1"/>
  <c r="P173" i="17"/>
  <c r="AI173"/>
  <c r="AQ173"/>
  <c r="BV173"/>
  <c r="CF173"/>
  <c r="CU173"/>
  <c r="DF173"/>
  <c r="F173"/>
  <c r="C173" i="29" s="1"/>
  <c r="K173" i="17"/>
  <c r="H173" i="29" s="1"/>
  <c r="AH173" i="17"/>
  <c r="AM173"/>
  <c r="BD173"/>
  <c r="BK173" s="1"/>
  <c r="BL173" s="1"/>
  <c r="CT173"/>
  <c r="DB173"/>
  <c r="D173"/>
  <c r="J173"/>
  <c r="I173" i="29" s="1"/>
  <c r="AL173" i="17"/>
  <c r="AZ173"/>
  <c r="BS173"/>
  <c r="CA173"/>
  <c r="CN173"/>
  <c r="DO173"/>
  <c r="C173"/>
  <c r="H173"/>
  <c r="F173" i="29" s="1"/>
  <c r="T173" i="17"/>
  <c r="AA173" s="1"/>
  <c r="AB173" s="1"/>
  <c r="BR173"/>
  <c r="BW173"/>
  <c r="CM173"/>
  <c r="DN173"/>
  <c r="E169"/>
  <c r="D169" i="29" s="1"/>
  <c r="G169" i="17"/>
  <c r="E169" i="29" s="1"/>
  <c r="P169" i="17"/>
  <c r="AQ169"/>
  <c r="BR169"/>
  <c r="BW169"/>
  <c r="CF169"/>
  <c r="CU169"/>
  <c r="DN169"/>
  <c r="F169"/>
  <c r="C169" i="29" s="1"/>
  <c r="K169" i="17"/>
  <c r="H169" i="29" s="1"/>
  <c r="AI169" i="17"/>
  <c r="BD169"/>
  <c r="BK169" s="1"/>
  <c r="BL169" s="1"/>
  <c r="BV169"/>
  <c r="BX169" s="1"/>
  <c r="BY169" s="1"/>
  <c r="CE169" s="1"/>
  <c r="CT169"/>
  <c r="DF169"/>
  <c r="D169"/>
  <c r="J169"/>
  <c r="I169" i="29" s="1"/>
  <c r="AH169" i="17"/>
  <c r="AM169"/>
  <c r="AZ169"/>
  <c r="BJ169" s="1"/>
  <c r="CA169"/>
  <c r="CN169"/>
  <c r="DB169"/>
  <c r="C169"/>
  <c r="H169"/>
  <c r="F169" i="29" s="1"/>
  <c r="T169" i="17"/>
  <c r="AA169" s="1"/>
  <c r="AB169" s="1"/>
  <c r="AL169"/>
  <c r="AN169" s="1"/>
  <c r="AO169" s="1"/>
  <c r="AU169" s="1"/>
  <c r="BS169"/>
  <c r="CM169"/>
  <c r="DO169"/>
  <c r="E165"/>
  <c r="D165" i="29" s="1"/>
  <c r="D165" i="17"/>
  <c r="J165"/>
  <c r="I165" i="29" s="1"/>
  <c r="AH165" i="17"/>
  <c r="AM165"/>
  <c r="AZ165"/>
  <c r="CA165"/>
  <c r="CN165"/>
  <c r="DO165"/>
  <c r="C165"/>
  <c r="H165"/>
  <c r="F165" i="29" s="1"/>
  <c r="T165" i="17"/>
  <c r="AA165" s="1"/>
  <c r="AB165" s="1"/>
  <c r="AL165"/>
  <c r="AN165" s="1"/>
  <c r="AO165" s="1"/>
  <c r="AU165" s="1"/>
  <c r="BS165"/>
  <c r="CM165"/>
  <c r="DN165"/>
  <c r="G165"/>
  <c r="E165" i="29" s="1"/>
  <c r="P165" i="17"/>
  <c r="AQ165"/>
  <c r="BR165"/>
  <c r="BW165"/>
  <c r="CF165"/>
  <c r="CU165"/>
  <c r="DF165"/>
  <c r="F165"/>
  <c r="C165" i="29" s="1"/>
  <c r="K165" i="17"/>
  <c r="H165" i="29" s="1"/>
  <c r="AI165" i="17"/>
  <c r="BD165"/>
  <c r="BK165" s="1"/>
  <c r="BL165" s="1"/>
  <c r="BV165"/>
  <c r="BX165" s="1"/>
  <c r="BY165" s="1"/>
  <c r="CE165" s="1"/>
  <c r="CT165"/>
  <c r="DB165"/>
  <c r="E161"/>
  <c r="D161" i="29" s="1"/>
  <c r="G161" i="17"/>
  <c r="E161" i="29" s="1"/>
  <c r="P161" i="17"/>
  <c r="AQ161"/>
  <c r="BR161"/>
  <c r="BW161"/>
  <c r="CF161"/>
  <c r="CU161"/>
  <c r="DF161"/>
  <c r="F161"/>
  <c r="C161" i="29" s="1"/>
  <c r="K161" i="17"/>
  <c r="H161" i="29" s="1"/>
  <c r="AI161" i="17"/>
  <c r="BD161"/>
  <c r="BK161" s="1"/>
  <c r="BL161" s="1"/>
  <c r="BV161"/>
  <c r="BX161" s="1"/>
  <c r="BY161" s="1"/>
  <c r="CE161" s="1"/>
  <c r="CT161"/>
  <c r="DB161"/>
  <c r="D161"/>
  <c r="J161"/>
  <c r="I161" i="29" s="1"/>
  <c r="AH161" i="17"/>
  <c r="AM161"/>
  <c r="AZ161"/>
  <c r="CA161"/>
  <c r="CN161"/>
  <c r="DO161"/>
  <c r="C161"/>
  <c r="H161"/>
  <c r="F161" i="29" s="1"/>
  <c r="T161" i="17"/>
  <c r="AA161" s="1"/>
  <c r="AB161" s="1"/>
  <c r="AL161"/>
  <c r="AN161" s="1"/>
  <c r="AO161" s="1"/>
  <c r="AU161" s="1"/>
  <c r="BS161"/>
  <c r="CM161"/>
  <c r="DN161"/>
  <c r="E157"/>
  <c r="D157" i="29" s="1"/>
  <c r="D157" i="17"/>
  <c r="J157"/>
  <c r="I157" i="29" s="1"/>
  <c r="AH157" i="17"/>
  <c r="AM157"/>
  <c r="AZ157"/>
  <c r="CA157"/>
  <c r="CN157"/>
  <c r="DO157"/>
  <c r="C157"/>
  <c r="H157"/>
  <c r="F157" i="29" s="1"/>
  <c r="T157" i="17"/>
  <c r="AA157" s="1"/>
  <c r="AB157" s="1"/>
  <c r="AL157"/>
  <c r="AN157" s="1"/>
  <c r="AO157" s="1"/>
  <c r="AU157" s="1"/>
  <c r="BS157"/>
  <c r="CM157"/>
  <c r="DN157"/>
  <c r="G157"/>
  <c r="E157" i="29" s="1"/>
  <c r="P157" i="17"/>
  <c r="AQ157"/>
  <c r="BR157"/>
  <c r="BW157"/>
  <c r="CF157"/>
  <c r="CU157"/>
  <c r="DF157"/>
  <c r="F157"/>
  <c r="C157" i="29" s="1"/>
  <c r="K157" i="17"/>
  <c r="H157" i="29" s="1"/>
  <c r="AI157" i="17"/>
  <c r="BD157"/>
  <c r="BK157" s="1"/>
  <c r="BL157" s="1"/>
  <c r="BV157"/>
  <c r="BX157" s="1"/>
  <c r="BY157" s="1"/>
  <c r="CE157" s="1"/>
  <c r="CT157"/>
  <c r="DB157"/>
  <c r="E153"/>
  <c r="D153" i="29" s="1"/>
  <c r="G153" i="17"/>
  <c r="E153" i="29" s="1"/>
  <c r="P153" i="17"/>
  <c r="AQ153"/>
  <c r="BR153"/>
  <c r="BW153"/>
  <c r="CF153"/>
  <c r="CU153"/>
  <c r="DF153"/>
  <c r="F153"/>
  <c r="C153" i="29" s="1"/>
  <c r="K153" i="17"/>
  <c r="H153" i="29" s="1"/>
  <c r="AI153" i="17"/>
  <c r="BD153"/>
  <c r="BK153" s="1"/>
  <c r="BL153" s="1"/>
  <c r="BV153"/>
  <c r="BX153" s="1"/>
  <c r="BY153" s="1"/>
  <c r="CE153" s="1"/>
  <c r="CT153"/>
  <c r="DB153"/>
  <c r="D153"/>
  <c r="J153"/>
  <c r="I153" i="29" s="1"/>
  <c r="AH153" i="17"/>
  <c r="AM153"/>
  <c r="AZ153"/>
  <c r="CA153"/>
  <c r="CN153"/>
  <c r="DO153"/>
  <c r="C153"/>
  <c r="H153"/>
  <c r="F153" i="29" s="1"/>
  <c r="T153" i="17"/>
  <c r="AA153" s="1"/>
  <c r="AB153" s="1"/>
  <c r="AL153"/>
  <c r="AN153" s="1"/>
  <c r="AO153" s="1"/>
  <c r="AU153" s="1"/>
  <c r="BS153"/>
  <c r="CM153"/>
  <c r="DN153"/>
  <c r="D149"/>
  <c r="J149"/>
  <c r="I149" i="29" s="1"/>
  <c r="AH149" i="17"/>
  <c r="AZ149"/>
  <c r="CA149"/>
  <c r="CN149"/>
  <c r="DO149"/>
  <c r="I149"/>
  <c r="G149" i="29" s="1"/>
  <c r="Y149" i="17"/>
  <c r="BS149"/>
  <c r="CM149"/>
  <c r="DN149"/>
  <c r="H149"/>
  <c r="F149" i="29" s="1"/>
  <c r="T149" i="17"/>
  <c r="AA149" s="1"/>
  <c r="AB149" s="1"/>
  <c r="AQ149"/>
  <c r="BR149"/>
  <c r="BW149"/>
  <c r="CF149"/>
  <c r="CU149"/>
  <c r="DF149"/>
  <c r="E149"/>
  <c r="D149" i="29" s="1"/>
  <c r="Q149" i="17"/>
  <c r="AL149"/>
  <c r="AS149" s="1"/>
  <c r="AT149" s="1"/>
  <c r="BD149"/>
  <c r="BK149" s="1"/>
  <c r="BL149" s="1"/>
  <c r="BV149"/>
  <c r="BX149" s="1"/>
  <c r="BY149" s="1"/>
  <c r="CE149" s="1"/>
  <c r="CT149"/>
  <c r="DB149"/>
  <c r="I145"/>
  <c r="G145" i="29" s="1"/>
  <c r="J145" i="17"/>
  <c r="I145" i="29" s="1"/>
  <c r="BE145" i="17"/>
  <c r="DB145"/>
  <c r="E145"/>
  <c r="D145" i="29" s="1"/>
  <c r="AH145" i="17"/>
  <c r="CT145"/>
  <c r="Y145"/>
  <c r="CG145"/>
  <c r="Q145"/>
  <c r="BV145"/>
  <c r="DE145"/>
  <c r="J141"/>
  <c r="I141" i="29" s="1"/>
  <c r="DF141" i="17"/>
  <c r="CT141"/>
  <c r="AL141"/>
  <c r="AS141" s="1"/>
  <c r="AT141" s="1"/>
  <c r="E137"/>
  <c r="D137" i="29" s="1"/>
  <c r="AH137" i="17"/>
  <c r="CT137"/>
  <c r="J137"/>
  <c r="I137" i="29" s="1"/>
  <c r="BV137" i="17"/>
  <c r="DN137"/>
  <c r="F137"/>
  <c r="C137" i="29" s="1"/>
  <c r="BR137" i="17"/>
  <c r="DF137"/>
  <c r="AL137"/>
  <c r="DB137"/>
  <c r="F133"/>
  <c r="C133" i="29" s="1"/>
  <c r="G133" i="17"/>
  <c r="E133" i="29" s="1"/>
  <c r="AQ133" i="17"/>
  <c r="CT133"/>
  <c r="DF133"/>
  <c r="C133"/>
  <c r="AL133"/>
  <c r="BS133"/>
  <c r="DE133"/>
  <c r="DG133" s="1"/>
  <c r="DH133" s="1"/>
  <c r="Q133"/>
  <c r="BE133"/>
  <c r="DA133"/>
  <c r="I133"/>
  <c r="G133" i="29" s="1"/>
  <c r="BA133" i="17"/>
  <c r="CU133"/>
  <c r="DO133"/>
  <c r="J129"/>
  <c r="I129" i="29" s="1"/>
  <c r="AH129" i="17"/>
  <c r="BE129"/>
  <c r="DB129"/>
  <c r="I129"/>
  <c r="G129" i="29" s="1"/>
  <c r="Y129" i="17"/>
  <c r="BA129"/>
  <c r="BV129"/>
  <c r="CC129" s="1"/>
  <c r="CD129" s="1"/>
  <c r="DA129"/>
  <c r="DN129"/>
  <c r="F129"/>
  <c r="C129" i="29" s="1"/>
  <c r="U129" i="17"/>
  <c r="BR129"/>
  <c r="CT129"/>
  <c r="DF129"/>
  <c r="E129"/>
  <c r="D129" i="29" s="1"/>
  <c r="Q129" i="17"/>
  <c r="AL129"/>
  <c r="AS129" s="1"/>
  <c r="AT129" s="1"/>
  <c r="BI129"/>
  <c r="CG129"/>
  <c r="DE129"/>
  <c r="CT125"/>
  <c r="BV125"/>
  <c r="AH125"/>
  <c r="J125"/>
  <c r="I125" i="29" s="1"/>
  <c r="DB125" i="17"/>
  <c r="I121"/>
  <c r="G121" i="29" s="1"/>
  <c r="Y121" i="17"/>
  <c r="BA121"/>
  <c r="BV121"/>
  <c r="CC121" s="1"/>
  <c r="CD121" s="1"/>
  <c r="DA121"/>
  <c r="DN121"/>
  <c r="F121"/>
  <c r="C121" i="29" s="1"/>
  <c r="U121" i="17"/>
  <c r="BR121"/>
  <c r="CT121"/>
  <c r="DF121"/>
  <c r="E121"/>
  <c r="D121" i="29" s="1"/>
  <c r="Q121" i="17"/>
  <c r="AL121"/>
  <c r="AS121" s="1"/>
  <c r="AT121" s="1"/>
  <c r="BI121"/>
  <c r="CG121"/>
  <c r="DE121"/>
  <c r="J121"/>
  <c r="I121" i="29" s="1"/>
  <c r="AH121" i="17"/>
  <c r="BE121"/>
  <c r="DB121"/>
  <c r="AH117"/>
  <c r="CT117"/>
  <c r="J117"/>
  <c r="I117" i="29" s="1"/>
  <c r="BV117" i="17"/>
  <c r="DN117"/>
  <c r="F117"/>
  <c r="C117" i="29" s="1"/>
  <c r="BR117" i="17"/>
  <c r="DF117"/>
  <c r="AL117"/>
  <c r="DB117"/>
  <c r="C113"/>
  <c r="J113"/>
  <c r="I113" i="29" s="1"/>
  <c r="BV113" i="17"/>
  <c r="DN113"/>
  <c r="F113"/>
  <c r="C113" i="29" s="1"/>
  <c r="BR113" i="17"/>
  <c r="DF113"/>
  <c r="AL113"/>
  <c r="AS113" s="1"/>
  <c r="AT113" s="1"/>
  <c r="DB113"/>
  <c r="AH113"/>
  <c r="CT113"/>
  <c r="C109"/>
  <c r="AL109"/>
  <c r="DB109"/>
  <c r="AH109"/>
  <c r="CT109"/>
  <c r="J109"/>
  <c r="I109" i="29" s="1"/>
  <c r="BV109" i="17"/>
  <c r="DN109"/>
  <c r="F109"/>
  <c r="C109" i="29" s="1"/>
  <c r="BR109" i="17"/>
  <c r="DF109"/>
  <c r="C105"/>
  <c r="J105"/>
  <c r="I105" i="29" s="1"/>
  <c r="BV105" i="17"/>
  <c r="DN105"/>
  <c r="F105"/>
  <c r="C105" i="29" s="1"/>
  <c r="BR105" i="17"/>
  <c r="DF105"/>
  <c r="AL105"/>
  <c r="DB105"/>
  <c r="AH105"/>
  <c r="CT105"/>
  <c r="C101"/>
  <c r="AL101"/>
  <c r="DB101"/>
  <c r="AH101"/>
  <c r="CT101"/>
  <c r="J101"/>
  <c r="I101" i="29" s="1"/>
  <c r="BV101" i="17"/>
  <c r="CC101" s="1"/>
  <c r="CD101" s="1"/>
  <c r="DN101"/>
  <c r="F101"/>
  <c r="C101" i="29" s="1"/>
  <c r="BR101" i="17"/>
  <c r="DF101"/>
  <c r="F97"/>
  <c r="C97" i="29" s="1"/>
  <c r="H97" i="17"/>
  <c r="F97" i="29" s="1"/>
  <c r="AZ97" i="17"/>
  <c r="BR97"/>
  <c r="DA97"/>
  <c r="DN97"/>
  <c r="D97"/>
  <c r="AL97"/>
  <c r="BI97"/>
  <c r="CT97"/>
  <c r="DF97"/>
  <c r="Q97"/>
  <c r="BE97"/>
  <c r="CG97"/>
  <c r="DE97"/>
  <c r="DG97" s="1"/>
  <c r="DH97" s="1"/>
  <c r="I97"/>
  <c r="G97" i="29" s="1"/>
  <c r="BA97" i="17"/>
  <c r="BV97"/>
  <c r="CC97" s="1"/>
  <c r="CD97" s="1"/>
  <c r="DB97"/>
  <c r="F93"/>
  <c r="C93" i="29" s="1"/>
  <c r="H93" i="17"/>
  <c r="F93" i="29" s="1"/>
  <c r="AZ93" i="17"/>
  <c r="CT93"/>
  <c r="D93"/>
  <c r="AL93"/>
  <c r="CF93"/>
  <c r="DF93"/>
  <c r="Q93"/>
  <c r="BE93"/>
  <c r="DE93"/>
  <c r="I93"/>
  <c r="G93" i="29" s="1"/>
  <c r="BA93" i="17"/>
  <c r="DA93"/>
  <c r="AZ89"/>
  <c r="CT89"/>
  <c r="AL89"/>
  <c r="DN89"/>
  <c r="AH89"/>
  <c r="BV89"/>
  <c r="DF89"/>
  <c r="J89"/>
  <c r="I89" i="29" s="1"/>
  <c r="BR89" i="17"/>
  <c r="DB89"/>
  <c r="AL85"/>
  <c r="AS85" s="1"/>
  <c r="AT85" s="1"/>
  <c r="DF85"/>
  <c r="CT85"/>
  <c r="E81"/>
  <c r="D81" i="29" s="1"/>
  <c r="AH81" i="17"/>
  <c r="CT81"/>
  <c r="J81"/>
  <c r="I81" i="29" s="1"/>
  <c r="BV81" i="17"/>
  <c r="DN81"/>
  <c r="F81"/>
  <c r="C81" i="29" s="1"/>
  <c r="BR81" i="17"/>
  <c r="DF81"/>
  <c r="AL81"/>
  <c r="AS81" s="1"/>
  <c r="AT81" s="1"/>
  <c r="DB81"/>
  <c r="D77"/>
  <c r="H77"/>
  <c r="F77" i="29" s="1"/>
  <c r="C77" i="17"/>
  <c r="G77"/>
  <c r="E77" i="29" s="1"/>
  <c r="K77" i="17"/>
  <c r="H77" i="29" s="1"/>
  <c r="F77" i="17"/>
  <c r="C77" i="29" s="1"/>
  <c r="J77" i="17"/>
  <c r="I77" i="29" s="1"/>
  <c r="E77" i="17"/>
  <c r="D77" i="29" s="1"/>
  <c r="I77" i="17"/>
  <c r="G77" i="29" s="1"/>
  <c r="U77" i="17"/>
  <c r="AI77"/>
  <c r="BD77"/>
  <c r="BR77"/>
  <c r="BW77"/>
  <c r="CU77"/>
  <c r="DE77"/>
  <c r="DN77"/>
  <c r="T77"/>
  <c r="AA77" s="1"/>
  <c r="AB77" s="1"/>
  <c r="AH77"/>
  <c r="AQ77"/>
  <c r="BA77"/>
  <c r="BI77"/>
  <c r="BV77"/>
  <c r="CT77"/>
  <c r="DB77"/>
  <c r="Q77"/>
  <c r="AM77"/>
  <c r="AZ77"/>
  <c r="CA77"/>
  <c r="CG77"/>
  <c r="CN77"/>
  <c r="DA77"/>
  <c r="P77"/>
  <c r="Y77"/>
  <c r="AL77"/>
  <c r="AS77" s="1"/>
  <c r="AT77" s="1"/>
  <c r="BE77"/>
  <c r="BS77"/>
  <c r="CF77"/>
  <c r="CM77"/>
  <c r="DF77"/>
  <c r="DO77"/>
  <c r="D73"/>
  <c r="H73"/>
  <c r="F73" i="29" s="1"/>
  <c r="P73" i="17"/>
  <c r="U73"/>
  <c r="AI73"/>
  <c r="BA73"/>
  <c r="BI73"/>
  <c r="BV73"/>
  <c r="CC73" s="1"/>
  <c r="CD73" s="1"/>
  <c r="CU73"/>
  <c r="DE73"/>
  <c r="DO73"/>
  <c r="C73"/>
  <c r="G73"/>
  <c r="E73" i="29" s="1"/>
  <c r="K73" i="17"/>
  <c r="H73" i="29" s="1"/>
  <c r="T73" i="17"/>
  <c r="AH73"/>
  <c r="AQ73"/>
  <c r="AZ73"/>
  <c r="BB73" s="1"/>
  <c r="BC73" s="1"/>
  <c r="BE73"/>
  <c r="BS73"/>
  <c r="CG73"/>
  <c r="CT73"/>
  <c r="DN73"/>
  <c r="F73"/>
  <c r="C73" i="29" s="1"/>
  <c r="J73" i="17"/>
  <c r="I73" i="29" s="1"/>
  <c r="AM73" i="17"/>
  <c r="BD73"/>
  <c r="BK73" s="1"/>
  <c r="BL73" s="1"/>
  <c r="BR73"/>
  <c r="CA73"/>
  <c r="CF73"/>
  <c r="CN73"/>
  <c r="DB73"/>
  <c r="E73"/>
  <c r="D73" i="29" s="1"/>
  <c r="I73" i="17"/>
  <c r="G73" i="29" s="1"/>
  <c r="Q73" i="17"/>
  <c r="Y73"/>
  <c r="AL73"/>
  <c r="AS73" s="1"/>
  <c r="AT73" s="1"/>
  <c r="BW73"/>
  <c r="CM73"/>
  <c r="DA73"/>
  <c r="DF73"/>
  <c r="D69"/>
  <c r="H69"/>
  <c r="F69" i="29" s="1"/>
  <c r="P69" i="17"/>
  <c r="Y69"/>
  <c r="AL69"/>
  <c r="AS69" s="1"/>
  <c r="AT69" s="1"/>
  <c r="BE69"/>
  <c r="BS69"/>
  <c r="CU69"/>
  <c r="DE69"/>
  <c r="DO69"/>
  <c r="C69"/>
  <c r="G69"/>
  <c r="E69" i="29" s="1"/>
  <c r="K69" i="17"/>
  <c r="H69" i="29" s="1"/>
  <c r="U69" i="17"/>
  <c r="AI69"/>
  <c r="BD69"/>
  <c r="BR69"/>
  <c r="CA69"/>
  <c r="CG69"/>
  <c r="CT69"/>
  <c r="CV69" s="1"/>
  <c r="CZ69" s="1"/>
  <c r="DN69"/>
  <c r="F69"/>
  <c r="C69" i="29" s="1"/>
  <c r="J69" i="17"/>
  <c r="I69" i="29" s="1"/>
  <c r="T69" i="17"/>
  <c r="AH69"/>
  <c r="AQ69"/>
  <c r="BA69"/>
  <c r="BK69"/>
  <c r="BL69" s="1"/>
  <c r="BW69"/>
  <c r="CF69"/>
  <c r="CN69"/>
  <c r="DB69"/>
  <c r="E69"/>
  <c r="D69" i="29" s="1"/>
  <c r="I69" i="17"/>
  <c r="G69" i="29" s="1"/>
  <c r="Q69" i="17"/>
  <c r="AA69"/>
  <c r="AB69" s="1"/>
  <c r="AM69"/>
  <c r="AZ69"/>
  <c r="BI69"/>
  <c r="BV69"/>
  <c r="CC69" s="1"/>
  <c r="CD69" s="1"/>
  <c r="CM69"/>
  <c r="DA69"/>
  <c r="DF69"/>
  <c r="E65"/>
  <c r="D65" i="29" s="1"/>
  <c r="I65" i="17"/>
  <c r="G65" i="29" s="1"/>
  <c r="Q65" i="17"/>
  <c r="AM65"/>
  <c r="AZ65"/>
  <c r="BI65"/>
  <c r="BV65"/>
  <c r="CC65" s="1"/>
  <c r="CD65" s="1"/>
  <c r="CM65"/>
  <c r="DA65"/>
  <c r="DF65"/>
  <c r="D65"/>
  <c r="H65"/>
  <c r="F65" i="29" s="1"/>
  <c r="P65" i="17"/>
  <c r="Y65"/>
  <c r="AL65"/>
  <c r="AS65" s="1"/>
  <c r="AT65" s="1"/>
  <c r="BE65"/>
  <c r="BS65"/>
  <c r="CU65"/>
  <c r="DE65"/>
  <c r="DO65"/>
  <c r="C65"/>
  <c r="G65"/>
  <c r="E65" i="29" s="1"/>
  <c r="K65" i="17"/>
  <c r="H65" i="29" s="1"/>
  <c r="U65" i="17"/>
  <c r="AI65"/>
  <c r="BD65"/>
  <c r="BR65"/>
  <c r="CB65" s="1"/>
  <c r="CA65"/>
  <c r="CG65"/>
  <c r="CT65"/>
  <c r="CV65" s="1"/>
  <c r="CZ65" s="1"/>
  <c r="DN65"/>
  <c r="F65"/>
  <c r="C65" i="29" s="1"/>
  <c r="J65" i="17"/>
  <c r="I65" i="29" s="1"/>
  <c r="T65" i="17"/>
  <c r="AH65"/>
  <c r="AQ65"/>
  <c r="BA65"/>
  <c r="BK65"/>
  <c r="BL65" s="1"/>
  <c r="BW65"/>
  <c r="BX65" s="1"/>
  <c r="BY65" s="1"/>
  <c r="CE65" s="1"/>
  <c r="CF65"/>
  <c r="CN65"/>
  <c r="DB65"/>
  <c r="G61"/>
  <c r="E61" i="29" s="1"/>
  <c r="J61" i="17"/>
  <c r="I61" i="29" s="1"/>
  <c r="CU61" i="17"/>
  <c r="AZ61"/>
  <c r="AQ61"/>
  <c r="AL61"/>
  <c r="DF61"/>
  <c r="F57"/>
  <c r="C57" i="29" s="1"/>
  <c r="AH57" i="17"/>
  <c r="AQ57"/>
  <c r="BW57"/>
  <c r="CU57"/>
  <c r="DO57"/>
  <c r="C57"/>
  <c r="K57"/>
  <c r="H57" i="29" s="1"/>
  <c r="AM57" i="17"/>
  <c r="BV57"/>
  <c r="CT57"/>
  <c r="DN57"/>
  <c r="J57"/>
  <c r="I57" i="29" s="1"/>
  <c r="AL57" i="17"/>
  <c r="BS57"/>
  <c r="CM57"/>
  <c r="DF57"/>
  <c r="G57"/>
  <c r="E57" i="29" s="1"/>
  <c r="AI57" i="17"/>
  <c r="BR57"/>
  <c r="CA57"/>
  <c r="DB57"/>
  <c r="E53"/>
  <c r="D53" i="29" s="1"/>
  <c r="J53" i="17"/>
  <c r="I53" i="29" s="1"/>
  <c r="BV53" i="17"/>
  <c r="DN53"/>
  <c r="F53"/>
  <c r="C53" i="29" s="1"/>
  <c r="BR53" i="17"/>
  <c r="DF53"/>
  <c r="AL53"/>
  <c r="DB53"/>
  <c r="AH53"/>
  <c r="CT53"/>
  <c r="E49"/>
  <c r="D49" i="29" s="1"/>
  <c r="J49" i="17"/>
  <c r="I49" i="29" s="1"/>
  <c r="BV49" i="17"/>
  <c r="DN49"/>
  <c r="F49"/>
  <c r="C49" i="29" s="1"/>
  <c r="BR49" i="17"/>
  <c r="DF49"/>
  <c r="AL49"/>
  <c r="DB49"/>
  <c r="AH49"/>
  <c r="CT49"/>
  <c r="E45"/>
  <c r="D45" i="29" s="1"/>
  <c r="P45" i="17"/>
  <c r="Y45"/>
  <c r="BD45"/>
  <c r="BV45"/>
  <c r="CC45" s="1"/>
  <c r="CD45" s="1"/>
  <c r="CT45"/>
  <c r="J45"/>
  <c r="I45" i="29" s="1"/>
  <c r="U45" i="17"/>
  <c r="AZ45"/>
  <c r="BR45"/>
  <c r="CN45"/>
  <c r="DN45"/>
  <c r="H45"/>
  <c r="F45" i="29" s="1"/>
  <c r="T45" i="17"/>
  <c r="AH45"/>
  <c r="BI45"/>
  <c r="CG45"/>
  <c r="DE45"/>
  <c r="F45"/>
  <c r="C45" i="29" s="1"/>
  <c r="Q45" i="17"/>
  <c r="BE45"/>
  <c r="DB45"/>
  <c r="I41"/>
  <c r="G41" i="29" s="1"/>
  <c r="AH41" i="17"/>
  <c r="J41"/>
  <c r="I41" i="29" s="1"/>
  <c r="DB41" i="17"/>
  <c r="CT41"/>
  <c r="BV41"/>
  <c r="BR37"/>
  <c r="DN37"/>
  <c r="AH37"/>
  <c r="DB37"/>
  <c r="J37"/>
  <c r="I37" i="29" s="1"/>
  <c r="CT37" i="17"/>
  <c r="F37"/>
  <c r="C37" i="29" s="1"/>
  <c r="BV37" i="17"/>
  <c r="D33"/>
  <c r="F33"/>
  <c r="C33" i="29" s="1"/>
  <c r="BR33" i="17"/>
  <c r="DF33"/>
  <c r="AL33"/>
  <c r="DB33"/>
  <c r="AH33"/>
  <c r="CT33"/>
  <c r="J33"/>
  <c r="I33" i="29" s="1"/>
  <c r="BV33" i="17"/>
  <c r="DN33"/>
  <c r="D29"/>
  <c r="AL29"/>
  <c r="DB29"/>
  <c r="AH29"/>
  <c r="CT29"/>
  <c r="J29"/>
  <c r="I29" i="29" s="1"/>
  <c r="BV29" i="17"/>
  <c r="DN29"/>
  <c r="F29"/>
  <c r="C29" i="29" s="1"/>
  <c r="BR29" i="17"/>
  <c r="DF29"/>
  <c r="D25"/>
  <c r="G25"/>
  <c r="E25" i="29" s="1"/>
  <c r="Q25" i="17"/>
  <c r="BE25"/>
  <c r="BW25"/>
  <c r="CT25"/>
  <c r="DE25"/>
  <c r="F25"/>
  <c r="C25" i="29" s="1"/>
  <c r="K25" i="17"/>
  <c r="H25" i="29" s="1"/>
  <c r="AI25" i="17"/>
  <c r="BA25"/>
  <c r="BV25"/>
  <c r="CM25"/>
  <c r="DB25"/>
  <c r="DO25"/>
  <c r="E25"/>
  <c r="D25" i="29" s="1"/>
  <c r="J25" i="17"/>
  <c r="I25" i="29" s="1"/>
  <c r="AH25" i="17"/>
  <c r="AJ25" s="1"/>
  <c r="AK25" s="1"/>
  <c r="AM25"/>
  <c r="BS25"/>
  <c r="CG25"/>
  <c r="DA25"/>
  <c r="DC25" s="1"/>
  <c r="DD25" s="1"/>
  <c r="DN25"/>
  <c r="C25"/>
  <c r="I25"/>
  <c r="G25" i="29" s="1"/>
  <c r="U25" i="17"/>
  <c r="AL25"/>
  <c r="BR25"/>
  <c r="CU25"/>
  <c r="DF25"/>
  <c r="D21"/>
  <c r="F21"/>
  <c r="C21" i="29" s="1"/>
  <c r="K21" i="17"/>
  <c r="H21" i="29" s="1"/>
  <c r="AI21" i="17"/>
  <c r="BE21"/>
  <c r="BW21"/>
  <c r="CU21"/>
  <c r="DE21"/>
  <c r="DO21"/>
  <c r="E21"/>
  <c r="D21" i="29" s="1"/>
  <c r="J21" i="17"/>
  <c r="I21" i="29" s="1"/>
  <c r="AH21" i="17"/>
  <c r="AJ21" s="1"/>
  <c r="AK21" s="1"/>
  <c r="BA21"/>
  <c r="BV21"/>
  <c r="BX21" s="1"/>
  <c r="CT21"/>
  <c r="CV21" s="1"/>
  <c r="DN21"/>
  <c r="C21"/>
  <c r="I21"/>
  <c r="G21" i="29" s="1"/>
  <c r="U21" i="17"/>
  <c r="AM21"/>
  <c r="BS21"/>
  <c r="CM21"/>
  <c r="DB21"/>
  <c r="G21"/>
  <c r="E21" i="29" s="1"/>
  <c r="Q21" i="17"/>
  <c r="AL21"/>
  <c r="BR21"/>
  <c r="CG21"/>
  <c r="DA21"/>
  <c r="DF21"/>
  <c r="E17"/>
  <c r="D17" i="29" s="1"/>
  <c r="G17" i="17"/>
  <c r="E17" i="29" s="1"/>
  <c r="P17" i="17"/>
  <c r="BS17"/>
  <c r="CN17"/>
  <c r="DF17"/>
  <c r="F17"/>
  <c r="C17" i="29" s="1"/>
  <c r="K17" i="17"/>
  <c r="H17" i="29" s="1"/>
  <c r="AI17" i="17"/>
  <c r="BR17"/>
  <c r="BW17"/>
  <c r="CM17"/>
  <c r="DB17"/>
  <c r="D17"/>
  <c r="J17"/>
  <c r="I17" i="29" s="1"/>
  <c r="AH17" i="17"/>
  <c r="AM17"/>
  <c r="BD17"/>
  <c r="BV17"/>
  <c r="BX17" s="1"/>
  <c r="CF17"/>
  <c r="CU17"/>
  <c r="DO17"/>
  <c r="C17"/>
  <c r="H17"/>
  <c r="F17" i="29" s="1"/>
  <c r="T17" i="17"/>
  <c r="AL17"/>
  <c r="AZ17"/>
  <c r="CT17"/>
  <c r="DN17"/>
  <c r="E13"/>
  <c r="D13" i="29" s="1"/>
  <c r="G13" i="17"/>
  <c r="E13" i="29" s="1"/>
  <c r="P13" i="17"/>
  <c r="BR13"/>
  <c r="BW13"/>
  <c r="CF13"/>
  <c r="CU13"/>
  <c r="DN13"/>
  <c r="F13"/>
  <c r="C13" i="29" s="1"/>
  <c r="K13" i="17"/>
  <c r="H13" i="29" s="1"/>
  <c r="AI13" i="17"/>
  <c r="BD13"/>
  <c r="BV13"/>
  <c r="BX13" s="1"/>
  <c r="CT13"/>
  <c r="DF13"/>
  <c r="D13"/>
  <c r="J13"/>
  <c r="I13" i="29" s="1"/>
  <c r="AH13" i="17"/>
  <c r="AM13"/>
  <c r="AZ13"/>
  <c r="CN13"/>
  <c r="DB13"/>
  <c r="C13"/>
  <c r="H13"/>
  <c r="F13" i="29" s="1"/>
  <c r="T13" i="17"/>
  <c r="AL13"/>
  <c r="BS13"/>
  <c r="CM13"/>
  <c r="DO13"/>
  <c r="E9"/>
  <c r="D9" i="29" s="1"/>
  <c r="AH9" i="17"/>
  <c r="BD9"/>
  <c r="CF9"/>
  <c r="CU9"/>
  <c r="DE9"/>
  <c r="J9"/>
  <c r="I9" i="29" s="1"/>
  <c r="AZ9" i="17"/>
  <c r="CT9"/>
  <c r="DB9"/>
  <c r="DO9"/>
  <c r="F9"/>
  <c r="C9" i="29" s="1"/>
  <c r="BV9" i="17"/>
  <c r="CN9"/>
  <c r="DA9"/>
  <c r="DN9"/>
  <c r="AL9"/>
  <c r="BR9"/>
  <c r="CM9"/>
  <c r="DF9"/>
  <c r="AI8"/>
  <c r="BA8"/>
  <c r="BV8"/>
  <c r="CG8"/>
  <c r="DA8"/>
  <c r="DC8" s="1"/>
  <c r="DO8"/>
  <c r="DN203"/>
  <c r="DE203"/>
  <c r="DG203" s="1"/>
  <c r="DH203" s="1"/>
  <c r="CU203"/>
  <c r="CN203"/>
  <c r="C183"/>
  <c r="G183"/>
  <c r="E183" i="29" s="1"/>
  <c r="K183" i="17"/>
  <c r="H183" i="29" s="1"/>
  <c r="AI183" i="17"/>
  <c r="AM183"/>
  <c r="AQ183"/>
  <c r="BS183"/>
  <c r="BW183"/>
  <c r="CA183"/>
  <c r="CM183"/>
  <c r="CU183"/>
  <c r="CW183" s="1"/>
  <c r="DO183"/>
  <c r="D183"/>
  <c r="H183"/>
  <c r="F183" i="29" s="1"/>
  <c r="P183" i="17"/>
  <c r="T183"/>
  <c r="AZ183"/>
  <c r="BD183"/>
  <c r="BK183" s="1"/>
  <c r="BL183" s="1"/>
  <c r="CF183"/>
  <c r="CN183"/>
  <c r="R182"/>
  <c r="S182" s="1"/>
  <c r="Z182"/>
  <c r="C179"/>
  <c r="G179"/>
  <c r="E179" i="29" s="1"/>
  <c r="K179" i="17"/>
  <c r="H179" i="29" s="1"/>
  <c r="AI179" i="17"/>
  <c r="AM179"/>
  <c r="AQ179"/>
  <c r="BS179"/>
  <c r="BW179"/>
  <c r="CA179"/>
  <c r="CM179"/>
  <c r="CU179"/>
  <c r="CV179" s="1"/>
  <c r="CZ179" s="1"/>
  <c r="DO179"/>
  <c r="D179"/>
  <c r="H179"/>
  <c r="F179" i="29" s="1"/>
  <c r="P179" i="17"/>
  <c r="T179"/>
  <c r="AZ179"/>
  <c r="BD179"/>
  <c r="BK179" s="1"/>
  <c r="BL179" s="1"/>
  <c r="CF179"/>
  <c r="CN179"/>
  <c r="C175"/>
  <c r="G175"/>
  <c r="E175" i="29" s="1"/>
  <c r="K175" i="17"/>
  <c r="H175" i="29" s="1"/>
  <c r="AI175" i="17"/>
  <c r="AM175"/>
  <c r="AQ175"/>
  <c r="BS175"/>
  <c r="BW175"/>
  <c r="BX175" s="1"/>
  <c r="BY175" s="1"/>
  <c r="CE175" s="1"/>
  <c r="CA175"/>
  <c r="CM175"/>
  <c r="CU175"/>
  <c r="CW175" s="1"/>
  <c r="DO175"/>
  <c r="D175"/>
  <c r="H175"/>
  <c r="F175" i="29" s="1"/>
  <c r="P175" i="17"/>
  <c r="T175"/>
  <c r="AZ175"/>
  <c r="BD175"/>
  <c r="BK175" s="1"/>
  <c r="BL175" s="1"/>
  <c r="CF175"/>
  <c r="CN175"/>
  <c r="R174"/>
  <c r="S174" s="1"/>
  <c r="Z174"/>
  <c r="DB171"/>
  <c r="BV171"/>
  <c r="CC171" s="1"/>
  <c r="CD171" s="1"/>
  <c r="AH171"/>
  <c r="J171"/>
  <c r="I171" i="29" s="1"/>
  <c r="C187" i="17"/>
  <c r="G187"/>
  <c r="E187" i="29" s="1"/>
  <c r="K187" i="17"/>
  <c r="H187" i="29" s="1"/>
  <c r="AA187" i="17"/>
  <c r="AB187" s="1"/>
  <c r="AI187"/>
  <c r="AM187"/>
  <c r="AN187" s="1"/>
  <c r="AO187" s="1"/>
  <c r="AU187" s="1"/>
  <c r="AQ187"/>
  <c r="BS187"/>
  <c r="BT187" s="1"/>
  <c r="BU187" s="1"/>
  <c r="BW187"/>
  <c r="BX187" s="1"/>
  <c r="BY187" s="1"/>
  <c r="CE187" s="1"/>
  <c r="CA187"/>
  <c r="CM187"/>
  <c r="CU187"/>
  <c r="DO187"/>
  <c r="CB184"/>
  <c r="BF182"/>
  <c r="BG182" s="1"/>
  <c r="BM182" s="1"/>
  <c r="BK182"/>
  <c r="BL182" s="1"/>
  <c r="CB180"/>
  <c r="BF178"/>
  <c r="BG178" s="1"/>
  <c r="BM178" s="1"/>
  <c r="BK178"/>
  <c r="BL178" s="1"/>
  <c r="BF174"/>
  <c r="BG174" s="1"/>
  <c r="BM174" s="1"/>
  <c r="BK174"/>
  <c r="BL174" s="1"/>
  <c r="Z169"/>
  <c r="BZ207"/>
  <c r="BJ207"/>
  <c r="AP207"/>
  <c r="DE206"/>
  <c r="DG206" s="1"/>
  <c r="DH206" s="1"/>
  <c r="DA206"/>
  <c r="CG206"/>
  <c r="CI206" s="1"/>
  <c r="CC206"/>
  <c r="CD206" s="1"/>
  <c r="BI206"/>
  <c r="BE206"/>
  <c r="BF206" s="1"/>
  <c r="BG206" s="1"/>
  <c r="BM206" s="1"/>
  <c r="BA206"/>
  <c r="Y206"/>
  <c r="U206"/>
  <c r="V206" s="1"/>
  <c r="W206" s="1"/>
  <c r="AC206" s="1"/>
  <c r="Q206"/>
  <c r="I206"/>
  <c r="G206" i="29" s="1"/>
  <c r="E206" i="17"/>
  <c r="D206" i="29" s="1"/>
  <c r="CN205" i="17"/>
  <c r="CP205" s="1"/>
  <c r="CF205"/>
  <c r="CB205"/>
  <c r="BD205"/>
  <c r="AZ205"/>
  <c r="AR205"/>
  <c r="T205"/>
  <c r="P205"/>
  <c r="H205"/>
  <c r="F205" i="29" s="1"/>
  <c r="DO204" i="17"/>
  <c r="CU204"/>
  <c r="CW204" s="1"/>
  <c r="CM204"/>
  <c r="CA204"/>
  <c r="BW204"/>
  <c r="BX204" s="1"/>
  <c r="BY204" s="1"/>
  <c r="CE204" s="1"/>
  <c r="BS204"/>
  <c r="AQ204"/>
  <c r="AM204"/>
  <c r="AI204"/>
  <c r="K204"/>
  <c r="H204" i="29" s="1"/>
  <c r="G204" i="17"/>
  <c r="E204" i="29" s="1"/>
  <c r="C204" i="17"/>
  <c r="BJ203"/>
  <c r="AP203"/>
  <c r="DE202"/>
  <c r="DG202" s="1"/>
  <c r="DH202" s="1"/>
  <c r="DA202"/>
  <c r="DC202" s="1"/>
  <c r="DD202" s="1"/>
  <c r="CG202"/>
  <c r="CI202" s="1"/>
  <c r="BI202"/>
  <c r="BE202"/>
  <c r="BF202" s="1"/>
  <c r="BG202" s="1"/>
  <c r="BM202" s="1"/>
  <c r="BA202"/>
  <c r="AS202"/>
  <c r="AT202" s="1"/>
  <c r="Y202"/>
  <c r="U202"/>
  <c r="V202" s="1"/>
  <c r="W202" s="1"/>
  <c r="AC202" s="1"/>
  <c r="Q202"/>
  <c r="I202"/>
  <c r="G202" i="29" s="1"/>
  <c r="E202" i="17"/>
  <c r="D202" i="29" s="1"/>
  <c r="CN201" i="17"/>
  <c r="CF201"/>
  <c r="BD201"/>
  <c r="AZ201"/>
  <c r="T201"/>
  <c r="P201"/>
  <c r="H201"/>
  <c r="F201" i="29" s="1"/>
  <c r="DO200" i="17"/>
  <c r="CU200"/>
  <c r="CM200"/>
  <c r="CA200"/>
  <c r="BW200"/>
  <c r="BS200"/>
  <c r="AQ200"/>
  <c r="AM200"/>
  <c r="AN200" s="1"/>
  <c r="AO200" s="1"/>
  <c r="AU200" s="1"/>
  <c r="AI200"/>
  <c r="K200"/>
  <c r="H200" i="29" s="1"/>
  <c r="G200" i="17"/>
  <c r="E200" i="29" s="1"/>
  <c r="C200" i="17"/>
  <c r="DE198"/>
  <c r="DG198" s="1"/>
  <c r="DH198" s="1"/>
  <c r="DA198"/>
  <c r="DC198" s="1"/>
  <c r="DD198" s="1"/>
  <c r="CG198"/>
  <c r="CI198" s="1"/>
  <c r="CC198"/>
  <c r="CD198" s="1"/>
  <c r="BI198"/>
  <c r="BE198"/>
  <c r="BA198"/>
  <c r="AS198"/>
  <c r="AT198" s="1"/>
  <c r="Y198"/>
  <c r="U198"/>
  <c r="Q198"/>
  <c r="I198"/>
  <c r="G198" i="29" s="1"/>
  <c r="E198" i="17"/>
  <c r="D198" i="29" s="1"/>
  <c r="CN197" i="17"/>
  <c r="CF197"/>
  <c r="CB197"/>
  <c r="BD197"/>
  <c r="AZ197"/>
  <c r="T197"/>
  <c r="P197"/>
  <c r="H197"/>
  <c r="F197" i="29" s="1"/>
  <c r="DO196" i="17"/>
  <c r="CU196"/>
  <c r="CW196" s="1"/>
  <c r="CM196"/>
  <c r="CA196"/>
  <c r="BW196"/>
  <c r="BX196" s="1"/>
  <c r="BY196" s="1"/>
  <c r="CE196" s="1"/>
  <c r="BS196"/>
  <c r="AQ196"/>
  <c r="AM196"/>
  <c r="AI196"/>
  <c r="K196"/>
  <c r="H196" i="29" s="1"/>
  <c r="G196" i="17"/>
  <c r="E196" i="29" s="1"/>
  <c r="C196" i="17"/>
  <c r="Z195"/>
  <c r="DE194"/>
  <c r="DG194" s="1"/>
  <c r="DH194" s="1"/>
  <c r="DA194"/>
  <c r="DC194" s="1"/>
  <c r="DD194" s="1"/>
  <c r="CG194"/>
  <c r="CC194"/>
  <c r="CD194" s="1"/>
  <c r="BI194"/>
  <c r="BE194"/>
  <c r="BF194" s="1"/>
  <c r="BG194" s="1"/>
  <c r="BM194" s="1"/>
  <c r="BA194"/>
  <c r="AS194"/>
  <c r="AT194" s="1"/>
  <c r="Y194"/>
  <c r="U194"/>
  <c r="V194" s="1"/>
  <c r="W194" s="1"/>
  <c r="AC194" s="1"/>
  <c r="Q194"/>
  <c r="I194"/>
  <c r="G194" i="29" s="1"/>
  <c r="E194" i="17"/>
  <c r="D194" i="29" s="1"/>
  <c r="CN193" i="17"/>
  <c r="CP193" s="1"/>
  <c r="CF193"/>
  <c r="BD193"/>
  <c r="AZ193"/>
  <c r="T193"/>
  <c r="P193"/>
  <c r="H193"/>
  <c r="F193" i="29" s="1"/>
  <c r="DO192" i="17"/>
  <c r="CU192"/>
  <c r="CW192" s="1"/>
  <c r="CM192"/>
  <c r="CA192"/>
  <c r="BW192"/>
  <c r="BX192" s="1"/>
  <c r="BY192" s="1"/>
  <c r="CE192" s="1"/>
  <c r="BS192"/>
  <c r="AQ192"/>
  <c r="AM192"/>
  <c r="AI192"/>
  <c r="K192"/>
  <c r="H192" i="29" s="1"/>
  <c r="G192" i="17"/>
  <c r="E192" i="29" s="1"/>
  <c r="C192" i="17"/>
  <c r="Z191"/>
  <c r="DE190"/>
  <c r="DG190" s="1"/>
  <c r="DH190" s="1"/>
  <c r="DA190"/>
  <c r="DC190" s="1"/>
  <c r="DD190" s="1"/>
  <c r="CG190"/>
  <c r="CI190" s="1"/>
  <c r="CC190"/>
  <c r="CD190" s="1"/>
  <c r="BI190"/>
  <c r="BE190"/>
  <c r="BF190" s="1"/>
  <c r="BG190" s="1"/>
  <c r="BM190" s="1"/>
  <c r="BA190"/>
  <c r="AS190"/>
  <c r="AT190" s="1"/>
  <c r="Y190"/>
  <c r="U190"/>
  <c r="V190" s="1"/>
  <c r="W190" s="1"/>
  <c r="AC190" s="1"/>
  <c r="Q190"/>
  <c r="I190"/>
  <c r="G190" i="29" s="1"/>
  <c r="E190" i="17"/>
  <c r="D190" i="29" s="1"/>
  <c r="CF189" i="17"/>
  <c r="CA189"/>
  <c r="BV189"/>
  <c r="CC189" s="1"/>
  <c r="CD189" s="1"/>
  <c r="AM189"/>
  <c r="AH189"/>
  <c r="J189"/>
  <c r="I189" i="29" s="1"/>
  <c r="DN188" i="17"/>
  <c r="CM188"/>
  <c r="CC188"/>
  <c r="CD188" s="1"/>
  <c r="BW188"/>
  <c r="BR188"/>
  <c r="BI188"/>
  <c r="AI188"/>
  <c r="AJ188" s="1"/>
  <c r="AK188" s="1"/>
  <c r="U188"/>
  <c r="K188"/>
  <c r="H188" i="29" s="1"/>
  <c r="CH186" i="17"/>
  <c r="CL186" s="1"/>
  <c r="BF186"/>
  <c r="BG186" s="1"/>
  <c r="BM186" s="1"/>
  <c r="DE183"/>
  <c r="CG183"/>
  <c r="BE183"/>
  <c r="Y183"/>
  <c r="Q183"/>
  <c r="E183"/>
  <c r="D183" i="29" s="1"/>
  <c r="DE179" i="17"/>
  <c r="CG179"/>
  <c r="BE179"/>
  <c r="Y179"/>
  <c r="Q179"/>
  <c r="E179"/>
  <c r="D179" i="29" s="1"/>
  <c r="AN176" i="17"/>
  <c r="AO176" s="1"/>
  <c r="AU176" s="1"/>
  <c r="DE175"/>
  <c r="DG175" s="1"/>
  <c r="DH175" s="1"/>
  <c r="CG175"/>
  <c r="BE175"/>
  <c r="AS175"/>
  <c r="AT175" s="1"/>
  <c r="Y175"/>
  <c r="Q175"/>
  <c r="E175"/>
  <c r="D175" i="29" s="1"/>
  <c r="DF171" i="17"/>
  <c r="D188"/>
  <c r="H188"/>
  <c r="F188" i="29" s="1"/>
  <c r="P188" i="17"/>
  <c r="T188"/>
  <c r="AZ188"/>
  <c r="BD188"/>
  <c r="BF188" s="1"/>
  <c r="BG188" s="1"/>
  <c r="BM188" s="1"/>
  <c r="CF188"/>
  <c r="CN188"/>
  <c r="BB186"/>
  <c r="BC186" s="1"/>
  <c r="BJ186"/>
  <c r="CH182"/>
  <c r="CL182" s="1"/>
  <c r="V182"/>
  <c r="W182" s="1"/>
  <c r="AC182" s="1"/>
  <c r="AA182"/>
  <c r="AB182" s="1"/>
  <c r="CH178"/>
  <c r="CL178" s="1"/>
  <c r="CI178"/>
  <c r="V178"/>
  <c r="W178" s="1"/>
  <c r="AC178" s="1"/>
  <c r="CO177"/>
  <c r="CS177" s="1"/>
  <c r="CH174"/>
  <c r="CL174" s="1"/>
  <c r="CI174"/>
  <c r="V174"/>
  <c r="W174" s="1"/>
  <c r="AC174" s="1"/>
  <c r="AA174"/>
  <c r="AB174" s="1"/>
  <c r="C171"/>
  <c r="G171"/>
  <c r="E171" i="29" s="1"/>
  <c r="K171" i="17"/>
  <c r="H171" i="29" s="1"/>
  <c r="AI171" i="17"/>
  <c r="AM171"/>
  <c r="AN171" s="1"/>
  <c r="AO171" s="1"/>
  <c r="AU171" s="1"/>
  <c r="AQ171"/>
  <c r="BS171"/>
  <c r="BW171"/>
  <c r="CA171"/>
  <c r="CM171"/>
  <c r="CU171"/>
  <c r="CV171" s="1"/>
  <c r="CZ171" s="1"/>
  <c r="DO171"/>
  <c r="E171"/>
  <c r="D171" i="29" s="1"/>
  <c r="I171" i="17"/>
  <c r="G171" i="29" s="1"/>
  <c r="Q171" i="17"/>
  <c r="U171"/>
  <c r="Y171"/>
  <c r="BA171"/>
  <c r="BE171"/>
  <c r="BI171"/>
  <c r="CG171"/>
  <c r="DA171"/>
  <c r="DE171"/>
  <c r="D171"/>
  <c r="H171"/>
  <c r="F171" i="29" s="1"/>
  <c r="P171" i="17"/>
  <c r="T171"/>
  <c r="AZ171"/>
  <c r="BD171"/>
  <c r="CF171"/>
  <c r="CN171"/>
  <c r="BJ206"/>
  <c r="CN204"/>
  <c r="CF204"/>
  <c r="CB204"/>
  <c r="BD204"/>
  <c r="BK204" s="1"/>
  <c r="BL204" s="1"/>
  <c r="AZ204"/>
  <c r="AR204"/>
  <c r="T204"/>
  <c r="P204"/>
  <c r="H204"/>
  <c r="F204" i="29" s="1"/>
  <c r="D204" i="17"/>
  <c r="Z202"/>
  <c r="CN200"/>
  <c r="CF200"/>
  <c r="CB200"/>
  <c r="BD200"/>
  <c r="AZ200"/>
  <c r="AR200"/>
  <c r="T200"/>
  <c r="AA200" s="1"/>
  <c r="AB200" s="1"/>
  <c r="P200"/>
  <c r="H200"/>
  <c r="F200" i="29" s="1"/>
  <c r="D200" i="17"/>
  <c r="BJ198"/>
  <c r="CN196"/>
  <c r="CF196"/>
  <c r="BD196"/>
  <c r="BK196" s="1"/>
  <c r="BL196" s="1"/>
  <c r="AZ196"/>
  <c r="AR196"/>
  <c r="T196"/>
  <c r="AA196" s="1"/>
  <c r="AB196" s="1"/>
  <c r="P196"/>
  <c r="H196"/>
  <c r="F196" i="29" s="1"/>
  <c r="D196" i="17"/>
  <c r="Z194"/>
  <c r="CN192"/>
  <c r="CF192"/>
  <c r="BD192"/>
  <c r="BK192" s="1"/>
  <c r="BL192" s="1"/>
  <c r="AZ192"/>
  <c r="T192"/>
  <c r="AA192" s="1"/>
  <c r="AB192" s="1"/>
  <c r="P192"/>
  <c r="H192"/>
  <c r="F192" i="29" s="1"/>
  <c r="D192" i="17"/>
  <c r="BJ190"/>
  <c r="Z190"/>
  <c r="BZ186"/>
  <c r="DN183"/>
  <c r="DF183"/>
  <c r="BR183"/>
  <c r="AL183"/>
  <c r="F183"/>
  <c r="C183" i="29" s="1"/>
  <c r="BR179" i="17"/>
  <c r="AL179"/>
  <c r="F179"/>
  <c r="C179" i="29" s="1"/>
  <c r="E189" i="17"/>
  <c r="D189" i="29" s="1"/>
  <c r="I189" i="17"/>
  <c r="G189" i="29" s="1"/>
  <c r="Q189" i="17"/>
  <c r="U189"/>
  <c r="V189" s="1"/>
  <c r="W189" s="1"/>
  <c r="AC189" s="1"/>
  <c r="Y189"/>
  <c r="BA189"/>
  <c r="BB189" s="1"/>
  <c r="BC189" s="1"/>
  <c r="BE189"/>
  <c r="BF189" s="1"/>
  <c r="BG189" s="1"/>
  <c r="BM189" s="1"/>
  <c r="BI189"/>
  <c r="CG189"/>
  <c r="R186"/>
  <c r="S186" s="1"/>
  <c r="Z186"/>
  <c r="AR184"/>
  <c r="D184"/>
  <c r="H184"/>
  <c r="F184" i="29" s="1"/>
  <c r="P184" i="17"/>
  <c r="T184"/>
  <c r="AZ184"/>
  <c r="BD184"/>
  <c r="CF184"/>
  <c r="CN184"/>
  <c r="CO184" s="1"/>
  <c r="CS184" s="1"/>
  <c r="E184"/>
  <c r="D184" i="29" s="1"/>
  <c r="I184" i="17"/>
  <c r="G184" i="29" s="1"/>
  <c r="Q184" i="17"/>
  <c r="U184"/>
  <c r="Y184"/>
  <c r="AS184"/>
  <c r="AT184" s="1"/>
  <c r="BA184"/>
  <c r="BE184"/>
  <c r="BI184"/>
  <c r="CC184"/>
  <c r="CD184" s="1"/>
  <c r="CG184"/>
  <c r="DA184"/>
  <c r="DC184" s="1"/>
  <c r="DD184" s="1"/>
  <c r="DE184"/>
  <c r="DG184" s="1"/>
  <c r="DH184" s="1"/>
  <c r="BB182"/>
  <c r="BC182" s="1"/>
  <c r="AJ180"/>
  <c r="AK180" s="1"/>
  <c r="AR180"/>
  <c r="D180"/>
  <c r="H180"/>
  <c r="F180" i="29" s="1"/>
  <c r="P180" i="17"/>
  <c r="T180"/>
  <c r="AZ180"/>
  <c r="BD180"/>
  <c r="CF180"/>
  <c r="CN180"/>
  <c r="CO180" s="1"/>
  <c r="CS180" s="1"/>
  <c r="E180"/>
  <c r="D180" i="29" s="1"/>
  <c r="I180" i="17"/>
  <c r="G180" i="29" s="1"/>
  <c r="Q180" i="17"/>
  <c r="U180"/>
  <c r="Y180"/>
  <c r="AS180"/>
  <c r="AT180" s="1"/>
  <c r="BA180"/>
  <c r="BE180"/>
  <c r="BI180"/>
  <c r="CC180"/>
  <c r="CD180" s="1"/>
  <c r="CG180"/>
  <c r="DA180"/>
  <c r="DC180" s="1"/>
  <c r="DD180" s="1"/>
  <c r="DE180"/>
  <c r="BB178"/>
  <c r="BC178" s="1"/>
  <c r="BJ178"/>
  <c r="CV176"/>
  <c r="CZ176" s="1"/>
  <c r="CW176"/>
  <c r="D176"/>
  <c r="H176"/>
  <c r="F176" i="29" s="1"/>
  <c r="P176" i="17"/>
  <c r="T176"/>
  <c r="AZ176"/>
  <c r="BD176"/>
  <c r="CF176"/>
  <c r="CN176"/>
  <c r="E176"/>
  <c r="D176" i="29" s="1"/>
  <c r="I176" i="17"/>
  <c r="G176" i="29" s="1"/>
  <c r="Q176" i="17"/>
  <c r="U176"/>
  <c r="Y176"/>
  <c r="AS176"/>
  <c r="AT176" s="1"/>
  <c r="BA176"/>
  <c r="BE176"/>
  <c r="BI176"/>
  <c r="CC176"/>
  <c r="CD176" s="1"/>
  <c r="CG176"/>
  <c r="DA176"/>
  <c r="DC176" s="1"/>
  <c r="DD176" s="1"/>
  <c r="DE176"/>
  <c r="DG176" s="1"/>
  <c r="DH176" s="1"/>
  <c r="BB174"/>
  <c r="BC174" s="1"/>
  <c r="BJ174"/>
  <c r="Z173"/>
  <c r="CV172"/>
  <c r="CZ172" s="1"/>
  <c r="CW172"/>
  <c r="DO206"/>
  <c r="CU206"/>
  <c r="CV206" s="1"/>
  <c r="CM206"/>
  <c r="CA206"/>
  <c r="BW206"/>
  <c r="BX206" s="1"/>
  <c r="BY206" s="1"/>
  <c r="CE206" s="1"/>
  <c r="BS206"/>
  <c r="BK206"/>
  <c r="BL206" s="1"/>
  <c r="AQ206"/>
  <c r="AM206"/>
  <c r="AN206" s="1"/>
  <c r="AO206" s="1"/>
  <c r="AU206" s="1"/>
  <c r="AI206"/>
  <c r="AA206"/>
  <c r="AB206" s="1"/>
  <c r="K206"/>
  <c r="H206" i="29" s="1"/>
  <c r="G206" i="17"/>
  <c r="E206" i="29" s="1"/>
  <c r="DE204" i="17"/>
  <c r="DG204" s="1"/>
  <c r="DH204" s="1"/>
  <c r="DA204"/>
  <c r="DC204" s="1"/>
  <c r="DD204" s="1"/>
  <c r="CG204"/>
  <c r="CC204"/>
  <c r="CD204" s="1"/>
  <c r="BI204"/>
  <c r="BE204"/>
  <c r="BA204"/>
  <c r="AS204"/>
  <c r="AT204" s="1"/>
  <c r="Y204"/>
  <c r="U204"/>
  <c r="Q204"/>
  <c r="I204"/>
  <c r="G204" i="29" s="1"/>
  <c r="DO202" i="17"/>
  <c r="CU202"/>
  <c r="CV202" s="1"/>
  <c r="CM202"/>
  <c r="CA202"/>
  <c r="BW202"/>
  <c r="BS202"/>
  <c r="BK202"/>
  <c r="BL202" s="1"/>
  <c r="AQ202"/>
  <c r="AM202"/>
  <c r="AN202" s="1"/>
  <c r="AO202" s="1"/>
  <c r="AU202" s="1"/>
  <c r="AI202"/>
  <c r="AA202"/>
  <c r="AB202" s="1"/>
  <c r="K202"/>
  <c r="H202" i="29" s="1"/>
  <c r="G202" i="17"/>
  <c r="DE200"/>
  <c r="DA200"/>
  <c r="CG200"/>
  <c r="CC200"/>
  <c r="CD200" s="1"/>
  <c r="BI200"/>
  <c r="BE200"/>
  <c r="BA200"/>
  <c r="AS200"/>
  <c r="AT200" s="1"/>
  <c r="Y200"/>
  <c r="U200"/>
  <c r="Q200"/>
  <c r="I200"/>
  <c r="G200" i="29" s="1"/>
  <c r="DO198" i="17"/>
  <c r="CU198"/>
  <c r="CV198" s="1"/>
  <c r="CM198"/>
  <c r="CA198"/>
  <c r="BW198"/>
  <c r="BX198" s="1"/>
  <c r="BY198" s="1"/>
  <c r="CE198" s="1"/>
  <c r="BS198"/>
  <c r="AQ198"/>
  <c r="AM198"/>
  <c r="AN198" s="1"/>
  <c r="AO198" s="1"/>
  <c r="AU198" s="1"/>
  <c r="AI198"/>
  <c r="K198"/>
  <c r="H198" i="29" s="1"/>
  <c r="G198" i="17"/>
  <c r="E198" i="29" s="1"/>
  <c r="DE196" i="17"/>
  <c r="DG196" s="1"/>
  <c r="DH196" s="1"/>
  <c r="DA196"/>
  <c r="DC196" s="1"/>
  <c r="DD196" s="1"/>
  <c r="CG196"/>
  <c r="CC196"/>
  <c r="CD196" s="1"/>
  <c r="BI196"/>
  <c r="BE196"/>
  <c r="BA196"/>
  <c r="Y196"/>
  <c r="U196"/>
  <c r="Q196"/>
  <c r="I196"/>
  <c r="G196" i="29" s="1"/>
  <c r="DO194" i="17"/>
  <c r="CU194"/>
  <c r="CV194" s="1"/>
  <c r="CM194"/>
  <c r="CA194"/>
  <c r="BW194"/>
  <c r="BS194"/>
  <c r="BK194"/>
  <c r="BL194" s="1"/>
  <c r="AQ194"/>
  <c r="AM194"/>
  <c r="AN194" s="1"/>
  <c r="AO194" s="1"/>
  <c r="AU194" s="1"/>
  <c r="AI194"/>
  <c r="AA194"/>
  <c r="AB194" s="1"/>
  <c r="K194"/>
  <c r="H194" i="29" s="1"/>
  <c r="G194" i="17"/>
  <c r="DE192"/>
  <c r="DG192" s="1"/>
  <c r="DH192" s="1"/>
  <c r="DA192"/>
  <c r="DC192" s="1"/>
  <c r="DD192" s="1"/>
  <c r="CG192"/>
  <c r="CC192"/>
  <c r="CD192" s="1"/>
  <c r="BI192"/>
  <c r="BE192"/>
  <c r="BA192"/>
  <c r="Y192"/>
  <c r="U192"/>
  <c r="Q192"/>
  <c r="I192"/>
  <c r="G192" i="29" s="1"/>
  <c r="DO190" i="17"/>
  <c r="CU190"/>
  <c r="CV190" s="1"/>
  <c r="CM190"/>
  <c r="CA190"/>
  <c r="BW190"/>
  <c r="BX190" s="1"/>
  <c r="BY190" s="1"/>
  <c r="CE190" s="1"/>
  <c r="BS190"/>
  <c r="BK190"/>
  <c r="BL190" s="1"/>
  <c r="AQ190"/>
  <c r="AM190"/>
  <c r="AN190" s="1"/>
  <c r="AO190" s="1"/>
  <c r="AU190" s="1"/>
  <c r="AI190"/>
  <c r="AA190"/>
  <c r="AB190" s="1"/>
  <c r="K190"/>
  <c r="H190" i="29" s="1"/>
  <c r="G190" i="17"/>
  <c r="E190" i="29" s="1"/>
  <c r="AA189" i="17"/>
  <c r="AB189" s="1"/>
  <c r="DF188"/>
  <c r="DG188" s="1"/>
  <c r="DH188" s="1"/>
  <c r="DA188"/>
  <c r="DC188" s="1"/>
  <c r="DD188" s="1"/>
  <c r="CU188"/>
  <c r="CW188" s="1"/>
  <c r="BA188"/>
  <c r="AQ188"/>
  <c r="AL188"/>
  <c r="I188"/>
  <c r="G188" i="29" s="1"/>
  <c r="C188" i="17"/>
  <c r="AS187"/>
  <c r="AT187" s="1"/>
  <c r="BT186"/>
  <c r="BU186" s="1"/>
  <c r="AP186"/>
  <c r="AA186"/>
  <c r="AB186" s="1"/>
  <c r="BX184"/>
  <c r="BY184" s="1"/>
  <c r="CE184" s="1"/>
  <c r="DA183"/>
  <c r="BI183"/>
  <c r="BA183"/>
  <c r="U183"/>
  <c r="I183"/>
  <c r="G183" i="29" s="1"/>
  <c r="BZ181" i="17"/>
  <c r="BX180"/>
  <c r="BY180" s="1"/>
  <c r="CE180" s="1"/>
  <c r="DA179"/>
  <c r="BI179"/>
  <c r="BA179"/>
  <c r="U179"/>
  <c r="I179"/>
  <c r="G179" i="29" s="1"/>
  <c r="DA175" i="17"/>
  <c r="DC175" s="1"/>
  <c r="DD175" s="1"/>
  <c r="CC175"/>
  <c r="CD175" s="1"/>
  <c r="BI175"/>
  <c r="BA175"/>
  <c r="U175"/>
  <c r="I175"/>
  <c r="G175" i="29" s="1"/>
  <c r="DN171" i="17"/>
  <c r="BR171"/>
  <c r="F171"/>
  <c r="C171" i="29" s="1"/>
  <c r="BF170" i="17"/>
  <c r="BG170" s="1"/>
  <c r="BM170" s="1"/>
  <c r="CV168"/>
  <c r="CZ168" s="1"/>
  <c r="C149"/>
  <c r="G149"/>
  <c r="E149" i="29" s="1"/>
  <c r="K149" i="17"/>
  <c r="H149" i="29" s="1"/>
  <c r="AI149" i="17"/>
  <c r="AM149"/>
  <c r="BJ147"/>
  <c r="Z147"/>
  <c r="CW146"/>
  <c r="CV146"/>
  <c r="AJ146"/>
  <c r="AK146" s="1"/>
  <c r="AR146"/>
  <c r="E146"/>
  <c r="D146" i="29" s="1"/>
  <c r="I146" i="17"/>
  <c r="G146" i="29" s="1"/>
  <c r="Q146" i="17"/>
  <c r="U146"/>
  <c r="Y146"/>
  <c r="AS146"/>
  <c r="AT146" s="1"/>
  <c r="BA146"/>
  <c r="BE146"/>
  <c r="BI146"/>
  <c r="CC146"/>
  <c r="CD146" s="1"/>
  <c r="CG146"/>
  <c r="DA146"/>
  <c r="DC146" s="1"/>
  <c r="DD146" s="1"/>
  <c r="DE146"/>
  <c r="D146"/>
  <c r="H146"/>
  <c r="F146" i="29" s="1"/>
  <c r="P146" i="17"/>
  <c r="T146"/>
  <c r="AA146" s="1"/>
  <c r="AB146" s="1"/>
  <c r="AZ146"/>
  <c r="BD146"/>
  <c r="CF146"/>
  <c r="CN146"/>
  <c r="CP146" s="1"/>
  <c r="BJ143"/>
  <c r="Z143"/>
  <c r="CW142"/>
  <c r="CV142"/>
  <c r="CZ142" s="1"/>
  <c r="DI172"/>
  <c r="DJ172" s="1"/>
  <c r="DE172"/>
  <c r="DA172"/>
  <c r="DC172" s="1"/>
  <c r="DD172" s="1"/>
  <c r="CG172"/>
  <c r="BI172"/>
  <c r="BE172"/>
  <c r="BA172"/>
  <c r="Y172"/>
  <c r="U172"/>
  <c r="Q172"/>
  <c r="I172"/>
  <c r="G172" i="29" s="1"/>
  <c r="E172" i="17"/>
  <c r="D172" i="29" s="1"/>
  <c r="BK170" i="17"/>
  <c r="BL170" s="1"/>
  <c r="AA170"/>
  <c r="AB170" s="1"/>
  <c r="DE168"/>
  <c r="DG168" s="1"/>
  <c r="DH168" s="1"/>
  <c r="DA168"/>
  <c r="DC168" s="1"/>
  <c r="DD168" s="1"/>
  <c r="CW168"/>
  <c r="CG168"/>
  <c r="CC168"/>
  <c r="CD168" s="1"/>
  <c r="BI168"/>
  <c r="BE168"/>
  <c r="BA168"/>
  <c r="AS168"/>
  <c r="AT168" s="1"/>
  <c r="Y168"/>
  <c r="U168"/>
  <c r="Q168"/>
  <c r="I168"/>
  <c r="G168" i="29" s="1"/>
  <c r="E168" i="17"/>
  <c r="D168" i="29" s="1"/>
  <c r="CN167" i="17"/>
  <c r="CF167"/>
  <c r="BD167"/>
  <c r="BK167" s="1"/>
  <c r="BL167" s="1"/>
  <c r="AZ167"/>
  <c r="AR167"/>
  <c r="T167"/>
  <c r="P167"/>
  <c r="H167"/>
  <c r="F167" i="29" s="1"/>
  <c r="D167" i="17"/>
  <c r="CI166"/>
  <c r="BK166"/>
  <c r="BL166" s="1"/>
  <c r="AA166"/>
  <c r="AB166" s="1"/>
  <c r="DE164"/>
  <c r="DG164" s="1"/>
  <c r="DH164" s="1"/>
  <c r="DA164"/>
  <c r="DC164" s="1"/>
  <c r="DD164" s="1"/>
  <c r="CW164"/>
  <c r="CG164"/>
  <c r="BI164"/>
  <c r="BE164"/>
  <c r="BA164"/>
  <c r="Y164"/>
  <c r="U164"/>
  <c r="Q164"/>
  <c r="I164"/>
  <c r="G164" i="29" s="1"/>
  <c r="E164" i="17"/>
  <c r="D164" i="29" s="1"/>
  <c r="CN163" i="17"/>
  <c r="CF163"/>
  <c r="BD163"/>
  <c r="AZ163"/>
  <c r="T163"/>
  <c r="AA163" s="1"/>
  <c r="AB163" s="1"/>
  <c r="P163"/>
  <c r="H163"/>
  <c r="F163" i="29" s="1"/>
  <c r="D163" i="17"/>
  <c r="CI162"/>
  <c r="BK162"/>
  <c r="BL162" s="1"/>
  <c r="AA162"/>
  <c r="AB162" s="1"/>
  <c r="BJ161"/>
  <c r="Z161"/>
  <c r="DE160"/>
  <c r="DG160" s="1"/>
  <c r="DH160" s="1"/>
  <c r="DA160"/>
  <c r="CW160"/>
  <c r="CG160"/>
  <c r="BI160"/>
  <c r="BE160"/>
  <c r="BA160"/>
  <c r="Y160"/>
  <c r="U160"/>
  <c r="Q160"/>
  <c r="I160"/>
  <c r="G160" i="29" s="1"/>
  <c r="E160" i="17"/>
  <c r="D160" i="29" s="1"/>
  <c r="CN159" i="17"/>
  <c r="CF159"/>
  <c r="BD159"/>
  <c r="BK159" s="1"/>
  <c r="BL159" s="1"/>
  <c r="AZ159"/>
  <c r="AR159"/>
  <c r="T159"/>
  <c r="AA159" s="1"/>
  <c r="AB159" s="1"/>
  <c r="P159"/>
  <c r="H159"/>
  <c r="F159" i="29" s="1"/>
  <c r="D159" i="17"/>
  <c r="BK158"/>
  <c r="BL158" s="1"/>
  <c r="BJ157"/>
  <c r="DE156"/>
  <c r="DG156" s="1"/>
  <c r="DH156" s="1"/>
  <c r="DA156"/>
  <c r="CW156"/>
  <c r="CG156"/>
  <c r="CC156"/>
  <c r="CD156" s="1"/>
  <c r="BI156"/>
  <c r="BE156"/>
  <c r="BA156"/>
  <c r="AS156"/>
  <c r="AT156" s="1"/>
  <c r="Y156"/>
  <c r="U156"/>
  <c r="Q156"/>
  <c r="I156"/>
  <c r="G156" i="29" s="1"/>
  <c r="E156" i="17"/>
  <c r="D156" i="29" s="1"/>
  <c r="CN155" i="17"/>
  <c r="CF155"/>
  <c r="CB155"/>
  <c r="BD155"/>
  <c r="AZ155"/>
  <c r="T155"/>
  <c r="AA155" s="1"/>
  <c r="AB155" s="1"/>
  <c r="P155"/>
  <c r="H155"/>
  <c r="F155" i="29" s="1"/>
  <c r="D155" i="17"/>
  <c r="CI154"/>
  <c r="BK154"/>
  <c r="BL154" s="1"/>
  <c r="AA154"/>
  <c r="AB154" s="1"/>
  <c r="BJ153"/>
  <c r="Z153"/>
  <c r="DE152"/>
  <c r="DG152" s="1"/>
  <c r="DH152" s="1"/>
  <c r="DA152"/>
  <c r="DC152" s="1"/>
  <c r="DD152" s="1"/>
  <c r="CW152"/>
  <c r="CG152"/>
  <c r="CC152"/>
  <c r="CD152" s="1"/>
  <c r="BI152"/>
  <c r="BE152"/>
  <c r="BA152"/>
  <c r="AS152"/>
  <c r="AT152" s="1"/>
  <c r="Y152"/>
  <c r="U152"/>
  <c r="Q152"/>
  <c r="I152"/>
  <c r="G152" i="29" s="1"/>
  <c r="E152" i="17"/>
  <c r="D152" i="29" s="1"/>
  <c r="CN151" i="17"/>
  <c r="CF151"/>
  <c r="BD151"/>
  <c r="BK151" s="1"/>
  <c r="BL151" s="1"/>
  <c r="AZ151"/>
  <c r="AR151"/>
  <c r="T151"/>
  <c r="AA151" s="1"/>
  <c r="AB151" s="1"/>
  <c r="P151"/>
  <c r="H151"/>
  <c r="F151" i="29" s="1"/>
  <c r="D151" i="17"/>
  <c r="CI150"/>
  <c r="BK150"/>
  <c r="BL150" s="1"/>
  <c r="AA150"/>
  <c r="AB150" s="1"/>
  <c r="BJ149"/>
  <c r="BF148"/>
  <c r="BG148" s="1"/>
  <c r="BM148" s="1"/>
  <c r="BX146"/>
  <c r="BY146" s="1"/>
  <c r="CE146" s="1"/>
  <c r="DA145"/>
  <c r="CC145"/>
  <c r="CD145" s="1"/>
  <c r="BI145"/>
  <c r="BA145"/>
  <c r="U145"/>
  <c r="BX142"/>
  <c r="BY142" s="1"/>
  <c r="CE142" s="1"/>
  <c r="DB141"/>
  <c r="BV141"/>
  <c r="CC141" s="1"/>
  <c r="CD141" s="1"/>
  <c r="AH141"/>
  <c r="BJ148"/>
  <c r="D145"/>
  <c r="H145"/>
  <c r="F145" i="29" s="1"/>
  <c r="P145" i="17"/>
  <c r="T145"/>
  <c r="AZ145"/>
  <c r="BD145"/>
  <c r="CF145"/>
  <c r="CN145"/>
  <c r="C145"/>
  <c r="G145"/>
  <c r="E145" i="29" s="1"/>
  <c r="K145" i="17"/>
  <c r="H145" i="29" s="1"/>
  <c r="AI145" i="17"/>
  <c r="AM145"/>
  <c r="AQ145"/>
  <c r="BS145"/>
  <c r="BW145"/>
  <c r="BX145" s="1"/>
  <c r="BY145" s="1"/>
  <c r="CE145" s="1"/>
  <c r="CA145"/>
  <c r="CM145"/>
  <c r="CU145"/>
  <c r="DO145"/>
  <c r="Z144"/>
  <c r="DE167"/>
  <c r="DA167"/>
  <c r="CG167"/>
  <c r="BI167"/>
  <c r="BE167"/>
  <c r="BA167"/>
  <c r="AS167"/>
  <c r="AT167" s="1"/>
  <c r="Y167"/>
  <c r="U167"/>
  <c r="Q167"/>
  <c r="I167"/>
  <c r="G167" i="29" s="1"/>
  <c r="E167" i="17"/>
  <c r="D167" i="29" s="1"/>
  <c r="DE163" i="17"/>
  <c r="DG163" s="1"/>
  <c r="DH163" s="1"/>
  <c r="DA163"/>
  <c r="DC163" s="1"/>
  <c r="DD163" s="1"/>
  <c r="CG163"/>
  <c r="CC163"/>
  <c r="CD163" s="1"/>
  <c r="BI163"/>
  <c r="BE163"/>
  <c r="BA163"/>
  <c r="Y163"/>
  <c r="U163"/>
  <c r="Q163"/>
  <c r="I163"/>
  <c r="G163" i="29" s="1"/>
  <c r="E163" i="17"/>
  <c r="D163" i="29" s="1"/>
  <c r="DE159" i="17"/>
  <c r="DA159"/>
  <c r="DC159" s="1"/>
  <c r="DD159" s="1"/>
  <c r="CG159"/>
  <c r="BI159"/>
  <c r="BE159"/>
  <c r="BA159"/>
  <c r="AS159"/>
  <c r="AT159" s="1"/>
  <c r="Y159"/>
  <c r="U159"/>
  <c r="Q159"/>
  <c r="I159"/>
  <c r="G159" i="29" s="1"/>
  <c r="E159" i="17"/>
  <c r="D159" i="29" s="1"/>
  <c r="DE155" i="17"/>
  <c r="DG155" s="1"/>
  <c r="DH155" s="1"/>
  <c r="DA155"/>
  <c r="DC155" s="1"/>
  <c r="DD155" s="1"/>
  <c r="CG155"/>
  <c r="CC155"/>
  <c r="CD155" s="1"/>
  <c r="BI155"/>
  <c r="BE155"/>
  <c r="BA155"/>
  <c r="Y155"/>
  <c r="U155"/>
  <c r="Q155"/>
  <c r="I155"/>
  <c r="G155" i="29" s="1"/>
  <c r="E155" i="17"/>
  <c r="D155" i="29" s="1"/>
  <c r="DE151" i="17"/>
  <c r="DG151" s="1"/>
  <c r="DH151" s="1"/>
  <c r="DA151"/>
  <c r="CG151"/>
  <c r="BI151"/>
  <c r="BE151"/>
  <c r="BA151"/>
  <c r="AS151"/>
  <c r="AT151" s="1"/>
  <c r="Y151"/>
  <c r="U151"/>
  <c r="Q151"/>
  <c r="I151"/>
  <c r="G151" i="29" s="1"/>
  <c r="E151" i="17"/>
  <c r="D151" i="29" s="1"/>
  <c r="CP148" i="17"/>
  <c r="V148"/>
  <c r="W148" s="1"/>
  <c r="AC148" s="1"/>
  <c r="Z148"/>
  <c r="CB146"/>
  <c r="E141"/>
  <c r="D141" i="29" s="1"/>
  <c r="I141" i="17"/>
  <c r="G141" i="29" s="1"/>
  <c r="Q141" i="17"/>
  <c r="U141"/>
  <c r="Y141"/>
  <c r="BA141"/>
  <c r="BE141"/>
  <c r="BI141"/>
  <c r="CG141"/>
  <c r="DA141"/>
  <c r="DE141"/>
  <c r="DG141" s="1"/>
  <c r="DH141" s="1"/>
  <c r="D141"/>
  <c r="H141"/>
  <c r="F141" i="29" s="1"/>
  <c r="P141" i="17"/>
  <c r="T141"/>
  <c r="AZ141"/>
  <c r="BD141"/>
  <c r="CF141"/>
  <c r="CN141"/>
  <c r="C141"/>
  <c r="G141"/>
  <c r="E141" i="29" s="1"/>
  <c r="K141" i="17"/>
  <c r="H141" i="29" s="1"/>
  <c r="AI141" i="17"/>
  <c r="AM141"/>
  <c r="AQ141"/>
  <c r="BS141"/>
  <c r="BW141"/>
  <c r="CA141"/>
  <c r="CM141"/>
  <c r="CU141"/>
  <c r="CV141" s="1"/>
  <c r="CZ141" s="1"/>
  <c r="DO141"/>
  <c r="CP147"/>
  <c r="AA144"/>
  <c r="AB144" s="1"/>
  <c r="V144"/>
  <c r="W144" s="1"/>
  <c r="AC144" s="1"/>
  <c r="DE185"/>
  <c r="DG185" s="1"/>
  <c r="DH185" s="1"/>
  <c r="DA185"/>
  <c r="CG185"/>
  <c r="CH185" s="1"/>
  <c r="CC185"/>
  <c r="CD185" s="1"/>
  <c r="BI185"/>
  <c r="BE185"/>
  <c r="BF185" s="1"/>
  <c r="BG185" s="1"/>
  <c r="BM185" s="1"/>
  <c r="BA185"/>
  <c r="BB185" s="1"/>
  <c r="BC185" s="1"/>
  <c r="Y185"/>
  <c r="U185"/>
  <c r="V185" s="1"/>
  <c r="W185" s="1"/>
  <c r="AC185" s="1"/>
  <c r="Q185"/>
  <c r="I185"/>
  <c r="G185" i="29" s="1"/>
  <c r="DI181" i="17"/>
  <c r="DM181" s="1"/>
  <c r="DE181"/>
  <c r="DG181" s="1"/>
  <c r="DH181" s="1"/>
  <c r="DA181"/>
  <c r="DC181" s="1"/>
  <c r="DD181" s="1"/>
  <c r="CG181"/>
  <c r="CI181" s="1"/>
  <c r="CC181"/>
  <c r="CD181" s="1"/>
  <c r="BI181"/>
  <c r="BE181"/>
  <c r="BF181" s="1"/>
  <c r="BG181" s="1"/>
  <c r="BM181" s="1"/>
  <c r="BA181"/>
  <c r="BB181" s="1"/>
  <c r="BC181" s="1"/>
  <c r="Y181"/>
  <c r="U181"/>
  <c r="Q181"/>
  <c r="I181"/>
  <c r="G181" i="29" s="1"/>
  <c r="DI177" i="17"/>
  <c r="DM177" s="1"/>
  <c r="DE177"/>
  <c r="DG177" s="1"/>
  <c r="DH177" s="1"/>
  <c r="DA177"/>
  <c r="DC177" s="1"/>
  <c r="DD177" s="1"/>
  <c r="CG177"/>
  <c r="CI177" s="1"/>
  <c r="CC177"/>
  <c r="CD177" s="1"/>
  <c r="BI177"/>
  <c r="BE177"/>
  <c r="BF177" s="1"/>
  <c r="BG177" s="1"/>
  <c r="BM177" s="1"/>
  <c r="BA177"/>
  <c r="AS177"/>
  <c r="AT177" s="1"/>
  <c r="Y177"/>
  <c r="U177"/>
  <c r="V177" s="1"/>
  <c r="W177" s="1"/>
  <c r="AC177" s="1"/>
  <c r="Q177"/>
  <c r="R177" s="1"/>
  <c r="S177" s="1"/>
  <c r="I177"/>
  <c r="G177" i="29" s="1"/>
  <c r="DE173" i="17"/>
  <c r="DA173"/>
  <c r="DC173" s="1"/>
  <c r="DD173" s="1"/>
  <c r="CG173"/>
  <c r="CI173" s="1"/>
  <c r="CC173"/>
  <c r="CD173" s="1"/>
  <c r="BI173"/>
  <c r="BE173"/>
  <c r="BF173" s="1"/>
  <c r="BG173" s="1"/>
  <c r="BM173" s="1"/>
  <c r="BA173"/>
  <c r="AS173"/>
  <c r="AT173" s="1"/>
  <c r="Y173"/>
  <c r="U173"/>
  <c r="V173" s="1"/>
  <c r="W173" s="1"/>
  <c r="AC173" s="1"/>
  <c r="Q173"/>
  <c r="I173"/>
  <c r="G173" i="29" s="1"/>
  <c r="CN172" i="17"/>
  <c r="CO172" s="1"/>
  <c r="CS172" s="1"/>
  <c r="CF172"/>
  <c r="BD172"/>
  <c r="AZ172"/>
  <c r="T172"/>
  <c r="P172"/>
  <c r="H172"/>
  <c r="F172" i="29" s="1"/>
  <c r="BJ170" i="17"/>
  <c r="Z170"/>
  <c r="DE169"/>
  <c r="DG169" s="1"/>
  <c r="DH169" s="1"/>
  <c r="DA169"/>
  <c r="DC169" s="1"/>
  <c r="DD169" s="1"/>
  <c r="CG169"/>
  <c r="CH169" s="1"/>
  <c r="CL169" s="1"/>
  <c r="BI169"/>
  <c r="BE169"/>
  <c r="BF169" s="1"/>
  <c r="BG169" s="1"/>
  <c r="BM169" s="1"/>
  <c r="BA169"/>
  <c r="BB169" s="1"/>
  <c r="BC169" s="1"/>
  <c r="AS169"/>
  <c r="AT169" s="1"/>
  <c r="Y169"/>
  <c r="U169"/>
  <c r="V169" s="1"/>
  <c r="W169" s="1"/>
  <c r="AC169" s="1"/>
  <c r="Q169"/>
  <c r="I169"/>
  <c r="G169" i="29" s="1"/>
  <c r="CN168" i="17"/>
  <c r="CP168" s="1"/>
  <c r="CF168"/>
  <c r="BD168"/>
  <c r="AZ168"/>
  <c r="T168"/>
  <c r="P168"/>
  <c r="H168"/>
  <c r="F168" i="29" s="1"/>
  <c r="DO167" i="17"/>
  <c r="CU167"/>
  <c r="CW167" s="1"/>
  <c r="CM167"/>
  <c r="CA167"/>
  <c r="BW167"/>
  <c r="BS167"/>
  <c r="AQ167"/>
  <c r="AM167"/>
  <c r="AN167" s="1"/>
  <c r="AO167" s="1"/>
  <c r="AU167" s="1"/>
  <c r="AI167"/>
  <c r="AA167"/>
  <c r="AB167" s="1"/>
  <c r="K167"/>
  <c r="H167" i="29" s="1"/>
  <c r="G167" i="17"/>
  <c r="E167" i="29" s="1"/>
  <c r="BJ166" i="17"/>
  <c r="Z166"/>
  <c r="DI165"/>
  <c r="DM165" s="1"/>
  <c r="DE165"/>
  <c r="DG165" s="1"/>
  <c r="DH165" s="1"/>
  <c r="DA165"/>
  <c r="CG165"/>
  <c r="CH165" s="1"/>
  <c r="CL165" s="1"/>
  <c r="CC165"/>
  <c r="CD165" s="1"/>
  <c r="BI165"/>
  <c r="BE165"/>
  <c r="BF165" s="1"/>
  <c r="BG165" s="1"/>
  <c r="BM165" s="1"/>
  <c r="BA165"/>
  <c r="AS165"/>
  <c r="AT165" s="1"/>
  <c r="Y165"/>
  <c r="U165"/>
  <c r="V165" s="1"/>
  <c r="W165" s="1"/>
  <c r="AC165" s="1"/>
  <c r="Q165"/>
  <c r="I165"/>
  <c r="G165" i="29" s="1"/>
  <c r="CN164" i="17"/>
  <c r="CF164"/>
  <c r="BD164"/>
  <c r="AZ164"/>
  <c r="T164"/>
  <c r="P164"/>
  <c r="H164"/>
  <c r="F164" i="29" s="1"/>
  <c r="DO163" i="17"/>
  <c r="CU163"/>
  <c r="CV163" s="1"/>
  <c r="CZ163" s="1"/>
  <c r="CM163"/>
  <c r="CA163"/>
  <c r="BW163"/>
  <c r="BX163" s="1"/>
  <c r="BY163" s="1"/>
  <c r="CE163" s="1"/>
  <c r="BS163"/>
  <c r="AQ163"/>
  <c r="AM163"/>
  <c r="AI163"/>
  <c r="K163"/>
  <c r="H163" i="29" s="1"/>
  <c r="G163" i="17"/>
  <c r="BJ162"/>
  <c r="Z162"/>
  <c r="DI161"/>
  <c r="DM161" s="1"/>
  <c r="DE161"/>
  <c r="DG161" s="1"/>
  <c r="DH161" s="1"/>
  <c r="DA161"/>
  <c r="CG161"/>
  <c r="CH161" s="1"/>
  <c r="CL161" s="1"/>
  <c r="CC161"/>
  <c r="CD161" s="1"/>
  <c r="BI161"/>
  <c r="BE161"/>
  <c r="BF161" s="1"/>
  <c r="BG161" s="1"/>
  <c r="BM161" s="1"/>
  <c r="BA161"/>
  <c r="Y161"/>
  <c r="U161"/>
  <c r="V161" s="1"/>
  <c r="W161" s="1"/>
  <c r="AC161" s="1"/>
  <c r="Q161"/>
  <c r="I161"/>
  <c r="G161" i="29" s="1"/>
  <c r="CN160" i="17"/>
  <c r="CF160"/>
  <c r="BD160"/>
  <c r="AZ160"/>
  <c r="T160"/>
  <c r="P160"/>
  <c r="H160"/>
  <c r="F160" i="29" s="1"/>
  <c r="DO159" i="17"/>
  <c r="CU159"/>
  <c r="CM159"/>
  <c r="CA159"/>
  <c r="BW159"/>
  <c r="BX159" s="1"/>
  <c r="BY159" s="1"/>
  <c r="CE159" s="1"/>
  <c r="BS159"/>
  <c r="AQ159"/>
  <c r="AM159"/>
  <c r="AN159" s="1"/>
  <c r="AO159" s="1"/>
  <c r="AU159" s="1"/>
  <c r="AI159"/>
  <c r="K159"/>
  <c r="H159" i="29" s="1"/>
  <c r="G159" i="17"/>
  <c r="E159" i="29" s="1"/>
  <c r="BJ158" i="17"/>
  <c r="Z158"/>
  <c r="DE157"/>
  <c r="DG157" s="1"/>
  <c r="DH157" s="1"/>
  <c r="DA157"/>
  <c r="DC157" s="1"/>
  <c r="DD157" s="1"/>
  <c r="CG157"/>
  <c r="CH157" s="1"/>
  <c r="CL157" s="1"/>
  <c r="BI157"/>
  <c r="BE157"/>
  <c r="BF157" s="1"/>
  <c r="BG157" s="1"/>
  <c r="BM157" s="1"/>
  <c r="BA157"/>
  <c r="Y157"/>
  <c r="U157"/>
  <c r="V157" s="1"/>
  <c r="W157" s="1"/>
  <c r="AC157" s="1"/>
  <c r="Q157"/>
  <c r="I157"/>
  <c r="G157" i="29" s="1"/>
  <c r="CN156" i="17"/>
  <c r="CP156" s="1"/>
  <c r="CF156"/>
  <c r="BD156"/>
  <c r="AZ156"/>
  <c r="T156"/>
  <c r="P156"/>
  <c r="H156"/>
  <c r="F156" i="29" s="1"/>
  <c r="DO155" i="17"/>
  <c r="CU155"/>
  <c r="CV155" s="1"/>
  <c r="CZ155" s="1"/>
  <c r="CM155"/>
  <c r="CA155"/>
  <c r="BW155"/>
  <c r="BX155" s="1"/>
  <c r="BY155" s="1"/>
  <c r="CE155" s="1"/>
  <c r="BS155"/>
  <c r="BT155" s="1"/>
  <c r="BU155" s="1"/>
  <c r="BK155"/>
  <c r="BL155" s="1"/>
  <c r="AQ155"/>
  <c r="AM155"/>
  <c r="AI155"/>
  <c r="K155"/>
  <c r="H155" i="29" s="1"/>
  <c r="G155" i="17"/>
  <c r="E155" i="29" s="1"/>
  <c r="BJ154" i="17"/>
  <c r="Z154"/>
  <c r="DI153"/>
  <c r="DM153" s="1"/>
  <c r="DE153"/>
  <c r="DG153" s="1"/>
  <c r="DH153" s="1"/>
  <c r="DA153"/>
  <c r="DC153" s="1"/>
  <c r="DD153" s="1"/>
  <c r="CG153"/>
  <c r="CI153" s="1"/>
  <c r="CC153"/>
  <c r="CD153" s="1"/>
  <c r="BI153"/>
  <c r="BE153"/>
  <c r="BF153" s="1"/>
  <c r="BG153" s="1"/>
  <c r="BM153" s="1"/>
  <c r="BA153"/>
  <c r="AS153"/>
  <c r="AT153" s="1"/>
  <c r="Y153"/>
  <c r="U153"/>
  <c r="V153" s="1"/>
  <c r="W153" s="1"/>
  <c r="AC153" s="1"/>
  <c r="Q153"/>
  <c r="I153"/>
  <c r="G153" i="29" s="1"/>
  <c r="CN152" i="17"/>
  <c r="CF152"/>
  <c r="BD152"/>
  <c r="AZ152"/>
  <c r="T152"/>
  <c r="P152"/>
  <c r="H152"/>
  <c r="F152" i="29" s="1"/>
  <c r="DO151" i="17"/>
  <c r="CU151"/>
  <c r="CM151"/>
  <c r="CA151"/>
  <c r="BW151"/>
  <c r="BX151" s="1"/>
  <c r="BY151" s="1"/>
  <c r="CE151" s="1"/>
  <c r="BS151"/>
  <c r="AQ151"/>
  <c r="AM151"/>
  <c r="AN151" s="1"/>
  <c r="AO151" s="1"/>
  <c r="AU151" s="1"/>
  <c r="AI151"/>
  <c r="K151"/>
  <c r="H151" i="29" s="1"/>
  <c r="G151" i="17"/>
  <c r="E151" i="29" s="1"/>
  <c r="BJ150" i="17"/>
  <c r="Z150"/>
  <c r="DE149"/>
  <c r="DG149" s="1"/>
  <c r="DH149" s="1"/>
  <c r="DA149"/>
  <c r="CG149"/>
  <c r="CI149" s="1"/>
  <c r="CC149"/>
  <c r="CD149" s="1"/>
  <c r="BI149"/>
  <c r="BE149"/>
  <c r="BF149" s="1"/>
  <c r="BG149" s="1"/>
  <c r="BM149" s="1"/>
  <c r="BA149"/>
  <c r="U149"/>
  <c r="V149" s="1"/>
  <c r="W149" s="1"/>
  <c r="AC149" s="1"/>
  <c r="P149"/>
  <c r="F149"/>
  <c r="C149" i="29" s="1"/>
  <c r="CO148" i="17"/>
  <c r="CS148" s="1"/>
  <c r="DO146"/>
  <c r="CA146"/>
  <c r="BS146"/>
  <c r="BZ146" s="1"/>
  <c r="AM146"/>
  <c r="AP146" s="1"/>
  <c r="G146"/>
  <c r="E146" i="29" s="1"/>
  <c r="DN145" i="17"/>
  <c r="DF145"/>
  <c r="BR145"/>
  <c r="AL145"/>
  <c r="F145"/>
  <c r="C145" i="29" s="1"/>
  <c r="DN141" i="17"/>
  <c r="BR141"/>
  <c r="F141"/>
  <c r="C141" i="29" s="1"/>
  <c r="Z135" i="17"/>
  <c r="E134"/>
  <c r="D134" i="29" s="1"/>
  <c r="I134" i="17"/>
  <c r="G134" i="29" s="1"/>
  <c r="Q134" i="17"/>
  <c r="R134" s="1"/>
  <c r="S134" s="1"/>
  <c r="U134"/>
  <c r="Y134"/>
  <c r="BA134"/>
  <c r="BE134"/>
  <c r="BF134" s="1"/>
  <c r="BG134" s="1"/>
  <c r="BM134" s="1"/>
  <c r="BI134"/>
  <c r="CG134"/>
  <c r="DA134"/>
  <c r="DE134"/>
  <c r="R131"/>
  <c r="S131" s="1"/>
  <c r="D130"/>
  <c r="H130"/>
  <c r="F130" i="29" s="1"/>
  <c r="P130" i="17"/>
  <c r="T130"/>
  <c r="AA130" s="1"/>
  <c r="AB130" s="1"/>
  <c r="AZ130"/>
  <c r="BD130"/>
  <c r="BK130" s="1"/>
  <c r="BL130" s="1"/>
  <c r="E130"/>
  <c r="D130" i="29" s="1"/>
  <c r="I130" i="17"/>
  <c r="G130" i="29" s="1"/>
  <c r="Q130" i="17"/>
  <c r="U130"/>
  <c r="Y130"/>
  <c r="BA130"/>
  <c r="BE130"/>
  <c r="BI130"/>
  <c r="CG130"/>
  <c r="DA130"/>
  <c r="DE130"/>
  <c r="C125"/>
  <c r="G125"/>
  <c r="E125" i="29" s="1"/>
  <c r="K125" i="17"/>
  <c r="H125" i="29" s="1"/>
  <c r="AI125" i="17"/>
  <c r="AJ125" s="1"/>
  <c r="AK125" s="1"/>
  <c r="AM125"/>
  <c r="AQ125"/>
  <c r="BS125"/>
  <c r="BW125"/>
  <c r="CA125"/>
  <c r="CM125"/>
  <c r="CU125"/>
  <c r="CV125" s="1"/>
  <c r="CZ125" s="1"/>
  <c r="DO125"/>
  <c r="D125"/>
  <c r="H125"/>
  <c r="F125" i="29" s="1"/>
  <c r="P125" i="17"/>
  <c r="T125"/>
  <c r="AZ125"/>
  <c r="BD125"/>
  <c r="BK125" s="1"/>
  <c r="BL125" s="1"/>
  <c r="CF125"/>
  <c r="CN125"/>
  <c r="CP123"/>
  <c r="R123"/>
  <c r="S123" s="1"/>
  <c r="CB122"/>
  <c r="BJ119"/>
  <c r="R119"/>
  <c r="S119" s="1"/>
  <c r="Z119"/>
  <c r="CB117"/>
  <c r="BX125"/>
  <c r="BY125" s="1"/>
  <c r="CE125" s="1"/>
  <c r="CV118"/>
  <c r="CZ118" s="1"/>
  <c r="AN118"/>
  <c r="AO118" s="1"/>
  <c r="AU118" s="1"/>
  <c r="BB116"/>
  <c r="BC116" s="1"/>
  <c r="AR129"/>
  <c r="C129"/>
  <c r="G129"/>
  <c r="E129" i="29" s="1"/>
  <c r="K129" i="17"/>
  <c r="H129" i="29" s="1"/>
  <c r="AI129" i="17"/>
  <c r="AM129"/>
  <c r="AN129" s="1"/>
  <c r="AO129" s="1"/>
  <c r="AU129" s="1"/>
  <c r="AQ129"/>
  <c r="BS129"/>
  <c r="BW129"/>
  <c r="BX129" s="1"/>
  <c r="BY129" s="1"/>
  <c r="CE129" s="1"/>
  <c r="CA129"/>
  <c r="CM129"/>
  <c r="CU129"/>
  <c r="CW129" s="1"/>
  <c r="DO129"/>
  <c r="D129"/>
  <c r="H129"/>
  <c r="F129" i="29" s="1"/>
  <c r="P129" i="17"/>
  <c r="T129"/>
  <c r="V129" s="1"/>
  <c r="W129" s="1"/>
  <c r="AC129" s="1"/>
  <c r="AZ129"/>
  <c r="BD129"/>
  <c r="BF129" s="1"/>
  <c r="BG129" s="1"/>
  <c r="BM129" s="1"/>
  <c r="CF129"/>
  <c r="CN129"/>
  <c r="CO127"/>
  <c r="CS127" s="1"/>
  <c r="BB127"/>
  <c r="BC127" s="1"/>
  <c r="R127"/>
  <c r="S127" s="1"/>
  <c r="BB124"/>
  <c r="BC124" s="1"/>
  <c r="R124"/>
  <c r="S124" s="1"/>
  <c r="Z124"/>
  <c r="CB121"/>
  <c r="AR117"/>
  <c r="BK115"/>
  <c r="BL115" s="1"/>
  <c r="DE147"/>
  <c r="DG147" s="1"/>
  <c r="DH147" s="1"/>
  <c r="DA147"/>
  <c r="CG147"/>
  <c r="CI147" s="1"/>
  <c r="BI147"/>
  <c r="BE147"/>
  <c r="BF147" s="1"/>
  <c r="BG147" s="1"/>
  <c r="BM147" s="1"/>
  <c r="BA147"/>
  <c r="AS147"/>
  <c r="AT147" s="1"/>
  <c r="Y147"/>
  <c r="U147"/>
  <c r="V147" s="1"/>
  <c r="W147" s="1"/>
  <c r="AC147" s="1"/>
  <c r="Q147"/>
  <c r="I147"/>
  <c r="G147" i="29" s="1"/>
  <c r="DE143" i="17"/>
  <c r="DG143" s="1"/>
  <c r="DH143" s="1"/>
  <c r="DA143"/>
  <c r="CG143"/>
  <c r="CI143" s="1"/>
  <c r="BI143"/>
  <c r="BE143"/>
  <c r="BF143" s="1"/>
  <c r="BG143" s="1"/>
  <c r="BM143" s="1"/>
  <c r="BA143"/>
  <c r="Y143"/>
  <c r="U143"/>
  <c r="V143" s="1"/>
  <c r="W143" s="1"/>
  <c r="AC143" s="1"/>
  <c r="Q143"/>
  <c r="I143"/>
  <c r="G143" i="29" s="1"/>
  <c r="CN142" i="17"/>
  <c r="CP142" s="1"/>
  <c r="CF142"/>
  <c r="CB142"/>
  <c r="BD142"/>
  <c r="AZ142"/>
  <c r="AR142"/>
  <c r="T142"/>
  <c r="P142"/>
  <c r="H142"/>
  <c r="F142" i="29" s="1"/>
  <c r="D142" i="17"/>
  <c r="BJ140"/>
  <c r="BF140"/>
  <c r="BG140" s="1"/>
  <c r="BM140" s="1"/>
  <c r="DI139"/>
  <c r="DM139" s="1"/>
  <c r="DE139"/>
  <c r="DA139"/>
  <c r="DC139" s="1"/>
  <c r="DD139" s="1"/>
  <c r="CG139"/>
  <c r="CH139" s="1"/>
  <c r="CL139" s="1"/>
  <c r="CC139"/>
  <c r="CD139" s="1"/>
  <c r="BI139"/>
  <c r="BE139"/>
  <c r="BA139"/>
  <c r="AS139"/>
  <c r="AT139" s="1"/>
  <c r="Y139"/>
  <c r="U139"/>
  <c r="Q139"/>
  <c r="R139" s="1"/>
  <c r="S139" s="1"/>
  <c r="I139"/>
  <c r="G139" i="29" s="1"/>
  <c r="CV138" i="17"/>
  <c r="CZ138" s="1"/>
  <c r="CN138"/>
  <c r="CO138" s="1"/>
  <c r="CS138" s="1"/>
  <c r="CF138"/>
  <c r="CB138"/>
  <c r="BD138"/>
  <c r="AZ138"/>
  <c r="AR138"/>
  <c r="T138"/>
  <c r="P138"/>
  <c r="H138"/>
  <c r="F138" i="29" s="1"/>
  <c r="D138" i="17"/>
  <c r="DO137"/>
  <c r="CU137"/>
  <c r="CW137" s="1"/>
  <c r="CM137"/>
  <c r="CA137"/>
  <c r="BW137"/>
  <c r="BX137" s="1"/>
  <c r="BY137" s="1"/>
  <c r="CE137" s="1"/>
  <c r="BS137"/>
  <c r="AQ137"/>
  <c r="AM137"/>
  <c r="AN137" s="1"/>
  <c r="AO137" s="1"/>
  <c r="AU137" s="1"/>
  <c r="AI137"/>
  <c r="K137"/>
  <c r="H137" i="29" s="1"/>
  <c r="G137" i="17"/>
  <c r="E137" i="29" s="1"/>
  <c r="C137" i="17"/>
  <c r="BF136"/>
  <c r="BG136" s="1"/>
  <c r="BM136" s="1"/>
  <c r="Z136"/>
  <c r="V136"/>
  <c r="W136" s="1"/>
  <c r="AC136" s="1"/>
  <c r="AJ135"/>
  <c r="AK135" s="1"/>
  <c r="DF134"/>
  <c r="CU134"/>
  <c r="CW134" s="1"/>
  <c r="BK134"/>
  <c r="BL134" s="1"/>
  <c r="AZ134"/>
  <c r="AQ134"/>
  <c r="AL134"/>
  <c r="H134"/>
  <c r="F134" i="29" s="1"/>
  <c r="C134" i="17"/>
  <c r="DI134" s="1"/>
  <c r="DB133"/>
  <c r="DC133" s="1"/>
  <c r="DD133" s="1"/>
  <c r="CG133"/>
  <c r="CA133"/>
  <c r="BV133"/>
  <c r="CC133" s="1"/>
  <c r="CD133" s="1"/>
  <c r="AS133"/>
  <c r="AT133" s="1"/>
  <c r="AM133"/>
  <c r="AN133" s="1"/>
  <c r="AO133" s="1"/>
  <c r="AU133" s="1"/>
  <c r="AH133"/>
  <c r="Y133"/>
  <c r="J133"/>
  <c r="I133" i="29" s="1"/>
  <c r="E133" i="17"/>
  <c r="D133" i="29" s="1"/>
  <c r="DN132" i="17"/>
  <c r="CN132"/>
  <c r="CC132"/>
  <c r="CD132" s="1"/>
  <c r="BR132"/>
  <c r="BI132"/>
  <c r="BD132"/>
  <c r="BK132" s="1"/>
  <c r="BL132" s="1"/>
  <c r="U132"/>
  <c r="P132"/>
  <c r="DF130"/>
  <c r="CU130"/>
  <c r="CW130" s="1"/>
  <c r="AQ130"/>
  <c r="AI130"/>
  <c r="AJ130" s="1"/>
  <c r="AK130" s="1"/>
  <c r="K130"/>
  <c r="H130" i="29" s="1"/>
  <c r="C130" i="17"/>
  <c r="BT127"/>
  <c r="BU127" s="1"/>
  <c r="BK127"/>
  <c r="BL127" s="1"/>
  <c r="AJ127"/>
  <c r="AK127" s="1"/>
  <c r="BR126"/>
  <c r="AL126"/>
  <c r="AN126" s="1"/>
  <c r="AO126" s="1"/>
  <c r="AU126" s="1"/>
  <c r="DE125"/>
  <c r="CG125"/>
  <c r="BE125"/>
  <c r="Y125"/>
  <c r="Q125"/>
  <c r="E125"/>
  <c r="D125" i="29" s="1"/>
  <c r="DO122" i="17"/>
  <c r="CA122"/>
  <c r="BS122"/>
  <c r="AM122"/>
  <c r="AN122" s="1"/>
  <c r="AO122" s="1"/>
  <c r="AU122" s="1"/>
  <c r="C132"/>
  <c r="G132"/>
  <c r="E132" i="29" s="1"/>
  <c r="K132" i="17"/>
  <c r="H132" i="29" s="1"/>
  <c r="AI132" i="17"/>
  <c r="AM132"/>
  <c r="AN132" s="1"/>
  <c r="AO132" s="1"/>
  <c r="AU132" s="1"/>
  <c r="AQ132"/>
  <c r="BS132"/>
  <c r="BW132"/>
  <c r="BX132" s="1"/>
  <c r="BY132" s="1"/>
  <c r="CE132" s="1"/>
  <c r="CA132"/>
  <c r="CM132"/>
  <c r="CU132"/>
  <c r="DO132"/>
  <c r="BJ128"/>
  <c r="AR122"/>
  <c r="D122"/>
  <c r="H122"/>
  <c r="F122" i="29" s="1"/>
  <c r="P122" i="17"/>
  <c r="T122"/>
  <c r="AZ122"/>
  <c r="BD122"/>
  <c r="CF122"/>
  <c r="CN122"/>
  <c r="E122"/>
  <c r="D122" i="29" s="1"/>
  <c r="I122" i="17"/>
  <c r="G122" i="29" s="1"/>
  <c r="Q122" i="17"/>
  <c r="U122"/>
  <c r="Y122"/>
  <c r="AS122"/>
  <c r="AT122" s="1"/>
  <c r="BA122"/>
  <c r="BE122"/>
  <c r="BI122"/>
  <c r="CC122"/>
  <c r="CD122" s="1"/>
  <c r="CG122"/>
  <c r="DA122"/>
  <c r="DC122" s="1"/>
  <c r="DD122" s="1"/>
  <c r="DE122"/>
  <c r="DG122" s="1"/>
  <c r="DH122" s="1"/>
  <c r="BK119"/>
  <c r="BL119" s="1"/>
  <c r="BF119"/>
  <c r="BG119" s="1"/>
  <c r="BM119" s="1"/>
  <c r="AA119"/>
  <c r="AB119" s="1"/>
  <c r="V119"/>
  <c r="W119" s="1"/>
  <c r="AC119" s="1"/>
  <c r="CK112"/>
  <c r="CJ112"/>
  <c r="CK104"/>
  <c r="CJ104"/>
  <c r="DI142"/>
  <c r="DJ142" s="1"/>
  <c r="DE142"/>
  <c r="DG142" s="1"/>
  <c r="DH142" s="1"/>
  <c r="DA142"/>
  <c r="DC142" s="1"/>
  <c r="DD142" s="1"/>
  <c r="CG142"/>
  <c r="CC142"/>
  <c r="CD142" s="1"/>
  <c r="BI142"/>
  <c r="BE142"/>
  <c r="BA142"/>
  <c r="AS142"/>
  <c r="AT142" s="1"/>
  <c r="Y142"/>
  <c r="U142"/>
  <c r="Q142"/>
  <c r="I142"/>
  <c r="G142" i="29" s="1"/>
  <c r="DI138" i="17"/>
  <c r="DJ138" s="1"/>
  <c r="DE138"/>
  <c r="DG138" s="1"/>
  <c r="DH138" s="1"/>
  <c r="DA138"/>
  <c r="DC138" s="1"/>
  <c r="DD138" s="1"/>
  <c r="CG138"/>
  <c r="CC138"/>
  <c r="CD138" s="1"/>
  <c r="BI138"/>
  <c r="BE138"/>
  <c r="BA138"/>
  <c r="AS138"/>
  <c r="AT138" s="1"/>
  <c r="Y138"/>
  <c r="U138"/>
  <c r="Q138"/>
  <c r="I138"/>
  <c r="G138" i="29" s="1"/>
  <c r="CN137" i="17"/>
  <c r="CF137"/>
  <c r="BD137"/>
  <c r="BK137" s="1"/>
  <c r="BL137" s="1"/>
  <c r="AZ137"/>
  <c r="AR137"/>
  <c r="T137"/>
  <c r="P137"/>
  <c r="H137"/>
  <c r="F137" i="29" s="1"/>
  <c r="D137" i="17"/>
  <c r="BF135"/>
  <c r="BG135" s="1"/>
  <c r="BM135" s="1"/>
  <c r="DB134"/>
  <c r="CF134"/>
  <c r="CA134"/>
  <c r="BV134"/>
  <c r="AM134"/>
  <c r="AH134"/>
  <c r="J134"/>
  <c r="I134" i="29" s="1"/>
  <c r="D134" i="17"/>
  <c r="DN133"/>
  <c r="DI133"/>
  <c r="DJ133" s="1"/>
  <c r="CM133"/>
  <c r="BW133"/>
  <c r="BR133"/>
  <c r="BI133"/>
  <c r="AI133"/>
  <c r="U133"/>
  <c r="K133"/>
  <c r="H133" i="29" s="1"/>
  <c r="X131" i="17"/>
  <c r="DB130"/>
  <c r="CF130"/>
  <c r="CA130"/>
  <c r="BV130"/>
  <c r="CC130" s="1"/>
  <c r="CD130" s="1"/>
  <c r="AL130"/>
  <c r="F130"/>
  <c r="C130" i="29" s="1"/>
  <c r="X128" i="17"/>
  <c r="DN125"/>
  <c r="DF125"/>
  <c r="BR125"/>
  <c r="AL125"/>
  <c r="F125"/>
  <c r="C125" i="29" s="1"/>
  <c r="X123" i="17"/>
  <c r="BB135"/>
  <c r="BC135" s="1"/>
  <c r="D133"/>
  <c r="H133"/>
  <c r="F133" i="29" s="1"/>
  <c r="P133" i="17"/>
  <c r="T133"/>
  <c r="AZ133"/>
  <c r="BD133"/>
  <c r="CF133"/>
  <c r="CN133"/>
  <c r="CV126"/>
  <c r="CZ126" s="1"/>
  <c r="CW126"/>
  <c r="AJ126"/>
  <c r="AK126" s="1"/>
  <c r="D126"/>
  <c r="H126"/>
  <c r="F126" i="29" s="1"/>
  <c r="P126" i="17"/>
  <c r="T126"/>
  <c r="AZ126"/>
  <c r="BD126"/>
  <c r="CF126"/>
  <c r="CN126"/>
  <c r="CO126" s="1"/>
  <c r="CS126" s="1"/>
  <c r="E126"/>
  <c r="D126" i="29" s="1"/>
  <c r="I126" i="17"/>
  <c r="G126" i="29" s="1"/>
  <c r="Q126" i="17"/>
  <c r="U126"/>
  <c r="Y126"/>
  <c r="BA126"/>
  <c r="BE126"/>
  <c r="BI126"/>
  <c r="CC126"/>
  <c r="CD126" s="1"/>
  <c r="CG126"/>
  <c r="DA126"/>
  <c r="DC126" s="1"/>
  <c r="DD126" s="1"/>
  <c r="DE126"/>
  <c r="DG126" s="1"/>
  <c r="DH126" s="1"/>
  <c r="DI126"/>
  <c r="DJ126" s="1"/>
  <c r="C121"/>
  <c r="G121"/>
  <c r="E121" i="29" s="1"/>
  <c r="K121" i="17"/>
  <c r="H121" i="29" s="1"/>
  <c r="AI121" i="17"/>
  <c r="AM121"/>
  <c r="AN121" s="1"/>
  <c r="AO121" s="1"/>
  <c r="AU121" s="1"/>
  <c r="AQ121"/>
  <c r="BS121"/>
  <c r="BW121"/>
  <c r="BX121" s="1"/>
  <c r="BY121" s="1"/>
  <c r="CE121" s="1"/>
  <c r="CA121"/>
  <c r="CM121"/>
  <c r="CU121"/>
  <c r="CW121" s="1"/>
  <c r="DO121"/>
  <c r="D121"/>
  <c r="H121"/>
  <c r="F121" i="29" s="1"/>
  <c r="P121" i="17"/>
  <c r="T121"/>
  <c r="V121" s="1"/>
  <c r="W121" s="1"/>
  <c r="AC121" s="1"/>
  <c r="AZ121"/>
  <c r="BD121"/>
  <c r="BF121" s="1"/>
  <c r="BG121" s="1"/>
  <c r="BM121" s="1"/>
  <c r="CF121"/>
  <c r="CN121"/>
  <c r="C117"/>
  <c r="G117"/>
  <c r="E117" i="29" s="1"/>
  <c r="K117" i="17"/>
  <c r="H117" i="29" s="1"/>
  <c r="AI117" i="17"/>
  <c r="AJ117" s="1"/>
  <c r="AK117" s="1"/>
  <c r="AM117"/>
  <c r="AN117" s="1"/>
  <c r="AO117" s="1"/>
  <c r="AU117" s="1"/>
  <c r="AQ117"/>
  <c r="BS117"/>
  <c r="BT117" s="1"/>
  <c r="BU117" s="1"/>
  <c r="BW117"/>
  <c r="BX117" s="1"/>
  <c r="BY117" s="1"/>
  <c r="CE117" s="1"/>
  <c r="CA117"/>
  <c r="CM117"/>
  <c r="CU117"/>
  <c r="DO117"/>
  <c r="E117"/>
  <c r="D117" i="29" s="1"/>
  <c r="I117" i="17"/>
  <c r="G117" i="29" s="1"/>
  <c r="Q117" i="17"/>
  <c r="U117"/>
  <c r="Y117"/>
  <c r="AS117"/>
  <c r="AT117" s="1"/>
  <c r="BA117"/>
  <c r="BE117"/>
  <c r="BI117"/>
  <c r="CC117"/>
  <c r="CD117" s="1"/>
  <c r="CG117"/>
  <c r="DA117"/>
  <c r="DE117"/>
  <c r="DG117" s="1"/>
  <c r="DH117" s="1"/>
  <c r="D117"/>
  <c r="H117"/>
  <c r="F117" i="29" s="1"/>
  <c r="P117" i="17"/>
  <c r="T117"/>
  <c r="AZ117"/>
  <c r="BD117"/>
  <c r="CF117"/>
  <c r="CN117"/>
  <c r="CI115"/>
  <c r="CH115"/>
  <c r="CL115" s="1"/>
  <c r="CR107"/>
  <c r="CQ107"/>
  <c r="CR99"/>
  <c r="CQ99"/>
  <c r="DE137"/>
  <c r="DG137" s="1"/>
  <c r="DH137" s="1"/>
  <c r="DA137"/>
  <c r="DC137" s="1"/>
  <c r="DD137" s="1"/>
  <c r="CG137"/>
  <c r="CC137"/>
  <c r="CD137" s="1"/>
  <c r="BI137"/>
  <c r="BE137"/>
  <c r="BA137"/>
  <c r="AS137"/>
  <c r="AT137" s="1"/>
  <c r="Y137"/>
  <c r="U137"/>
  <c r="Q137"/>
  <c r="I137"/>
  <c r="G137" i="29" s="1"/>
  <c r="BZ135" i="17"/>
  <c r="DN134"/>
  <c r="CM134"/>
  <c r="BW134"/>
  <c r="BR134"/>
  <c r="AI134"/>
  <c r="T134"/>
  <c r="Z134" s="1"/>
  <c r="K134"/>
  <c r="H134" i="29" s="1"/>
  <c r="F134" i="17"/>
  <c r="C134" i="29" s="1"/>
  <c r="CV133" i="17"/>
  <c r="BK131"/>
  <c r="BL131" s="1"/>
  <c r="V131"/>
  <c r="W131" s="1"/>
  <c r="AC131" s="1"/>
  <c r="DN130"/>
  <c r="CM130"/>
  <c r="BW130"/>
  <c r="BR130"/>
  <c r="AM130"/>
  <c r="G130"/>
  <c r="E130" i="29" s="1"/>
  <c r="CV127" i="17"/>
  <c r="CZ127" s="1"/>
  <c r="BX126"/>
  <c r="BY126" s="1"/>
  <c r="CE126" s="1"/>
  <c r="DA125"/>
  <c r="DC125" s="1"/>
  <c r="DD125" s="1"/>
  <c r="CC125"/>
  <c r="CD125" s="1"/>
  <c r="BI125"/>
  <c r="BA125"/>
  <c r="U125"/>
  <c r="I125"/>
  <c r="G125" i="29" s="1"/>
  <c r="BF124" i="17"/>
  <c r="BG124" s="1"/>
  <c r="BM124" s="1"/>
  <c r="V124"/>
  <c r="W124" s="1"/>
  <c r="AC124" s="1"/>
  <c r="CU122"/>
  <c r="CW122" s="1"/>
  <c r="CM122"/>
  <c r="BW122"/>
  <c r="BX122" s="1"/>
  <c r="BY122" s="1"/>
  <c r="CE122" s="1"/>
  <c r="AQ122"/>
  <c r="AI122"/>
  <c r="K122"/>
  <c r="H122" i="29" s="1"/>
  <c r="C122" i="17"/>
  <c r="DI122" s="1"/>
  <c r="BF120"/>
  <c r="BG120" s="1"/>
  <c r="BM120" s="1"/>
  <c r="BT118"/>
  <c r="BU118" s="1"/>
  <c r="AP118"/>
  <c r="DO128"/>
  <c r="CU128"/>
  <c r="CM128"/>
  <c r="CA128"/>
  <c r="BW128"/>
  <c r="BX128" s="1"/>
  <c r="BY128" s="1"/>
  <c r="CE128" s="1"/>
  <c r="BS128"/>
  <c r="AQ128"/>
  <c r="AM128"/>
  <c r="AN128" s="1"/>
  <c r="AO128" s="1"/>
  <c r="AU128" s="1"/>
  <c r="AI128"/>
  <c r="AA128"/>
  <c r="AB128" s="1"/>
  <c r="K128"/>
  <c r="H128" i="29" s="1"/>
  <c r="G128" i="17"/>
  <c r="E128" i="29" s="1"/>
  <c r="DO124" i="17"/>
  <c r="CU124"/>
  <c r="CM124"/>
  <c r="CA124"/>
  <c r="BW124"/>
  <c r="BX124" s="1"/>
  <c r="BY124" s="1"/>
  <c r="CE124" s="1"/>
  <c r="BS124"/>
  <c r="AQ124"/>
  <c r="AM124"/>
  <c r="AI124"/>
  <c r="AA124"/>
  <c r="AB124" s="1"/>
  <c r="K124"/>
  <c r="H124" i="29" s="1"/>
  <c r="G124" i="17"/>
  <c r="E124" i="29" s="1"/>
  <c r="DO120" i="17"/>
  <c r="CU120"/>
  <c r="CM120"/>
  <c r="CA120"/>
  <c r="BW120"/>
  <c r="BS120"/>
  <c r="BK120"/>
  <c r="BL120" s="1"/>
  <c r="AQ120"/>
  <c r="AM120"/>
  <c r="AN120" s="1"/>
  <c r="AO120" s="1"/>
  <c r="AU120" s="1"/>
  <c r="AI120"/>
  <c r="K120"/>
  <c r="H120" i="29" s="1"/>
  <c r="G120" i="17"/>
  <c r="E120" i="29" s="1"/>
  <c r="DI118" i="17"/>
  <c r="DJ118" s="1"/>
  <c r="DE118"/>
  <c r="DG118" s="1"/>
  <c r="DH118" s="1"/>
  <c r="DA118"/>
  <c r="DC118" s="1"/>
  <c r="DD118" s="1"/>
  <c r="CW118"/>
  <c r="CG118"/>
  <c r="CC118"/>
  <c r="CD118" s="1"/>
  <c r="BI118"/>
  <c r="BE118"/>
  <c r="BA118"/>
  <c r="AS118"/>
  <c r="AT118" s="1"/>
  <c r="Y118"/>
  <c r="U118"/>
  <c r="Q118"/>
  <c r="I118"/>
  <c r="G118" i="29" s="1"/>
  <c r="E118" i="17"/>
  <c r="D118" i="29" s="1"/>
  <c r="DO116" i="17"/>
  <c r="CU116"/>
  <c r="CM116"/>
  <c r="CI116"/>
  <c r="CA116"/>
  <c r="BW116"/>
  <c r="BX116" s="1"/>
  <c r="BY116" s="1"/>
  <c r="CE116" s="1"/>
  <c r="BS116"/>
  <c r="BK116"/>
  <c r="BL116" s="1"/>
  <c r="AQ116"/>
  <c r="AM116"/>
  <c r="AN116" s="1"/>
  <c r="AO116" s="1"/>
  <c r="AU116" s="1"/>
  <c r="AI116"/>
  <c r="K116"/>
  <c r="H116" i="29" s="1"/>
  <c r="G116" i="17"/>
  <c r="E116" i="29" s="1"/>
  <c r="CP115" i="17"/>
  <c r="Z115"/>
  <c r="V115"/>
  <c r="W115" s="1"/>
  <c r="AC115" s="1"/>
  <c r="DI114"/>
  <c r="DJ114" s="1"/>
  <c r="DE114"/>
  <c r="DG114" s="1"/>
  <c r="DH114" s="1"/>
  <c r="DA114"/>
  <c r="DC114" s="1"/>
  <c r="DD114" s="1"/>
  <c r="CW114"/>
  <c r="CG114"/>
  <c r="CC114"/>
  <c r="CD114" s="1"/>
  <c r="BI114"/>
  <c r="BE114"/>
  <c r="BA114"/>
  <c r="AS114"/>
  <c r="AT114" s="1"/>
  <c r="Y114"/>
  <c r="U114"/>
  <c r="Q114"/>
  <c r="I114"/>
  <c r="G114" i="29" s="1"/>
  <c r="E114" i="17"/>
  <c r="D114" i="29" s="1"/>
  <c r="CN113" i="17"/>
  <c r="CF113"/>
  <c r="CB113"/>
  <c r="BD113"/>
  <c r="AZ113"/>
  <c r="T113"/>
  <c r="AA113" s="1"/>
  <c r="AB113" s="1"/>
  <c r="P113"/>
  <c r="H113"/>
  <c r="F113" i="29" s="1"/>
  <c r="D113" i="17"/>
  <c r="DO112"/>
  <c r="CU112"/>
  <c r="CM112"/>
  <c r="CI112"/>
  <c r="CA112"/>
  <c r="BW112"/>
  <c r="BX112" s="1"/>
  <c r="BY112" s="1"/>
  <c r="CE112" s="1"/>
  <c r="BS112"/>
  <c r="BK112"/>
  <c r="BL112" s="1"/>
  <c r="AQ112"/>
  <c r="AM112"/>
  <c r="AI112"/>
  <c r="AA112"/>
  <c r="AB112" s="1"/>
  <c r="K112"/>
  <c r="H112" i="29" s="1"/>
  <c r="G112" i="17"/>
  <c r="E112" i="29" s="1"/>
  <c r="BJ111" i="17"/>
  <c r="BF111"/>
  <c r="BG111" s="1"/>
  <c r="BM111" s="1"/>
  <c r="DI110"/>
  <c r="DJ110" s="1"/>
  <c r="DE110"/>
  <c r="DG110" s="1"/>
  <c r="DH110" s="1"/>
  <c r="DA110"/>
  <c r="DC110" s="1"/>
  <c r="DD110" s="1"/>
  <c r="CW110"/>
  <c r="CG110"/>
  <c r="CC110"/>
  <c r="CD110" s="1"/>
  <c r="BI110"/>
  <c r="BE110"/>
  <c r="BA110"/>
  <c r="AS110"/>
  <c r="AT110" s="1"/>
  <c r="Y110"/>
  <c r="U110"/>
  <c r="Q110"/>
  <c r="I110"/>
  <c r="G110" i="29" s="1"/>
  <c r="E110" i="17"/>
  <c r="D110" i="29" s="1"/>
  <c r="CN109" i="17"/>
  <c r="CF109"/>
  <c r="CB109"/>
  <c r="BD109"/>
  <c r="BK109" s="1"/>
  <c r="BL109" s="1"/>
  <c r="AZ109"/>
  <c r="AR109"/>
  <c r="T109"/>
  <c r="AA109" s="1"/>
  <c r="AB109" s="1"/>
  <c r="P109"/>
  <c r="H109"/>
  <c r="F109" i="29" s="1"/>
  <c r="D109" i="17"/>
  <c r="DO108"/>
  <c r="CU108"/>
  <c r="CM108"/>
  <c r="CA108"/>
  <c r="BW108"/>
  <c r="BX108" s="1"/>
  <c r="BY108" s="1"/>
  <c r="CE108" s="1"/>
  <c r="BS108"/>
  <c r="BK108"/>
  <c r="BL108" s="1"/>
  <c r="AQ108"/>
  <c r="AM108"/>
  <c r="AN108" s="1"/>
  <c r="AO108" s="1"/>
  <c r="AU108" s="1"/>
  <c r="AI108"/>
  <c r="K108"/>
  <c r="H108" i="29" s="1"/>
  <c r="G108" i="17"/>
  <c r="E108" i="29" s="1"/>
  <c r="CP107" i="17"/>
  <c r="CH107"/>
  <c r="CL107" s="1"/>
  <c r="Z107"/>
  <c r="V107"/>
  <c r="W107" s="1"/>
  <c r="AC107" s="1"/>
  <c r="DI106"/>
  <c r="DJ106" s="1"/>
  <c r="DE106"/>
  <c r="DG106" s="1"/>
  <c r="DH106" s="1"/>
  <c r="DA106"/>
  <c r="DC106" s="1"/>
  <c r="DD106" s="1"/>
  <c r="CW106"/>
  <c r="CG106"/>
  <c r="CC106"/>
  <c r="CD106" s="1"/>
  <c r="BI106"/>
  <c r="BE106"/>
  <c r="BA106"/>
  <c r="AS106"/>
  <c r="AT106" s="1"/>
  <c r="Y106"/>
  <c r="U106"/>
  <c r="Q106"/>
  <c r="I106"/>
  <c r="G106" i="29" s="1"/>
  <c r="E106" i="17"/>
  <c r="D106" i="29" s="1"/>
  <c r="CN105" i="17"/>
  <c r="CF105"/>
  <c r="BD105"/>
  <c r="BK105" s="1"/>
  <c r="BL105" s="1"/>
  <c r="AZ105"/>
  <c r="T105"/>
  <c r="AA105" s="1"/>
  <c r="AB105" s="1"/>
  <c r="P105"/>
  <c r="H105"/>
  <c r="F105" i="29" s="1"/>
  <c r="D105" i="17"/>
  <c r="DO104"/>
  <c r="CU104"/>
  <c r="CM104"/>
  <c r="CI104"/>
  <c r="CA104"/>
  <c r="BW104"/>
  <c r="BX104" s="1"/>
  <c r="BY104" s="1"/>
  <c r="CE104" s="1"/>
  <c r="BS104"/>
  <c r="BK104"/>
  <c r="BL104" s="1"/>
  <c r="AQ104"/>
  <c r="AM104"/>
  <c r="AI104"/>
  <c r="AA104"/>
  <c r="AB104" s="1"/>
  <c r="K104"/>
  <c r="H104" i="29" s="1"/>
  <c r="G104" i="17"/>
  <c r="E104" i="29" s="1"/>
  <c r="CX103" i="17"/>
  <c r="CH103"/>
  <c r="CL103" s="1"/>
  <c r="BJ103"/>
  <c r="BF103"/>
  <c r="BG103" s="1"/>
  <c r="BM103" s="1"/>
  <c r="Z103"/>
  <c r="V103"/>
  <c r="W103" s="1"/>
  <c r="AC103" s="1"/>
  <c r="DI102"/>
  <c r="DJ102" s="1"/>
  <c r="DE102"/>
  <c r="DG102" s="1"/>
  <c r="DH102" s="1"/>
  <c r="DA102"/>
  <c r="DC102" s="1"/>
  <c r="DD102" s="1"/>
  <c r="CW102"/>
  <c r="CG102"/>
  <c r="CC102"/>
  <c r="CD102" s="1"/>
  <c r="BI102"/>
  <c r="BE102"/>
  <c r="BA102"/>
  <c r="AS102"/>
  <c r="AT102" s="1"/>
  <c r="Y102"/>
  <c r="U102"/>
  <c r="Q102"/>
  <c r="I102"/>
  <c r="G102" i="29" s="1"/>
  <c r="E102" i="17"/>
  <c r="D102" i="29" s="1"/>
  <c r="CN101" i="17"/>
  <c r="CF101"/>
  <c r="BD101"/>
  <c r="BK101" s="1"/>
  <c r="BL101" s="1"/>
  <c r="AZ101"/>
  <c r="AR101"/>
  <c r="T101"/>
  <c r="AA101" s="1"/>
  <c r="AB101" s="1"/>
  <c r="P101"/>
  <c r="H101"/>
  <c r="F101" i="29" s="1"/>
  <c r="D101" i="17"/>
  <c r="DO100"/>
  <c r="CU100"/>
  <c r="CM100"/>
  <c r="CA100"/>
  <c r="BW100"/>
  <c r="BX100" s="1"/>
  <c r="BY100" s="1"/>
  <c r="CE100" s="1"/>
  <c r="BS100"/>
  <c r="BK100"/>
  <c r="BL100" s="1"/>
  <c r="AQ100"/>
  <c r="AM100"/>
  <c r="AN100" s="1"/>
  <c r="AO100" s="1"/>
  <c r="AU100" s="1"/>
  <c r="AI100"/>
  <c r="K100"/>
  <c r="H100" i="29" s="1"/>
  <c r="G100" i="17"/>
  <c r="E100" i="29" s="1"/>
  <c r="CP99" i="17"/>
  <c r="BJ99"/>
  <c r="BF99"/>
  <c r="BG99" s="1"/>
  <c r="BM99" s="1"/>
  <c r="V99"/>
  <c r="W99" s="1"/>
  <c r="AC99" s="1"/>
  <c r="DI98"/>
  <c r="DJ98" s="1"/>
  <c r="DE98"/>
  <c r="DG98" s="1"/>
  <c r="DH98" s="1"/>
  <c r="DA98"/>
  <c r="DC98" s="1"/>
  <c r="DD98" s="1"/>
  <c r="CW98"/>
  <c r="CG98"/>
  <c r="CC98"/>
  <c r="CD98" s="1"/>
  <c r="BI98"/>
  <c r="BE98"/>
  <c r="BA98"/>
  <c r="AS98"/>
  <c r="AT98" s="1"/>
  <c r="Y98"/>
  <c r="U98"/>
  <c r="Q98"/>
  <c r="I98"/>
  <c r="G98" i="29" s="1"/>
  <c r="E98" i="17"/>
  <c r="D98" i="29" s="1"/>
  <c r="CN97" i="17"/>
  <c r="CF97"/>
  <c r="BD97"/>
  <c r="BK97" s="1"/>
  <c r="BL97" s="1"/>
  <c r="U97"/>
  <c r="P97"/>
  <c r="BZ95"/>
  <c r="BK95"/>
  <c r="BL95" s="1"/>
  <c r="H95"/>
  <c r="F95" i="29" s="1"/>
  <c r="DB94" i="17"/>
  <c r="CG94"/>
  <c r="CA94"/>
  <c r="BV94"/>
  <c r="CC94" s="1"/>
  <c r="CD94" s="1"/>
  <c r="AM94"/>
  <c r="AH94"/>
  <c r="Y94"/>
  <c r="J94"/>
  <c r="I94" i="29" s="1"/>
  <c r="E94" i="17"/>
  <c r="D94" i="29" s="1"/>
  <c r="DN93" i="17"/>
  <c r="CN93"/>
  <c r="BR93"/>
  <c r="BI93"/>
  <c r="BD93"/>
  <c r="BK93" s="1"/>
  <c r="BL93" s="1"/>
  <c r="U93"/>
  <c r="P93"/>
  <c r="CP91"/>
  <c r="BZ91"/>
  <c r="BX90"/>
  <c r="BY90" s="1"/>
  <c r="CE90" s="1"/>
  <c r="AN90"/>
  <c r="AO90" s="1"/>
  <c r="AU90" s="1"/>
  <c r="CH88"/>
  <c r="CL88" s="1"/>
  <c r="BB88"/>
  <c r="BC88" s="1"/>
  <c r="C97"/>
  <c r="G97"/>
  <c r="E97" i="29" s="1"/>
  <c r="K97" i="17"/>
  <c r="H97" i="29" s="1"/>
  <c r="AI97" i="17"/>
  <c r="AM97"/>
  <c r="AQ97"/>
  <c r="C93"/>
  <c r="G93"/>
  <c r="E93" i="29" s="1"/>
  <c r="K93" i="17"/>
  <c r="H93" i="29" s="1"/>
  <c r="AI93" i="17"/>
  <c r="AM93"/>
  <c r="AN93" s="1"/>
  <c r="AO93" s="1"/>
  <c r="AU93" s="1"/>
  <c r="AQ93"/>
  <c r="BS93"/>
  <c r="BW93"/>
  <c r="CA93"/>
  <c r="CM93"/>
  <c r="CU93"/>
  <c r="CV93" s="1"/>
  <c r="CZ93" s="1"/>
  <c r="DO93"/>
  <c r="BT90"/>
  <c r="BU90" s="1"/>
  <c r="CB90"/>
  <c r="E85"/>
  <c r="D85" i="29" s="1"/>
  <c r="I85" i="17"/>
  <c r="G85" i="29" s="1"/>
  <c r="Q85" i="17"/>
  <c r="U85"/>
  <c r="Y85"/>
  <c r="BA85"/>
  <c r="BE85"/>
  <c r="BI85"/>
  <c r="CG85"/>
  <c r="DA85"/>
  <c r="DE85"/>
  <c r="DG85" s="1"/>
  <c r="DH85" s="1"/>
  <c r="D85"/>
  <c r="H85"/>
  <c r="F85" i="29" s="1"/>
  <c r="P85" i="17"/>
  <c r="T85"/>
  <c r="AZ85"/>
  <c r="BD85"/>
  <c r="BK85" s="1"/>
  <c r="BL85" s="1"/>
  <c r="CF85"/>
  <c r="CN85"/>
  <c r="C85"/>
  <c r="G85"/>
  <c r="E85" i="29" s="1"/>
  <c r="K85" i="17"/>
  <c r="H85" i="29" s="1"/>
  <c r="AI85" i="17"/>
  <c r="AM85"/>
  <c r="AQ85"/>
  <c r="BS85"/>
  <c r="BW85"/>
  <c r="CA85"/>
  <c r="CM85"/>
  <c r="CU85"/>
  <c r="CV85" s="1"/>
  <c r="CZ85" s="1"/>
  <c r="DO85"/>
  <c r="DE113"/>
  <c r="DG113" s="1"/>
  <c r="DH113" s="1"/>
  <c r="DA113"/>
  <c r="DC113" s="1"/>
  <c r="DD113" s="1"/>
  <c r="CG113"/>
  <c r="CC113"/>
  <c r="CD113" s="1"/>
  <c r="BI113"/>
  <c r="BE113"/>
  <c r="BA113"/>
  <c r="Y113"/>
  <c r="U113"/>
  <c r="Q113"/>
  <c r="I113"/>
  <c r="G113" i="29" s="1"/>
  <c r="E113" i="17"/>
  <c r="D113" i="29" s="1"/>
  <c r="DE109" i="17"/>
  <c r="DG109" s="1"/>
  <c r="DH109" s="1"/>
  <c r="DA109"/>
  <c r="DC109" s="1"/>
  <c r="DD109" s="1"/>
  <c r="CG109"/>
  <c r="CC109"/>
  <c r="CD109" s="1"/>
  <c r="BI109"/>
  <c r="BE109"/>
  <c r="BA109"/>
  <c r="AS109"/>
  <c r="AT109" s="1"/>
  <c r="Y109"/>
  <c r="U109"/>
  <c r="Q109"/>
  <c r="I109"/>
  <c r="G109" i="29" s="1"/>
  <c r="E109" i="17"/>
  <c r="D109" i="29" s="1"/>
  <c r="DE105" i="17"/>
  <c r="DG105" s="1"/>
  <c r="DH105" s="1"/>
  <c r="DA105"/>
  <c r="DC105" s="1"/>
  <c r="DD105" s="1"/>
  <c r="CG105"/>
  <c r="CC105"/>
  <c r="CD105" s="1"/>
  <c r="BI105"/>
  <c r="BE105"/>
  <c r="BA105"/>
  <c r="AS105"/>
  <c r="AT105" s="1"/>
  <c r="Y105"/>
  <c r="U105"/>
  <c r="Q105"/>
  <c r="I105"/>
  <c r="G105" i="29" s="1"/>
  <c r="E105" i="17"/>
  <c r="D105" i="29" s="1"/>
  <c r="DE101" i="17"/>
  <c r="DA101"/>
  <c r="CG101"/>
  <c r="BI101"/>
  <c r="BE101"/>
  <c r="BA101"/>
  <c r="AS101"/>
  <c r="AT101" s="1"/>
  <c r="Y101"/>
  <c r="U101"/>
  <c r="Q101"/>
  <c r="I101"/>
  <c r="G101" i="29" s="1"/>
  <c r="E101" i="17"/>
  <c r="D101" i="29" s="1"/>
  <c r="BF96" i="17"/>
  <c r="BG96" s="1"/>
  <c r="BM96" s="1"/>
  <c r="X96"/>
  <c r="DN94"/>
  <c r="CM94"/>
  <c r="BW94"/>
  <c r="BR94"/>
  <c r="BI94"/>
  <c r="AI94"/>
  <c r="U94"/>
  <c r="K94"/>
  <c r="H94" i="29" s="1"/>
  <c r="DG93" i="17"/>
  <c r="DH93" s="1"/>
  <c r="BB96"/>
  <c r="BC96" s="1"/>
  <c r="BJ96"/>
  <c r="D94"/>
  <c r="H94"/>
  <c r="F94" i="29" s="1"/>
  <c r="P94" i="17"/>
  <c r="T94"/>
  <c r="AZ94"/>
  <c r="BD94"/>
  <c r="BF94" s="1"/>
  <c r="BG94" s="1"/>
  <c r="BM94" s="1"/>
  <c r="CF94"/>
  <c r="CN94"/>
  <c r="E89"/>
  <c r="D89" i="29" s="1"/>
  <c r="I89" i="17"/>
  <c r="G89" i="29" s="1"/>
  <c r="Q89" i="17"/>
  <c r="U89"/>
  <c r="Y89"/>
  <c r="BA89"/>
  <c r="BE89"/>
  <c r="BI89"/>
  <c r="CC89"/>
  <c r="CD89" s="1"/>
  <c r="CG89"/>
  <c r="DA89"/>
  <c r="DC89" s="1"/>
  <c r="DD89" s="1"/>
  <c r="DE89"/>
  <c r="DG89" s="1"/>
  <c r="DH89" s="1"/>
  <c r="D89"/>
  <c r="H89"/>
  <c r="F89" i="29" s="1"/>
  <c r="P89" i="17"/>
  <c r="T89"/>
  <c r="AA89" s="1"/>
  <c r="AB89" s="1"/>
  <c r="C89"/>
  <c r="G89"/>
  <c r="E89" i="29" s="1"/>
  <c r="K89" i="17"/>
  <c r="H89" i="29" s="1"/>
  <c r="AI89" i="17"/>
  <c r="AJ89" s="1"/>
  <c r="AK89" s="1"/>
  <c r="AM89"/>
  <c r="AQ89"/>
  <c r="BS89"/>
  <c r="BW89"/>
  <c r="BX89" s="1"/>
  <c r="BY89" s="1"/>
  <c r="CE89" s="1"/>
  <c r="CA89"/>
  <c r="CM89"/>
  <c r="CU89"/>
  <c r="CW89" s="1"/>
  <c r="DO89"/>
  <c r="Z87"/>
  <c r="CV92"/>
  <c r="CZ92" s="1"/>
  <c r="BK92"/>
  <c r="BL92" s="1"/>
  <c r="CB91"/>
  <c r="AP90"/>
  <c r="AP86"/>
  <c r="DN85"/>
  <c r="BR85"/>
  <c r="F85"/>
  <c r="C85" i="29" s="1"/>
  <c r="R96" i="17"/>
  <c r="S96" s="1"/>
  <c r="Z96"/>
  <c r="E95"/>
  <c r="D95" i="29" s="1"/>
  <c r="I95" i="17"/>
  <c r="G95" i="29" s="1"/>
  <c r="Q95" i="17"/>
  <c r="U95"/>
  <c r="V95" s="1"/>
  <c r="W95" s="1"/>
  <c r="AC95" s="1"/>
  <c r="Y95"/>
  <c r="AS95"/>
  <c r="AT95" s="1"/>
  <c r="BA95"/>
  <c r="BE95"/>
  <c r="BF95" s="1"/>
  <c r="BG95" s="1"/>
  <c r="BM95" s="1"/>
  <c r="BI95"/>
  <c r="CC95"/>
  <c r="CD95" s="1"/>
  <c r="CG95"/>
  <c r="DA95"/>
  <c r="DC95" s="1"/>
  <c r="DD95" s="1"/>
  <c r="DE95"/>
  <c r="DG95" s="1"/>
  <c r="DH95" s="1"/>
  <c r="DI95"/>
  <c r="R92"/>
  <c r="S92" s="1"/>
  <c r="E91"/>
  <c r="D91" i="29" s="1"/>
  <c r="I91" i="17"/>
  <c r="G91" i="29" s="1"/>
  <c r="Q91" i="17"/>
  <c r="U91"/>
  <c r="Y91"/>
  <c r="AS91"/>
  <c r="AT91" s="1"/>
  <c r="BA91"/>
  <c r="BE91"/>
  <c r="BF91" s="1"/>
  <c r="BG91" s="1"/>
  <c r="BM91" s="1"/>
  <c r="BI91"/>
  <c r="CC91"/>
  <c r="CD91" s="1"/>
  <c r="CG91"/>
  <c r="DA91"/>
  <c r="DC91" s="1"/>
  <c r="DD91" s="1"/>
  <c r="DE91"/>
  <c r="DI91"/>
  <c r="DM91" s="1"/>
  <c r="BJ120"/>
  <c r="CN118"/>
  <c r="CO118" s="1"/>
  <c r="CS118" s="1"/>
  <c r="CF118"/>
  <c r="CB118"/>
  <c r="BD118"/>
  <c r="AZ118"/>
  <c r="AR118"/>
  <c r="T118"/>
  <c r="P118"/>
  <c r="H118"/>
  <c r="F118" i="29" s="1"/>
  <c r="BJ116" i="17"/>
  <c r="CN114"/>
  <c r="CO114" s="1"/>
  <c r="CS114" s="1"/>
  <c r="CF114"/>
  <c r="CB114"/>
  <c r="BD114"/>
  <c r="AZ114"/>
  <c r="AR114"/>
  <c r="T114"/>
  <c r="P114"/>
  <c r="H114"/>
  <c r="F114" i="29" s="1"/>
  <c r="DO113" i="17"/>
  <c r="CU113"/>
  <c r="CW113" s="1"/>
  <c r="CM113"/>
  <c r="CA113"/>
  <c r="BW113"/>
  <c r="BX113" s="1"/>
  <c r="BY113" s="1"/>
  <c r="CE113" s="1"/>
  <c r="BS113"/>
  <c r="BK113"/>
  <c r="BL113" s="1"/>
  <c r="AQ113"/>
  <c r="AM113"/>
  <c r="AI113"/>
  <c r="K113"/>
  <c r="H113" i="29" s="1"/>
  <c r="G113" i="17"/>
  <c r="E113" i="29" s="1"/>
  <c r="Z112" i="17"/>
  <c r="CN110"/>
  <c r="CP110" s="1"/>
  <c r="CF110"/>
  <c r="CB110"/>
  <c r="BD110"/>
  <c r="AZ110"/>
  <c r="AR110"/>
  <c r="T110"/>
  <c r="P110"/>
  <c r="H110"/>
  <c r="F110" i="29" s="1"/>
  <c r="DO109" i="17"/>
  <c r="CU109"/>
  <c r="CM109"/>
  <c r="CA109"/>
  <c r="BW109"/>
  <c r="BX109" s="1"/>
  <c r="BY109" s="1"/>
  <c r="CE109" s="1"/>
  <c r="BS109"/>
  <c r="AQ109"/>
  <c r="AM109"/>
  <c r="AN109" s="1"/>
  <c r="AO109" s="1"/>
  <c r="AU109" s="1"/>
  <c r="AI109"/>
  <c r="AJ109" s="1"/>
  <c r="AK109" s="1"/>
  <c r="K109"/>
  <c r="H109" i="29" s="1"/>
  <c r="G109" i="17"/>
  <c r="E109" i="29" s="1"/>
  <c r="BJ108" i="17"/>
  <c r="CN106"/>
  <c r="CP106" s="1"/>
  <c r="CF106"/>
  <c r="CB106"/>
  <c r="BD106"/>
  <c r="AZ106"/>
  <c r="AR106"/>
  <c r="T106"/>
  <c r="P106"/>
  <c r="H106"/>
  <c r="F106" i="29" s="1"/>
  <c r="DO105" i="17"/>
  <c r="CU105"/>
  <c r="CV105" s="1"/>
  <c r="CZ105" s="1"/>
  <c r="CM105"/>
  <c r="CA105"/>
  <c r="BW105"/>
  <c r="BX105" s="1"/>
  <c r="BY105" s="1"/>
  <c r="CE105" s="1"/>
  <c r="BS105"/>
  <c r="AQ105"/>
  <c r="AM105"/>
  <c r="AN105" s="1"/>
  <c r="AO105" s="1"/>
  <c r="AU105" s="1"/>
  <c r="AI105"/>
  <c r="K105"/>
  <c r="H105" i="29" s="1"/>
  <c r="G105" i="17"/>
  <c r="E105" i="29" s="1"/>
  <c r="Z104" i="17"/>
  <c r="CN102"/>
  <c r="CP102" s="1"/>
  <c r="CF102"/>
  <c r="CB102"/>
  <c r="BD102"/>
  <c r="AZ102"/>
  <c r="AR102"/>
  <c r="T102"/>
  <c r="P102"/>
  <c r="H102"/>
  <c r="F102" i="29" s="1"/>
  <c r="DO101" i="17"/>
  <c r="CU101"/>
  <c r="CV101" s="1"/>
  <c r="CZ101" s="1"/>
  <c r="CM101"/>
  <c r="CA101"/>
  <c r="BW101"/>
  <c r="BS101"/>
  <c r="AQ101"/>
  <c r="AM101"/>
  <c r="AN101" s="1"/>
  <c r="AO101" s="1"/>
  <c r="AU101" s="1"/>
  <c r="AI101"/>
  <c r="K101"/>
  <c r="H101" i="29" s="1"/>
  <c r="G101" i="17"/>
  <c r="E101" i="29" s="1"/>
  <c r="BJ100" i="17"/>
  <c r="CN98"/>
  <c r="CO98" s="1"/>
  <c r="CS98" s="1"/>
  <c r="CF98"/>
  <c r="CB98"/>
  <c r="BD98"/>
  <c r="AZ98"/>
  <c r="AR98"/>
  <c r="T98"/>
  <c r="P98"/>
  <c r="H98"/>
  <c r="F98" i="29" s="1"/>
  <c r="DO97" i="17"/>
  <c r="CU97"/>
  <c r="CW97" s="1"/>
  <c r="CM97"/>
  <c r="CA97"/>
  <c r="BW97"/>
  <c r="BX97" s="1"/>
  <c r="BY97" s="1"/>
  <c r="CE97" s="1"/>
  <c r="BS97"/>
  <c r="AS97"/>
  <c r="AT97" s="1"/>
  <c r="AH97"/>
  <c r="Y97"/>
  <c r="T97"/>
  <c r="V97" s="1"/>
  <c r="W97" s="1"/>
  <c r="AC97" s="1"/>
  <c r="J97"/>
  <c r="I97" i="29" s="1"/>
  <c r="E97" i="17"/>
  <c r="D97" i="29" s="1"/>
  <c r="AA96" i="17"/>
  <c r="AB96" s="1"/>
  <c r="AA95"/>
  <c r="AB95" s="1"/>
  <c r="DF94"/>
  <c r="DG94" s="1"/>
  <c r="DH94" s="1"/>
  <c r="DA94"/>
  <c r="CU94"/>
  <c r="CW94" s="1"/>
  <c r="BA94"/>
  <c r="AQ94"/>
  <c r="AL94"/>
  <c r="I94"/>
  <c r="G94" i="29" s="1"/>
  <c r="C94" i="17"/>
  <c r="DI94" s="1"/>
  <c r="DB93"/>
  <c r="DC93" s="1"/>
  <c r="DD93" s="1"/>
  <c r="CG93"/>
  <c r="CH93" s="1"/>
  <c r="CL93" s="1"/>
  <c r="BV93"/>
  <c r="AS93"/>
  <c r="AT93" s="1"/>
  <c r="AH93"/>
  <c r="Y93"/>
  <c r="T93"/>
  <c r="J93"/>
  <c r="I93" i="29" s="1"/>
  <c r="E93" i="17"/>
  <c r="D93" i="29" s="1"/>
  <c r="CW91" i="17"/>
  <c r="AA91"/>
  <c r="AB91" s="1"/>
  <c r="BZ90"/>
  <c r="CN89"/>
  <c r="CF89"/>
  <c r="BD89"/>
  <c r="F89"/>
  <c r="C89" i="29" s="1"/>
  <c r="BZ86" i="17"/>
  <c r="AN86"/>
  <c r="AO86" s="1"/>
  <c r="AU86" s="1"/>
  <c r="DI86"/>
  <c r="DJ86" s="1"/>
  <c r="DB85"/>
  <c r="BV85"/>
  <c r="BX85" s="1"/>
  <c r="BY85" s="1"/>
  <c r="CE85" s="1"/>
  <c r="AH85"/>
  <c r="J85"/>
  <c r="I85" i="29" s="1"/>
  <c r="E72" i="17"/>
  <c r="D72" i="29" s="1"/>
  <c r="I72" i="17"/>
  <c r="G72" i="29" s="1"/>
  <c r="Q72" i="17"/>
  <c r="U72"/>
  <c r="Y72"/>
  <c r="AS72"/>
  <c r="AT72" s="1"/>
  <c r="BA72"/>
  <c r="BE72"/>
  <c r="BI72"/>
  <c r="CC72"/>
  <c r="CD72" s="1"/>
  <c r="CG72"/>
  <c r="DA72"/>
  <c r="DC72" s="1"/>
  <c r="DD72" s="1"/>
  <c r="DE72"/>
  <c r="DG72" s="1"/>
  <c r="DH72" s="1"/>
  <c r="D72"/>
  <c r="H72"/>
  <c r="F72" i="29" s="1"/>
  <c r="P72" i="17"/>
  <c r="T72"/>
  <c r="AZ72"/>
  <c r="BD72"/>
  <c r="CF72"/>
  <c r="CN72"/>
  <c r="C72"/>
  <c r="G72"/>
  <c r="E72" i="29" s="1"/>
  <c r="K72" i="17"/>
  <c r="H72" i="29" s="1"/>
  <c r="AI72" i="17"/>
  <c r="AM72"/>
  <c r="AN72" s="1"/>
  <c r="AO72" s="1"/>
  <c r="AU72" s="1"/>
  <c r="AQ72"/>
  <c r="BS72"/>
  <c r="BW72"/>
  <c r="BX72" s="1"/>
  <c r="BY72" s="1"/>
  <c r="CE72" s="1"/>
  <c r="CA72"/>
  <c r="CM72"/>
  <c r="CU72"/>
  <c r="CW72" s="1"/>
  <c r="DO72"/>
  <c r="CN90"/>
  <c r="CP90" s="1"/>
  <c r="CF90"/>
  <c r="BD90"/>
  <c r="AZ90"/>
  <c r="AR90"/>
  <c r="T90"/>
  <c r="P90"/>
  <c r="H90"/>
  <c r="F90" i="29" s="1"/>
  <c r="BJ88" i="17"/>
  <c r="Z88"/>
  <c r="DE87"/>
  <c r="DG87" s="1"/>
  <c r="DH87" s="1"/>
  <c r="DA87"/>
  <c r="DC87" s="1"/>
  <c r="DD87" s="1"/>
  <c r="CG87"/>
  <c r="CH87" s="1"/>
  <c r="CL87" s="1"/>
  <c r="BI87"/>
  <c r="BE87"/>
  <c r="BF87" s="1"/>
  <c r="BG87" s="1"/>
  <c r="BM87" s="1"/>
  <c r="BA87"/>
  <c r="BB87" s="1"/>
  <c r="BC87" s="1"/>
  <c r="AS87"/>
  <c r="AT87" s="1"/>
  <c r="Y87"/>
  <c r="U87"/>
  <c r="V87" s="1"/>
  <c r="W87" s="1"/>
  <c r="AC87" s="1"/>
  <c r="Q87"/>
  <c r="I87"/>
  <c r="G87" i="29" s="1"/>
  <c r="E87" i="17"/>
  <c r="D87" i="29" s="1"/>
  <c r="CN86" i="17"/>
  <c r="CP86" s="1"/>
  <c r="CF86"/>
  <c r="CB86"/>
  <c r="BD86"/>
  <c r="AZ86"/>
  <c r="AR86"/>
  <c r="T86"/>
  <c r="P86"/>
  <c r="H86"/>
  <c r="F86" i="29" s="1"/>
  <c r="DE83" i="17"/>
  <c r="DG83" s="1"/>
  <c r="DH83" s="1"/>
  <c r="DA83"/>
  <c r="CG83"/>
  <c r="CI83" s="1"/>
  <c r="CC83"/>
  <c r="CD83" s="1"/>
  <c r="BI83"/>
  <c r="BE83"/>
  <c r="BA83"/>
  <c r="AS83"/>
  <c r="AT83" s="1"/>
  <c r="Y83"/>
  <c r="U83"/>
  <c r="V83" s="1"/>
  <c r="W83" s="1"/>
  <c r="AC83" s="1"/>
  <c r="Q83"/>
  <c r="I83"/>
  <c r="G83" i="29" s="1"/>
  <c r="E83" i="17"/>
  <c r="D83" i="29" s="1"/>
  <c r="CN82" i="17"/>
  <c r="CP82" s="1"/>
  <c r="CF82"/>
  <c r="CB82"/>
  <c r="BD82"/>
  <c r="AZ82"/>
  <c r="AR82"/>
  <c r="T82"/>
  <c r="P82"/>
  <c r="H82"/>
  <c r="F82" i="29" s="1"/>
  <c r="DO81" i="17"/>
  <c r="CU81"/>
  <c r="CW81" s="1"/>
  <c r="CM81"/>
  <c r="CA81"/>
  <c r="BW81"/>
  <c r="BX81" s="1"/>
  <c r="BY81" s="1"/>
  <c r="CE81" s="1"/>
  <c r="BS81"/>
  <c r="AQ81"/>
  <c r="AM81"/>
  <c r="AI81"/>
  <c r="K81"/>
  <c r="H81" i="29" s="1"/>
  <c r="G81" i="17"/>
  <c r="E81" i="29" s="1"/>
  <c r="C81" i="17"/>
  <c r="BJ80"/>
  <c r="DE79"/>
  <c r="DG79" s="1"/>
  <c r="DH79" s="1"/>
  <c r="DA79"/>
  <c r="DC79" s="1"/>
  <c r="DD79" s="1"/>
  <c r="CG79"/>
  <c r="CI79" s="1"/>
  <c r="CC79"/>
  <c r="CD79" s="1"/>
  <c r="BI79"/>
  <c r="BE79"/>
  <c r="BF79" s="1"/>
  <c r="BG79" s="1"/>
  <c r="BM79" s="1"/>
  <c r="BA79"/>
  <c r="AS79"/>
  <c r="AT79" s="1"/>
  <c r="Y79"/>
  <c r="J79"/>
  <c r="I79" i="29" s="1"/>
  <c r="DN78" i="17"/>
  <c r="CN78"/>
  <c r="CC78"/>
  <c r="CD78" s="1"/>
  <c r="BR78"/>
  <c r="BI78"/>
  <c r="BD78"/>
  <c r="BK78" s="1"/>
  <c r="BL78" s="1"/>
  <c r="U78"/>
  <c r="V78" s="1"/>
  <c r="W78" s="1"/>
  <c r="AC78" s="1"/>
  <c r="P78"/>
  <c r="DF76"/>
  <c r="CU76"/>
  <c r="BK76"/>
  <c r="BL76" s="1"/>
  <c r="AZ76"/>
  <c r="AQ76"/>
  <c r="AL76"/>
  <c r="AS76" s="1"/>
  <c r="AT76" s="1"/>
  <c r="P76"/>
  <c r="D76"/>
  <c r="BT75"/>
  <c r="BU75" s="1"/>
  <c r="CB74"/>
  <c r="C78"/>
  <c r="G78"/>
  <c r="E78" i="29" s="1"/>
  <c r="K78" i="17"/>
  <c r="H78" i="29" s="1"/>
  <c r="AA78" i="17"/>
  <c r="AB78" s="1"/>
  <c r="AI78"/>
  <c r="AJ78" s="1"/>
  <c r="AK78" s="1"/>
  <c r="AM78"/>
  <c r="AQ78"/>
  <c r="BS78"/>
  <c r="BW78"/>
  <c r="BX78" s="1"/>
  <c r="BY78" s="1"/>
  <c r="CE78" s="1"/>
  <c r="CA78"/>
  <c r="CM78"/>
  <c r="CU78"/>
  <c r="CW78" s="1"/>
  <c r="DO78"/>
  <c r="BZ73"/>
  <c r="BT73"/>
  <c r="BU73" s="1"/>
  <c r="CB72"/>
  <c r="BJ70"/>
  <c r="Z83"/>
  <c r="CN81"/>
  <c r="CF81"/>
  <c r="CB81"/>
  <c r="BD81"/>
  <c r="AZ81"/>
  <c r="T81"/>
  <c r="P81"/>
  <c r="H81"/>
  <c r="F81" i="29" s="1"/>
  <c r="D81" i="17"/>
  <c r="BJ79"/>
  <c r="DB76"/>
  <c r="CF76"/>
  <c r="CA76"/>
  <c r="BV76"/>
  <c r="CC76" s="1"/>
  <c r="CD76" s="1"/>
  <c r="AM76"/>
  <c r="AH76"/>
  <c r="F76"/>
  <c r="C76" i="29" s="1"/>
  <c r="D79" i="17"/>
  <c r="H79"/>
  <c r="F79" i="29" s="1"/>
  <c r="P79" i="17"/>
  <c r="T79"/>
  <c r="BB77"/>
  <c r="BC77" s="1"/>
  <c r="BJ77"/>
  <c r="DO87"/>
  <c r="CU87"/>
  <c r="CV87" s="1"/>
  <c r="CM87"/>
  <c r="CA87"/>
  <c r="BW87"/>
  <c r="BX87" s="1"/>
  <c r="BY87" s="1"/>
  <c r="CE87" s="1"/>
  <c r="BS87"/>
  <c r="BK87"/>
  <c r="BL87" s="1"/>
  <c r="AQ87"/>
  <c r="AM87"/>
  <c r="AN87" s="1"/>
  <c r="AO87" s="1"/>
  <c r="AU87" s="1"/>
  <c r="AI87"/>
  <c r="AA87"/>
  <c r="AB87" s="1"/>
  <c r="K87"/>
  <c r="H87" i="29" s="1"/>
  <c r="G87" i="17"/>
  <c r="E87" i="29" s="1"/>
  <c r="DO83" i="17"/>
  <c r="CU83"/>
  <c r="CM83"/>
  <c r="CA83"/>
  <c r="BW83"/>
  <c r="BX83" s="1"/>
  <c r="BY83" s="1"/>
  <c r="CE83" s="1"/>
  <c r="BS83"/>
  <c r="AQ83"/>
  <c r="AM83"/>
  <c r="AN83" s="1"/>
  <c r="AO83" s="1"/>
  <c r="AU83" s="1"/>
  <c r="AI83"/>
  <c r="AA83"/>
  <c r="AB83" s="1"/>
  <c r="K83"/>
  <c r="H83" i="29" s="1"/>
  <c r="G83" i="17"/>
  <c r="E83" i="29" s="1"/>
  <c r="DE81" i="17"/>
  <c r="DG81" s="1"/>
  <c r="DH81" s="1"/>
  <c r="DA81"/>
  <c r="DC81" s="1"/>
  <c r="DD81" s="1"/>
  <c r="CG81"/>
  <c r="CC81"/>
  <c r="CD81" s="1"/>
  <c r="BI81"/>
  <c r="BE81"/>
  <c r="BA81"/>
  <c r="Y81"/>
  <c r="U81"/>
  <c r="Q81"/>
  <c r="I81"/>
  <c r="G81" i="29" s="1"/>
  <c r="DF78" i="17"/>
  <c r="DG78" s="1"/>
  <c r="DH78" s="1"/>
  <c r="DA78"/>
  <c r="DC78" s="1"/>
  <c r="DD78" s="1"/>
  <c r="CF78"/>
  <c r="BA78"/>
  <c r="AL78"/>
  <c r="I78"/>
  <c r="G78" i="29" s="1"/>
  <c r="D78" i="17"/>
  <c r="CP77"/>
  <c r="BK77"/>
  <c r="BL77" s="1"/>
  <c r="V77"/>
  <c r="W77" s="1"/>
  <c r="AC77" s="1"/>
  <c r="DN76"/>
  <c r="CM76"/>
  <c r="BW76"/>
  <c r="BR76"/>
  <c r="AI76"/>
  <c r="T76"/>
  <c r="AR74"/>
  <c r="R77"/>
  <c r="S77" s="1"/>
  <c r="Z77"/>
  <c r="E76"/>
  <c r="D76" i="29" s="1"/>
  <c r="I76" i="17"/>
  <c r="G76" i="29" s="1"/>
  <c r="Q76" i="17"/>
  <c r="U76"/>
  <c r="Y76"/>
  <c r="BA76"/>
  <c r="BE76"/>
  <c r="BF76" s="1"/>
  <c r="BG76" s="1"/>
  <c r="BM76" s="1"/>
  <c r="BI76"/>
  <c r="CG76"/>
  <c r="DA76"/>
  <c r="DE76"/>
  <c r="C76"/>
  <c r="G76"/>
  <c r="E76" i="29" s="1"/>
  <c r="K76" i="17"/>
  <c r="H76" i="29" s="1"/>
  <c r="CP73" i="17"/>
  <c r="CO73"/>
  <c r="CS73" s="1"/>
  <c r="C63"/>
  <c r="G63"/>
  <c r="E63" i="29" s="1"/>
  <c r="K63" i="17"/>
  <c r="H63" i="29" s="1"/>
  <c r="AI63" i="17"/>
  <c r="AM63"/>
  <c r="AQ63"/>
  <c r="BK63"/>
  <c r="BL63" s="1"/>
  <c r="BS63"/>
  <c r="BW63"/>
  <c r="BX63" s="1"/>
  <c r="BY63" s="1"/>
  <c r="CE63" s="1"/>
  <c r="CA63"/>
  <c r="CM63"/>
  <c r="CU63"/>
  <c r="CV63" s="1"/>
  <c r="DO63"/>
  <c r="D60"/>
  <c r="H60"/>
  <c r="F60" i="29" s="1"/>
  <c r="P60" i="17"/>
  <c r="T60"/>
  <c r="V60" s="1"/>
  <c r="W60" s="1"/>
  <c r="AC60" s="1"/>
  <c r="AZ60"/>
  <c r="BD60"/>
  <c r="CF60"/>
  <c r="CN60"/>
  <c r="C60"/>
  <c r="G60"/>
  <c r="E60" i="29" s="1"/>
  <c r="K60" i="17"/>
  <c r="H60" i="29" s="1"/>
  <c r="AI60" i="17"/>
  <c r="AJ60" s="1"/>
  <c r="AK60" s="1"/>
  <c r="AM60"/>
  <c r="AQ60"/>
  <c r="BS60"/>
  <c r="BW60"/>
  <c r="CA60"/>
  <c r="CM60"/>
  <c r="CU60"/>
  <c r="CV60" s="1"/>
  <c r="CZ60" s="1"/>
  <c r="DO60"/>
  <c r="CP58"/>
  <c r="BB58"/>
  <c r="BC58" s="1"/>
  <c r="BJ58"/>
  <c r="R58"/>
  <c r="S58" s="1"/>
  <c r="Z58"/>
  <c r="CB57"/>
  <c r="CI55"/>
  <c r="BB55"/>
  <c r="BC55" s="1"/>
  <c r="BJ55"/>
  <c r="DE74"/>
  <c r="DG74" s="1"/>
  <c r="DH74" s="1"/>
  <c r="DA74"/>
  <c r="DC74" s="1"/>
  <c r="DD74" s="1"/>
  <c r="CG74"/>
  <c r="CH74" s="1"/>
  <c r="CC74"/>
  <c r="CD74" s="1"/>
  <c r="BI74"/>
  <c r="BE74"/>
  <c r="BF74" s="1"/>
  <c r="BG74" s="1"/>
  <c r="BM74" s="1"/>
  <c r="BA74"/>
  <c r="AS74"/>
  <c r="AT74" s="1"/>
  <c r="Y74"/>
  <c r="U74"/>
  <c r="V74" s="1"/>
  <c r="W74" s="1"/>
  <c r="AC74" s="1"/>
  <c r="Q74"/>
  <c r="I74"/>
  <c r="G74" i="29" s="1"/>
  <c r="E74" i="17"/>
  <c r="D74" i="29" s="1"/>
  <c r="DE70" i="17"/>
  <c r="DG70" s="1"/>
  <c r="DH70" s="1"/>
  <c r="DA70"/>
  <c r="DC70" s="1"/>
  <c r="DD70" s="1"/>
  <c r="CG70"/>
  <c r="CH70" s="1"/>
  <c r="CL70" s="1"/>
  <c r="CC70"/>
  <c r="CD70" s="1"/>
  <c r="BI70"/>
  <c r="BE70"/>
  <c r="BF70" s="1"/>
  <c r="BG70" s="1"/>
  <c r="BM70" s="1"/>
  <c r="BA70"/>
  <c r="BB70" s="1"/>
  <c r="BC70" s="1"/>
  <c r="AS70"/>
  <c r="AT70" s="1"/>
  <c r="Y70"/>
  <c r="U70"/>
  <c r="V70" s="1"/>
  <c r="W70" s="1"/>
  <c r="AC70" s="1"/>
  <c r="Q70"/>
  <c r="I70"/>
  <c r="G70" i="29" s="1"/>
  <c r="E70" i="17"/>
  <c r="D70" i="29" s="1"/>
  <c r="BT69" i="17"/>
  <c r="BU69" s="1"/>
  <c r="AJ69"/>
  <c r="AK69" s="1"/>
  <c r="DO68"/>
  <c r="CU68"/>
  <c r="CW68" s="1"/>
  <c r="CM68"/>
  <c r="CA68"/>
  <c r="BW68"/>
  <c r="BS68"/>
  <c r="AQ68"/>
  <c r="AM68"/>
  <c r="AN68" s="1"/>
  <c r="AO68" s="1"/>
  <c r="AU68" s="1"/>
  <c r="AI68"/>
  <c r="K68"/>
  <c r="H68" i="29" s="1"/>
  <c r="G68" i="17"/>
  <c r="E68" i="29" s="1"/>
  <c r="C68" i="17"/>
  <c r="DE66"/>
  <c r="DG66" s="1"/>
  <c r="DH66" s="1"/>
  <c r="DA66"/>
  <c r="DC66" s="1"/>
  <c r="DD66" s="1"/>
  <c r="CG66"/>
  <c r="CI66" s="1"/>
  <c r="CC66"/>
  <c r="CD66" s="1"/>
  <c r="BI66"/>
  <c r="BE66"/>
  <c r="BF66" s="1"/>
  <c r="BG66" s="1"/>
  <c r="BM66" s="1"/>
  <c r="BA66"/>
  <c r="AS66"/>
  <c r="AT66" s="1"/>
  <c r="Y66"/>
  <c r="U66"/>
  <c r="V66" s="1"/>
  <c r="W66" s="1"/>
  <c r="AC66" s="1"/>
  <c r="Q66"/>
  <c r="I66"/>
  <c r="G66" i="29" s="1"/>
  <c r="E66" i="17"/>
  <c r="D66" i="29" s="1"/>
  <c r="DO64" i="17"/>
  <c r="CU64"/>
  <c r="CW64" s="1"/>
  <c r="CM64"/>
  <c r="CA64"/>
  <c r="BW64"/>
  <c r="BX64" s="1"/>
  <c r="BY64" s="1"/>
  <c r="CE64" s="1"/>
  <c r="BS64"/>
  <c r="BK64"/>
  <c r="BL64" s="1"/>
  <c r="AQ64"/>
  <c r="AM64"/>
  <c r="AN64" s="1"/>
  <c r="AO64" s="1"/>
  <c r="AU64" s="1"/>
  <c r="AI64"/>
  <c r="AA64"/>
  <c r="AB64" s="1"/>
  <c r="K64"/>
  <c r="H64" i="29" s="1"/>
  <c r="DG63" i="17"/>
  <c r="DH63" s="1"/>
  <c r="BJ63"/>
  <c r="CH62"/>
  <c r="CL62" s="1"/>
  <c r="BF62"/>
  <c r="BG62" s="1"/>
  <c r="BM62" s="1"/>
  <c r="DB61"/>
  <c r="CF61"/>
  <c r="CA61"/>
  <c r="BV61"/>
  <c r="CC61" s="1"/>
  <c r="CD61" s="1"/>
  <c r="AM61"/>
  <c r="AN61" s="1"/>
  <c r="AO61" s="1"/>
  <c r="AU61" s="1"/>
  <c r="AH61"/>
  <c r="K61"/>
  <c r="H61" i="29" s="1"/>
  <c r="C61" i="17"/>
  <c r="DI61" s="1"/>
  <c r="DJ61" s="1"/>
  <c r="BT58"/>
  <c r="BU58" s="1"/>
  <c r="BK58"/>
  <c r="BL58" s="1"/>
  <c r="AJ58"/>
  <c r="AK58" s="1"/>
  <c r="AA58"/>
  <c r="AB58" s="1"/>
  <c r="DE56"/>
  <c r="CG56"/>
  <c r="BE56"/>
  <c r="Y56"/>
  <c r="Q56"/>
  <c r="E56"/>
  <c r="D56" i="29" s="1"/>
  <c r="D64" i="17"/>
  <c r="H64"/>
  <c r="F64" i="29" s="1"/>
  <c r="BB62" i="17"/>
  <c r="BC62" s="1"/>
  <c r="BJ62"/>
  <c r="CI59"/>
  <c r="CH59"/>
  <c r="CL59" s="1"/>
  <c r="BB59"/>
  <c r="BC59" s="1"/>
  <c r="R59"/>
  <c r="S59" s="1"/>
  <c r="Z59"/>
  <c r="CW54"/>
  <c r="CV54"/>
  <c r="CZ54" s="1"/>
  <c r="CP54"/>
  <c r="CO54"/>
  <c r="CS54" s="1"/>
  <c r="Z70"/>
  <c r="CN68"/>
  <c r="CF68"/>
  <c r="BD68"/>
  <c r="BK68" s="1"/>
  <c r="BL68" s="1"/>
  <c r="AZ68"/>
  <c r="AR68"/>
  <c r="T68"/>
  <c r="AA68" s="1"/>
  <c r="AB68" s="1"/>
  <c r="P68"/>
  <c r="H68"/>
  <c r="F68" i="29" s="1"/>
  <c r="D68" i="17"/>
  <c r="BJ66"/>
  <c r="Z66"/>
  <c r="BZ62"/>
  <c r="DN61"/>
  <c r="CM61"/>
  <c r="BW61"/>
  <c r="BR61"/>
  <c r="AI61"/>
  <c r="F61"/>
  <c r="C61" i="29" s="1"/>
  <c r="BH59" i="17"/>
  <c r="X59"/>
  <c r="DN56"/>
  <c r="DF56"/>
  <c r="BR56"/>
  <c r="AL56"/>
  <c r="AS56" s="1"/>
  <c r="AT56" s="1"/>
  <c r="F56"/>
  <c r="C56" i="29" s="1"/>
  <c r="R62" i="17"/>
  <c r="S62" s="1"/>
  <c r="Z62"/>
  <c r="CV57"/>
  <c r="CZ57" s="1"/>
  <c r="AJ57"/>
  <c r="AK57" s="1"/>
  <c r="AR57"/>
  <c r="E57"/>
  <c r="D57" i="29" s="1"/>
  <c r="I57" i="17"/>
  <c r="G57" i="29" s="1"/>
  <c r="Q57" i="17"/>
  <c r="U57"/>
  <c r="Y57"/>
  <c r="AS57"/>
  <c r="AT57" s="1"/>
  <c r="BA57"/>
  <c r="BE57"/>
  <c r="BI57"/>
  <c r="CC57"/>
  <c r="CD57" s="1"/>
  <c r="CG57"/>
  <c r="DA57"/>
  <c r="DC57" s="1"/>
  <c r="DD57" s="1"/>
  <c r="DE57"/>
  <c r="DI57"/>
  <c r="DJ57" s="1"/>
  <c r="D57"/>
  <c r="H57"/>
  <c r="F57" i="29" s="1"/>
  <c r="P57" i="17"/>
  <c r="T57"/>
  <c r="AZ57"/>
  <c r="BD57"/>
  <c r="CF57"/>
  <c r="CN57"/>
  <c r="CP57" s="1"/>
  <c r="AJ54"/>
  <c r="AK54" s="1"/>
  <c r="CN75"/>
  <c r="CO75" s="1"/>
  <c r="CF75"/>
  <c r="CB75"/>
  <c r="BD75"/>
  <c r="AZ75"/>
  <c r="AR75"/>
  <c r="T75"/>
  <c r="P75"/>
  <c r="H75"/>
  <c r="F75" i="29" s="1"/>
  <c r="DO74" i="17"/>
  <c r="CU74"/>
  <c r="CW74" s="1"/>
  <c r="CM74"/>
  <c r="CA74"/>
  <c r="BW74"/>
  <c r="BX74" s="1"/>
  <c r="BY74" s="1"/>
  <c r="CE74" s="1"/>
  <c r="BS74"/>
  <c r="BK74"/>
  <c r="BL74" s="1"/>
  <c r="AQ74"/>
  <c r="AM74"/>
  <c r="AN74" s="1"/>
  <c r="AO74" s="1"/>
  <c r="AU74" s="1"/>
  <c r="AI74"/>
  <c r="AA74"/>
  <c r="AB74" s="1"/>
  <c r="K74"/>
  <c r="H74" i="29" s="1"/>
  <c r="G74" i="17"/>
  <c r="E74" i="29" s="1"/>
  <c r="BJ73" i="17"/>
  <c r="Z73"/>
  <c r="CN71"/>
  <c r="CO71" s="1"/>
  <c r="CF71"/>
  <c r="CB71"/>
  <c r="BD71"/>
  <c r="AZ71"/>
  <c r="AR71"/>
  <c r="T71"/>
  <c r="P71"/>
  <c r="H71"/>
  <c r="F71" i="29" s="1"/>
  <c r="DO70" i="17"/>
  <c r="CU70"/>
  <c r="CV70" s="1"/>
  <c r="CM70"/>
  <c r="CA70"/>
  <c r="BW70"/>
  <c r="BX70" s="1"/>
  <c r="BY70" s="1"/>
  <c r="CE70" s="1"/>
  <c r="BS70"/>
  <c r="BK70"/>
  <c r="BL70" s="1"/>
  <c r="AQ70"/>
  <c r="AM70"/>
  <c r="AN70" s="1"/>
  <c r="AO70" s="1"/>
  <c r="AU70" s="1"/>
  <c r="AI70"/>
  <c r="AA70"/>
  <c r="AB70" s="1"/>
  <c r="K70"/>
  <c r="H70" i="29" s="1"/>
  <c r="G70" i="17"/>
  <c r="BJ69"/>
  <c r="DE68"/>
  <c r="DA68"/>
  <c r="DC68" s="1"/>
  <c r="DD68" s="1"/>
  <c r="CG68"/>
  <c r="BI68"/>
  <c r="BE68"/>
  <c r="BA68"/>
  <c r="AS68"/>
  <c r="AT68" s="1"/>
  <c r="Y68"/>
  <c r="U68"/>
  <c r="Q68"/>
  <c r="I68"/>
  <c r="G68" i="29" s="1"/>
  <c r="CN67" i="17"/>
  <c r="CF67"/>
  <c r="CB67"/>
  <c r="BD67"/>
  <c r="AZ67"/>
  <c r="AR67"/>
  <c r="T67"/>
  <c r="P67"/>
  <c r="H67"/>
  <c r="F67" i="29" s="1"/>
  <c r="DO66" i="17"/>
  <c r="CU66"/>
  <c r="CV66" s="1"/>
  <c r="CM66"/>
  <c r="CA66"/>
  <c r="BW66"/>
  <c r="BX66" s="1"/>
  <c r="BY66" s="1"/>
  <c r="CE66" s="1"/>
  <c r="BS66"/>
  <c r="BK66"/>
  <c r="BL66" s="1"/>
  <c r="AQ66"/>
  <c r="AM66"/>
  <c r="AN66" s="1"/>
  <c r="AO66" s="1"/>
  <c r="AU66" s="1"/>
  <c r="AI66"/>
  <c r="AA66"/>
  <c r="AB66" s="1"/>
  <c r="K66"/>
  <c r="H66" i="29" s="1"/>
  <c r="G66" i="17"/>
  <c r="DE64"/>
  <c r="DG64" s="1"/>
  <c r="DH64" s="1"/>
  <c r="DA64"/>
  <c r="DC64" s="1"/>
  <c r="DD64" s="1"/>
  <c r="CG64"/>
  <c r="CH64" s="1"/>
  <c r="BI64"/>
  <c r="BE64"/>
  <c r="BF64" s="1"/>
  <c r="BG64" s="1"/>
  <c r="BM64" s="1"/>
  <c r="BA64"/>
  <c r="AS64"/>
  <c r="AT64" s="1"/>
  <c r="Y64"/>
  <c r="U64"/>
  <c r="V64" s="1"/>
  <c r="W64" s="1"/>
  <c r="AC64" s="1"/>
  <c r="Q64"/>
  <c r="I64"/>
  <c r="G64" i="29" s="1"/>
  <c r="C64" i="17"/>
  <c r="DI64" s="1"/>
  <c r="BH63"/>
  <c r="AH63"/>
  <c r="Y63"/>
  <c r="T63"/>
  <c r="AA63" s="1"/>
  <c r="AB63" s="1"/>
  <c r="J63"/>
  <c r="I63" i="29" s="1"/>
  <c r="E63" i="17"/>
  <c r="D63" i="29" s="1"/>
  <c r="CI62" i="17"/>
  <c r="BT62"/>
  <c r="BU62" s="1"/>
  <c r="AP62"/>
  <c r="AA62"/>
  <c r="AB62" s="1"/>
  <c r="DO61"/>
  <c r="CT61"/>
  <c r="CN61"/>
  <c r="BS61"/>
  <c r="BD61"/>
  <c r="DN60"/>
  <c r="DF60"/>
  <c r="BR60"/>
  <c r="AL60"/>
  <c r="F60"/>
  <c r="C60" i="29" s="1"/>
  <c r="CV58" i="17"/>
  <c r="CZ58" s="1"/>
  <c r="CI58"/>
  <c r="BH58"/>
  <c r="X58"/>
  <c r="DA56"/>
  <c r="DC56" s="1"/>
  <c r="DD56" s="1"/>
  <c r="BI56"/>
  <c r="BA56"/>
  <c r="U56"/>
  <c r="BF55"/>
  <c r="BG55" s="1"/>
  <c r="BM55" s="1"/>
  <c r="E61"/>
  <c r="D61" i="29" s="1"/>
  <c r="I61" i="17"/>
  <c r="G61" i="29" s="1"/>
  <c r="Q61" i="17"/>
  <c r="U61"/>
  <c r="Y61"/>
  <c r="AS61"/>
  <c r="AT61" s="1"/>
  <c r="BA61"/>
  <c r="BE61"/>
  <c r="BI61"/>
  <c r="CG61"/>
  <c r="DA61"/>
  <c r="DE61"/>
  <c r="D61"/>
  <c r="H61"/>
  <c r="F61" i="29" s="1"/>
  <c r="P61" i="17"/>
  <c r="T61"/>
  <c r="D56"/>
  <c r="H56"/>
  <c r="F56" i="29" s="1"/>
  <c r="P56" i="17"/>
  <c r="T56"/>
  <c r="AZ56"/>
  <c r="BD56"/>
  <c r="CF56"/>
  <c r="CN56"/>
  <c r="C56"/>
  <c r="G56"/>
  <c r="E56" i="29" s="1"/>
  <c r="K56" i="17"/>
  <c r="H56" i="29" s="1"/>
  <c r="AA56" i="17"/>
  <c r="AB56" s="1"/>
  <c r="AI56"/>
  <c r="AJ56" s="1"/>
  <c r="AK56" s="1"/>
  <c r="AM56"/>
  <c r="AQ56"/>
  <c r="BS56"/>
  <c r="BW56"/>
  <c r="CA56"/>
  <c r="CM56"/>
  <c r="CU56"/>
  <c r="CW56" s="1"/>
  <c r="DO56"/>
  <c r="R55"/>
  <c r="S55" s="1"/>
  <c r="Z55"/>
  <c r="BZ54"/>
  <c r="BT54"/>
  <c r="BU54" s="1"/>
  <c r="DI54"/>
  <c r="DJ54" s="1"/>
  <c r="R44"/>
  <c r="S44" s="1"/>
  <c r="Z43"/>
  <c r="CW42"/>
  <c r="CV42"/>
  <c r="AJ42"/>
  <c r="AK42" s="1"/>
  <c r="E42"/>
  <c r="D42" i="29" s="1"/>
  <c r="I42" i="17"/>
  <c r="G42" i="29" s="1"/>
  <c r="Q42" i="17"/>
  <c r="U42"/>
  <c r="Y42"/>
  <c r="BA42"/>
  <c r="BE42"/>
  <c r="BI42"/>
  <c r="CC42"/>
  <c r="CD42" s="1"/>
  <c r="CG42"/>
  <c r="DA42"/>
  <c r="DC42" s="1"/>
  <c r="DD42" s="1"/>
  <c r="DE42"/>
  <c r="DG42" s="1"/>
  <c r="DH42" s="1"/>
  <c r="D42"/>
  <c r="H42"/>
  <c r="F42" i="29" s="1"/>
  <c r="P42" i="17"/>
  <c r="T42"/>
  <c r="V42" s="1"/>
  <c r="W42" s="1"/>
  <c r="AC42" s="1"/>
  <c r="AZ42"/>
  <c r="BD42"/>
  <c r="CF42"/>
  <c r="CN42"/>
  <c r="CP42" s="1"/>
  <c r="BB40"/>
  <c r="BC40" s="1"/>
  <c r="BJ39"/>
  <c r="AA39"/>
  <c r="AB39" s="1"/>
  <c r="D37"/>
  <c r="H37"/>
  <c r="F37" i="29" s="1"/>
  <c r="P37" i="17"/>
  <c r="T37"/>
  <c r="AZ37"/>
  <c r="BD37"/>
  <c r="CF37"/>
  <c r="CN37"/>
  <c r="C37"/>
  <c r="G37"/>
  <c r="E37" i="29" s="1"/>
  <c r="K37" i="17"/>
  <c r="H37" i="29" s="1"/>
  <c r="AI37" i="17"/>
  <c r="AJ37" s="1"/>
  <c r="AK37" s="1"/>
  <c r="AM37"/>
  <c r="BS37"/>
  <c r="BW37"/>
  <c r="BX37" s="1"/>
  <c r="CM37"/>
  <c r="CU37"/>
  <c r="CW37" s="1"/>
  <c r="DO37"/>
  <c r="E37"/>
  <c r="D37" i="29" s="1"/>
  <c r="I37" i="17"/>
  <c r="G37" i="29" s="1"/>
  <c r="Q37" i="17"/>
  <c r="U37"/>
  <c r="BA37"/>
  <c r="BE37"/>
  <c r="CG37"/>
  <c r="DA37"/>
  <c r="DE37"/>
  <c r="AN46"/>
  <c r="AO46" s="1"/>
  <c r="AU46" s="1"/>
  <c r="CW43"/>
  <c r="BJ43"/>
  <c r="BX42"/>
  <c r="BY42" s="1"/>
  <c r="CE42" s="1"/>
  <c r="DA41"/>
  <c r="DC41" s="1"/>
  <c r="DD41" s="1"/>
  <c r="CC41"/>
  <c r="CD41" s="1"/>
  <c r="BI41"/>
  <c r="BA41"/>
  <c r="U41"/>
  <c r="AJ46"/>
  <c r="AK46" s="1"/>
  <c r="AR46"/>
  <c r="D41"/>
  <c r="H41"/>
  <c r="F41" i="29" s="1"/>
  <c r="P41" i="17"/>
  <c r="T41"/>
  <c r="AA41" s="1"/>
  <c r="AB41" s="1"/>
  <c r="AZ41"/>
  <c r="BD41"/>
  <c r="CF41"/>
  <c r="CN41"/>
  <c r="C41"/>
  <c r="G41"/>
  <c r="E41" i="29" s="1"/>
  <c r="K41" i="17"/>
  <c r="H41" i="29" s="1"/>
  <c r="AI41" i="17"/>
  <c r="AM41"/>
  <c r="AQ41"/>
  <c r="BS41"/>
  <c r="BW41"/>
  <c r="CA41"/>
  <c r="CM41"/>
  <c r="CU41"/>
  <c r="CV41" s="1"/>
  <c r="CZ41" s="1"/>
  <c r="DO41"/>
  <c r="Z40"/>
  <c r="DO53"/>
  <c r="CU53"/>
  <c r="CM53"/>
  <c r="CA53"/>
  <c r="BW53"/>
  <c r="BS53"/>
  <c r="AQ53"/>
  <c r="AM53"/>
  <c r="AN53" s="1"/>
  <c r="AO53" s="1"/>
  <c r="AU53" s="1"/>
  <c r="AI53"/>
  <c r="K53"/>
  <c r="H53" i="29" s="1"/>
  <c r="G53" i="17"/>
  <c r="E53" i="29" s="1"/>
  <c r="C53" i="17"/>
  <c r="BT50"/>
  <c r="BU50" s="1"/>
  <c r="DO49"/>
  <c r="CU49"/>
  <c r="CW49" s="1"/>
  <c r="CM49"/>
  <c r="CA49"/>
  <c r="BW49"/>
  <c r="BS49"/>
  <c r="AQ49"/>
  <c r="AM49"/>
  <c r="AI49"/>
  <c r="K49"/>
  <c r="H49" i="29" s="1"/>
  <c r="G49" i="17"/>
  <c r="E49" i="29" s="1"/>
  <c r="C49" i="17"/>
  <c r="CV46"/>
  <c r="CZ46" s="1"/>
  <c r="C45"/>
  <c r="G45"/>
  <c r="E45" i="29" s="1"/>
  <c r="K45" i="17"/>
  <c r="H45" i="29" s="1"/>
  <c r="AA45" i="17"/>
  <c r="AB45" s="1"/>
  <c r="AI45"/>
  <c r="AJ45" s="1"/>
  <c r="AK45" s="1"/>
  <c r="AM45"/>
  <c r="AQ45"/>
  <c r="BK45"/>
  <c r="BL45" s="1"/>
  <c r="BS45"/>
  <c r="BW45"/>
  <c r="CA45"/>
  <c r="CM45"/>
  <c r="CU45"/>
  <c r="CW45" s="1"/>
  <c r="DO45"/>
  <c r="CN53"/>
  <c r="CF53"/>
  <c r="BD53"/>
  <c r="AZ53"/>
  <c r="T53"/>
  <c r="P53"/>
  <c r="H53"/>
  <c r="F53" i="29" s="1"/>
  <c r="D53" i="17"/>
  <c r="DO52"/>
  <c r="CU52"/>
  <c r="CM52"/>
  <c r="CA52"/>
  <c r="BW52"/>
  <c r="BX52" s="1"/>
  <c r="BY52" s="1"/>
  <c r="CE52" s="1"/>
  <c r="BS52"/>
  <c r="AQ52"/>
  <c r="AM52"/>
  <c r="AI52"/>
  <c r="K52"/>
  <c r="H52" i="29" s="1"/>
  <c r="G52" i="17"/>
  <c r="E52" i="29" s="1"/>
  <c r="C52" i="17"/>
  <c r="CH51"/>
  <c r="CL51" s="1"/>
  <c r="BJ51"/>
  <c r="Z51"/>
  <c r="CO50"/>
  <c r="CS50" s="1"/>
  <c r="CN49"/>
  <c r="CF49"/>
  <c r="BD49"/>
  <c r="AZ49"/>
  <c r="T49"/>
  <c r="P49"/>
  <c r="H49"/>
  <c r="F49" i="29" s="1"/>
  <c r="D49" i="17"/>
  <c r="DO48"/>
  <c r="CU48"/>
  <c r="CW48" s="1"/>
  <c r="CM48"/>
  <c r="CA48"/>
  <c r="BW48"/>
  <c r="BS48"/>
  <c r="BT48" s="1"/>
  <c r="BU48" s="1"/>
  <c r="AQ48"/>
  <c r="AM48"/>
  <c r="AN48" s="1"/>
  <c r="AO48" s="1"/>
  <c r="AU48" s="1"/>
  <c r="AI48"/>
  <c r="K48"/>
  <c r="H48" i="29" s="1"/>
  <c r="G48" i="17"/>
  <c r="E48" i="29" s="1"/>
  <c r="C48" i="17"/>
  <c r="CH47"/>
  <c r="CL47" s="1"/>
  <c r="BJ47"/>
  <c r="CC46"/>
  <c r="CD46" s="1"/>
  <c r="CQ44"/>
  <c r="CV43"/>
  <c r="CZ43" s="1"/>
  <c r="BR42"/>
  <c r="AL42"/>
  <c r="AS42" s="1"/>
  <c r="AT42" s="1"/>
  <c r="F42"/>
  <c r="C42" i="29" s="1"/>
  <c r="DE41" i="17"/>
  <c r="CG41"/>
  <c r="BE41"/>
  <c r="Y41"/>
  <c r="Q41"/>
  <c r="E41"/>
  <c r="D41" i="29" s="1"/>
  <c r="D46" i="17"/>
  <c r="H46"/>
  <c r="F46" i="29" s="1"/>
  <c r="P46" i="17"/>
  <c r="T46"/>
  <c r="AZ46"/>
  <c r="BD46"/>
  <c r="CF46"/>
  <c r="CN46"/>
  <c r="CP46" s="1"/>
  <c r="BJ44"/>
  <c r="AA40"/>
  <c r="AB40" s="1"/>
  <c r="V40"/>
  <c r="W40" s="1"/>
  <c r="AC40" s="1"/>
  <c r="CP39"/>
  <c r="Z39"/>
  <c r="DO59"/>
  <c r="CU59"/>
  <c r="CM59"/>
  <c r="CA59"/>
  <c r="BW59"/>
  <c r="BX59" s="1"/>
  <c r="BY59" s="1"/>
  <c r="CE59" s="1"/>
  <c r="BS59"/>
  <c r="AQ59"/>
  <c r="AM59"/>
  <c r="AI59"/>
  <c r="AA59"/>
  <c r="AB59" s="1"/>
  <c r="K59"/>
  <c r="H59" i="29" s="1"/>
  <c r="G59" i="17"/>
  <c r="E59" i="29" s="1"/>
  <c r="DO55" i="17"/>
  <c r="CU55"/>
  <c r="CM55"/>
  <c r="CA55"/>
  <c r="BW55"/>
  <c r="BX55" s="1"/>
  <c r="BY55" s="1"/>
  <c r="CE55" s="1"/>
  <c r="BS55"/>
  <c r="BK55"/>
  <c r="BL55" s="1"/>
  <c r="AQ55"/>
  <c r="AM55"/>
  <c r="AN55" s="1"/>
  <c r="AO55" s="1"/>
  <c r="AU55" s="1"/>
  <c r="AI55"/>
  <c r="AA55"/>
  <c r="AB55" s="1"/>
  <c r="K55"/>
  <c r="H55" i="29" s="1"/>
  <c r="G55" i="17"/>
  <c r="E55" i="29" s="1"/>
  <c r="BJ54" i="17"/>
  <c r="Z54"/>
  <c r="DE53"/>
  <c r="DG53" s="1"/>
  <c r="DH53" s="1"/>
  <c r="DA53"/>
  <c r="DC53" s="1"/>
  <c r="DD53" s="1"/>
  <c r="CG53"/>
  <c r="BI53"/>
  <c r="BE53"/>
  <c r="BA53"/>
  <c r="AS53"/>
  <c r="AT53" s="1"/>
  <c r="Y53"/>
  <c r="U53"/>
  <c r="Q53"/>
  <c r="I53"/>
  <c r="G53" i="29" s="1"/>
  <c r="CN52" i="17"/>
  <c r="CF52"/>
  <c r="CB52"/>
  <c r="BD52"/>
  <c r="BF52" s="1"/>
  <c r="BG52" s="1"/>
  <c r="BM52" s="1"/>
  <c r="AZ52"/>
  <c r="T52"/>
  <c r="V52" s="1"/>
  <c r="W52" s="1"/>
  <c r="AC52" s="1"/>
  <c r="P52"/>
  <c r="H52"/>
  <c r="F52" i="29" s="1"/>
  <c r="DO51" i="17"/>
  <c r="CU51"/>
  <c r="CM51"/>
  <c r="CA51"/>
  <c r="BW51"/>
  <c r="BX51" s="1"/>
  <c r="BY51" s="1"/>
  <c r="CE51" s="1"/>
  <c r="BS51"/>
  <c r="BK51"/>
  <c r="BL51" s="1"/>
  <c r="AQ51"/>
  <c r="AM51"/>
  <c r="AN51" s="1"/>
  <c r="AO51" s="1"/>
  <c r="AU51" s="1"/>
  <c r="AI51"/>
  <c r="AA51"/>
  <c r="AB51" s="1"/>
  <c r="K51"/>
  <c r="H51" i="29" s="1"/>
  <c r="G51" i="17"/>
  <c r="E51" i="29" s="1"/>
  <c r="BJ50" i="17"/>
  <c r="DE49"/>
  <c r="DA49"/>
  <c r="DC49" s="1"/>
  <c r="DD49" s="1"/>
  <c r="CG49"/>
  <c r="BI49"/>
  <c r="BE49"/>
  <c r="BA49"/>
  <c r="AS49"/>
  <c r="AT49" s="1"/>
  <c r="Y49"/>
  <c r="U49"/>
  <c r="Q49"/>
  <c r="I49"/>
  <c r="G49" i="29" s="1"/>
  <c r="CN48" i="17"/>
  <c r="CF48"/>
  <c r="BD48"/>
  <c r="BF48" s="1"/>
  <c r="BG48" s="1"/>
  <c r="BM48" s="1"/>
  <c r="AZ48"/>
  <c r="AR48"/>
  <c r="T48"/>
  <c r="P48"/>
  <c r="H48"/>
  <c r="F48" i="29" s="1"/>
  <c r="DO47" i="17"/>
  <c r="CU47"/>
  <c r="CM47"/>
  <c r="CA47"/>
  <c r="BW47"/>
  <c r="BS47"/>
  <c r="BK47"/>
  <c r="BL47" s="1"/>
  <c r="AQ47"/>
  <c r="AM47"/>
  <c r="AI47"/>
  <c r="AA47"/>
  <c r="AB47" s="1"/>
  <c r="K47"/>
  <c r="H47" i="29" s="1"/>
  <c r="G47" i="17"/>
  <c r="E47" i="29" s="1"/>
  <c r="AP46" i="17"/>
  <c r="DF45"/>
  <c r="DG45" s="1"/>
  <c r="DH45" s="1"/>
  <c r="DA45"/>
  <c r="DC45" s="1"/>
  <c r="DD45" s="1"/>
  <c r="CF45"/>
  <c r="BA45"/>
  <c r="AL45"/>
  <c r="I45"/>
  <c r="G45" i="29" s="1"/>
  <c r="D45" i="17"/>
  <c r="CP44"/>
  <c r="CO43"/>
  <c r="CS43" s="1"/>
  <c r="DO42"/>
  <c r="CA42"/>
  <c r="BS42"/>
  <c r="AM42"/>
  <c r="G42"/>
  <c r="E42" i="29" s="1"/>
  <c r="DN41" i="17"/>
  <c r="DF41"/>
  <c r="BR41"/>
  <c r="AL41"/>
  <c r="F41"/>
  <c r="C41" i="29" s="1"/>
  <c r="CW39" i="17"/>
  <c r="AJ38"/>
  <c r="AK38" s="1"/>
  <c r="DF37"/>
  <c r="AL37"/>
  <c r="BJ27"/>
  <c r="DE33"/>
  <c r="DA33"/>
  <c r="DC33" s="1"/>
  <c r="DD33" s="1"/>
  <c r="CG33"/>
  <c r="BE33"/>
  <c r="BA33"/>
  <c r="U33"/>
  <c r="Q33"/>
  <c r="I33"/>
  <c r="G33" i="29" s="1"/>
  <c r="E33" i="17"/>
  <c r="D33" i="29" s="1"/>
  <c r="DE29" i="17"/>
  <c r="DG29" s="1"/>
  <c r="DH29" s="1"/>
  <c r="DA29"/>
  <c r="DC29" s="1"/>
  <c r="DD29" s="1"/>
  <c r="CG29"/>
  <c r="BE29"/>
  <c r="BA29"/>
  <c r="U29"/>
  <c r="Q29"/>
  <c r="I29"/>
  <c r="G29" i="29" s="1"/>
  <c r="E29" i="17"/>
  <c r="D29" i="29" s="1"/>
  <c r="DC28" i="17"/>
  <c r="DD28" s="1"/>
  <c r="CI28"/>
  <c r="AR28"/>
  <c r="CP27"/>
  <c r="BZ27"/>
  <c r="CA27" s="1"/>
  <c r="V27"/>
  <c r="DN26"/>
  <c r="CM26"/>
  <c r="BW26"/>
  <c r="BR26"/>
  <c r="AI26"/>
  <c r="T26"/>
  <c r="Z26" s="1"/>
  <c r="K26"/>
  <c r="H26" i="29" s="1"/>
  <c r="DB24" i="17"/>
  <c r="CT24"/>
  <c r="BV24"/>
  <c r="BJ24"/>
  <c r="R27"/>
  <c r="S27" s="1"/>
  <c r="Z27"/>
  <c r="E26"/>
  <c r="D26" i="29" s="1"/>
  <c r="I26" i="17"/>
  <c r="G26" i="29" s="1"/>
  <c r="Q26" i="17"/>
  <c r="R26" s="1"/>
  <c r="S26" s="1"/>
  <c r="U26"/>
  <c r="BA26"/>
  <c r="BE26"/>
  <c r="BF26" s="1"/>
  <c r="CG26"/>
  <c r="DA26"/>
  <c r="DE26"/>
  <c r="D24"/>
  <c r="H24"/>
  <c r="F24" i="29" s="1"/>
  <c r="P24" i="17"/>
  <c r="T24"/>
  <c r="C24"/>
  <c r="G24"/>
  <c r="E24" i="29" s="1"/>
  <c r="K24" i="17"/>
  <c r="H24" i="29" s="1"/>
  <c r="AI24" i="17"/>
  <c r="AM24"/>
  <c r="BS24"/>
  <c r="BW24"/>
  <c r="CM24"/>
  <c r="CU24"/>
  <c r="DO24"/>
  <c r="E24"/>
  <c r="D24" i="29" s="1"/>
  <c r="I24" i="17"/>
  <c r="G24" i="29" s="1"/>
  <c r="Q24" i="17"/>
  <c r="U24"/>
  <c r="BA24"/>
  <c r="BE24"/>
  <c r="BF24" s="1"/>
  <c r="CG24"/>
  <c r="CI24" s="1"/>
  <c r="DA24"/>
  <c r="DC24" s="1"/>
  <c r="DD24" s="1"/>
  <c r="DE24"/>
  <c r="AP27"/>
  <c r="AQ27" s="1"/>
  <c r="DE43"/>
  <c r="DG43" s="1"/>
  <c r="DH43" s="1"/>
  <c r="DA43"/>
  <c r="DC43" s="1"/>
  <c r="DD43" s="1"/>
  <c r="CG43"/>
  <c r="CI43" s="1"/>
  <c r="BI43"/>
  <c r="BE43"/>
  <c r="BF43" s="1"/>
  <c r="BG43" s="1"/>
  <c r="BM43" s="1"/>
  <c r="BA43"/>
  <c r="AS43"/>
  <c r="AT43" s="1"/>
  <c r="Y43"/>
  <c r="U43"/>
  <c r="V43" s="1"/>
  <c r="W43" s="1"/>
  <c r="AC43" s="1"/>
  <c r="Q43"/>
  <c r="I43"/>
  <c r="G43" i="29" s="1"/>
  <c r="DE39" i="17"/>
  <c r="DG39" s="1"/>
  <c r="DH39" s="1"/>
  <c r="DA39"/>
  <c r="DC39" s="1"/>
  <c r="DD39" s="1"/>
  <c r="CG39"/>
  <c r="CI39" s="1"/>
  <c r="BI39"/>
  <c r="BE39"/>
  <c r="BF39" s="1"/>
  <c r="BG39" s="1"/>
  <c r="BM39" s="1"/>
  <c r="BA39"/>
  <c r="AS39"/>
  <c r="AT39" s="1"/>
  <c r="Y39"/>
  <c r="U39"/>
  <c r="V39" s="1"/>
  <c r="W39" s="1"/>
  <c r="AC39" s="1"/>
  <c r="Q39"/>
  <c r="I39"/>
  <c r="G39" i="29" s="1"/>
  <c r="CV38" i="17"/>
  <c r="CZ38" s="1"/>
  <c r="CN38"/>
  <c r="CP38" s="1"/>
  <c r="CF38"/>
  <c r="CB38"/>
  <c r="BD38"/>
  <c r="AZ38"/>
  <c r="AR38"/>
  <c r="T38"/>
  <c r="P38"/>
  <c r="H38"/>
  <c r="F38" i="29" s="1"/>
  <c r="D38" i="17"/>
  <c r="CH36"/>
  <c r="BJ36"/>
  <c r="BF36"/>
  <c r="Z36"/>
  <c r="V36"/>
  <c r="DE35"/>
  <c r="DG35" s="1"/>
  <c r="DH35" s="1"/>
  <c r="DA35"/>
  <c r="DC35" s="1"/>
  <c r="DD35" s="1"/>
  <c r="CG35"/>
  <c r="BE35"/>
  <c r="BF35" s="1"/>
  <c r="BA35"/>
  <c r="U35"/>
  <c r="V35" s="1"/>
  <c r="Q35"/>
  <c r="I35"/>
  <c r="G35" i="29" s="1"/>
  <c r="CV34" i="17"/>
  <c r="CN34"/>
  <c r="CO34" s="1"/>
  <c r="CF34"/>
  <c r="CB34"/>
  <c r="BD34"/>
  <c r="AZ34"/>
  <c r="AR34"/>
  <c r="T34"/>
  <c r="P34"/>
  <c r="H34"/>
  <c r="F34" i="29" s="1"/>
  <c r="D34" i="17"/>
  <c r="DO33"/>
  <c r="CU33"/>
  <c r="CV33" s="1"/>
  <c r="CM33"/>
  <c r="BW33"/>
  <c r="BX33" s="1"/>
  <c r="BS33"/>
  <c r="AM33"/>
  <c r="AI33"/>
  <c r="K33"/>
  <c r="H33" i="29" s="1"/>
  <c r="G33" i="17"/>
  <c r="E33" i="29" s="1"/>
  <c r="C33" i="17"/>
  <c r="BF32"/>
  <c r="Z32"/>
  <c r="V32"/>
  <c r="DE31"/>
  <c r="DG31" s="1"/>
  <c r="DH31" s="1"/>
  <c r="DA31"/>
  <c r="DC31" s="1"/>
  <c r="DD31" s="1"/>
  <c r="CO31"/>
  <c r="CG31"/>
  <c r="CH31" s="1"/>
  <c r="BE31"/>
  <c r="BA31"/>
  <c r="U31"/>
  <c r="V31" s="1"/>
  <c r="Q31"/>
  <c r="I31"/>
  <c r="G31" i="29" s="1"/>
  <c r="CV30" i="17"/>
  <c r="CN30"/>
  <c r="CP30" s="1"/>
  <c r="CF30"/>
  <c r="CB30"/>
  <c r="BD30"/>
  <c r="AZ30"/>
  <c r="AR30"/>
  <c r="T30"/>
  <c r="P30"/>
  <c r="H30"/>
  <c r="F30" i="29" s="1"/>
  <c r="D30" i="17"/>
  <c r="DO29"/>
  <c r="CU29"/>
  <c r="CM29"/>
  <c r="BW29"/>
  <c r="BX29" s="1"/>
  <c r="BS29"/>
  <c r="AM29"/>
  <c r="AN29" s="1"/>
  <c r="AI29"/>
  <c r="K29"/>
  <c r="H29" i="29" s="1"/>
  <c r="G29" i="17"/>
  <c r="E29" i="29" s="1"/>
  <c r="C29" i="17"/>
  <c r="DN28"/>
  <c r="CN28"/>
  <c r="BR28"/>
  <c r="BD28"/>
  <c r="U28"/>
  <c r="V28" s="1"/>
  <c r="P28"/>
  <c r="CO27"/>
  <c r="DF26"/>
  <c r="CU26"/>
  <c r="CW26" s="1"/>
  <c r="AZ26"/>
  <c r="AL26"/>
  <c r="H26"/>
  <c r="F26" i="29" s="1"/>
  <c r="C26" i="17"/>
  <c r="BX25"/>
  <c r="AN25"/>
  <c r="DN24"/>
  <c r="DF24"/>
  <c r="BR24"/>
  <c r="AL24"/>
  <c r="F24"/>
  <c r="C24" i="29" s="1"/>
  <c r="C28" i="17"/>
  <c r="G28"/>
  <c r="E28" i="29" s="1"/>
  <c r="K28" i="17"/>
  <c r="H28" i="29" s="1"/>
  <c r="AI28" i="17"/>
  <c r="AM28"/>
  <c r="AN28" s="1"/>
  <c r="BS28"/>
  <c r="BW28"/>
  <c r="BX28" s="1"/>
  <c r="CM28"/>
  <c r="CU28"/>
  <c r="BT25"/>
  <c r="BU25" s="1"/>
  <c r="CB25"/>
  <c r="DI38"/>
  <c r="DJ38" s="1"/>
  <c r="DE38"/>
  <c r="DG38" s="1"/>
  <c r="DH38" s="1"/>
  <c r="DA38"/>
  <c r="DC38" s="1"/>
  <c r="DD38" s="1"/>
  <c r="CG38"/>
  <c r="CC38"/>
  <c r="CD38" s="1"/>
  <c r="BI38"/>
  <c r="BE38"/>
  <c r="BA38"/>
  <c r="AS38"/>
  <c r="AT38" s="1"/>
  <c r="Y38"/>
  <c r="U38"/>
  <c r="Q38"/>
  <c r="I38"/>
  <c r="G38" i="29" s="1"/>
  <c r="BJ35" i="17"/>
  <c r="Z35"/>
  <c r="DE34"/>
  <c r="DA34"/>
  <c r="DC34" s="1"/>
  <c r="DD34" s="1"/>
  <c r="CG34"/>
  <c r="BE34"/>
  <c r="BA34"/>
  <c r="U34"/>
  <c r="Q34"/>
  <c r="I34"/>
  <c r="G34" i="29" s="1"/>
  <c r="CN33" i="17"/>
  <c r="CF33"/>
  <c r="CB33"/>
  <c r="BD33"/>
  <c r="BF33" s="1"/>
  <c r="AZ33"/>
  <c r="T33"/>
  <c r="P33"/>
  <c r="H33"/>
  <c r="F33" i="29" s="1"/>
  <c r="BJ31" i="17"/>
  <c r="Z31"/>
  <c r="DE30"/>
  <c r="DG30" s="1"/>
  <c r="DH30" s="1"/>
  <c r="DA30"/>
  <c r="DC30" s="1"/>
  <c r="DD30" s="1"/>
  <c r="CG30"/>
  <c r="BE30"/>
  <c r="BA30"/>
  <c r="U30"/>
  <c r="Q30"/>
  <c r="I30"/>
  <c r="G30" i="29" s="1"/>
  <c r="CN29" i="17"/>
  <c r="CF29"/>
  <c r="BD29"/>
  <c r="BF29" s="1"/>
  <c r="AZ29"/>
  <c r="T29"/>
  <c r="V29" s="1"/>
  <c r="P29"/>
  <c r="H29"/>
  <c r="F29" i="29" s="1"/>
  <c r="DG28" i="17"/>
  <c r="DH28" s="1"/>
  <c r="CH27"/>
  <c r="DB26"/>
  <c r="CF26"/>
  <c r="BV26"/>
  <c r="AM26"/>
  <c r="AH26"/>
  <c r="J26"/>
  <c r="I26" i="29" s="1"/>
  <c r="D26" i="17"/>
  <c r="C19"/>
  <c r="G19"/>
  <c r="E19" i="29" s="1"/>
  <c r="K19" i="17"/>
  <c r="H19" i="29" s="1"/>
  <c r="AI19" i="17"/>
  <c r="AM19"/>
  <c r="AN19" s="1"/>
  <c r="BS19"/>
  <c r="BT19" s="1"/>
  <c r="BU19" s="1"/>
  <c r="BW19"/>
  <c r="CM19"/>
  <c r="CU19"/>
  <c r="CV19" s="1"/>
  <c r="DO19"/>
  <c r="CO17"/>
  <c r="CP17"/>
  <c r="BT23"/>
  <c r="BU23" s="1"/>
  <c r="BY23" s="1"/>
  <c r="AJ23"/>
  <c r="AK23" s="1"/>
  <c r="DO22"/>
  <c r="CU22"/>
  <c r="CV22" s="1"/>
  <c r="CM22"/>
  <c r="BW22"/>
  <c r="BX22" s="1"/>
  <c r="BS22"/>
  <c r="AM22"/>
  <c r="AN22" s="1"/>
  <c r="AI22"/>
  <c r="K22"/>
  <c r="H22" i="29" s="1"/>
  <c r="G22" i="17"/>
  <c r="E22" i="29" s="1"/>
  <c r="C22" i="17"/>
  <c r="DE20"/>
  <c r="DG20" s="1"/>
  <c r="DH20" s="1"/>
  <c r="DA20"/>
  <c r="DC20" s="1"/>
  <c r="DD20" s="1"/>
  <c r="CG20"/>
  <c r="AI20"/>
  <c r="U20"/>
  <c r="K20"/>
  <c r="H20" i="29" s="1"/>
  <c r="DG19" i="17"/>
  <c r="DH19" s="1"/>
  <c r="CH18"/>
  <c r="X18"/>
  <c r="Y18" s="1"/>
  <c r="D20"/>
  <c r="H20"/>
  <c r="F20" i="29" s="1"/>
  <c r="P20" i="17"/>
  <c r="T20"/>
  <c r="AZ20"/>
  <c r="BD20"/>
  <c r="BF20" s="1"/>
  <c r="BB18"/>
  <c r="BC18" s="1"/>
  <c r="BJ18"/>
  <c r="CB15"/>
  <c r="BZ18"/>
  <c r="CA18" s="1"/>
  <c r="R18"/>
  <c r="S18" s="1"/>
  <c r="Z18"/>
  <c r="CN25"/>
  <c r="CP25" s="1"/>
  <c r="CF25"/>
  <c r="BD25"/>
  <c r="AZ25"/>
  <c r="T25"/>
  <c r="P25"/>
  <c r="H25"/>
  <c r="F25" i="29" s="1"/>
  <c r="BJ23" i="17"/>
  <c r="Z23"/>
  <c r="DE22"/>
  <c r="DG22" s="1"/>
  <c r="DH22" s="1"/>
  <c r="DA22"/>
  <c r="DC22" s="1"/>
  <c r="DD22" s="1"/>
  <c r="CG22"/>
  <c r="CH22" s="1"/>
  <c r="BE22"/>
  <c r="BF22" s="1"/>
  <c r="BA22"/>
  <c r="U22"/>
  <c r="Q22"/>
  <c r="I22"/>
  <c r="G22" i="29" s="1"/>
  <c r="CN21" i="17"/>
  <c r="CO21" s="1"/>
  <c r="CF21"/>
  <c r="CB21"/>
  <c r="BD21"/>
  <c r="AZ21"/>
  <c r="AR21"/>
  <c r="T21"/>
  <c r="P21"/>
  <c r="H21"/>
  <c r="F21" i="29" s="1"/>
  <c r="DO20" i="17"/>
  <c r="CU20"/>
  <c r="CV20" s="1"/>
  <c r="CM20"/>
  <c r="BW20"/>
  <c r="BX20" s="1"/>
  <c r="BS20"/>
  <c r="BA20"/>
  <c r="AL20"/>
  <c r="I20"/>
  <c r="G20" i="29" s="1"/>
  <c r="C20" i="17"/>
  <c r="DB19"/>
  <c r="DC19" s="1"/>
  <c r="DD19" s="1"/>
  <c r="CG19"/>
  <c r="CI19" s="1"/>
  <c r="BV19"/>
  <c r="AH19"/>
  <c r="T19"/>
  <c r="J19"/>
  <c r="I19" i="29" s="1"/>
  <c r="E19" i="17"/>
  <c r="D19" i="29" s="1"/>
  <c r="CI18" i="17"/>
  <c r="BT18"/>
  <c r="BU18" s="1"/>
  <c r="AP18"/>
  <c r="AQ18" s="1"/>
  <c r="Z22"/>
  <c r="CN20"/>
  <c r="CF20"/>
  <c r="AM20"/>
  <c r="AH20"/>
  <c r="J20"/>
  <c r="I20" i="29" s="1"/>
  <c r="E20" i="17"/>
  <c r="D20" i="29" s="1"/>
  <c r="CH19" i="17"/>
  <c r="CW16"/>
  <c r="BA16"/>
  <c r="U16"/>
  <c r="Q16"/>
  <c r="I16"/>
  <c r="G16" i="29" s="1"/>
  <c r="E16" i="17"/>
  <c r="D16" i="29" s="1"/>
  <c r="CN15" i="17"/>
  <c r="CF15"/>
  <c r="BD15"/>
  <c r="AZ15"/>
  <c r="AR15"/>
  <c r="T15"/>
  <c r="P15"/>
  <c r="H15"/>
  <c r="F15" i="29" s="1"/>
  <c r="D15" i="17"/>
  <c r="CI14"/>
  <c r="BJ13"/>
  <c r="Z13"/>
  <c r="CW12"/>
  <c r="CO12"/>
  <c r="CN11"/>
  <c r="CF11"/>
  <c r="CB11"/>
  <c r="BD11"/>
  <c r="AZ11"/>
  <c r="T11"/>
  <c r="P11"/>
  <c r="H11"/>
  <c r="F11" i="29" s="1"/>
  <c r="D11" i="17"/>
  <c r="CI10"/>
  <c r="DE15"/>
  <c r="DG15" s="1"/>
  <c r="DA15"/>
  <c r="CG15"/>
  <c r="BE15"/>
  <c r="BA15"/>
  <c r="U15"/>
  <c r="Q15"/>
  <c r="I15"/>
  <c r="G15" i="29" s="1"/>
  <c r="E15" i="17"/>
  <c r="D15" i="29" s="1"/>
  <c r="DE11" i="17"/>
  <c r="DG11" s="1"/>
  <c r="DA11"/>
  <c r="DC11" s="1"/>
  <c r="CG11"/>
  <c r="BE11"/>
  <c r="BA11"/>
  <c r="U11"/>
  <c r="Q11"/>
  <c r="I11"/>
  <c r="G11" i="29" s="1"/>
  <c r="E11" i="17"/>
  <c r="D11" i="29" s="1"/>
  <c r="BT10" i="17"/>
  <c r="BU10" s="1"/>
  <c r="AJ10"/>
  <c r="AK10" s="1"/>
  <c r="BW9"/>
  <c r="BS9"/>
  <c r="AM9"/>
  <c r="AN9" s="1"/>
  <c r="AI9"/>
  <c r="K9"/>
  <c r="H9" i="29" s="1"/>
  <c r="G9" i="17"/>
  <c r="E9" i="29" s="1"/>
  <c r="C9" i="17"/>
  <c r="T9"/>
  <c r="P9"/>
  <c r="H9"/>
  <c r="F9" i="29" s="1"/>
  <c r="D9" i="17"/>
  <c r="DE17"/>
  <c r="DA17"/>
  <c r="DC17" s="1"/>
  <c r="CG17"/>
  <c r="CH17" s="1"/>
  <c r="BE17"/>
  <c r="BF17" s="1"/>
  <c r="BA17"/>
  <c r="U17"/>
  <c r="V17" s="1"/>
  <c r="Q17"/>
  <c r="I17"/>
  <c r="G17" i="29" s="1"/>
  <c r="CN16" i="17"/>
  <c r="CP16" s="1"/>
  <c r="CF16"/>
  <c r="CB16"/>
  <c r="BD16"/>
  <c r="AZ16"/>
  <c r="T16"/>
  <c r="P16"/>
  <c r="H16"/>
  <c r="F16" i="29" s="1"/>
  <c r="DO15" i="17"/>
  <c r="CU15"/>
  <c r="CM15"/>
  <c r="BW15"/>
  <c r="BX15" s="1"/>
  <c r="BS15"/>
  <c r="AM15"/>
  <c r="AN15" s="1"/>
  <c r="AI15"/>
  <c r="K15"/>
  <c r="H15" i="29" s="1"/>
  <c r="G15" i="17"/>
  <c r="E15" i="29" s="1"/>
  <c r="BJ14" i="17"/>
  <c r="Z14"/>
  <c r="DE13"/>
  <c r="DG13" s="1"/>
  <c r="DA13"/>
  <c r="CG13"/>
  <c r="BE13"/>
  <c r="BF13" s="1"/>
  <c r="BA13"/>
  <c r="U13"/>
  <c r="Q13"/>
  <c r="I13"/>
  <c r="G13" i="29" s="1"/>
  <c r="AR12" i="17"/>
  <c r="T12"/>
  <c r="P12"/>
  <c r="H12"/>
  <c r="F12" i="29" s="1"/>
  <c r="DO11" i="17"/>
  <c r="CU11"/>
  <c r="CW11" s="1"/>
  <c r="CM11"/>
  <c r="BW11"/>
  <c r="BS11"/>
  <c r="AM11"/>
  <c r="AN11" s="1"/>
  <c r="AI11"/>
  <c r="K11"/>
  <c r="H11" i="29" s="1"/>
  <c r="G11" i="17"/>
  <c r="E11" i="29" s="1"/>
  <c r="BJ10" i="17"/>
  <c r="Z10"/>
  <c r="CG9"/>
  <c r="BE9"/>
  <c r="BF9" s="1"/>
  <c r="BA9"/>
  <c r="U9"/>
  <c r="Q9"/>
  <c r="I9"/>
  <c r="G9" i="29" s="1"/>
  <c r="BX8" i="17"/>
  <c r="U8"/>
  <c r="P8"/>
  <c r="T8"/>
  <c r="AA63" i="27"/>
  <c r="V63"/>
  <c r="R63"/>
  <c r="K63"/>
  <c r="F63"/>
  <c r="B63"/>
  <c r="R42"/>
  <c r="B42"/>
  <c r="Z40"/>
  <c r="R40"/>
  <c r="J40"/>
  <c r="B40"/>
  <c r="Z39"/>
  <c r="R39"/>
  <c r="J39"/>
  <c r="B39"/>
  <c r="Z38"/>
  <c r="R38"/>
  <c r="J38"/>
  <c r="B38"/>
  <c r="Z37"/>
  <c r="U37"/>
  <c r="R37"/>
  <c r="J37"/>
  <c r="E37"/>
  <c r="B37"/>
  <c r="R35"/>
  <c r="B35"/>
  <c r="R34"/>
  <c r="B34"/>
  <c r="R33"/>
  <c r="B33"/>
  <c r="AA31"/>
  <c r="V31"/>
  <c r="R31"/>
  <c r="K31"/>
  <c r="F31"/>
  <c r="B31"/>
  <c r="R29"/>
  <c r="B29"/>
  <c r="Y28"/>
  <c r="R28"/>
  <c r="I28"/>
  <c r="B28"/>
  <c r="Y27"/>
  <c r="R27"/>
  <c r="I27"/>
  <c r="B27"/>
  <c r="Y26"/>
  <c r="R26"/>
  <c r="I26"/>
  <c r="B26"/>
  <c r="AB25"/>
  <c r="W25"/>
  <c r="R25"/>
  <c r="L25"/>
  <c r="G25"/>
  <c r="B25"/>
  <c r="AF24"/>
  <c r="AD24"/>
  <c r="AB24"/>
  <c r="AA24"/>
  <c r="Y24"/>
  <c r="W24"/>
  <c r="V24"/>
  <c r="T24"/>
  <c r="R24"/>
  <c r="P24"/>
  <c r="N24"/>
  <c r="L24"/>
  <c r="K24"/>
  <c r="I24"/>
  <c r="G24"/>
  <c r="F24"/>
  <c r="D24"/>
  <c r="B24"/>
  <c r="L11"/>
  <c r="K11"/>
  <c r="R10"/>
  <c r="P10"/>
  <c r="O10"/>
  <c r="B10"/>
  <c r="Z8"/>
  <c r="R8"/>
  <c r="J8"/>
  <c r="B8"/>
  <c r="Z7"/>
  <c r="R7"/>
  <c r="J7"/>
  <c r="B7"/>
  <c r="Z6"/>
  <c r="R6"/>
  <c r="J6"/>
  <c r="B6"/>
  <c r="Z5"/>
  <c r="U5"/>
  <c r="R5"/>
  <c r="J5"/>
  <c r="E5"/>
  <c r="B5"/>
  <c r="R3"/>
  <c r="B3"/>
  <c r="R2"/>
  <c r="B2"/>
  <c r="R1"/>
  <c r="B1"/>
  <c r="DA3" i="17"/>
  <c r="Z178" l="1"/>
  <c r="AR202"/>
  <c r="CP173"/>
  <c r="CB80"/>
  <c r="CO173"/>
  <c r="CS173" s="1"/>
  <c r="CY189"/>
  <c r="R88"/>
  <c r="S88" s="1"/>
  <c r="CP95"/>
  <c r="CO123"/>
  <c r="CS123" s="1"/>
  <c r="V58"/>
  <c r="W58" s="1"/>
  <c r="AC58" s="1"/>
  <c r="DC58"/>
  <c r="DD58" s="1"/>
  <c r="AN82"/>
  <c r="AO82" s="1"/>
  <c r="AU82" s="1"/>
  <c r="CP201"/>
  <c r="CX189"/>
  <c r="CH190"/>
  <c r="X45"/>
  <c r="Z165"/>
  <c r="BJ165"/>
  <c r="BJ173"/>
  <c r="AR201"/>
  <c r="CO205"/>
  <c r="CS205" s="1"/>
  <c r="CP157"/>
  <c r="CP161"/>
  <c r="CO135"/>
  <c r="CS135" s="1"/>
  <c r="DI66"/>
  <c r="DJ66" s="1"/>
  <c r="E66" i="29"/>
  <c r="CY63" i="17"/>
  <c r="CZ63"/>
  <c r="CY190"/>
  <c r="CZ190"/>
  <c r="CY194"/>
  <c r="CZ194"/>
  <c r="DI202"/>
  <c r="DJ202" s="1"/>
  <c r="E202" i="29"/>
  <c r="CY206" i="17"/>
  <c r="CZ206"/>
  <c r="CK190"/>
  <c r="CL190"/>
  <c r="CR44"/>
  <c r="CS44"/>
  <c r="S41" i="29"/>
  <c r="U41"/>
  <c r="V41" s="1"/>
  <c r="L41"/>
  <c r="M41" s="1"/>
  <c r="P41"/>
  <c r="Q41" s="1"/>
  <c r="W41" s="1"/>
  <c r="L49"/>
  <c r="M49" s="1"/>
  <c r="S49"/>
  <c r="U49"/>
  <c r="V49" s="1"/>
  <c r="P49"/>
  <c r="Q49" s="1"/>
  <c r="W49" s="1"/>
  <c r="L57"/>
  <c r="M57" s="1"/>
  <c r="P57"/>
  <c r="Q57" s="1"/>
  <c r="W57" s="1"/>
  <c r="S57"/>
  <c r="U57"/>
  <c r="V57" s="1"/>
  <c r="U65"/>
  <c r="V65" s="1"/>
  <c r="L65"/>
  <c r="M65" s="1"/>
  <c r="S65"/>
  <c r="P65"/>
  <c r="Q65" s="1"/>
  <c r="W65" s="1"/>
  <c r="P73"/>
  <c r="Q73" s="1"/>
  <c r="W73" s="1"/>
  <c r="L73"/>
  <c r="M73" s="1"/>
  <c r="S73"/>
  <c r="U73"/>
  <c r="V73" s="1"/>
  <c r="U81"/>
  <c r="V81" s="1"/>
  <c r="S81"/>
  <c r="P81"/>
  <c r="Q81" s="1"/>
  <c r="W81" s="1"/>
  <c r="L81"/>
  <c r="M81" s="1"/>
  <c r="P89"/>
  <c r="Q89" s="1"/>
  <c r="W89" s="1"/>
  <c r="S89"/>
  <c r="L89"/>
  <c r="M89" s="1"/>
  <c r="U89"/>
  <c r="V89" s="1"/>
  <c r="U97"/>
  <c r="V97" s="1"/>
  <c r="L97"/>
  <c r="M97" s="1"/>
  <c r="S97"/>
  <c r="P97"/>
  <c r="Q97" s="1"/>
  <c r="W97" s="1"/>
  <c r="P105"/>
  <c r="Q105" s="1"/>
  <c r="W105" s="1"/>
  <c r="L105"/>
  <c r="M105" s="1"/>
  <c r="U105"/>
  <c r="V105" s="1"/>
  <c r="S105"/>
  <c r="U113"/>
  <c r="V113" s="1"/>
  <c r="S113"/>
  <c r="P113"/>
  <c r="Q113" s="1"/>
  <c r="W113" s="1"/>
  <c r="L113"/>
  <c r="M113" s="1"/>
  <c r="P121"/>
  <c r="Q121" s="1"/>
  <c r="W121" s="1"/>
  <c r="L121"/>
  <c r="M121" s="1"/>
  <c r="S121"/>
  <c r="U121"/>
  <c r="V121" s="1"/>
  <c r="S129"/>
  <c r="U129"/>
  <c r="V129" s="1"/>
  <c r="L129"/>
  <c r="M129" s="1"/>
  <c r="P129"/>
  <c r="Q129" s="1"/>
  <c r="W129" s="1"/>
  <c r="U137"/>
  <c r="V137" s="1"/>
  <c r="L137"/>
  <c r="M137" s="1"/>
  <c r="P137"/>
  <c r="Q137" s="1"/>
  <c r="W137" s="1"/>
  <c r="S137"/>
  <c r="U145"/>
  <c r="V145" s="1"/>
  <c r="L145"/>
  <c r="M145" s="1"/>
  <c r="S145"/>
  <c r="P145"/>
  <c r="Q145" s="1"/>
  <c r="W145" s="1"/>
  <c r="U153"/>
  <c r="V153" s="1"/>
  <c r="L153"/>
  <c r="M153" s="1"/>
  <c r="P153"/>
  <c r="Q153" s="1"/>
  <c r="W153" s="1"/>
  <c r="S153"/>
  <c r="U161"/>
  <c r="V161" s="1"/>
  <c r="L161"/>
  <c r="M161" s="1"/>
  <c r="P161"/>
  <c r="Q161" s="1"/>
  <c r="W161" s="1"/>
  <c r="S161"/>
  <c r="U169"/>
  <c r="V169" s="1"/>
  <c r="P169"/>
  <c r="Q169" s="1"/>
  <c r="W169" s="1"/>
  <c r="L169"/>
  <c r="M169" s="1"/>
  <c r="S169"/>
  <c r="U177"/>
  <c r="V177" s="1"/>
  <c r="L177"/>
  <c r="M177" s="1"/>
  <c r="S177"/>
  <c r="P177"/>
  <c r="Q177" s="1"/>
  <c r="W177" s="1"/>
  <c r="U185"/>
  <c r="V185" s="1"/>
  <c r="L185"/>
  <c r="M185" s="1"/>
  <c r="P185"/>
  <c r="Q185" s="1"/>
  <c r="W185" s="1"/>
  <c r="S185"/>
  <c r="U193"/>
  <c r="V193" s="1"/>
  <c r="P193"/>
  <c r="Q193" s="1"/>
  <c r="W193" s="1"/>
  <c r="L193"/>
  <c r="M193" s="1"/>
  <c r="S193"/>
  <c r="U201"/>
  <c r="V201" s="1"/>
  <c r="P201"/>
  <c r="Q201" s="1"/>
  <c r="W201" s="1"/>
  <c r="L201"/>
  <c r="M201" s="1"/>
  <c r="S201"/>
  <c r="L44"/>
  <c r="M44" s="1"/>
  <c r="U44"/>
  <c r="V44" s="1"/>
  <c r="S44"/>
  <c r="P44"/>
  <c r="Q44" s="1"/>
  <c r="W44" s="1"/>
  <c r="L52"/>
  <c r="M52" s="1"/>
  <c r="U52"/>
  <c r="V52" s="1"/>
  <c r="P52"/>
  <c r="Q52" s="1"/>
  <c r="W52" s="1"/>
  <c r="S52"/>
  <c r="L60"/>
  <c r="M60" s="1"/>
  <c r="U60"/>
  <c r="V60" s="1"/>
  <c r="S60"/>
  <c r="P60"/>
  <c r="Q60" s="1"/>
  <c r="W60" s="1"/>
  <c r="U68"/>
  <c r="V68" s="1"/>
  <c r="L68"/>
  <c r="M68" s="1"/>
  <c r="S68"/>
  <c r="P68"/>
  <c r="Q68" s="1"/>
  <c r="W68" s="1"/>
  <c r="U76"/>
  <c r="V76" s="1"/>
  <c r="L76"/>
  <c r="M76" s="1"/>
  <c r="P76"/>
  <c r="Q76" s="1"/>
  <c r="W76" s="1"/>
  <c r="S76"/>
  <c r="U84"/>
  <c r="V84" s="1"/>
  <c r="L84"/>
  <c r="M84" s="1"/>
  <c r="S84"/>
  <c r="P84"/>
  <c r="Q84" s="1"/>
  <c r="W84" s="1"/>
  <c r="U92"/>
  <c r="V92" s="1"/>
  <c r="P92"/>
  <c r="Q92" s="1"/>
  <c r="W92" s="1"/>
  <c r="L92"/>
  <c r="M92" s="1"/>
  <c r="S92"/>
  <c r="U100"/>
  <c r="V100" s="1"/>
  <c r="L100"/>
  <c r="M100" s="1"/>
  <c r="P100"/>
  <c r="Q100" s="1"/>
  <c r="W100" s="1"/>
  <c r="S100"/>
  <c r="U108"/>
  <c r="V108" s="1"/>
  <c r="P108"/>
  <c r="Q108" s="1"/>
  <c r="W108" s="1"/>
  <c r="L108"/>
  <c r="M108" s="1"/>
  <c r="S108"/>
  <c r="U116"/>
  <c r="V116" s="1"/>
  <c r="L116"/>
  <c r="M116" s="1"/>
  <c r="P116"/>
  <c r="Q116" s="1"/>
  <c r="W116" s="1"/>
  <c r="S116"/>
  <c r="U124"/>
  <c r="V124" s="1"/>
  <c r="P124"/>
  <c r="Q124" s="1"/>
  <c r="W124" s="1"/>
  <c r="L124"/>
  <c r="M124" s="1"/>
  <c r="S124"/>
  <c r="U132"/>
  <c r="V132" s="1"/>
  <c r="L132"/>
  <c r="M132" s="1"/>
  <c r="S132"/>
  <c r="P132"/>
  <c r="Q132" s="1"/>
  <c r="W132" s="1"/>
  <c r="U140"/>
  <c r="V140" s="1"/>
  <c r="P140"/>
  <c r="Q140" s="1"/>
  <c r="W140" s="1"/>
  <c r="L140"/>
  <c r="M140" s="1"/>
  <c r="S140"/>
  <c r="U148"/>
  <c r="V148" s="1"/>
  <c r="L148"/>
  <c r="M148" s="1"/>
  <c r="P148"/>
  <c r="Q148" s="1"/>
  <c r="W148" s="1"/>
  <c r="S148"/>
  <c r="U156"/>
  <c r="V156" s="1"/>
  <c r="P156"/>
  <c r="Q156" s="1"/>
  <c r="W156" s="1"/>
  <c r="L156"/>
  <c r="M156" s="1"/>
  <c r="S156"/>
  <c r="U164"/>
  <c r="V164" s="1"/>
  <c r="P164"/>
  <c r="Q164" s="1"/>
  <c r="W164" s="1"/>
  <c r="L164"/>
  <c r="M164" s="1"/>
  <c r="S164"/>
  <c r="U172"/>
  <c r="V172" s="1"/>
  <c r="P172"/>
  <c r="Q172" s="1"/>
  <c r="W172" s="1"/>
  <c r="L172"/>
  <c r="M172" s="1"/>
  <c r="S172"/>
  <c r="U180"/>
  <c r="V180" s="1"/>
  <c r="P180"/>
  <c r="Q180" s="1"/>
  <c r="W180" s="1"/>
  <c r="L180"/>
  <c r="M180" s="1"/>
  <c r="S180"/>
  <c r="U188"/>
  <c r="V188" s="1"/>
  <c r="L188"/>
  <c r="M188" s="1"/>
  <c r="S188"/>
  <c r="P188"/>
  <c r="Q188" s="1"/>
  <c r="W188" s="1"/>
  <c r="U196"/>
  <c r="V196" s="1"/>
  <c r="L196"/>
  <c r="M196" s="1"/>
  <c r="P196"/>
  <c r="Q196" s="1"/>
  <c r="W196" s="1"/>
  <c r="S196"/>
  <c r="U204"/>
  <c r="V204" s="1"/>
  <c r="P204"/>
  <c r="Q204" s="1"/>
  <c r="W204" s="1"/>
  <c r="L204"/>
  <c r="M204" s="1"/>
  <c r="S204"/>
  <c r="U43"/>
  <c r="V43" s="1"/>
  <c r="L43"/>
  <c r="M43" s="1"/>
  <c r="P43"/>
  <c r="Q43" s="1"/>
  <c r="W43" s="1"/>
  <c r="S43"/>
  <c r="U51"/>
  <c r="V51" s="1"/>
  <c r="L51"/>
  <c r="M51" s="1"/>
  <c r="P51"/>
  <c r="Q51" s="1"/>
  <c r="W51" s="1"/>
  <c r="S51"/>
  <c r="U59"/>
  <c r="V59" s="1"/>
  <c r="L59"/>
  <c r="M59" s="1"/>
  <c r="P59"/>
  <c r="Q59" s="1"/>
  <c r="W59" s="1"/>
  <c r="S59"/>
  <c r="U67"/>
  <c r="V67" s="1"/>
  <c r="P67"/>
  <c r="Q67" s="1"/>
  <c r="W67" s="1"/>
  <c r="S67"/>
  <c r="L67"/>
  <c r="M67" s="1"/>
  <c r="U75"/>
  <c r="V75" s="1"/>
  <c r="L75"/>
  <c r="M75" s="1"/>
  <c r="P75"/>
  <c r="Q75" s="1"/>
  <c r="W75" s="1"/>
  <c r="S75"/>
  <c r="U83"/>
  <c r="V83" s="1"/>
  <c r="P83"/>
  <c r="Q83" s="1"/>
  <c r="W83" s="1"/>
  <c r="L83"/>
  <c r="M83" s="1"/>
  <c r="S83"/>
  <c r="U91"/>
  <c r="V91" s="1"/>
  <c r="L91"/>
  <c r="M91" s="1"/>
  <c r="P91"/>
  <c r="Q91" s="1"/>
  <c r="W91" s="1"/>
  <c r="S91"/>
  <c r="U99"/>
  <c r="V99" s="1"/>
  <c r="L99"/>
  <c r="M99" s="1"/>
  <c r="P99"/>
  <c r="Q99" s="1"/>
  <c r="W99" s="1"/>
  <c r="S99"/>
  <c r="U107"/>
  <c r="V107" s="1"/>
  <c r="L107"/>
  <c r="M107" s="1"/>
  <c r="P107"/>
  <c r="Q107" s="1"/>
  <c r="W107" s="1"/>
  <c r="S107"/>
  <c r="U115"/>
  <c r="V115" s="1"/>
  <c r="P115"/>
  <c r="Q115" s="1"/>
  <c r="W115" s="1"/>
  <c r="S115"/>
  <c r="L115"/>
  <c r="M115" s="1"/>
  <c r="U123"/>
  <c r="V123" s="1"/>
  <c r="S123"/>
  <c r="L123"/>
  <c r="M123" s="1"/>
  <c r="P123"/>
  <c r="Q123" s="1"/>
  <c r="W123" s="1"/>
  <c r="U131"/>
  <c r="V131" s="1"/>
  <c r="P131"/>
  <c r="Q131" s="1"/>
  <c r="W131" s="1"/>
  <c r="S131"/>
  <c r="L131"/>
  <c r="M131" s="1"/>
  <c r="P139"/>
  <c r="Q139" s="1"/>
  <c r="W139" s="1"/>
  <c r="U139"/>
  <c r="V139" s="1"/>
  <c r="S139"/>
  <c r="L139"/>
  <c r="M139" s="1"/>
  <c r="P147"/>
  <c r="Q147" s="1"/>
  <c r="W147" s="1"/>
  <c r="L147"/>
  <c r="M147" s="1"/>
  <c r="U147"/>
  <c r="V147" s="1"/>
  <c r="S147"/>
  <c r="P155"/>
  <c r="Q155" s="1"/>
  <c r="W155" s="1"/>
  <c r="U155"/>
  <c r="V155" s="1"/>
  <c r="S155"/>
  <c r="L155"/>
  <c r="M155" s="1"/>
  <c r="P163"/>
  <c r="Q163" s="1"/>
  <c r="W163" s="1"/>
  <c r="L163"/>
  <c r="M163" s="1"/>
  <c r="S163"/>
  <c r="U163"/>
  <c r="V163" s="1"/>
  <c r="P171"/>
  <c r="Q171" s="1"/>
  <c r="W171" s="1"/>
  <c r="U171"/>
  <c r="V171" s="1"/>
  <c r="L171"/>
  <c r="M171" s="1"/>
  <c r="S171"/>
  <c r="P179"/>
  <c r="Q179" s="1"/>
  <c r="W179" s="1"/>
  <c r="L179"/>
  <c r="M179" s="1"/>
  <c r="S179"/>
  <c r="U179"/>
  <c r="V179" s="1"/>
  <c r="P187"/>
  <c r="Q187" s="1"/>
  <c r="W187" s="1"/>
  <c r="U187"/>
  <c r="V187" s="1"/>
  <c r="L187"/>
  <c r="M187" s="1"/>
  <c r="S187"/>
  <c r="P195"/>
  <c r="Q195" s="1"/>
  <c r="W195" s="1"/>
  <c r="L195"/>
  <c r="M195" s="1"/>
  <c r="S195"/>
  <c r="U195"/>
  <c r="V195" s="1"/>
  <c r="P203"/>
  <c r="Q203" s="1"/>
  <c r="W203" s="1"/>
  <c r="U203"/>
  <c r="V203" s="1"/>
  <c r="L203"/>
  <c r="M203" s="1"/>
  <c r="S203"/>
  <c r="DP66" i="17"/>
  <c r="DP98"/>
  <c r="DP106"/>
  <c r="DP114"/>
  <c r="DP122"/>
  <c r="DP138"/>
  <c r="DP186"/>
  <c r="DP202"/>
  <c r="CY66"/>
  <c r="CZ66"/>
  <c r="CR71"/>
  <c r="CS71"/>
  <c r="CR75"/>
  <c r="CS75"/>
  <c r="CK74"/>
  <c r="CL74"/>
  <c r="CX133"/>
  <c r="CZ133"/>
  <c r="CK185"/>
  <c r="CL185"/>
  <c r="CY146"/>
  <c r="CZ146"/>
  <c r="CY202"/>
  <c r="CZ202"/>
  <c r="P42" i="29"/>
  <c r="Q42" s="1"/>
  <c r="W42" s="1"/>
  <c r="S42"/>
  <c r="L42"/>
  <c r="M42" s="1"/>
  <c r="U42"/>
  <c r="V42" s="1"/>
  <c r="U50"/>
  <c r="V50" s="1"/>
  <c r="P50"/>
  <c r="Q50" s="1"/>
  <c r="W50" s="1"/>
  <c r="L50"/>
  <c r="M50" s="1"/>
  <c r="S50"/>
  <c r="P58"/>
  <c r="Q58" s="1"/>
  <c r="W58" s="1"/>
  <c r="S58"/>
  <c r="U58"/>
  <c r="V58" s="1"/>
  <c r="L58"/>
  <c r="M58" s="1"/>
  <c r="P66"/>
  <c r="Q66" s="1"/>
  <c r="W66" s="1"/>
  <c r="U66"/>
  <c r="V66" s="1"/>
  <c r="L66"/>
  <c r="M66" s="1"/>
  <c r="S66"/>
  <c r="P74"/>
  <c r="Q74" s="1"/>
  <c r="W74" s="1"/>
  <c r="L74"/>
  <c r="M74" s="1"/>
  <c r="S74"/>
  <c r="U74"/>
  <c r="V74" s="1"/>
  <c r="P82"/>
  <c r="Q82" s="1"/>
  <c r="W82" s="1"/>
  <c r="U82"/>
  <c r="V82" s="1"/>
  <c r="L82"/>
  <c r="M82" s="1"/>
  <c r="S82"/>
  <c r="P90"/>
  <c r="Q90" s="1"/>
  <c r="W90" s="1"/>
  <c r="L90"/>
  <c r="M90" s="1"/>
  <c r="S90"/>
  <c r="U90"/>
  <c r="V90" s="1"/>
  <c r="P98"/>
  <c r="Q98" s="1"/>
  <c r="W98" s="1"/>
  <c r="U98"/>
  <c r="V98" s="1"/>
  <c r="L98"/>
  <c r="M98" s="1"/>
  <c r="S98"/>
  <c r="P106"/>
  <c r="Q106" s="1"/>
  <c r="W106" s="1"/>
  <c r="L106"/>
  <c r="M106" s="1"/>
  <c r="S106"/>
  <c r="U106"/>
  <c r="V106" s="1"/>
  <c r="P114"/>
  <c r="Q114" s="1"/>
  <c r="W114" s="1"/>
  <c r="U114"/>
  <c r="V114" s="1"/>
  <c r="L114"/>
  <c r="M114" s="1"/>
  <c r="S114"/>
  <c r="P122"/>
  <c r="Q122" s="1"/>
  <c r="W122" s="1"/>
  <c r="L122"/>
  <c r="M122" s="1"/>
  <c r="S122"/>
  <c r="U122"/>
  <c r="V122" s="1"/>
  <c r="P130"/>
  <c r="Q130" s="1"/>
  <c r="W130" s="1"/>
  <c r="U130"/>
  <c r="V130" s="1"/>
  <c r="S130"/>
  <c r="L130"/>
  <c r="M130" s="1"/>
  <c r="P138"/>
  <c r="Q138" s="1"/>
  <c r="W138" s="1"/>
  <c r="L138"/>
  <c r="M138" s="1"/>
  <c r="S138"/>
  <c r="U138"/>
  <c r="V138" s="1"/>
  <c r="U146"/>
  <c r="V146" s="1"/>
  <c r="S146"/>
  <c r="P146"/>
  <c r="Q146" s="1"/>
  <c r="W146" s="1"/>
  <c r="L146"/>
  <c r="M146" s="1"/>
  <c r="P154"/>
  <c r="Q154" s="1"/>
  <c r="W154" s="1"/>
  <c r="L154"/>
  <c r="M154" s="1"/>
  <c r="U154"/>
  <c r="V154" s="1"/>
  <c r="S154"/>
  <c r="S162"/>
  <c r="U162"/>
  <c r="V162" s="1"/>
  <c r="L162"/>
  <c r="M162" s="1"/>
  <c r="P162"/>
  <c r="Q162" s="1"/>
  <c r="W162" s="1"/>
  <c r="P170"/>
  <c r="Q170" s="1"/>
  <c r="W170" s="1"/>
  <c r="L170"/>
  <c r="M170" s="1"/>
  <c r="S170"/>
  <c r="U170"/>
  <c r="V170" s="1"/>
  <c r="S178"/>
  <c r="U178"/>
  <c r="V178" s="1"/>
  <c r="P178"/>
  <c r="Q178" s="1"/>
  <c r="W178" s="1"/>
  <c r="L178"/>
  <c r="M178" s="1"/>
  <c r="P186"/>
  <c r="Q186" s="1"/>
  <c r="W186" s="1"/>
  <c r="L186"/>
  <c r="M186" s="1"/>
  <c r="S186"/>
  <c r="U186"/>
  <c r="V186" s="1"/>
  <c r="S194"/>
  <c r="U194"/>
  <c r="V194" s="1"/>
  <c r="L194"/>
  <c r="M194" s="1"/>
  <c r="P194"/>
  <c r="Q194" s="1"/>
  <c r="W194" s="1"/>
  <c r="P202"/>
  <c r="Q202" s="1"/>
  <c r="W202" s="1"/>
  <c r="L202"/>
  <c r="M202" s="1"/>
  <c r="S202"/>
  <c r="U202"/>
  <c r="V202" s="1"/>
  <c r="P207"/>
  <c r="Q207" s="1"/>
  <c r="W207" s="1"/>
  <c r="U207"/>
  <c r="V207" s="1"/>
  <c r="S207"/>
  <c r="L207"/>
  <c r="M207" s="1"/>
  <c r="DP61" i="17"/>
  <c r="DP133"/>
  <c r="DP165"/>
  <c r="DP181"/>
  <c r="DP64"/>
  <c r="DP39"/>
  <c r="DP95"/>
  <c r="DI70"/>
  <c r="DJ70" s="1"/>
  <c r="E70" i="29"/>
  <c r="DI163" i="17"/>
  <c r="DJ163" s="1"/>
  <c r="E163" i="29"/>
  <c r="CY198" i="17"/>
  <c r="CZ198"/>
  <c r="CJ100"/>
  <c r="CL100"/>
  <c r="CK108"/>
  <c r="CL108"/>
  <c r="DI43"/>
  <c r="E43" i="29"/>
  <c r="CX62" i="17"/>
  <c r="CZ62"/>
  <c r="CX205"/>
  <c r="CZ205"/>
  <c r="U45" i="29"/>
  <c r="V45" s="1"/>
  <c r="P45"/>
  <c r="Q45" s="1"/>
  <c r="W45" s="1"/>
  <c r="S45"/>
  <c r="L45"/>
  <c r="M45" s="1"/>
  <c r="L53"/>
  <c r="M53" s="1"/>
  <c r="P53"/>
  <c r="Q53" s="1"/>
  <c r="W53" s="1"/>
  <c r="U53"/>
  <c r="V53" s="1"/>
  <c r="S53"/>
  <c r="L61"/>
  <c r="M61" s="1"/>
  <c r="S61"/>
  <c r="U61"/>
  <c r="V61" s="1"/>
  <c r="P61"/>
  <c r="Q61" s="1"/>
  <c r="W61" s="1"/>
  <c r="L69"/>
  <c r="M69" s="1"/>
  <c r="U69"/>
  <c r="V69" s="1"/>
  <c r="P69"/>
  <c r="Q69" s="1"/>
  <c r="W69" s="1"/>
  <c r="S69"/>
  <c r="P77"/>
  <c r="Q77" s="1"/>
  <c r="W77" s="1"/>
  <c r="S77"/>
  <c r="U77"/>
  <c r="V77" s="1"/>
  <c r="L77"/>
  <c r="M77" s="1"/>
  <c r="U85"/>
  <c r="V85" s="1"/>
  <c r="P85"/>
  <c r="Q85" s="1"/>
  <c r="W85" s="1"/>
  <c r="L85"/>
  <c r="M85" s="1"/>
  <c r="S85"/>
  <c r="P93"/>
  <c r="Q93" s="1"/>
  <c r="W93" s="1"/>
  <c r="L93"/>
  <c r="M93" s="1"/>
  <c r="S93"/>
  <c r="U93"/>
  <c r="V93" s="1"/>
  <c r="L101"/>
  <c r="M101" s="1"/>
  <c r="U101"/>
  <c r="V101" s="1"/>
  <c r="P101"/>
  <c r="Q101" s="1"/>
  <c r="W101" s="1"/>
  <c r="S101"/>
  <c r="P109"/>
  <c r="Q109" s="1"/>
  <c r="W109" s="1"/>
  <c r="S109"/>
  <c r="U109"/>
  <c r="V109" s="1"/>
  <c r="L109"/>
  <c r="M109" s="1"/>
  <c r="S117"/>
  <c r="U117"/>
  <c r="V117" s="1"/>
  <c r="P117"/>
  <c r="Q117" s="1"/>
  <c r="W117" s="1"/>
  <c r="L117"/>
  <c r="M117" s="1"/>
  <c r="P125"/>
  <c r="Q125" s="1"/>
  <c r="W125" s="1"/>
  <c r="L125"/>
  <c r="M125" s="1"/>
  <c r="S125"/>
  <c r="U125"/>
  <c r="V125" s="1"/>
  <c r="L133"/>
  <c r="M133" s="1"/>
  <c r="S133"/>
  <c r="U133"/>
  <c r="V133" s="1"/>
  <c r="P133"/>
  <c r="Q133" s="1"/>
  <c r="W133" s="1"/>
  <c r="U141"/>
  <c r="V141" s="1"/>
  <c r="L141"/>
  <c r="M141" s="1"/>
  <c r="P141"/>
  <c r="Q141" s="1"/>
  <c r="W141" s="1"/>
  <c r="S141"/>
  <c r="U149"/>
  <c r="V149" s="1"/>
  <c r="L149"/>
  <c r="M149" s="1"/>
  <c r="S149"/>
  <c r="P149"/>
  <c r="Q149" s="1"/>
  <c r="W149" s="1"/>
  <c r="U157"/>
  <c r="V157" s="1"/>
  <c r="L157"/>
  <c r="M157" s="1"/>
  <c r="P157"/>
  <c r="Q157" s="1"/>
  <c r="W157" s="1"/>
  <c r="S157"/>
  <c r="U165"/>
  <c r="V165" s="1"/>
  <c r="L165"/>
  <c r="M165" s="1"/>
  <c r="P165"/>
  <c r="Q165" s="1"/>
  <c r="W165" s="1"/>
  <c r="S165"/>
  <c r="U173"/>
  <c r="V173" s="1"/>
  <c r="L173"/>
  <c r="M173" s="1"/>
  <c r="S173"/>
  <c r="P173"/>
  <c r="Q173" s="1"/>
  <c r="W173" s="1"/>
  <c r="U181"/>
  <c r="V181" s="1"/>
  <c r="L181"/>
  <c r="M181" s="1"/>
  <c r="P181"/>
  <c r="Q181" s="1"/>
  <c r="W181" s="1"/>
  <c r="S181"/>
  <c r="U189"/>
  <c r="V189" s="1"/>
  <c r="L189"/>
  <c r="M189" s="1"/>
  <c r="P189"/>
  <c r="Q189" s="1"/>
  <c r="W189" s="1"/>
  <c r="S189"/>
  <c r="U197"/>
  <c r="V197" s="1"/>
  <c r="P197"/>
  <c r="Q197" s="1"/>
  <c r="W197" s="1"/>
  <c r="L197"/>
  <c r="M197" s="1"/>
  <c r="S197"/>
  <c r="U205"/>
  <c r="V205" s="1"/>
  <c r="L205"/>
  <c r="M205" s="1"/>
  <c r="P205"/>
  <c r="Q205" s="1"/>
  <c r="W205" s="1"/>
  <c r="S205"/>
  <c r="L40"/>
  <c r="M40" s="1"/>
  <c r="P40"/>
  <c r="Q40" s="1"/>
  <c r="W40" s="1"/>
  <c r="U40"/>
  <c r="V40" s="1"/>
  <c r="S40"/>
  <c r="L48"/>
  <c r="M48" s="1"/>
  <c r="P48"/>
  <c r="Q48" s="1"/>
  <c r="W48" s="1"/>
  <c r="S48"/>
  <c r="U48"/>
  <c r="V48" s="1"/>
  <c r="L56"/>
  <c r="M56" s="1"/>
  <c r="P56"/>
  <c r="Q56" s="1"/>
  <c r="W56" s="1"/>
  <c r="U56"/>
  <c r="V56" s="1"/>
  <c r="S56"/>
  <c r="U64"/>
  <c r="V64" s="1"/>
  <c r="L64"/>
  <c r="M64" s="1"/>
  <c r="S64"/>
  <c r="P64"/>
  <c r="Q64" s="1"/>
  <c r="W64" s="1"/>
  <c r="U72"/>
  <c r="V72" s="1"/>
  <c r="L72"/>
  <c r="M72" s="1"/>
  <c r="P72"/>
  <c r="Q72" s="1"/>
  <c r="W72" s="1"/>
  <c r="S72"/>
  <c r="U80"/>
  <c r="V80" s="1"/>
  <c r="L80"/>
  <c r="M80" s="1"/>
  <c r="P80"/>
  <c r="Q80" s="1"/>
  <c r="W80" s="1"/>
  <c r="S80"/>
  <c r="U88"/>
  <c r="V88" s="1"/>
  <c r="L88"/>
  <c r="M88" s="1"/>
  <c r="P88"/>
  <c r="Q88" s="1"/>
  <c r="W88" s="1"/>
  <c r="S88"/>
  <c r="U96"/>
  <c r="V96" s="1"/>
  <c r="L96"/>
  <c r="M96" s="1"/>
  <c r="P96"/>
  <c r="Q96" s="1"/>
  <c r="W96" s="1"/>
  <c r="S96"/>
  <c r="U104"/>
  <c r="V104" s="1"/>
  <c r="L104"/>
  <c r="M104" s="1"/>
  <c r="P104"/>
  <c r="Q104" s="1"/>
  <c r="W104" s="1"/>
  <c r="S104"/>
  <c r="U112"/>
  <c r="V112" s="1"/>
  <c r="L112"/>
  <c r="M112" s="1"/>
  <c r="S112"/>
  <c r="P112"/>
  <c r="Q112" s="1"/>
  <c r="W112" s="1"/>
  <c r="U120"/>
  <c r="V120" s="1"/>
  <c r="L120"/>
  <c r="M120" s="1"/>
  <c r="S120"/>
  <c r="P120"/>
  <c r="Q120" s="1"/>
  <c r="W120" s="1"/>
  <c r="U128"/>
  <c r="V128" s="1"/>
  <c r="L128"/>
  <c r="M128" s="1"/>
  <c r="S128"/>
  <c r="P128"/>
  <c r="Q128" s="1"/>
  <c r="W128" s="1"/>
  <c r="U136"/>
  <c r="V136" s="1"/>
  <c r="L136"/>
  <c r="M136" s="1"/>
  <c r="P136"/>
  <c r="Q136" s="1"/>
  <c r="W136" s="1"/>
  <c r="S136"/>
  <c r="U144"/>
  <c r="V144" s="1"/>
  <c r="P144"/>
  <c r="Q144" s="1"/>
  <c r="W144" s="1"/>
  <c r="L144"/>
  <c r="M144" s="1"/>
  <c r="S144"/>
  <c r="U152"/>
  <c r="V152" s="1"/>
  <c r="L152"/>
  <c r="M152" s="1"/>
  <c r="P152"/>
  <c r="Q152" s="1"/>
  <c r="W152" s="1"/>
  <c r="S152"/>
  <c r="U160"/>
  <c r="V160" s="1"/>
  <c r="L160"/>
  <c r="M160" s="1"/>
  <c r="P160"/>
  <c r="Q160" s="1"/>
  <c r="W160" s="1"/>
  <c r="S160"/>
  <c r="U168"/>
  <c r="V168" s="1"/>
  <c r="L168"/>
  <c r="M168" s="1"/>
  <c r="P168"/>
  <c r="Q168" s="1"/>
  <c r="W168" s="1"/>
  <c r="S168"/>
  <c r="U176"/>
  <c r="V176" s="1"/>
  <c r="P176"/>
  <c r="Q176" s="1"/>
  <c r="W176" s="1"/>
  <c r="L176"/>
  <c r="M176" s="1"/>
  <c r="S176"/>
  <c r="U184"/>
  <c r="V184" s="1"/>
  <c r="L184"/>
  <c r="M184" s="1"/>
  <c r="S184"/>
  <c r="P184"/>
  <c r="Q184" s="1"/>
  <c r="W184" s="1"/>
  <c r="U192"/>
  <c r="V192" s="1"/>
  <c r="P192"/>
  <c r="Q192" s="1"/>
  <c r="W192" s="1"/>
  <c r="L192"/>
  <c r="M192" s="1"/>
  <c r="S192"/>
  <c r="U200"/>
  <c r="V200" s="1"/>
  <c r="L200"/>
  <c r="M200" s="1"/>
  <c r="S200"/>
  <c r="P200"/>
  <c r="Q200" s="1"/>
  <c r="W200" s="1"/>
  <c r="U39"/>
  <c r="V39" s="1"/>
  <c r="P39"/>
  <c r="Q39" s="1"/>
  <c r="W39" s="1"/>
  <c r="L39"/>
  <c r="M39" s="1"/>
  <c r="S39"/>
  <c r="U47"/>
  <c r="V47" s="1"/>
  <c r="P47"/>
  <c r="Q47" s="1"/>
  <c r="W47" s="1"/>
  <c r="L47"/>
  <c r="M47" s="1"/>
  <c r="S47"/>
  <c r="U55"/>
  <c r="V55" s="1"/>
  <c r="P55"/>
  <c r="Q55" s="1"/>
  <c r="W55" s="1"/>
  <c r="L55"/>
  <c r="M55" s="1"/>
  <c r="S55"/>
  <c r="U63"/>
  <c r="V63" s="1"/>
  <c r="L63"/>
  <c r="M63" s="1"/>
  <c r="S63"/>
  <c r="P63"/>
  <c r="Q63" s="1"/>
  <c r="W63" s="1"/>
  <c r="U71"/>
  <c r="V71" s="1"/>
  <c r="S71"/>
  <c r="L71"/>
  <c r="M71" s="1"/>
  <c r="P71"/>
  <c r="Q71" s="1"/>
  <c r="W71" s="1"/>
  <c r="U79"/>
  <c r="V79" s="1"/>
  <c r="L79"/>
  <c r="M79" s="1"/>
  <c r="P79"/>
  <c r="Q79" s="1"/>
  <c r="W79" s="1"/>
  <c r="S79"/>
  <c r="U87"/>
  <c r="V87" s="1"/>
  <c r="L87"/>
  <c r="M87" s="1"/>
  <c r="P87"/>
  <c r="Q87" s="1"/>
  <c r="W87" s="1"/>
  <c r="S87"/>
  <c r="U95"/>
  <c r="V95" s="1"/>
  <c r="L95"/>
  <c r="M95" s="1"/>
  <c r="P95"/>
  <c r="Q95" s="1"/>
  <c r="W95" s="1"/>
  <c r="S95"/>
  <c r="U103"/>
  <c r="V103" s="1"/>
  <c r="L103"/>
  <c r="M103" s="1"/>
  <c r="P103"/>
  <c r="Q103" s="1"/>
  <c r="W103" s="1"/>
  <c r="S103"/>
  <c r="U111"/>
  <c r="V111" s="1"/>
  <c r="P111"/>
  <c r="Q111" s="1"/>
  <c r="W111" s="1"/>
  <c r="S111"/>
  <c r="L111"/>
  <c r="M111" s="1"/>
  <c r="U119"/>
  <c r="V119" s="1"/>
  <c r="P119"/>
  <c r="Q119" s="1"/>
  <c r="W119" s="1"/>
  <c r="L119"/>
  <c r="M119" s="1"/>
  <c r="S119"/>
  <c r="U127"/>
  <c r="V127" s="1"/>
  <c r="L127"/>
  <c r="M127" s="1"/>
  <c r="S127"/>
  <c r="P127"/>
  <c r="Q127" s="1"/>
  <c r="W127" s="1"/>
  <c r="L135"/>
  <c r="M135" s="1"/>
  <c r="U135"/>
  <c r="V135" s="1"/>
  <c r="P135"/>
  <c r="Q135" s="1"/>
  <c r="W135" s="1"/>
  <c r="S135"/>
  <c r="P143"/>
  <c r="Q143" s="1"/>
  <c r="W143" s="1"/>
  <c r="U143"/>
  <c r="V143" s="1"/>
  <c r="S143"/>
  <c r="L143"/>
  <c r="M143" s="1"/>
  <c r="P151"/>
  <c r="Q151" s="1"/>
  <c r="W151" s="1"/>
  <c r="L151"/>
  <c r="M151" s="1"/>
  <c r="U151"/>
  <c r="V151" s="1"/>
  <c r="S151"/>
  <c r="P159"/>
  <c r="Q159" s="1"/>
  <c r="W159" s="1"/>
  <c r="U159"/>
  <c r="V159" s="1"/>
  <c r="S159"/>
  <c r="L159"/>
  <c r="M159" s="1"/>
  <c r="P167"/>
  <c r="Q167" s="1"/>
  <c r="W167" s="1"/>
  <c r="L167"/>
  <c r="M167" s="1"/>
  <c r="U167"/>
  <c r="V167" s="1"/>
  <c r="S167"/>
  <c r="P175"/>
  <c r="Q175" s="1"/>
  <c r="W175" s="1"/>
  <c r="U175"/>
  <c r="V175" s="1"/>
  <c r="S175"/>
  <c r="L175"/>
  <c r="M175" s="1"/>
  <c r="P183"/>
  <c r="Q183" s="1"/>
  <c r="W183" s="1"/>
  <c r="L183"/>
  <c r="M183" s="1"/>
  <c r="S183"/>
  <c r="U183"/>
  <c r="V183" s="1"/>
  <c r="P191"/>
  <c r="Q191" s="1"/>
  <c r="W191" s="1"/>
  <c r="U191"/>
  <c r="V191" s="1"/>
  <c r="S191"/>
  <c r="L191"/>
  <c r="M191" s="1"/>
  <c r="P199"/>
  <c r="Q199" s="1"/>
  <c r="W199" s="1"/>
  <c r="L199"/>
  <c r="M199" s="1"/>
  <c r="S199"/>
  <c r="U199"/>
  <c r="V199" s="1"/>
  <c r="DP38" i="17"/>
  <c r="DP54"/>
  <c r="DP86"/>
  <c r="DP94"/>
  <c r="DP102"/>
  <c r="DP110"/>
  <c r="DP118"/>
  <c r="DP126"/>
  <c r="DP134"/>
  <c r="DP142"/>
  <c r="DP158"/>
  <c r="CY42"/>
  <c r="CZ42"/>
  <c r="CK64"/>
  <c r="CL64"/>
  <c r="CY70"/>
  <c r="CZ70"/>
  <c r="CY87"/>
  <c r="CZ87"/>
  <c r="DI194"/>
  <c r="DJ194" s="1"/>
  <c r="E194" i="29"/>
  <c r="P38"/>
  <c r="Q38" s="1"/>
  <c r="W38" s="1"/>
  <c r="L38"/>
  <c r="M38" s="1"/>
  <c r="S38"/>
  <c r="U38"/>
  <c r="V38" s="1"/>
  <c r="U46"/>
  <c r="V46" s="1"/>
  <c r="L46"/>
  <c r="M46" s="1"/>
  <c r="P46"/>
  <c r="Q46" s="1"/>
  <c r="W46" s="1"/>
  <c r="S46"/>
  <c r="P54"/>
  <c r="Q54" s="1"/>
  <c r="W54" s="1"/>
  <c r="L54"/>
  <c r="M54" s="1"/>
  <c r="S54"/>
  <c r="U54"/>
  <c r="V54" s="1"/>
  <c r="S62"/>
  <c r="U62"/>
  <c r="V62" s="1"/>
  <c r="L62"/>
  <c r="M62" s="1"/>
  <c r="P62"/>
  <c r="Q62" s="1"/>
  <c r="W62" s="1"/>
  <c r="P70"/>
  <c r="Q70" s="1"/>
  <c r="W70" s="1"/>
  <c r="L70"/>
  <c r="M70" s="1"/>
  <c r="S70"/>
  <c r="U70"/>
  <c r="V70" s="1"/>
  <c r="P78"/>
  <c r="Q78" s="1"/>
  <c r="W78" s="1"/>
  <c r="S78"/>
  <c r="U78"/>
  <c r="V78" s="1"/>
  <c r="L78"/>
  <c r="M78" s="1"/>
  <c r="P86"/>
  <c r="Q86" s="1"/>
  <c r="W86" s="1"/>
  <c r="L86"/>
  <c r="M86" s="1"/>
  <c r="S86"/>
  <c r="U86"/>
  <c r="V86" s="1"/>
  <c r="P94"/>
  <c r="Q94" s="1"/>
  <c r="W94" s="1"/>
  <c r="S94"/>
  <c r="U94"/>
  <c r="V94" s="1"/>
  <c r="L94"/>
  <c r="M94" s="1"/>
  <c r="P102"/>
  <c r="Q102" s="1"/>
  <c r="W102" s="1"/>
  <c r="L102"/>
  <c r="M102" s="1"/>
  <c r="S102"/>
  <c r="U102"/>
  <c r="V102" s="1"/>
  <c r="P110"/>
  <c r="Q110" s="1"/>
  <c r="W110" s="1"/>
  <c r="S110"/>
  <c r="U110"/>
  <c r="V110" s="1"/>
  <c r="L110"/>
  <c r="M110" s="1"/>
  <c r="P118"/>
  <c r="Q118" s="1"/>
  <c r="W118" s="1"/>
  <c r="L118"/>
  <c r="M118" s="1"/>
  <c r="S118"/>
  <c r="U118"/>
  <c r="V118" s="1"/>
  <c r="P126"/>
  <c r="Q126" s="1"/>
  <c r="W126" s="1"/>
  <c r="U126"/>
  <c r="V126" s="1"/>
  <c r="L126"/>
  <c r="M126" s="1"/>
  <c r="S126"/>
  <c r="P134"/>
  <c r="Q134" s="1"/>
  <c r="W134" s="1"/>
  <c r="L134"/>
  <c r="M134" s="1"/>
  <c r="S134"/>
  <c r="U134"/>
  <c r="V134" s="1"/>
  <c r="L142"/>
  <c r="M142" s="1"/>
  <c r="U142"/>
  <c r="V142" s="1"/>
  <c r="P142"/>
  <c r="Q142" s="1"/>
  <c r="W142" s="1"/>
  <c r="S142"/>
  <c r="U150"/>
  <c r="V150" s="1"/>
  <c r="S150"/>
  <c r="L150"/>
  <c r="M150" s="1"/>
  <c r="P150"/>
  <c r="Q150" s="1"/>
  <c r="W150" s="1"/>
  <c r="L158"/>
  <c r="M158" s="1"/>
  <c r="P158"/>
  <c r="Q158" s="1"/>
  <c r="W158" s="1"/>
  <c r="U158"/>
  <c r="V158" s="1"/>
  <c r="S158"/>
  <c r="P166"/>
  <c r="Q166" s="1"/>
  <c r="W166" s="1"/>
  <c r="U166"/>
  <c r="V166" s="1"/>
  <c r="L166"/>
  <c r="M166" s="1"/>
  <c r="S166"/>
  <c r="L174"/>
  <c r="M174" s="1"/>
  <c r="S174"/>
  <c r="U174"/>
  <c r="V174" s="1"/>
  <c r="P174"/>
  <c r="Q174" s="1"/>
  <c r="W174" s="1"/>
  <c r="U182"/>
  <c r="V182" s="1"/>
  <c r="L182"/>
  <c r="M182" s="1"/>
  <c r="P182"/>
  <c r="Q182" s="1"/>
  <c r="W182" s="1"/>
  <c r="S182"/>
  <c r="L190"/>
  <c r="M190" s="1"/>
  <c r="S190"/>
  <c r="P190"/>
  <c r="Q190" s="1"/>
  <c r="W190" s="1"/>
  <c r="U190"/>
  <c r="V190" s="1"/>
  <c r="P198"/>
  <c r="Q198" s="1"/>
  <c r="W198" s="1"/>
  <c r="U198"/>
  <c r="V198" s="1"/>
  <c r="L198"/>
  <c r="M198" s="1"/>
  <c r="S198"/>
  <c r="L206"/>
  <c r="M206" s="1"/>
  <c r="S206"/>
  <c r="U206"/>
  <c r="V206" s="1"/>
  <c r="P206"/>
  <c r="Q206" s="1"/>
  <c r="W206" s="1"/>
  <c r="DI200" i="17"/>
  <c r="DJ200" s="1"/>
  <c r="DP57"/>
  <c r="DP153"/>
  <c r="DP161"/>
  <c r="DP177"/>
  <c r="DP172"/>
  <c r="DP43"/>
  <c r="DP91"/>
  <c r="DP139"/>
  <c r="DP163"/>
  <c r="DI143"/>
  <c r="DP143" s="1"/>
  <c r="DG187"/>
  <c r="DH187" s="1"/>
  <c r="DI204"/>
  <c r="DJ204" s="1"/>
  <c r="CP177"/>
  <c r="CH120"/>
  <c r="CL120" s="1"/>
  <c r="DG132"/>
  <c r="DH132" s="1"/>
  <c r="CI136"/>
  <c r="R136"/>
  <c r="S136" s="1"/>
  <c r="DG136"/>
  <c r="DH136" s="1"/>
  <c r="BJ144"/>
  <c r="AN152"/>
  <c r="AO152" s="1"/>
  <c r="AU152" s="1"/>
  <c r="AJ152"/>
  <c r="AK152" s="1"/>
  <c r="AJ156"/>
  <c r="AK156" s="1"/>
  <c r="BT156"/>
  <c r="BU156" s="1"/>
  <c r="AN164"/>
  <c r="AO164" s="1"/>
  <c r="AU164" s="1"/>
  <c r="AN168"/>
  <c r="AO168" s="1"/>
  <c r="AU168" s="1"/>
  <c r="AJ168"/>
  <c r="AK168" s="1"/>
  <c r="AR29"/>
  <c r="AR33"/>
  <c r="AR49"/>
  <c r="CW57"/>
  <c r="CP143"/>
  <c r="CO147"/>
  <c r="CS147" s="1"/>
  <c r="CB163"/>
  <c r="CB175"/>
  <c r="CV191"/>
  <c r="CZ191" s="1"/>
  <c r="DI203"/>
  <c r="DJ203" s="1"/>
  <c r="DK203" s="1"/>
  <c r="DC77"/>
  <c r="DD77" s="1"/>
  <c r="CI40"/>
  <c r="DI92"/>
  <c r="DP92" s="1"/>
  <c r="BJ124"/>
  <c r="BB144"/>
  <c r="BC144" s="1"/>
  <c r="DI160"/>
  <c r="DJ160" s="1"/>
  <c r="DI176"/>
  <c r="DP176" s="1"/>
  <c r="BJ87"/>
  <c r="R135"/>
  <c r="S135" s="1"/>
  <c r="Z177"/>
  <c r="DC144"/>
  <c r="DD144" s="1"/>
  <c r="R144"/>
  <c r="S144" s="1"/>
  <c r="R148"/>
  <c r="S148" s="1"/>
  <c r="DI148"/>
  <c r="DJ148" s="1"/>
  <c r="BT152"/>
  <c r="BU152" s="1"/>
  <c r="DI164"/>
  <c r="DJ164" s="1"/>
  <c r="BT168"/>
  <c r="BU168" s="1"/>
  <c r="BZ180"/>
  <c r="DI180"/>
  <c r="DJ180" s="1"/>
  <c r="DI184"/>
  <c r="DJ184" s="1"/>
  <c r="BJ182"/>
  <c r="CV64"/>
  <c r="Z50"/>
  <c r="CV50"/>
  <c r="CZ50" s="1"/>
  <c r="BH120"/>
  <c r="BB128"/>
  <c r="BC128" s="1"/>
  <c r="DC132"/>
  <c r="DD132" s="1"/>
  <c r="CH144"/>
  <c r="CL144" s="1"/>
  <c r="DI152"/>
  <c r="DJ152" s="1"/>
  <c r="DI168"/>
  <c r="DJ168" s="1"/>
  <c r="AN184"/>
  <c r="AO184" s="1"/>
  <c r="AU184" s="1"/>
  <c r="CB192"/>
  <c r="BF145"/>
  <c r="BG145" s="1"/>
  <c r="BM145" s="1"/>
  <c r="AN183"/>
  <c r="AO183" s="1"/>
  <c r="AU183" s="1"/>
  <c r="R40"/>
  <c r="S40" s="1"/>
  <c r="BB44"/>
  <c r="BC44" s="1"/>
  <c r="AP44"/>
  <c r="BZ84"/>
  <c r="AP92"/>
  <c r="CH116"/>
  <c r="CL116" s="1"/>
  <c r="R120"/>
  <c r="S120" s="1"/>
  <c r="CI124"/>
  <c r="R128"/>
  <c r="S128" s="1"/>
  <c r="CP144"/>
  <c r="BB148"/>
  <c r="BC148" s="1"/>
  <c r="DI156"/>
  <c r="DJ156" s="1"/>
  <c r="AR164"/>
  <c r="BX176"/>
  <c r="BY176" s="1"/>
  <c r="CE176" s="1"/>
  <c r="AN180"/>
  <c r="AO180" s="1"/>
  <c r="AU180" s="1"/>
  <c r="CV184"/>
  <c r="CZ184" s="1"/>
  <c r="AJ184"/>
  <c r="AK184" s="1"/>
  <c r="BT184"/>
  <c r="BU184" s="1"/>
  <c r="CB196"/>
  <c r="CH119"/>
  <c r="CL119" s="1"/>
  <c r="BB123"/>
  <c r="BC123" s="1"/>
  <c r="CP127"/>
  <c r="BJ127"/>
  <c r="X127"/>
  <c r="CP131"/>
  <c r="DC135"/>
  <c r="DD135" s="1"/>
  <c r="BJ135"/>
  <c r="Z139"/>
  <c r="CW147"/>
  <c r="CB151"/>
  <c r="AR155"/>
  <c r="CB167"/>
  <c r="X187"/>
  <c r="AP195"/>
  <c r="BZ199"/>
  <c r="Z199"/>
  <c r="CB58"/>
  <c r="Z207"/>
  <c r="CW145"/>
  <c r="X77"/>
  <c r="CW10"/>
  <c r="AJ50"/>
  <c r="AK50" s="1"/>
  <c r="X39"/>
  <c r="CH66"/>
  <c r="Z157"/>
  <c r="BJ181"/>
  <c r="R189"/>
  <c r="S189" s="1"/>
  <c r="BT72"/>
  <c r="BU72" s="1"/>
  <c r="AP88"/>
  <c r="AP96"/>
  <c r="AR160"/>
  <c r="CB160"/>
  <c r="AR176"/>
  <c r="CB176"/>
  <c r="Z111"/>
  <c r="BF115"/>
  <c r="BG115" s="1"/>
  <c r="BM115" s="1"/>
  <c r="BB119"/>
  <c r="BC119" s="1"/>
  <c r="AP131"/>
  <c r="AN175"/>
  <c r="AO175" s="1"/>
  <c r="AU175" s="1"/>
  <c r="AP199"/>
  <c r="CI170"/>
  <c r="BJ202"/>
  <c r="Z206"/>
  <c r="BX93"/>
  <c r="BY93" s="1"/>
  <c r="CE93" s="1"/>
  <c r="CV196"/>
  <c r="CZ196" s="1"/>
  <c r="CO201"/>
  <c r="CS201" s="1"/>
  <c r="DI179"/>
  <c r="DJ179" s="1"/>
  <c r="V73"/>
  <c r="W73" s="1"/>
  <c r="AC73" s="1"/>
  <c r="CB89"/>
  <c r="BX26"/>
  <c r="AN41"/>
  <c r="AO41" s="1"/>
  <c r="AU41" s="1"/>
  <c r="CO42"/>
  <c r="CS42" s="1"/>
  <c r="CV137"/>
  <c r="CZ137" s="1"/>
  <c r="DI183"/>
  <c r="DJ183" s="1"/>
  <c r="BJ9"/>
  <c r="CW25"/>
  <c r="CB37"/>
  <c r="CB49"/>
  <c r="AR53"/>
  <c r="BT57"/>
  <c r="BU57" s="1"/>
  <c r="BX57"/>
  <c r="BY57" s="1"/>
  <c r="CE57" s="1"/>
  <c r="CO65"/>
  <c r="CS65" s="1"/>
  <c r="AJ65"/>
  <c r="AK65" s="1"/>
  <c r="BT65"/>
  <c r="BU65" s="1"/>
  <c r="DI73"/>
  <c r="DJ73" s="1"/>
  <c r="AJ73"/>
  <c r="AK73" s="1"/>
  <c r="BX77"/>
  <c r="BY77" s="1"/>
  <c r="CE77" s="1"/>
  <c r="AR121"/>
  <c r="CB129"/>
  <c r="DC129"/>
  <c r="DD129" s="1"/>
  <c r="CP149"/>
  <c r="CP153"/>
  <c r="CO169"/>
  <c r="CS169" s="1"/>
  <c r="DI169"/>
  <c r="DP169" s="1"/>
  <c r="BZ173"/>
  <c r="CP181"/>
  <c r="DI185"/>
  <c r="DM185" s="1"/>
  <c r="AR193"/>
  <c r="CH9"/>
  <c r="AN24"/>
  <c r="AO25"/>
  <c r="CV29"/>
  <c r="AN37"/>
  <c r="BK44"/>
  <c r="BL44" s="1"/>
  <c r="CC49"/>
  <c r="CD49" s="1"/>
  <c r="CW52"/>
  <c r="BX56"/>
  <c r="BY56" s="1"/>
  <c r="CE56" s="1"/>
  <c r="DG61"/>
  <c r="DH61" s="1"/>
  <c r="DG68"/>
  <c r="DH68" s="1"/>
  <c r="BX60"/>
  <c r="BY60" s="1"/>
  <c r="CE60" s="1"/>
  <c r="AJ72"/>
  <c r="AK72" s="1"/>
  <c r="CB101"/>
  <c r="CV117"/>
  <c r="CZ117" s="1"/>
  <c r="AR126"/>
  <c r="BB120"/>
  <c r="BC120" s="1"/>
  <c r="CC143"/>
  <c r="CD143" s="1"/>
  <c r="CH124"/>
  <c r="CL124" s="1"/>
  <c r="CI119"/>
  <c r="BH149"/>
  <c r="CW151"/>
  <c r="CP152"/>
  <c r="AN155"/>
  <c r="AO155" s="1"/>
  <c r="AU155" s="1"/>
  <c r="CB172"/>
  <c r="CI144"/>
  <c r="CC167"/>
  <c r="CD167" s="1"/>
  <c r="DI145"/>
  <c r="DJ145" s="1"/>
  <c r="DC156"/>
  <c r="DD156" s="1"/>
  <c r="DG146"/>
  <c r="DH146" s="1"/>
  <c r="AJ149"/>
  <c r="AK149" s="1"/>
  <c r="BX194"/>
  <c r="BY194" s="1"/>
  <c r="CE194" s="1"/>
  <c r="DG200"/>
  <c r="DH200" s="1"/>
  <c r="AJ176"/>
  <c r="AK176" s="1"/>
  <c r="Z198"/>
  <c r="BX188"/>
  <c r="BY188" s="1"/>
  <c r="CE188" s="1"/>
  <c r="BZ191"/>
  <c r="CI194"/>
  <c r="V198"/>
  <c r="W198" s="1"/>
  <c r="AC198" s="1"/>
  <c r="BF198"/>
  <c r="BG198" s="1"/>
  <c r="BM198" s="1"/>
  <c r="BX200"/>
  <c r="BY200" s="1"/>
  <c r="CE200" s="1"/>
  <c r="AN204"/>
  <c r="AO204" s="1"/>
  <c r="AU204" s="1"/>
  <c r="DC206"/>
  <c r="DD206" s="1"/>
  <c r="BX179"/>
  <c r="BY179" s="1"/>
  <c r="CE179" s="1"/>
  <c r="CY205"/>
  <c r="CV203"/>
  <c r="CZ203" s="1"/>
  <c r="Z17"/>
  <c r="CO69"/>
  <c r="CS69" s="1"/>
  <c r="CV25"/>
  <c r="DG49"/>
  <c r="DH49" s="1"/>
  <c r="BX41"/>
  <c r="BY41" s="1"/>
  <c r="CE41" s="1"/>
  <c r="AJ41"/>
  <c r="AK41" s="1"/>
  <c r="DM61"/>
  <c r="AP73"/>
  <c r="AP80"/>
  <c r="AN113"/>
  <c r="AO113" s="1"/>
  <c r="AU113" s="1"/>
  <c r="CI108"/>
  <c r="BX120"/>
  <c r="BY120" s="1"/>
  <c r="CE120" s="1"/>
  <c r="CV130"/>
  <c r="AJ132"/>
  <c r="AK132" s="1"/>
  <c r="BH148"/>
  <c r="AS155"/>
  <c r="AT155" s="1"/>
  <c r="DG167"/>
  <c r="DH167" s="1"/>
  <c r="DC183"/>
  <c r="DD183" s="1"/>
  <c r="DG179"/>
  <c r="DH179" s="1"/>
  <c r="BT176"/>
  <c r="BU176" s="1"/>
  <c r="AJ187"/>
  <c r="AK187" s="1"/>
  <c r="DL203"/>
  <c r="DM203"/>
  <c r="X120"/>
  <c r="Z128"/>
  <c r="BH128"/>
  <c r="CI132"/>
  <c r="CH140"/>
  <c r="CL140" s="1"/>
  <c r="R140"/>
  <c r="S140" s="1"/>
  <c r="BZ148"/>
  <c r="CH148"/>
  <c r="CL148" s="1"/>
  <c r="AP148"/>
  <c r="BX152"/>
  <c r="BY152" s="1"/>
  <c r="CE152" s="1"/>
  <c r="CB164"/>
  <c r="BX168"/>
  <c r="BY168" s="1"/>
  <c r="CE168" s="1"/>
  <c r="BZ172"/>
  <c r="AP172"/>
  <c r="AP180"/>
  <c r="CV180"/>
  <c r="CZ180" s="1"/>
  <c r="CW184"/>
  <c r="AR192"/>
  <c r="AR11"/>
  <c r="X27"/>
  <c r="Y27" s="1"/>
  <c r="CO39"/>
  <c r="CS39" s="1"/>
  <c r="DC47"/>
  <c r="DD47" s="1"/>
  <c r="V33"/>
  <c r="V13"/>
  <c r="DG17"/>
  <c r="DG33"/>
  <c r="DH33" s="1"/>
  <c r="AA42"/>
  <c r="AB42" s="1"/>
  <c r="V48"/>
  <c r="W48" s="1"/>
  <c r="AC48" s="1"/>
  <c r="AN52"/>
  <c r="AO52" s="1"/>
  <c r="AU52" s="1"/>
  <c r="BX49"/>
  <c r="BY49" s="1"/>
  <c r="CE49" s="1"/>
  <c r="DC37"/>
  <c r="DD37" s="1"/>
  <c r="BF60"/>
  <c r="BG60" s="1"/>
  <c r="BM60" s="1"/>
  <c r="AP122"/>
  <c r="DC147"/>
  <c r="DD147" s="1"/>
  <c r="Z123"/>
  <c r="DC161"/>
  <c r="DD161" s="1"/>
  <c r="AJ163"/>
  <c r="AK163" s="1"/>
  <c r="CP164"/>
  <c r="BX167"/>
  <c r="BY167" s="1"/>
  <c r="CE167" s="1"/>
  <c r="DG173"/>
  <c r="DH173" s="1"/>
  <c r="V141"/>
  <c r="W141" s="1"/>
  <c r="AC141" s="1"/>
  <c r="CC151"/>
  <c r="CD151" s="1"/>
  <c r="BX202"/>
  <c r="BY202" s="1"/>
  <c r="CE202" s="1"/>
  <c r="DG180"/>
  <c r="DH180" s="1"/>
  <c r="AN179"/>
  <c r="AO179" s="1"/>
  <c r="AU179" s="1"/>
  <c r="AA178"/>
  <c r="AB178" s="1"/>
  <c r="AN189"/>
  <c r="AO189" s="1"/>
  <c r="AU189" s="1"/>
  <c r="DC178"/>
  <c r="DD178" s="1"/>
  <c r="AR89"/>
  <c r="CB97"/>
  <c r="AR105"/>
  <c r="AP173"/>
  <c r="BJ177"/>
  <c r="Z185"/>
  <c r="AR197"/>
  <c r="CB12"/>
  <c r="CB20"/>
  <c r="CP40"/>
  <c r="CH99"/>
  <c r="CL99" s="1"/>
  <c r="DI178"/>
  <c r="DJ178" s="1"/>
  <c r="AP49"/>
  <c r="DI175"/>
  <c r="DJ175" s="1"/>
  <c r="AN13"/>
  <c r="BJ17"/>
  <c r="AR25"/>
  <c r="CB29"/>
  <c r="BJ45"/>
  <c r="CB53"/>
  <c r="Z65"/>
  <c r="BJ65"/>
  <c r="DI65"/>
  <c r="DJ65" s="1"/>
  <c r="CH40"/>
  <c r="CL40" s="1"/>
  <c r="BZ44"/>
  <c r="AR52"/>
  <c r="CW88"/>
  <c r="BX10"/>
  <c r="BY10" s="1"/>
  <c r="V166"/>
  <c r="W166" s="1"/>
  <c r="AC166" s="1"/>
  <c r="DI207"/>
  <c r="DP207" s="1"/>
  <c r="BZ52"/>
  <c r="DI49"/>
  <c r="DJ49" s="1"/>
  <c r="DI53"/>
  <c r="DJ53" s="1"/>
  <c r="CV192"/>
  <c r="CZ192" s="1"/>
  <c r="BZ144"/>
  <c r="DC59"/>
  <c r="DD59" s="1"/>
  <c r="BJ59"/>
  <c r="DI71"/>
  <c r="DP71" s="1"/>
  <c r="DM142"/>
  <c r="CB48"/>
  <c r="AR56"/>
  <c r="DM43"/>
  <c r="BT63"/>
  <c r="BU63" s="1"/>
  <c r="CH24"/>
  <c r="CW41"/>
  <c r="DI68"/>
  <c r="DJ68" s="1"/>
  <c r="X87"/>
  <c r="CW125"/>
  <c r="CO193"/>
  <c r="AP192"/>
  <c r="AP200"/>
  <c r="V45"/>
  <c r="W45" s="1"/>
  <c r="AC45" s="1"/>
  <c r="AR64"/>
  <c r="AR72"/>
  <c r="BZ80"/>
  <c r="Z80"/>
  <c r="CI51"/>
  <c r="AJ75"/>
  <c r="AK75" s="1"/>
  <c r="CV75"/>
  <c r="CZ75" s="1"/>
  <c r="DI79"/>
  <c r="DP79" s="1"/>
  <c r="BJ83"/>
  <c r="AP91"/>
  <c r="AP95"/>
  <c r="Z99"/>
  <c r="CP103"/>
  <c r="V111"/>
  <c r="W111" s="1"/>
  <c r="AC111" s="1"/>
  <c r="CO111"/>
  <c r="CS111" s="1"/>
  <c r="BJ115"/>
  <c r="CO119"/>
  <c r="CS119" s="1"/>
  <c r="BZ123"/>
  <c r="BJ123"/>
  <c r="CI123"/>
  <c r="BH127"/>
  <c r="Z127"/>
  <c r="CH131"/>
  <c r="CL131" s="1"/>
  <c r="BJ131"/>
  <c r="AJ131"/>
  <c r="AK131" s="1"/>
  <c r="BZ131"/>
  <c r="V135"/>
  <c r="W135" s="1"/>
  <c r="AC135" s="1"/>
  <c r="CW143"/>
  <c r="DI147"/>
  <c r="DJ147" s="1"/>
  <c r="CB159"/>
  <c r="AR163"/>
  <c r="AR175"/>
  <c r="BX183"/>
  <c r="BY183" s="1"/>
  <c r="CE183" s="1"/>
  <c r="BJ187"/>
  <c r="BZ187"/>
  <c r="BJ191"/>
  <c r="BZ195"/>
  <c r="DI170"/>
  <c r="DP170" s="1"/>
  <c r="DG178"/>
  <c r="DH178" s="1"/>
  <c r="AP205"/>
  <c r="AN205"/>
  <c r="AO205" s="1"/>
  <c r="AU205" s="1"/>
  <c r="BF56"/>
  <c r="BG56" s="1"/>
  <c r="BM56" s="1"/>
  <c r="CV68"/>
  <c r="CZ68" s="1"/>
  <c r="CW85"/>
  <c r="CV204"/>
  <c r="Z69"/>
  <c r="AP84"/>
  <c r="BJ84"/>
  <c r="DI88"/>
  <c r="DM88" s="1"/>
  <c r="BZ92"/>
  <c r="CO92"/>
  <c r="CS92" s="1"/>
  <c r="BB92"/>
  <c r="BC92" s="1"/>
  <c r="V92"/>
  <c r="W92" s="1"/>
  <c r="AC92" s="1"/>
  <c r="DG96"/>
  <c r="DH96" s="1"/>
  <c r="CO96"/>
  <c r="CS96" s="1"/>
  <c r="CI96"/>
  <c r="DG100"/>
  <c r="DH100" s="1"/>
  <c r="BJ104"/>
  <c r="Z108"/>
  <c r="BJ112"/>
  <c r="V116"/>
  <c r="W116" s="1"/>
  <c r="AC116" s="1"/>
  <c r="BX119"/>
  <c r="BY119" s="1"/>
  <c r="CE119" s="1"/>
  <c r="X119"/>
  <c r="AR195"/>
  <c r="CO58"/>
  <c r="CS58" s="1"/>
  <c r="BF58"/>
  <c r="BG58" s="1"/>
  <c r="BM58" s="1"/>
  <c r="AJ82"/>
  <c r="AK82" s="1"/>
  <c r="BT86"/>
  <c r="BU86" s="1"/>
  <c r="DI174"/>
  <c r="DM174" s="1"/>
  <c r="DC182"/>
  <c r="DD182" s="1"/>
  <c r="CV56"/>
  <c r="CZ56" s="1"/>
  <c r="DI149"/>
  <c r="DJ149" s="1"/>
  <c r="DI196"/>
  <c r="DJ196" s="1"/>
  <c r="CV73"/>
  <c r="CZ73" s="1"/>
  <c r="AP77"/>
  <c r="AR81"/>
  <c r="BH93"/>
  <c r="CB105"/>
  <c r="CB137"/>
  <c r="AP149"/>
  <c r="DI157"/>
  <c r="DM157" s="1"/>
  <c r="CP165"/>
  <c r="CP169"/>
  <c r="DM169"/>
  <c r="DI173"/>
  <c r="DP173" s="1"/>
  <c r="BZ177"/>
  <c r="AP177"/>
  <c r="AP185"/>
  <c r="BZ16"/>
  <c r="CA16" s="1"/>
  <c r="AR16"/>
  <c r="CH32"/>
  <c r="DC96"/>
  <c r="DD96" s="1"/>
  <c r="AR116"/>
  <c r="DI131"/>
  <c r="DP131" s="1"/>
  <c r="AJ191"/>
  <c r="AK191" s="1"/>
  <c r="CW195"/>
  <c r="AN10"/>
  <c r="AO10" s="1"/>
  <c r="DI46"/>
  <c r="DP46" s="1"/>
  <c r="BT46"/>
  <c r="BU46" s="1"/>
  <c r="AP182"/>
  <c r="DI182"/>
  <c r="DP182" s="1"/>
  <c r="BZ37"/>
  <c r="CA37" s="1"/>
  <c r="BH27"/>
  <c r="BI27" s="1"/>
  <c r="CH28"/>
  <c r="BJ32"/>
  <c r="AJ14"/>
  <c r="AK14" s="1"/>
  <c r="BJ22"/>
  <c r="CB10"/>
  <c r="CV8"/>
  <c r="DJ176"/>
  <c r="CH13"/>
  <c r="CV15"/>
  <c r="R17"/>
  <c r="S17" s="1"/>
  <c r="BY25"/>
  <c r="BZ29"/>
  <c r="BF31"/>
  <c r="CI35"/>
  <c r="CC39"/>
  <c r="CD39" s="1"/>
  <c r="BH24"/>
  <c r="BB27"/>
  <c r="BC27" s="1"/>
  <c r="DI42"/>
  <c r="DJ42" s="1"/>
  <c r="V44"/>
  <c r="W44" s="1"/>
  <c r="AC44" s="1"/>
  <c r="CC53"/>
  <c r="CD53" s="1"/>
  <c r="AN59"/>
  <c r="AO59" s="1"/>
  <c r="AU59" s="1"/>
  <c r="BX48"/>
  <c r="BY48" s="1"/>
  <c r="CE48" s="1"/>
  <c r="BF40"/>
  <c r="BG40" s="1"/>
  <c r="BM40" s="1"/>
  <c r="CB46"/>
  <c r="AN49"/>
  <c r="AO49" s="1"/>
  <c r="AU49" s="1"/>
  <c r="BT37"/>
  <c r="BU37" s="1"/>
  <c r="BJ40"/>
  <c r="BJ61"/>
  <c r="CO67"/>
  <c r="DG57"/>
  <c r="DH57" s="1"/>
  <c r="CW60"/>
  <c r="BZ63"/>
  <c r="CB68"/>
  <c r="AN63"/>
  <c r="AO63" s="1"/>
  <c r="AU63" s="1"/>
  <c r="BK83"/>
  <c r="BL83" s="1"/>
  <c r="BT92"/>
  <c r="BU92" s="1"/>
  <c r="BT96"/>
  <c r="BU96" s="1"/>
  <c r="Z100"/>
  <c r="Z120"/>
  <c r="DG91"/>
  <c r="DH91" s="1"/>
  <c r="BZ96"/>
  <c r="BJ92"/>
  <c r="CH96"/>
  <c r="CL96" s="1"/>
  <c r="DC101"/>
  <c r="DD101" s="1"/>
  <c r="AN85"/>
  <c r="AO85" s="1"/>
  <c r="AU85" s="1"/>
  <c r="BH92"/>
  <c r="CI100"/>
  <c r="AN104"/>
  <c r="AO104" s="1"/>
  <c r="AU104" s="1"/>
  <c r="CH111"/>
  <c r="CL111" s="1"/>
  <c r="AR113"/>
  <c r="AA120"/>
  <c r="AB120" s="1"/>
  <c r="CI120"/>
  <c r="AN124"/>
  <c r="AO124" s="1"/>
  <c r="AU124" s="1"/>
  <c r="AP123"/>
  <c r="BH123"/>
  <c r="X135"/>
  <c r="AA127"/>
  <c r="AB127" s="1"/>
  <c r="CV129"/>
  <c r="CZ129" s="1"/>
  <c r="V139"/>
  <c r="W139" s="1"/>
  <c r="AC139" s="1"/>
  <c r="BF139"/>
  <c r="BG139" s="1"/>
  <c r="BM139" s="1"/>
  <c r="V140"/>
  <c r="W140" s="1"/>
  <c r="AC140" s="1"/>
  <c r="CC147"/>
  <c r="CD147" s="1"/>
  <c r="AP135"/>
  <c r="CJ108"/>
  <c r="AJ148"/>
  <c r="AK148" s="1"/>
  <c r="DC149"/>
  <c r="DD149" s="1"/>
  <c r="CB152"/>
  <c r="CP160"/>
  <c r="AN163"/>
  <c r="AO163" s="1"/>
  <c r="AU163" s="1"/>
  <c r="DC165"/>
  <c r="DD165" s="1"/>
  <c r="CB168"/>
  <c r="CC169"/>
  <c r="CD169" s="1"/>
  <c r="V181"/>
  <c r="W181" s="1"/>
  <c r="AC181" s="1"/>
  <c r="CO143"/>
  <c r="CS143" s="1"/>
  <c r="BF144"/>
  <c r="BG144" s="1"/>
  <c r="BM144" s="1"/>
  <c r="DG159"/>
  <c r="DH159" s="1"/>
  <c r="DC160"/>
  <c r="DD160" s="1"/>
  <c r="AS164"/>
  <c r="AT164" s="1"/>
  <c r="CC164"/>
  <c r="CD164" s="1"/>
  <c r="AN172"/>
  <c r="AO172" s="1"/>
  <c r="AU172" s="1"/>
  <c r="AP181"/>
  <c r="BH187"/>
  <c r="AS192"/>
  <c r="AT192" s="1"/>
  <c r="CO176"/>
  <c r="CS176" s="1"/>
  <c r="CW180"/>
  <c r="CH206"/>
  <c r="AJ172"/>
  <c r="AK172" s="1"/>
  <c r="DI192"/>
  <c r="DP192" s="1"/>
  <c r="AN192"/>
  <c r="AO192" s="1"/>
  <c r="AU192" s="1"/>
  <c r="BJ195"/>
  <c r="BZ196"/>
  <c r="BK187"/>
  <c r="BL187" s="1"/>
  <c r="AN69"/>
  <c r="AO69" s="1"/>
  <c r="AU69" s="1"/>
  <c r="BX69"/>
  <c r="BY69" s="1"/>
  <c r="CE69" s="1"/>
  <c r="AR69"/>
  <c r="BZ153"/>
  <c r="BZ169"/>
  <c r="AN201"/>
  <c r="AO201" s="1"/>
  <c r="AU201" s="1"/>
  <c r="BK84"/>
  <c r="BL84" s="1"/>
  <c r="AJ84"/>
  <c r="AK84" s="1"/>
  <c r="DI84"/>
  <c r="DP84" s="1"/>
  <c r="DI96"/>
  <c r="DP96" s="1"/>
  <c r="CB120"/>
  <c r="CW23"/>
  <c r="CV39"/>
  <c r="CZ39" s="1"/>
  <c r="CI47"/>
  <c r="DI67"/>
  <c r="DP67" s="1"/>
  <c r="DI119"/>
  <c r="DJ119" s="1"/>
  <c r="DI195"/>
  <c r="DJ195" s="1"/>
  <c r="DK195" s="1"/>
  <c r="R199"/>
  <c r="S199" s="1"/>
  <c r="DG199"/>
  <c r="DH199" s="1"/>
  <c r="DG10"/>
  <c r="BB10"/>
  <c r="BC10" s="1"/>
  <c r="BX14"/>
  <c r="AA54"/>
  <c r="AB54" s="1"/>
  <c r="DI58"/>
  <c r="DP58" s="1"/>
  <c r="BF154"/>
  <c r="BG154" s="1"/>
  <c r="BM154" s="1"/>
  <c r="DM176"/>
  <c r="DC15"/>
  <c r="V22"/>
  <c r="CV26"/>
  <c r="DG34"/>
  <c r="DH34" s="1"/>
  <c r="AN33"/>
  <c r="BH43"/>
  <c r="AP25"/>
  <c r="AQ25" s="1"/>
  <c r="AS25" s="1"/>
  <c r="BK59"/>
  <c r="BL59" s="1"/>
  <c r="X44"/>
  <c r="BX45"/>
  <c r="BY45" s="1"/>
  <c r="CE45" s="1"/>
  <c r="BX53"/>
  <c r="BY53" s="1"/>
  <c r="CE53" s="1"/>
  <c r="CP35"/>
  <c r="Z44"/>
  <c r="DJ46"/>
  <c r="BK56"/>
  <c r="BL56" s="1"/>
  <c r="V56"/>
  <c r="W56" s="1"/>
  <c r="AC56" s="1"/>
  <c r="DG60"/>
  <c r="DH60" s="1"/>
  <c r="AP54"/>
  <c r="BX68"/>
  <c r="BY68" s="1"/>
  <c r="CE68" s="1"/>
  <c r="CW73"/>
  <c r="CH83"/>
  <c r="CL83" s="1"/>
  <c r="DI81"/>
  <c r="DJ81" s="1"/>
  <c r="AN81"/>
  <c r="AO81" s="1"/>
  <c r="AU81" s="1"/>
  <c r="BF83"/>
  <c r="BG83" s="1"/>
  <c r="BM83" s="1"/>
  <c r="DC83"/>
  <c r="DD83" s="1"/>
  <c r="BF89"/>
  <c r="BG89" s="1"/>
  <c r="BM89" s="1"/>
  <c r="AA92"/>
  <c r="AB92" s="1"/>
  <c r="AN94"/>
  <c r="AO94" s="1"/>
  <c r="AU94" s="1"/>
  <c r="DC94"/>
  <c r="DD94" s="1"/>
  <c r="BX101"/>
  <c r="BY101" s="1"/>
  <c r="CE101" s="1"/>
  <c r="AP105"/>
  <c r="BZ105"/>
  <c r="CV109"/>
  <c r="CZ109" s="1"/>
  <c r="CH91"/>
  <c r="CL91" s="1"/>
  <c r="CH95"/>
  <c r="CL95" s="1"/>
  <c r="X95"/>
  <c r="AS89"/>
  <c r="AT89" s="1"/>
  <c r="BJ107"/>
  <c r="AN112"/>
  <c r="AO112" s="1"/>
  <c r="AU112" s="1"/>
  <c r="AA116"/>
  <c r="AB116" s="1"/>
  <c r="BK124"/>
  <c r="BL124" s="1"/>
  <c r="BH115"/>
  <c r="V120"/>
  <c r="W120" s="1"/>
  <c r="AC120" s="1"/>
  <c r="BB115"/>
  <c r="BC115" s="1"/>
  <c r="DC117"/>
  <c r="DD117" s="1"/>
  <c r="BB131"/>
  <c r="BC131" s="1"/>
  <c r="CH128"/>
  <c r="CL128" s="1"/>
  <c r="V132"/>
  <c r="W132" s="1"/>
  <c r="AC132" s="1"/>
  <c r="CH136"/>
  <c r="CL136" s="1"/>
  <c r="DG139"/>
  <c r="DH139" s="1"/>
  <c r="CR111"/>
  <c r="CK100"/>
  <c r="AR156"/>
  <c r="CW159"/>
  <c r="BT163"/>
  <c r="BU163" s="1"/>
  <c r="AR172"/>
  <c r="AN141"/>
  <c r="AO141" s="1"/>
  <c r="AU141" s="1"/>
  <c r="CO146"/>
  <c r="CS146" s="1"/>
  <c r="AS163"/>
  <c r="AT163" s="1"/>
  <c r="DC145"/>
  <c r="DD145" s="1"/>
  <c r="AN149"/>
  <c r="AO149" s="1"/>
  <c r="AU149" s="1"/>
  <c r="CC183"/>
  <c r="CD183" s="1"/>
  <c r="BK188"/>
  <c r="BL188" s="1"/>
  <c r="Z181"/>
  <c r="CH194"/>
  <c r="DI171"/>
  <c r="DJ171" s="1"/>
  <c r="CO181"/>
  <c r="CS181" s="1"/>
  <c r="BZ192"/>
  <c r="AN196"/>
  <c r="AO196" s="1"/>
  <c r="AU196" s="1"/>
  <c r="CP197"/>
  <c r="BJ199"/>
  <c r="BZ200"/>
  <c r="CW200"/>
  <c r="CB201"/>
  <c r="Z203"/>
  <c r="CV183"/>
  <c r="CZ183" s="1"/>
  <c r="AJ183"/>
  <c r="AK183" s="1"/>
  <c r="CY191"/>
  <c r="DG65"/>
  <c r="DH65" s="1"/>
  <c r="DI77"/>
  <c r="DJ77" s="1"/>
  <c r="DI80"/>
  <c r="DP80" s="1"/>
  <c r="CB203"/>
  <c r="DM71"/>
  <c r="AN75"/>
  <c r="AO75" s="1"/>
  <c r="AU75" s="1"/>
  <c r="AN158"/>
  <c r="AO158" s="1"/>
  <c r="AU158" s="1"/>
  <c r="BF166"/>
  <c r="BG166" s="1"/>
  <c r="BM166" s="1"/>
  <c r="DC170"/>
  <c r="DD170" s="1"/>
  <c r="DC13"/>
  <c r="BX9"/>
  <c r="AP33"/>
  <c r="BH39"/>
  <c r="AN47"/>
  <c r="AO47" s="1"/>
  <c r="AU47" s="1"/>
  <c r="BX47"/>
  <c r="BY47" s="1"/>
  <c r="CE47" s="1"/>
  <c r="CV53"/>
  <c r="CZ53" s="1"/>
  <c r="CB45"/>
  <c r="DC61"/>
  <c r="DD61" s="1"/>
  <c r="BB61"/>
  <c r="BC61" s="1"/>
  <c r="DM65"/>
  <c r="BZ77"/>
  <c r="CV83"/>
  <c r="CV76"/>
  <c r="CZ76" s="1"/>
  <c r="BZ88"/>
  <c r="CV89"/>
  <c r="Z116"/>
  <c r="V91"/>
  <c r="W91" s="1"/>
  <c r="AC91" s="1"/>
  <c r="Z92"/>
  <c r="AN89"/>
  <c r="AO89" s="1"/>
  <c r="AU89" s="1"/>
  <c r="DG101"/>
  <c r="DH101" s="1"/>
  <c r="AN97"/>
  <c r="AO97" s="1"/>
  <c r="AU97" s="1"/>
  <c r="BF107"/>
  <c r="BG107" s="1"/>
  <c r="BM107" s="1"/>
  <c r="CP111"/>
  <c r="CP119"/>
  <c r="Z140"/>
  <c r="DC143"/>
  <c r="DD143" s="1"/>
  <c r="DG145"/>
  <c r="DH145" s="1"/>
  <c r="DI151"/>
  <c r="DJ151" s="1"/>
  <c r="AR152"/>
  <c r="AJ155"/>
  <c r="AK155" s="1"/>
  <c r="CB156"/>
  <c r="AS157"/>
  <c r="AT157" s="1"/>
  <c r="CC157"/>
  <c r="CD157" s="1"/>
  <c r="AS161"/>
  <c r="AT161" s="1"/>
  <c r="AR168"/>
  <c r="DC185"/>
  <c r="DD185" s="1"/>
  <c r="BK144"/>
  <c r="BL144" s="1"/>
  <c r="DC151"/>
  <c r="DD151" s="1"/>
  <c r="CC159"/>
  <c r="CD159" s="1"/>
  <c r="DC167"/>
  <c r="DD167" s="1"/>
  <c r="DG172"/>
  <c r="DH172" s="1"/>
  <c r="BZ168"/>
  <c r="DC179"/>
  <c r="DD179" s="1"/>
  <c r="DI188"/>
  <c r="DP188" s="1"/>
  <c r="DC200"/>
  <c r="DD200" s="1"/>
  <c r="CH202"/>
  <c r="AP191"/>
  <c r="BZ203"/>
  <c r="BT180"/>
  <c r="BU180" s="1"/>
  <c r="AP175"/>
  <c r="CV44"/>
  <c r="CZ44" s="1"/>
  <c r="DI135"/>
  <c r="DP135" s="1"/>
  <c r="DJ182"/>
  <c r="DJ131"/>
  <c r="DJ158"/>
  <c r="X13"/>
  <c r="AP81"/>
  <c r="DI89"/>
  <c r="DJ89" s="1"/>
  <c r="V80"/>
  <c r="W80" s="1"/>
  <c r="AC80" s="1"/>
  <c r="X186"/>
  <c r="BH9"/>
  <c r="BH22"/>
  <c r="DC76"/>
  <c r="DD76" s="1"/>
  <c r="CH79"/>
  <c r="CL79" s="1"/>
  <c r="BZ81"/>
  <c r="V72"/>
  <c r="W72" s="1"/>
  <c r="AC72" s="1"/>
  <c r="DI85"/>
  <c r="DJ85" s="1"/>
  <c r="DM114"/>
  <c r="BF117"/>
  <c r="BG117" s="1"/>
  <c r="BM117" s="1"/>
  <c r="DM133"/>
  <c r="AP132"/>
  <c r="X173"/>
  <c r="BH173"/>
  <c r="X185"/>
  <c r="DM180"/>
  <c r="AP204"/>
  <c r="CY203"/>
  <c r="CO9"/>
  <c r="CV17"/>
  <c r="CP65"/>
  <c r="BB93"/>
  <c r="BC93" s="1"/>
  <c r="DI189"/>
  <c r="DP189" s="1"/>
  <c r="AN193"/>
  <c r="AO193" s="1"/>
  <c r="AU193" s="1"/>
  <c r="DG32"/>
  <c r="DH32" s="1"/>
  <c r="BB32"/>
  <c r="BC32" s="1"/>
  <c r="BG32" s="1"/>
  <c r="DG84"/>
  <c r="DH84" s="1"/>
  <c r="CP96"/>
  <c r="BH104"/>
  <c r="BF104"/>
  <c r="BG104" s="1"/>
  <c r="BM104" s="1"/>
  <c r="DG104"/>
  <c r="DH104" s="1"/>
  <c r="DG112"/>
  <c r="DH112" s="1"/>
  <c r="BF128"/>
  <c r="BG128" s="1"/>
  <c r="BM128" s="1"/>
  <c r="X148"/>
  <c r="CV152"/>
  <c r="CZ152" s="1"/>
  <c r="DC51"/>
  <c r="DD51" s="1"/>
  <c r="BB63"/>
  <c r="BC63" s="1"/>
  <c r="DC63"/>
  <c r="DD63" s="1"/>
  <c r="CW99"/>
  <c r="BX103"/>
  <c r="BY103" s="1"/>
  <c r="CE103" s="1"/>
  <c r="CW119"/>
  <c r="DC123"/>
  <c r="DD123" s="1"/>
  <c r="BF131"/>
  <c r="BG131" s="1"/>
  <c r="BM131" s="1"/>
  <c r="AR135"/>
  <c r="DI199"/>
  <c r="DJ199" s="1"/>
  <c r="DL199" s="1"/>
  <c r="BZ50"/>
  <c r="AR58"/>
  <c r="DG62"/>
  <c r="DH62" s="1"/>
  <c r="CB62"/>
  <c r="DI62"/>
  <c r="DP62" s="1"/>
  <c r="AN98"/>
  <c r="AO98" s="1"/>
  <c r="AU98" s="1"/>
  <c r="AJ98"/>
  <c r="AK98" s="1"/>
  <c r="BT98"/>
  <c r="BU98" s="1"/>
  <c r="AJ102"/>
  <c r="AK102" s="1"/>
  <c r="BT102"/>
  <c r="BU102" s="1"/>
  <c r="AN110"/>
  <c r="AO110" s="1"/>
  <c r="AU110" s="1"/>
  <c r="AN114"/>
  <c r="AO114" s="1"/>
  <c r="AU114" s="1"/>
  <c r="AJ114"/>
  <c r="AK114" s="1"/>
  <c r="X150"/>
  <c r="R154"/>
  <c r="S154" s="1"/>
  <c r="DG154"/>
  <c r="DH154" s="1"/>
  <c r="AP158"/>
  <c r="DC162"/>
  <c r="DD162" s="1"/>
  <c r="DC166"/>
  <c r="DD166" s="1"/>
  <c r="BX186"/>
  <c r="BY186" s="1"/>
  <c r="CE186" s="1"/>
  <c r="AR198"/>
  <c r="CO82"/>
  <c r="DM102"/>
  <c r="AP121"/>
  <c r="BZ129"/>
  <c r="CX203"/>
  <c r="DG9"/>
  <c r="BB65"/>
  <c r="BC65" s="1"/>
  <c r="CB69"/>
  <c r="DG69"/>
  <c r="DH69" s="1"/>
  <c r="BX173"/>
  <c r="BY173" s="1"/>
  <c r="CE173" s="1"/>
  <c r="BT193"/>
  <c r="BU193" s="1"/>
  <c r="AJ201"/>
  <c r="AK201" s="1"/>
  <c r="BF12"/>
  <c r="R36"/>
  <c r="S36" s="1"/>
  <c r="W36" s="1"/>
  <c r="DC36"/>
  <c r="DD36" s="1"/>
  <c r="AN36"/>
  <c r="DC80"/>
  <c r="DD80" s="1"/>
  <c r="BF80"/>
  <c r="BG80" s="1"/>
  <c r="BM80" s="1"/>
  <c r="CH84"/>
  <c r="CL84" s="1"/>
  <c r="X140"/>
  <c r="CI23"/>
  <c r="DC27"/>
  <c r="DD27" s="1"/>
  <c r="CP31"/>
  <c r="CW123"/>
  <c r="AR127"/>
  <c r="BX131"/>
  <c r="BY131" s="1"/>
  <c r="CE131" s="1"/>
  <c r="BF187"/>
  <c r="BG187" s="1"/>
  <c r="BM187" s="1"/>
  <c r="CB187"/>
  <c r="BX195"/>
  <c r="BY195" s="1"/>
  <c r="CE195" s="1"/>
  <c r="CB195"/>
  <c r="CW199"/>
  <c r="V199"/>
  <c r="W199" s="1"/>
  <c r="AC199" s="1"/>
  <c r="CW50"/>
  <c r="DG58"/>
  <c r="DH58" s="1"/>
  <c r="AN58"/>
  <c r="AO58" s="1"/>
  <c r="AU58" s="1"/>
  <c r="CV98"/>
  <c r="CZ98" s="1"/>
  <c r="CV114"/>
  <c r="CZ114" s="1"/>
  <c r="AN170"/>
  <c r="AO170" s="1"/>
  <c r="AU170" s="1"/>
  <c r="BH182"/>
  <c r="AN186"/>
  <c r="AO186" s="1"/>
  <c r="AU186" s="1"/>
  <c r="BG12"/>
  <c r="AO37"/>
  <c r="BZ45"/>
  <c r="DI117"/>
  <c r="DP117" s="1"/>
  <c r="DI125"/>
  <c r="DJ125" s="1"/>
  <c r="BX177"/>
  <c r="BY177" s="1"/>
  <c r="CE177" s="1"/>
  <c r="DG189"/>
  <c r="DH189" s="1"/>
  <c r="DG36"/>
  <c r="DH36" s="1"/>
  <c r="BH36"/>
  <c r="AP40"/>
  <c r="CW80"/>
  <c r="CW84"/>
  <c r="R108"/>
  <c r="S108" s="1"/>
  <c r="CO144"/>
  <c r="CS144" s="1"/>
  <c r="CI148"/>
  <c r="DG59"/>
  <c r="DH59" s="1"/>
  <c r="CO95"/>
  <c r="CS95" s="1"/>
  <c r="Z95"/>
  <c r="CI99"/>
  <c r="DC107"/>
  <c r="DD107" s="1"/>
  <c r="BF123"/>
  <c r="BG123" s="1"/>
  <c r="BM123" s="1"/>
  <c r="CI131"/>
  <c r="V187"/>
  <c r="W187" s="1"/>
  <c r="AC187" s="1"/>
  <c r="X191"/>
  <c r="CH195"/>
  <c r="CL195" s="1"/>
  <c r="R195"/>
  <c r="S195" s="1"/>
  <c r="DG195"/>
  <c r="DH195" s="1"/>
  <c r="R203"/>
  <c r="S203" s="1"/>
  <c r="AR54"/>
  <c r="CH58"/>
  <c r="CL58" s="1"/>
  <c r="BT106"/>
  <c r="BU106" s="1"/>
  <c r="BB154"/>
  <c r="BC154" s="1"/>
  <c r="BF158"/>
  <c r="BG158" s="1"/>
  <c r="BM158" s="1"/>
  <c r="DJ92"/>
  <c r="DM92"/>
  <c r="DJ62"/>
  <c r="DK62" s="1"/>
  <c r="CX60"/>
  <c r="DJ96"/>
  <c r="BH17"/>
  <c r="BH31"/>
  <c r="AP53"/>
  <c r="DM57"/>
  <c r="AP101"/>
  <c r="BZ101"/>
  <c r="V85"/>
  <c r="W85" s="1"/>
  <c r="AC85" s="1"/>
  <c r="DI137"/>
  <c r="DJ137" s="1"/>
  <c r="DK137" s="1"/>
  <c r="BK145"/>
  <c r="BL145" s="1"/>
  <c r="DM200"/>
  <c r="V171"/>
  <c r="W171" s="1"/>
  <c r="AC171" s="1"/>
  <c r="CP13"/>
  <c r="AN17"/>
  <c r="DG21"/>
  <c r="DH21" s="1"/>
  <c r="R65"/>
  <c r="S65" s="1"/>
  <c r="CP69"/>
  <c r="BB69"/>
  <c r="BC69" s="1"/>
  <c r="R69"/>
  <c r="S69" s="1"/>
  <c r="DC73"/>
  <c r="DD73" s="1"/>
  <c r="AA73"/>
  <c r="AB73" s="1"/>
  <c r="DG73"/>
  <c r="DH73" s="1"/>
  <c r="BB97"/>
  <c r="BC97" s="1"/>
  <c r="AN177"/>
  <c r="AO177" s="1"/>
  <c r="AU177" s="1"/>
  <c r="BJ189"/>
  <c r="DC189"/>
  <c r="DD189" s="1"/>
  <c r="AN197"/>
  <c r="AO197" s="1"/>
  <c r="AU197" s="1"/>
  <c r="CW201"/>
  <c r="BX12"/>
  <c r="CP12"/>
  <c r="AP12"/>
  <c r="AQ12" s="1"/>
  <c r="BX16"/>
  <c r="DC32"/>
  <c r="DD32" s="1"/>
  <c r="DI40"/>
  <c r="DP40" s="1"/>
  <c r="DC44"/>
  <c r="DD44" s="1"/>
  <c r="DG88"/>
  <c r="DH88" s="1"/>
  <c r="BF88"/>
  <c r="BG88" s="1"/>
  <c r="BM88" s="1"/>
  <c r="BF100"/>
  <c r="BG100" s="1"/>
  <c r="BM100" s="1"/>
  <c r="AR104"/>
  <c r="DG108"/>
  <c r="DH108" s="1"/>
  <c r="R112"/>
  <c r="S112" s="1"/>
  <c r="AR128"/>
  <c r="BB132"/>
  <c r="BC132" s="1"/>
  <c r="CH132"/>
  <c r="CL132" s="1"/>
  <c r="DI144"/>
  <c r="DM144" s="1"/>
  <c r="BH55"/>
  <c r="AJ67"/>
  <c r="AK67" s="1"/>
  <c r="AR87"/>
  <c r="AN91"/>
  <c r="AO91" s="1"/>
  <c r="AU91" s="1"/>
  <c r="BJ95"/>
  <c r="DI103"/>
  <c r="DP103" s="1"/>
  <c r="DI107"/>
  <c r="DP107" s="1"/>
  <c r="CW111"/>
  <c r="DI115"/>
  <c r="DP115" s="1"/>
  <c r="DI123"/>
  <c r="DJ123" s="1"/>
  <c r="DG123"/>
  <c r="DH123" s="1"/>
  <c r="CC131"/>
  <c r="CD131" s="1"/>
  <c r="DG135"/>
  <c r="DH135" s="1"/>
  <c r="BH191"/>
  <c r="AN199"/>
  <c r="AO199" s="1"/>
  <c r="AU199" s="1"/>
  <c r="AR199"/>
  <c r="CH10"/>
  <c r="V10"/>
  <c r="W10" s="1"/>
  <c r="AP14"/>
  <c r="AQ14" s="1"/>
  <c r="BH14"/>
  <c r="BI14" s="1"/>
  <c r="AR14"/>
  <c r="V18"/>
  <c r="W18" s="1"/>
  <c r="AP30"/>
  <c r="AQ30" s="1"/>
  <c r="AP34"/>
  <c r="AQ34" s="1"/>
  <c r="CW38"/>
  <c r="DG46"/>
  <c r="DH46" s="1"/>
  <c r="AR50"/>
  <c r="DC54"/>
  <c r="DD54" s="1"/>
  <c r="AN54"/>
  <c r="AO54" s="1"/>
  <c r="AU54" s="1"/>
  <c r="DG54"/>
  <c r="DH54" s="1"/>
  <c r="X62"/>
  <c r="DI82"/>
  <c r="DP82" s="1"/>
  <c r="CW86"/>
  <c r="BX154"/>
  <c r="BY154" s="1"/>
  <c r="CE154" s="1"/>
  <c r="DI154"/>
  <c r="DM154" s="1"/>
  <c r="DM158"/>
  <c r="R158"/>
  <c r="S158" s="1"/>
  <c r="W17"/>
  <c r="AP52"/>
  <c r="BF37"/>
  <c r="AP68"/>
  <c r="X74"/>
  <c r="BH79"/>
  <c r="BZ121"/>
  <c r="DM126"/>
  <c r="DM138"/>
  <c r="V145"/>
  <c r="W145" s="1"/>
  <c r="AC145" s="1"/>
  <c r="BF163"/>
  <c r="BG163" s="1"/>
  <c r="BM163" s="1"/>
  <c r="DM171"/>
  <c r="DC21"/>
  <c r="DD21" s="1"/>
  <c r="BZ21"/>
  <c r="CA21" s="1"/>
  <c r="V65"/>
  <c r="W65" s="1"/>
  <c r="AC65" s="1"/>
  <c r="BF65"/>
  <c r="BG65" s="1"/>
  <c r="BM65" s="1"/>
  <c r="R73"/>
  <c r="S73" s="1"/>
  <c r="AR77"/>
  <c r="CV77"/>
  <c r="CZ77" s="1"/>
  <c r="DG129"/>
  <c r="DH129" s="1"/>
  <c r="AJ193"/>
  <c r="AK193" s="1"/>
  <c r="CW193"/>
  <c r="DC193"/>
  <c r="DD193" s="1"/>
  <c r="BT197"/>
  <c r="BU197" s="1"/>
  <c r="BT201"/>
  <c r="BU201" s="1"/>
  <c r="AN12"/>
  <c r="DG12"/>
  <c r="DC12"/>
  <c r="BH12"/>
  <c r="BI12" s="1"/>
  <c r="CV16"/>
  <c r="R32"/>
  <c r="S32" s="1"/>
  <c r="W32" s="1"/>
  <c r="BZ32"/>
  <c r="CA32" s="1"/>
  <c r="BZ36"/>
  <c r="CA36" s="1"/>
  <c r="X80"/>
  <c r="BX88"/>
  <c r="BY88" s="1"/>
  <c r="CE88" s="1"/>
  <c r="AN88"/>
  <c r="AO88" s="1"/>
  <c r="AU88" s="1"/>
  <c r="BH112"/>
  <c r="BF112"/>
  <c r="BG112" s="1"/>
  <c r="BM112" s="1"/>
  <c r="AS140"/>
  <c r="AT140" s="1"/>
  <c r="X144"/>
  <c r="AP23"/>
  <c r="AQ23" s="1"/>
  <c r="BF27"/>
  <c r="CI27"/>
  <c r="BZ31"/>
  <c r="CA31" s="1"/>
  <c r="AN35"/>
  <c r="CP79"/>
  <c r="AN95"/>
  <c r="AO95" s="1"/>
  <c r="AU95" s="1"/>
  <c r="AP99"/>
  <c r="CV115"/>
  <c r="CZ115" s="1"/>
  <c r="BX115"/>
  <c r="BY115" s="1"/>
  <c r="CE115" s="1"/>
  <c r="BH119"/>
  <c r="AP127"/>
  <c r="DI127"/>
  <c r="DP127" s="1"/>
  <c r="CO131"/>
  <c r="CS131" s="1"/>
  <c r="CP135"/>
  <c r="AN139"/>
  <c r="AO139" s="1"/>
  <c r="AU139" s="1"/>
  <c r="V191"/>
  <c r="W191" s="1"/>
  <c r="AC191" s="1"/>
  <c r="CI191"/>
  <c r="BT191"/>
  <c r="BU191" s="1"/>
  <c r="CB199"/>
  <c r="AR203"/>
  <c r="BF10"/>
  <c r="BZ14"/>
  <c r="CA14" s="1"/>
  <c r="BX38"/>
  <c r="BY38" s="1"/>
  <c r="CE38" s="1"/>
  <c r="CP50"/>
  <c r="BF54"/>
  <c r="BG54" s="1"/>
  <c r="BM54" s="1"/>
  <c r="BX98"/>
  <c r="BY98" s="1"/>
  <c r="CE98" s="1"/>
  <c r="BX114"/>
  <c r="BY114" s="1"/>
  <c r="CE114" s="1"/>
  <c r="BT114"/>
  <c r="BU114" s="1"/>
  <c r="CW138"/>
  <c r="BF150"/>
  <c r="BG150" s="1"/>
  <c r="BM150" s="1"/>
  <c r="CH170"/>
  <c r="CL170" s="1"/>
  <c r="R170"/>
  <c r="S170" s="1"/>
  <c r="AP178"/>
  <c r="BF207"/>
  <c r="BG207" s="1"/>
  <c r="BM207" s="1"/>
  <c r="AP72"/>
  <c r="X147"/>
  <c r="BH147"/>
  <c r="X157"/>
  <c r="BH157"/>
  <c r="X161"/>
  <c r="BF171"/>
  <c r="BG171" s="1"/>
  <c r="BM171" s="1"/>
  <c r="BZ175"/>
  <c r="DI69"/>
  <c r="DP69" s="1"/>
  <c r="AN77"/>
  <c r="AO77" s="1"/>
  <c r="AU77" s="1"/>
  <c r="AP157"/>
  <c r="CO157"/>
  <c r="CS157" s="1"/>
  <c r="CO161"/>
  <c r="CS161" s="1"/>
  <c r="DI201"/>
  <c r="DP201" s="1"/>
  <c r="BI36"/>
  <c r="X40"/>
  <c r="BH40"/>
  <c r="CO40"/>
  <c r="CS40" s="1"/>
  <c r="AS44"/>
  <c r="AT44" s="1"/>
  <c r="DI44"/>
  <c r="DJ44" s="1"/>
  <c r="AA80"/>
  <c r="AB80" s="1"/>
  <c r="V88"/>
  <c r="W88" s="1"/>
  <c r="AC88" s="1"/>
  <c r="CW96"/>
  <c r="AR96"/>
  <c r="R104"/>
  <c r="S104" s="1"/>
  <c r="BF108"/>
  <c r="BG108" s="1"/>
  <c r="BM108" s="1"/>
  <c r="AR112"/>
  <c r="DG120"/>
  <c r="DH120" s="1"/>
  <c r="AR120"/>
  <c r="DG124"/>
  <c r="DH124" s="1"/>
  <c r="DC124"/>
  <c r="DD124" s="1"/>
  <c r="DI140"/>
  <c r="DP140" s="1"/>
  <c r="BB140"/>
  <c r="BC140" s="1"/>
  <c r="BX144"/>
  <c r="BY144" s="1"/>
  <c r="CE144" s="1"/>
  <c r="R23"/>
  <c r="S23" s="1"/>
  <c r="W23" s="1"/>
  <c r="R63"/>
  <c r="S63" s="1"/>
  <c r="AS67"/>
  <c r="AT67" s="1"/>
  <c r="AP71"/>
  <c r="BX75"/>
  <c r="BY75" s="1"/>
  <c r="CE75" s="1"/>
  <c r="AN79"/>
  <c r="AO79" s="1"/>
  <c r="AU79" s="1"/>
  <c r="Z91"/>
  <c r="DG99"/>
  <c r="DH99" s="1"/>
  <c r="CV107"/>
  <c r="BZ115"/>
  <c r="DM123"/>
  <c r="BK123"/>
  <c r="BL123" s="1"/>
  <c r="CB127"/>
  <c r="BB187"/>
  <c r="BC187" s="1"/>
  <c r="DC191"/>
  <c r="DD191" s="1"/>
  <c r="BF191"/>
  <c r="BG191" s="1"/>
  <c r="BM191" s="1"/>
  <c r="AN195"/>
  <c r="AO195" s="1"/>
  <c r="AU195" s="1"/>
  <c r="BB203"/>
  <c r="BC203" s="1"/>
  <c r="V50"/>
  <c r="W50" s="1"/>
  <c r="AC50" s="1"/>
  <c r="DC50"/>
  <c r="DD50" s="1"/>
  <c r="AP58"/>
  <c r="AS58"/>
  <c r="AT58" s="1"/>
  <c r="CW82"/>
  <c r="DI90"/>
  <c r="DP90" s="1"/>
  <c r="AN138"/>
  <c r="AO138" s="1"/>
  <c r="AU138" s="1"/>
  <c r="BZ150"/>
  <c r="V150"/>
  <c r="W150" s="1"/>
  <c r="AC150" s="1"/>
  <c r="BB158"/>
  <c r="BC158" s="1"/>
  <c r="BH162"/>
  <c r="X162"/>
  <c r="BZ162"/>
  <c r="X166"/>
  <c r="V170"/>
  <c r="W170" s="1"/>
  <c r="AC170" s="1"/>
  <c r="AN174"/>
  <c r="AO174" s="1"/>
  <c r="AU174" s="1"/>
  <c r="BX178"/>
  <c r="BY178" s="1"/>
  <c r="CE178" s="1"/>
  <c r="X178"/>
  <c r="AR206"/>
  <c r="AS205"/>
  <c r="AT205" s="1"/>
  <c r="X35"/>
  <c r="CY93"/>
  <c r="BF122"/>
  <c r="BG122" s="1"/>
  <c r="BM122" s="1"/>
  <c r="CW197"/>
  <c r="X84"/>
  <c r="AR148"/>
  <c r="BZ67"/>
  <c r="BT82"/>
  <c r="BU82" s="1"/>
  <c r="DI205"/>
  <c r="DP205" s="1"/>
  <c r="CC205"/>
  <c r="CD205" s="1"/>
  <c r="BT207"/>
  <c r="BU207" s="1"/>
  <c r="DJ144"/>
  <c r="DJ71"/>
  <c r="DM170"/>
  <c r="DJ170"/>
  <c r="DJ207"/>
  <c r="DM207"/>
  <c r="CX41"/>
  <c r="DJ192"/>
  <c r="DM192"/>
  <c r="DJ80"/>
  <c r="DK80" s="1"/>
  <c r="DJ67"/>
  <c r="DM80"/>
  <c r="BT17"/>
  <c r="BU17" s="1"/>
  <c r="BY17" s="1"/>
  <c r="CB17"/>
  <c r="CB77"/>
  <c r="BT77"/>
  <c r="BU77" s="1"/>
  <c r="AJ173"/>
  <c r="AK173" s="1"/>
  <c r="AR173"/>
  <c r="BT177"/>
  <c r="BU177" s="1"/>
  <c r="CB177"/>
  <c r="CW181"/>
  <c r="CV181"/>
  <c r="CZ181" s="1"/>
  <c r="CB185"/>
  <c r="BT185"/>
  <c r="BU185" s="1"/>
  <c r="BZ185"/>
  <c r="CP32"/>
  <c r="CO32"/>
  <c r="CV36"/>
  <c r="CW36"/>
  <c r="AJ36"/>
  <c r="AK36" s="1"/>
  <c r="AR36"/>
  <c r="CW40"/>
  <c r="CV40"/>
  <c r="CZ40" s="1"/>
  <c r="BT44"/>
  <c r="BU44" s="1"/>
  <c r="CB44"/>
  <c r="AJ44"/>
  <c r="AK44" s="1"/>
  <c r="AR44"/>
  <c r="CB136"/>
  <c r="BT136"/>
  <c r="BU136" s="1"/>
  <c r="AR136"/>
  <c r="AJ136"/>
  <c r="AK136" s="1"/>
  <c r="CW140"/>
  <c r="CV140"/>
  <c r="CZ140" s="1"/>
  <c r="BT140"/>
  <c r="BU140" s="1"/>
  <c r="CB140"/>
  <c r="AJ140"/>
  <c r="AK140" s="1"/>
  <c r="AR140"/>
  <c r="CB148"/>
  <c r="BT148"/>
  <c r="BU148" s="1"/>
  <c r="DL148"/>
  <c r="DK148"/>
  <c r="BJ19"/>
  <c r="BF19"/>
  <c r="BT27"/>
  <c r="BU27" s="1"/>
  <c r="CB27"/>
  <c r="CW31"/>
  <c r="CV31"/>
  <c r="AJ31"/>
  <c r="AK31" s="1"/>
  <c r="AR31"/>
  <c r="BT35"/>
  <c r="BU35" s="1"/>
  <c r="BY35" s="1"/>
  <c r="CB35"/>
  <c r="CB99"/>
  <c r="BT99"/>
  <c r="BU99" s="1"/>
  <c r="AR99"/>
  <c r="AJ99"/>
  <c r="AK99" s="1"/>
  <c r="R103"/>
  <c r="S103" s="1"/>
  <c r="X103"/>
  <c r="R107"/>
  <c r="S107" s="1"/>
  <c r="X107"/>
  <c r="BT119"/>
  <c r="BU119" s="1"/>
  <c r="CB119"/>
  <c r="AR119"/>
  <c r="AJ119"/>
  <c r="AK119" s="1"/>
  <c r="DK119"/>
  <c r="DL119"/>
  <c r="BT123"/>
  <c r="BU123" s="1"/>
  <c r="CB123"/>
  <c r="DL131"/>
  <c r="DK131"/>
  <c r="BT143"/>
  <c r="BU143" s="1"/>
  <c r="CB143"/>
  <c r="CB147"/>
  <c r="BT147"/>
  <c r="BU147" s="1"/>
  <c r="R187"/>
  <c r="S187" s="1"/>
  <c r="Z187"/>
  <c r="CI187"/>
  <c r="CH187"/>
  <c r="CL187" s="1"/>
  <c r="CP191"/>
  <c r="CO191"/>
  <c r="CS191" s="1"/>
  <c r="R54"/>
  <c r="S54" s="1"/>
  <c r="X54"/>
  <c r="AJ62"/>
  <c r="AK62" s="1"/>
  <c r="AR62"/>
  <c r="BT142"/>
  <c r="BU142" s="1"/>
  <c r="BZ142"/>
  <c r="CW150"/>
  <c r="CV150"/>
  <c r="CZ150" s="1"/>
  <c r="CP154"/>
  <c r="CO154"/>
  <c r="CS154" s="1"/>
  <c r="CW166"/>
  <c r="CV166"/>
  <c r="CZ166" s="1"/>
  <c r="BT170"/>
  <c r="BU170" s="1"/>
  <c r="CB170"/>
  <c r="AJ170"/>
  <c r="AK170" s="1"/>
  <c r="AR170"/>
  <c r="BT174"/>
  <c r="BU174" s="1"/>
  <c r="CB174"/>
  <c r="AR186"/>
  <c r="AJ186"/>
  <c r="AK186" s="1"/>
  <c r="CP186"/>
  <c r="CO186"/>
  <c r="CS186" s="1"/>
  <c r="AP21"/>
  <c r="AQ21" s="1"/>
  <c r="CW65"/>
  <c r="AN65"/>
  <c r="AO65" s="1"/>
  <c r="AU65" s="1"/>
  <c r="AP153"/>
  <c r="AP169"/>
  <c r="CW203"/>
  <c r="DC16"/>
  <c r="BZ40"/>
  <c r="CV80"/>
  <c r="CZ80" s="1"/>
  <c r="BH80"/>
  <c r="CV84"/>
  <c r="CZ84" s="1"/>
  <c r="X88"/>
  <c r="CW92"/>
  <c r="BX96"/>
  <c r="BY96" s="1"/>
  <c r="CE96" s="1"/>
  <c r="DC116"/>
  <c r="DD116" s="1"/>
  <c r="BH124"/>
  <c r="AP136"/>
  <c r="AP140"/>
  <c r="BH144"/>
  <c r="BX164"/>
  <c r="BY164" s="1"/>
  <c r="CE164" s="1"/>
  <c r="BF23"/>
  <c r="BG23" s="1"/>
  <c r="BF63"/>
  <c r="BG63" s="1"/>
  <c r="BM63" s="1"/>
  <c r="AP75"/>
  <c r="CW75"/>
  <c r="BZ99"/>
  <c r="CC107"/>
  <c r="CD107" s="1"/>
  <c r="AS107"/>
  <c r="AT107" s="1"/>
  <c r="AP111"/>
  <c r="BZ119"/>
  <c r="DC127"/>
  <c r="DD127" s="1"/>
  <c r="BZ127"/>
  <c r="CC135"/>
  <c r="CD135" s="1"/>
  <c r="X203"/>
  <c r="CH203"/>
  <c r="CL203" s="1"/>
  <c r="CW18"/>
  <c r="AN18"/>
  <c r="BZ46"/>
  <c r="BX110"/>
  <c r="BY110" s="1"/>
  <c r="CE110" s="1"/>
  <c r="BH150"/>
  <c r="BX158"/>
  <c r="BY158" s="1"/>
  <c r="CE158" s="1"/>
  <c r="BH166"/>
  <c r="BZ170"/>
  <c r="X174"/>
  <c r="DG174"/>
  <c r="DH174" s="1"/>
  <c r="BZ178"/>
  <c r="DM182"/>
  <c r="CB186"/>
  <c r="AR190"/>
  <c r="DG205"/>
  <c r="DH205" s="1"/>
  <c r="DG207"/>
  <c r="DH207" s="1"/>
  <c r="R207"/>
  <c r="S207" s="1"/>
  <c r="CH207"/>
  <c r="CL207" s="1"/>
  <c r="CW9"/>
  <c r="CV9"/>
  <c r="AJ13"/>
  <c r="AK13" s="1"/>
  <c r="AO13" s="1"/>
  <c r="AP13"/>
  <c r="AQ13" s="1"/>
  <c r="AR13"/>
  <c r="CW13"/>
  <c r="CV13"/>
  <c r="R45"/>
  <c r="S45" s="1"/>
  <c r="Z45"/>
  <c r="CH69"/>
  <c r="CL69" s="1"/>
  <c r="CI69"/>
  <c r="CH73"/>
  <c r="CL73" s="1"/>
  <c r="CI73"/>
  <c r="CW149"/>
  <c r="CV149"/>
  <c r="CZ149" s="1"/>
  <c r="CB153"/>
  <c r="BT153"/>
  <c r="BU153" s="1"/>
  <c r="BT157"/>
  <c r="BU157" s="1"/>
  <c r="CB157"/>
  <c r="AR157"/>
  <c r="AJ157"/>
  <c r="AK157" s="1"/>
  <c r="AJ161"/>
  <c r="AK161" s="1"/>
  <c r="AR161"/>
  <c r="CW161"/>
  <c r="CV161"/>
  <c r="CZ161" s="1"/>
  <c r="CW165"/>
  <c r="CV165"/>
  <c r="CZ165" s="1"/>
  <c r="CB169"/>
  <c r="BT169"/>
  <c r="BU169" s="1"/>
  <c r="BT173"/>
  <c r="BU173" s="1"/>
  <c r="CB173"/>
  <c r="AJ181"/>
  <c r="AK181" s="1"/>
  <c r="AR181"/>
  <c r="CP203"/>
  <c r="CO203"/>
  <c r="CS203" s="1"/>
  <c r="AJ32"/>
  <c r="AK32" s="1"/>
  <c r="AR32"/>
  <c r="CP36"/>
  <c r="CO36"/>
  <c r="AJ92"/>
  <c r="AK92" s="1"/>
  <c r="AR92"/>
  <c r="CP136"/>
  <c r="CO136"/>
  <c r="CS136" s="1"/>
  <c r="CW144"/>
  <c r="CV144"/>
  <c r="CZ144" s="1"/>
  <c r="CB144"/>
  <c r="BT144"/>
  <c r="BU144" s="1"/>
  <c r="AJ144"/>
  <c r="AK144" s="1"/>
  <c r="AR144"/>
  <c r="CP23"/>
  <c r="CO23"/>
  <c r="CB39"/>
  <c r="BT39"/>
  <c r="BU39" s="1"/>
  <c r="CB43"/>
  <c r="BX43"/>
  <c r="BY43" s="1"/>
  <c r="CE43" s="1"/>
  <c r="BT43"/>
  <c r="BU43" s="1"/>
  <c r="BZ43"/>
  <c r="R47"/>
  <c r="S47" s="1"/>
  <c r="X47"/>
  <c r="BB47"/>
  <c r="BC47" s="1"/>
  <c r="BH47"/>
  <c r="R51"/>
  <c r="S51" s="1"/>
  <c r="X51"/>
  <c r="BB51"/>
  <c r="BC51" s="1"/>
  <c r="BH51"/>
  <c r="AJ79"/>
  <c r="AK79" s="1"/>
  <c r="AP79"/>
  <c r="AR79"/>
  <c r="CW79"/>
  <c r="CV79"/>
  <c r="CZ79" s="1"/>
  <c r="AJ91"/>
  <c r="AK91" s="1"/>
  <c r="AR91"/>
  <c r="CW95"/>
  <c r="CV95"/>
  <c r="CZ95" s="1"/>
  <c r="AJ95"/>
  <c r="AK95" s="1"/>
  <c r="AR95"/>
  <c r="BB99"/>
  <c r="BC99" s="1"/>
  <c r="BH99"/>
  <c r="CB103"/>
  <c r="BT103"/>
  <c r="BU103" s="1"/>
  <c r="AJ103"/>
  <c r="AK103" s="1"/>
  <c r="AR103"/>
  <c r="BB111"/>
  <c r="BC111" s="1"/>
  <c r="BH111"/>
  <c r="R115"/>
  <c r="S115" s="1"/>
  <c r="X115"/>
  <c r="AR139"/>
  <c r="AJ139"/>
  <c r="AK139" s="1"/>
  <c r="CW139"/>
  <c r="CV139"/>
  <c r="CZ139" s="1"/>
  <c r="CP10"/>
  <c r="CO10"/>
  <c r="CW14"/>
  <c r="CV14"/>
  <c r="R50"/>
  <c r="S50" s="1"/>
  <c r="X50"/>
  <c r="CH54"/>
  <c r="CL54" s="1"/>
  <c r="CI54"/>
  <c r="BB54"/>
  <c r="BC54" s="1"/>
  <c r="BH54"/>
  <c r="CP62"/>
  <c r="CO62"/>
  <c r="CS62" s="1"/>
  <c r="BT150"/>
  <c r="BU150" s="1"/>
  <c r="CB150"/>
  <c r="AJ150"/>
  <c r="AK150" s="1"/>
  <c r="AR150"/>
  <c r="CW154"/>
  <c r="CV154"/>
  <c r="CZ154" s="1"/>
  <c r="CP158"/>
  <c r="CO158"/>
  <c r="CS158" s="1"/>
  <c r="BT162"/>
  <c r="BU162" s="1"/>
  <c r="CB162"/>
  <c r="AJ162"/>
  <c r="AK162" s="1"/>
  <c r="AR162"/>
  <c r="BT166"/>
  <c r="BU166" s="1"/>
  <c r="CB166"/>
  <c r="AJ166"/>
  <c r="AK166" s="1"/>
  <c r="AR166"/>
  <c r="CP174"/>
  <c r="CO174"/>
  <c r="CS174" s="1"/>
  <c r="AJ174"/>
  <c r="AK174" s="1"/>
  <c r="AR174"/>
  <c r="CP182"/>
  <c r="CO182"/>
  <c r="CS182" s="1"/>
  <c r="AR182"/>
  <c r="AJ182"/>
  <c r="AK182" s="1"/>
  <c r="BH13"/>
  <c r="X22"/>
  <c r="BZ49"/>
  <c r="BZ53"/>
  <c r="X70"/>
  <c r="AA85"/>
  <c r="AB85" s="1"/>
  <c r="DM85"/>
  <c r="CX125"/>
  <c r="CV134"/>
  <c r="BH139"/>
  <c r="X153"/>
  <c r="BH153"/>
  <c r="V146"/>
  <c r="W146" s="1"/>
  <c r="AC146" s="1"/>
  <c r="DM183"/>
  <c r="CW179"/>
  <c r="BZ204"/>
  <c r="CV175"/>
  <c r="DG25"/>
  <c r="DH25" s="1"/>
  <c r="AN57"/>
  <c r="AO57" s="1"/>
  <c r="AU57" s="1"/>
  <c r="AR65"/>
  <c r="AN73"/>
  <c r="AO73" s="1"/>
  <c r="AU73" s="1"/>
  <c r="CW77"/>
  <c r="DG77"/>
  <c r="DH77" s="1"/>
  <c r="CW133"/>
  <c r="BZ149"/>
  <c r="BZ165"/>
  <c r="AN173"/>
  <c r="AO173" s="1"/>
  <c r="AU173" s="1"/>
  <c r="BJ185"/>
  <c r="CV193"/>
  <c r="CZ193" s="1"/>
  <c r="AP193"/>
  <c r="DG193"/>
  <c r="DH193" s="1"/>
  <c r="BX193"/>
  <c r="BY193" s="1"/>
  <c r="CE193" s="1"/>
  <c r="CV197"/>
  <c r="CZ197" s="1"/>
  <c r="AP197"/>
  <c r="DG197"/>
  <c r="DH197" s="1"/>
  <c r="DG201"/>
  <c r="DH201" s="1"/>
  <c r="CV12"/>
  <c r="AJ12"/>
  <c r="AK12" s="1"/>
  <c r="AN16"/>
  <c r="BB28"/>
  <c r="BC28" s="1"/>
  <c r="AO36"/>
  <c r="AP36"/>
  <c r="AQ36" s="1"/>
  <c r="CW44"/>
  <c r="BX44"/>
  <c r="BY44" s="1"/>
  <c r="CE44" s="1"/>
  <c r="DC48"/>
  <c r="DD48" s="1"/>
  <c r="DC52"/>
  <c r="DD52" s="1"/>
  <c r="BJ64"/>
  <c r="R80"/>
  <c r="S80" s="1"/>
  <c r="DG80"/>
  <c r="DH80" s="1"/>
  <c r="BK80"/>
  <c r="BL80" s="1"/>
  <c r="R84"/>
  <c r="S84" s="1"/>
  <c r="BH84"/>
  <c r="CI84"/>
  <c r="CB92"/>
  <c r="V96"/>
  <c r="W96" s="1"/>
  <c r="AC96" s="1"/>
  <c r="AN96"/>
  <c r="AO96" s="1"/>
  <c r="AU96" s="1"/>
  <c r="BH100"/>
  <c r="BB104"/>
  <c r="BC104" s="1"/>
  <c r="BH108"/>
  <c r="BB112"/>
  <c r="BC112" s="1"/>
  <c r="BF116"/>
  <c r="BG116" s="1"/>
  <c r="BM116" s="1"/>
  <c r="DC120"/>
  <c r="DD120" s="1"/>
  <c r="CB124"/>
  <c r="DG128"/>
  <c r="DH128" s="1"/>
  <c r="DI136"/>
  <c r="DP136" s="1"/>
  <c r="BX136"/>
  <c r="BY136" s="1"/>
  <c r="CE136" s="1"/>
  <c r="DG140"/>
  <c r="DH140" s="1"/>
  <c r="BX140"/>
  <c r="BY140" s="1"/>
  <c r="CE140" s="1"/>
  <c r="DM148"/>
  <c r="AN148"/>
  <c r="AO148" s="1"/>
  <c r="AU148" s="1"/>
  <c r="BZ152"/>
  <c r="AP160"/>
  <c r="AP164"/>
  <c r="BZ164"/>
  <c r="CV164"/>
  <c r="CZ164" s="1"/>
  <c r="AP176"/>
  <c r="R19"/>
  <c r="S19" s="1"/>
  <c r="BB19"/>
  <c r="BC19" s="1"/>
  <c r="BZ23"/>
  <c r="CA23" s="1"/>
  <c r="AP31"/>
  <c r="AQ31" s="1"/>
  <c r="V55"/>
  <c r="W55" s="1"/>
  <c r="AC55" s="1"/>
  <c r="X55"/>
  <c r="CB59"/>
  <c r="BT67"/>
  <c r="BU67" s="1"/>
  <c r="CC67"/>
  <c r="CD67" s="1"/>
  <c r="DC67"/>
  <c r="DD67" s="1"/>
  <c r="DM67"/>
  <c r="CC71"/>
  <c r="CD71" s="1"/>
  <c r="DC71"/>
  <c r="DD71" s="1"/>
  <c r="BZ71"/>
  <c r="AS75"/>
  <c r="AT75" s="1"/>
  <c r="DG75"/>
  <c r="DH75" s="1"/>
  <c r="CO91"/>
  <c r="CS91" s="1"/>
  <c r="DI99"/>
  <c r="DP99" s="1"/>
  <c r="DG103"/>
  <c r="DH103" s="1"/>
  <c r="BZ103"/>
  <c r="CO103"/>
  <c r="CS103" s="1"/>
  <c r="AN111"/>
  <c r="AO111" s="1"/>
  <c r="AU111" s="1"/>
  <c r="CV111"/>
  <c r="CZ111" s="1"/>
  <c r="AS111"/>
  <c r="AT111" s="1"/>
  <c r="DI111"/>
  <c r="DP111" s="1"/>
  <c r="DG119"/>
  <c r="DH119" s="1"/>
  <c r="BX123"/>
  <c r="BY123" s="1"/>
  <c r="CE123" s="1"/>
  <c r="BX127"/>
  <c r="BY127" s="1"/>
  <c r="CE127" s="1"/>
  <c r="CC127"/>
  <c r="CD127" s="1"/>
  <c r="DM131"/>
  <c r="BZ139"/>
  <c r="AN143"/>
  <c r="AO143" s="1"/>
  <c r="AU143" s="1"/>
  <c r="BZ147"/>
  <c r="DG191"/>
  <c r="DH191" s="1"/>
  <c r="CW191"/>
  <c r="BT195"/>
  <c r="BU195" s="1"/>
  <c r="DM199"/>
  <c r="BT199"/>
  <c r="BU199" s="1"/>
  <c r="BX199"/>
  <c r="BY199" s="1"/>
  <c r="CE199" s="1"/>
  <c r="BT203"/>
  <c r="BU203" s="1"/>
  <c r="AA203"/>
  <c r="AB203" s="1"/>
  <c r="BX203"/>
  <c r="BY203" s="1"/>
  <c r="CE203" s="1"/>
  <c r="AJ203"/>
  <c r="AK203" s="1"/>
  <c r="X10"/>
  <c r="Y10" s="1"/>
  <c r="DC10"/>
  <c r="DG14"/>
  <c r="BB14"/>
  <c r="BC14" s="1"/>
  <c r="DG18"/>
  <c r="DH18" s="1"/>
  <c r="BH18"/>
  <c r="BI18" s="1"/>
  <c r="AJ30"/>
  <c r="AK30" s="1"/>
  <c r="AO30" s="1"/>
  <c r="BZ30"/>
  <c r="CA30" s="1"/>
  <c r="BZ34"/>
  <c r="CA34" s="1"/>
  <c r="AJ34"/>
  <c r="AK34" s="1"/>
  <c r="AO34" s="1"/>
  <c r="AA50"/>
  <c r="AB50" s="1"/>
  <c r="BX50"/>
  <c r="BY50" s="1"/>
  <c r="CE50" s="1"/>
  <c r="Z74"/>
  <c r="BJ74"/>
  <c r="DG82"/>
  <c r="DH82" s="1"/>
  <c r="DG90"/>
  <c r="DH90" s="1"/>
  <c r="BZ98"/>
  <c r="AP106"/>
  <c r="AP110"/>
  <c r="BZ110"/>
  <c r="CV110"/>
  <c r="CZ110" s="1"/>
  <c r="BZ114"/>
  <c r="BZ118"/>
  <c r="CH150"/>
  <c r="CL150" s="1"/>
  <c r="R150"/>
  <c r="S150" s="1"/>
  <c r="DG150"/>
  <c r="DH150" s="1"/>
  <c r="AS154"/>
  <c r="AT154" s="1"/>
  <c r="CH162"/>
  <c r="CL162" s="1"/>
  <c r="R162"/>
  <c r="S162" s="1"/>
  <c r="DG162"/>
  <c r="DH162" s="1"/>
  <c r="AP162"/>
  <c r="DI162"/>
  <c r="DP162" s="1"/>
  <c r="CH166"/>
  <c r="CL166" s="1"/>
  <c r="R166"/>
  <c r="S166" s="1"/>
  <c r="DG166"/>
  <c r="DH166" s="1"/>
  <c r="AP170"/>
  <c r="CC170"/>
  <c r="CD170" s="1"/>
  <c r="AP174"/>
  <c r="BX174"/>
  <c r="BY174" s="1"/>
  <c r="CE174" s="1"/>
  <c r="DM178"/>
  <c r="BZ205"/>
  <c r="AJ205"/>
  <c r="AK205" s="1"/>
  <c r="X207"/>
  <c r="DC207"/>
  <c r="DD207" s="1"/>
  <c r="BH207"/>
  <c r="AJ17"/>
  <c r="AK17" s="1"/>
  <c r="AO17" s="1"/>
  <c r="AR17"/>
  <c r="BZ25"/>
  <c r="CA25" s="1"/>
  <c r="CC25" s="1"/>
  <c r="CH65"/>
  <c r="CL65" s="1"/>
  <c r="CI65"/>
  <c r="CH77"/>
  <c r="CL77" s="1"/>
  <c r="CI77"/>
  <c r="CW177"/>
  <c r="CV177"/>
  <c r="CZ177" s="1"/>
  <c r="BT181"/>
  <c r="BU181" s="1"/>
  <c r="CB181"/>
  <c r="AJ185"/>
  <c r="AK185" s="1"/>
  <c r="AR185"/>
  <c r="CO189"/>
  <c r="CS189" s="1"/>
  <c r="CP189"/>
  <c r="CW32"/>
  <c r="CV32"/>
  <c r="CB32"/>
  <c r="BT32"/>
  <c r="BU32" s="1"/>
  <c r="CB36"/>
  <c r="BT36"/>
  <c r="BU36" s="1"/>
  <c r="AJ40"/>
  <c r="AK40" s="1"/>
  <c r="AR40"/>
  <c r="CP88"/>
  <c r="CO88"/>
  <c r="CS88" s="1"/>
  <c r="CW136"/>
  <c r="CV136"/>
  <c r="CZ136" s="1"/>
  <c r="CW148"/>
  <c r="CV148"/>
  <c r="CZ148" s="1"/>
  <c r="BT31"/>
  <c r="BU31" s="1"/>
  <c r="CB31"/>
  <c r="AJ35"/>
  <c r="AK35" s="1"/>
  <c r="AR35"/>
  <c r="CW35"/>
  <c r="CV35"/>
  <c r="R99"/>
  <c r="S99" s="1"/>
  <c r="X99"/>
  <c r="CB107"/>
  <c r="BT107"/>
  <c r="BU107" s="1"/>
  <c r="AR107"/>
  <c r="AJ107"/>
  <c r="AK107" s="1"/>
  <c r="R111"/>
  <c r="S111" s="1"/>
  <c r="X111"/>
  <c r="CB115"/>
  <c r="BT115"/>
  <c r="BU115" s="1"/>
  <c r="AJ123"/>
  <c r="AK123" s="1"/>
  <c r="AR123"/>
  <c r="CH127"/>
  <c r="CL127" s="1"/>
  <c r="CI127"/>
  <c r="CV131"/>
  <c r="CZ131" s="1"/>
  <c r="CW131"/>
  <c r="CB131"/>
  <c r="BT131"/>
  <c r="BU131" s="1"/>
  <c r="CW135"/>
  <c r="CV135"/>
  <c r="CZ135" s="1"/>
  <c r="CB135"/>
  <c r="BT135"/>
  <c r="BU135" s="1"/>
  <c r="AJ147"/>
  <c r="AK147" s="1"/>
  <c r="AR147"/>
  <c r="CP195"/>
  <c r="CO195"/>
  <c r="CS195" s="1"/>
  <c r="CP199"/>
  <c r="CO199"/>
  <c r="CS199" s="1"/>
  <c r="BT14"/>
  <c r="BU14" s="1"/>
  <c r="CB14"/>
  <c r="CP14"/>
  <c r="CO14"/>
  <c r="CH50"/>
  <c r="CL50" s="1"/>
  <c r="CI50"/>
  <c r="CW158"/>
  <c r="CV158"/>
  <c r="CZ158" s="1"/>
  <c r="CP162"/>
  <c r="CO162"/>
  <c r="CS162" s="1"/>
  <c r="CP170"/>
  <c r="CO170"/>
  <c r="CS170" s="1"/>
  <c r="CW174"/>
  <c r="CV174"/>
  <c r="CZ174" s="1"/>
  <c r="CP178"/>
  <c r="CO178"/>
  <c r="CS178" s="1"/>
  <c r="AR178"/>
  <c r="AJ178"/>
  <c r="AK178" s="1"/>
  <c r="CW182"/>
  <c r="CV182"/>
  <c r="CZ182" s="1"/>
  <c r="BT182"/>
  <c r="BU182" s="1"/>
  <c r="CB182"/>
  <c r="CP207"/>
  <c r="CO207"/>
  <c r="CS207" s="1"/>
  <c r="AP11"/>
  <c r="BZ33"/>
  <c r="CA33" s="1"/>
  <c r="BH35"/>
  <c r="BF11"/>
  <c r="X31"/>
  <c r="AP24"/>
  <c r="BT45"/>
  <c r="BU45" s="1"/>
  <c r="AP48"/>
  <c r="DI41"/>
  <c r="DM41" s="1"/>
  <c r="AP56"/>
  <c r="AP74"/>
  <c r="BZ74"/>
  <c r="AP64"/>
  <c r="BZ64"/>
  <c r="X66"/>
  <c r="BH66"/>
  <c r="CW76"/>
  <c r="DG76"/>
  <c r="DH76" s="1"/>
  <c r="DM79"/>
  <c r="X83"/>
  <c r="BH83"/>
  <c r="DI72"/>
  <c r="DJ72" s="1"/>
  <c r="BK94"/>
  <c r="BL94" s="1"/>
  <c r="BF85"/>
  <c r="BG85" s="1"/>
  <c r="BM85" s="1"/>
  <c r="DI97"/>
  <c r="DJ97" s="1"/>
  <c r="AP117"/>
  <c r="BK122"/>
  <c r="BL122" s="1"/>
  <c r="AS126"/>
  <c r="AT126" s="1"/>
  <c r="V122"/>
  <c r="W122" s="1"/>
  <c r="AC122" s="1"/>
  <c r="X143"/>
  <c r="BH143"/>
  <c r="AP129"/>
  <c r="X169"/>
  <c r="DI141"/>
  <c r="DJ141" s="1"/>
  <c r="DK141" s="1"/>
  <c r="BF141"/>
  <c r="BG141" s="1"/>
  <c r="BM141" s="1"/>
  <c r="DM179"/>
  <c r="CX183"/>
  <c r="CO197"/>
  <c r="V204"/>
  <c r="W204" s="1"/>
  <c r="AC204" s="1"/>
  <c r="DC171"/>
  <c r="DD171" s="1"/>
  <c r="AP196"/>
  <c r="CB9"/>
  <c r="CP9"/>
  <c r="DC9"/>
  <c r="AR9"/>
  <c r="CW17"/>
  <c r="BZ17"/>
  <c r="CA17" s="1"/>
  <c r="AN21"/>
  <c r="AO21" s="1"/>
  <c r="AP57"/>
  <c r="DC65"/>
  <c r="DD65" s="1"/>
  <c r="X65"/>
  <c r="DC69"/>
  <c r="DD69" s="1"/>
  <c r="X69"/>
  <c r="BH69"/>
  <c r="AP69"/>
  <c r="BZ69"/>
  <c r="X73"/>
  <c r="BF73"/>
  <c r="BG73" s="1"/>
  <c r="BM73" s="1"/>
  <c r="AR73"/>
  <c r="BH77"/>
  <c r="CC77"/>
  <c r="CD77" s="1"/>
  <c r="AJ77"/>
  <c r="AK77" s="1"/>
  <c r="DC121"/>
  <c r="DD121" s="1"/>
  <c r="CO149"/>
  <c r="CS149" s="1"/>
  <c r="AR149"/>
  <c r="CO153"/>
  <c r="CS153" s="1"/>
  <c r="AP161"/>
  <c r="AP165"/>
  <c r="CO165"/>
  <c r="CS165" s="1"/>
  <c r="AN181"/>
  <c r="AO181" s="1"/>
  <c r="AU181" s="1"/>
  <c r="BX185"/>
  <c r="BY185" s="1"/>
  <c r="CE185" s="1"/>
  <c r="Z189"/>
  <c r="AS193"/>
  <c r="AT193" s="1"/>
  <c r="BZ193"/>
  <c r="AS197"/>
  <c r="AT197" s="1"/>
  <c r="BZ197"/>
  <c r="AJ197"/>
  <c r="AK197" s="1"/>
  <c r="BZ201"/>
  <c r="CV201"/>
  <c r="CZ201" s="1"/>
  <c r="AP201"/>
  <c r="BJ12"/>
  <c r="BK12" s="1"/>
  <c r="BL12" s="1"/>
  <c r="BT12"/>
  <c r="BU12" s="1"/>
  <c r="AJ16"/>
  <c r="AK16" s="1"/>
  <c r="BT16"/>
  <c r="BU16" s="1"/>
  <c r="BY16" s="1"/>
  <c r="AN32"/>
  <c r="AO32" s="1"/>
  <c r="X32"/>
  <c r="Y32" s="1"/>
  <c r="CI32"/>
  <c r="CI36"/>
  <c r="DG40"/>
  <c r="DH40" s="1"/>
  <c r="DC40"/>
  <c r="DD40" s="1"/>
  <c r="BT80"/>
  <c r="BU80" s="1"/>
  <c r="AN80"/>
  <c r="AO80" s="1"/>
  <c r="AU80" s="1"/>
  <c r="BX80"/>
  <c r="BY80" s="1"/>
  <c r="CE80" s="1"/>
  <c r="AR80"/>
  <c r="BT84"/>
  <c r="BU84" s="1"/>
  <c r="AN84"/>
  <c r="AO84" s="1"/>
  <c r="AU84" s="1"/>
  <c r="V84"/>
  <c r="W84" s="1"/>
  <c r="AC84" s="1"/>
  <c r="DC84"/>
  <c r="DD84" s="1"/>
  <c r="BF84"/>
  <c r="BG84" s="1"/>
  <c r="BM84" s="1"/>
  <c r="AJ88"/>
  <c r="AK88" s="1"/>
  <c r="CI88"/>
  <c r="CP92"/>
  <c r="BX92"/>
  <c r="BY92" s="1"/>
  <c r="CE92" s="1"/>
  <c r="AN92"/>
  <c r="AO92" s="1"/>
  <c r="AU92" s="1"/>
  <c r="AJ96"/>
  <c r="AK96" s="1"/>
  <c r="DM96"/>
  <c r="BH96"/>
  <c r="CV96"/>
  <c r="CZ96" s="1"/>
  <c r="V104"/>
  <c r="W104" s="1"/>
  <c r="AC104" s="1"/>
  <c r="V112"/>
  <c r="W112" s="1"/>
  <c r="AC112" s="1"/>
  <c r="BH116"/>
  <c r="CB116"/>
  <c r="X124"/>
  <c r="V128"/>
  <c r="W128" s="1"/>
  <c r="AC128" s="1"/>
  <c r="AR132"/>
  <c r="BB136"/>
  <c r="BC136" s="1"/>
  <c r="CC140"/>
  <c r="CD140" s="1"/>
  <c r="AP144"/>
  <c r="AN144"/>
  <c r="AO144" s="1"/>
  <c r="AU144" s="1"/>
  <c r="BX148"/>
  <c r="BY148" s="1"/>
  <c r="CE148" s="1"/>
  <c r="AN156"/>
  <c r="AO156" s="1"/>
  <c r="AU156" s="1"/>
  <c r="BX156"/>
  <c r="BY156" s="1"/>
  <c r="CE156" s="1"/>
  <c r="AN160"/>
  <c r="AO160" s="1"/>
  <c r="AU160" s="1"/>
  <c r="BX160"/>
  <c r="BY160" s="1"/>
  <c r="CE160" s="1"/>
  <c r="AJ160"/>
  <c r="AK160" s="1"/>
  <c r="BT160"/>
  <c r="BU160" s="1"/>
  <c r="AJ164"/>
  <c r="AK164" s="1"/>
  <c r="BT164"/>
  <c r="BU164" s="1"/>
  <c r="BX172"/>
  <c r="BY172" s="1"/>
  <c r="CE172" s="1"/>
  <c r="AP184"/>
  <c r="BZ184"/>
  <c r="X23"/>
  <c r="CV23"/>
  <c r="BH23"/>
  <c r="BI23" s="1"/>
  <c r="BK23" s="1"/>
  <c r="CH23"/>
  <c r="Y23"/>
  <c r="AN31"/>
  <c r="AO31" s="1"/>
  <c r="BZ35"/>
  <c r="CA35" s="1"/>
  <c r="BZ39"/>
  <c r="BF47"/>
  <c r="BG47" s="1"/>
  <c r="BM47" s="1"/>
  <c r="BF51"/>
  <c r="BG51" s="1"/>
  <c r="BM51" s="1"/>
  <c r="DG55"/>
  <c r="DH55" s="1"/>
  <c r="AR55"/>
  <c r="AJ71"/>
  <c r="AK71" s="1"/>
  <c r="BT71"/>
  <c r="BU71" s="1"/>
  <c r="DI75"/>
  <c r="DP75" s="1"/>
  <c r="BZ75"/>
  <c r="CO79"/>
  <c r="CS79" s="1"/>
  <c r="BX79"/>
  <c r="BY79" s="1"/>
  <c r="CE79" s="1"/>
  <c r="AR83"/>
  <c r="CV91"/>
  <c r="CZ91" s="1"/>
  <c r="BX99"/>
  <c r="BY99" s="1"/>
  <c r="CE99" s="1"/>
  <c r="CC99"/>
  <c r="CD99" s="1"/>
  <c r="AN99"/>
  <c r="AO99" s="1"/>
  <c r="AU99" s="1"/>
  <c r="CV99"/>
  <c r="CZ99" s="1"/>
  <c r="AS99"/>
  <c r="AT99" s="1"/>
  <c r="CI103"/>
  <c r="CW103"/>
  <c r="AP103"/>
  <c r="CW107"/>
  <c r="AP107"/>
  <c r="DG107"/>
  <c r="DH107" s="1"/>
  <c r="BZ107"/>
  <c r="DC111"/>
  <c r="DD111" s="1"/>
  <c r="BX111"/>
  <c r="BY111" s="1"/>
  <c r="CE111" s="1"/>
  <c r="DC115"/>
  <c r="DD115" s="1"/>
  <c r="CO115"/>
  <c r="CS115" s="1"/>
  <c r="AP115"/>
  <c r="AN115"/>
  <c r="AO115" s="1"/>
  <c r="AU115" s="1"/>
  <c r="DM119"/>
  <c r="CC119"/>
  <c r="CD119" s="1"/>
  <c r="AN119"/>
  <c r="AO119" s="1"/>
  <c r="AU119" s="1"/>
  <c r="CV119"/>
  <c r="CZ119" s="1"/>
  <c r="AS119"/>
  <c r="AT119" s="1"/>
  <c r="CH123"/>
  <c r="CL123" s="1"/>
  <c r="CW127"/>
  <c r="AN127"/>
  <c r="AO127" s="1"/>
  <c r="AU127" s="1"/>
  <c r="AS127"/>
  <c r="AT127" s="1"/>
  <c r="AN131"/>
  <c r="AO131" s="1"/>
  <c r="AU131" s="1"/>
  <c r="DG131"/>
  <c r="DH131" s="1"/>
  <c r="CI135"/>
  <c r="AN135"/>
  <c r="AO135" s="1"/>
  <c r="AU135" s="1"/>
  <c r="AP139"/>
  <c r="CP139"/>
  <c r="CV143"/>
  <c r="CZ143" s="1"/>
  <c r="BZ143"/>
  <c r="CV147"/>
  <c r="CZ147" s="1"/>
  <c r="DC187"/>
  <c r="DD187" s="1"/>
  <c r="AR187"/>
  <c r="AN191"/>
  <c r="AO191" s="1"/>
  <c r="AU191" s="1"/>
  <c r="BX191"/>
  <c r="BY191" s="1"/>
  <c r="CE191" s="1"/>
  <c r="AR191"/>
  <c r="DI191"/>
  <c r="DJ191" s="1"/>
  <c r="CB191"/>
  <c r="R191"/>
  <c r="S191" s="1"/>
  <c r="BH195"/>
  <c r="CI195"/>
  <c r="AJ195"/>
  <c r="AK195" s="1"/>
  <c r="BB195"/>
  <c r="BC195" s="1"/>
  <c r="AJ199"/>
  <c r="AK199" s="1"/>
  <c r="BB199"/>
  <c r="BC199" s="1"/>
  <c r="CH199"/>
  <c r="CL199" s="1"/>
  <c r="AN203"/>
  <c r="AO203" s="1"/>
  <c r="AU203" s="1"/>
  <c r="CV10"/>
  <c r="AR10"/>
  <c r="AP10"/>
  <c r="AQ10" s="1"/>
  <c r="BH10"/>
  <c r="BI10" s="1"/>
  <c r="V14"/>
  <c r="DC14"/>
  <c r="AN14"/>
  <c r="AO14" s="1"/>
  <c r="DC18"/>
  <c r="DD18" s="1"/>
  <c r="BX18"/>
  <c r="BY18" s="1"/>
  <c r="BT30"/>
  <c r="BU30" s="1"/>
  <c r="BY30" s="1"/>
  <c r="CW30"/>
  <c r="CW34"/>
  <c r="BT34"/>
  <c r="BU34" s="1"/>
  <c r="BY34" s="1"/>
  <c r="AP38"/>
  <c r="DG50"/>
  <c r="DH50" s="1"/>
  <c r="AN50"/>
  <c r="AO50" s="1"/>
  <c r="AU50" s="1"/>
  <c r="DI50"/>
  <c r="DP50" s="1"/>
  <c r="AP50"/>
  <c r="CB50"/>
  <c r="BK54"/>
  <c r="BL54" s="1"/>
  <c r="BZ58"/>
  <c r="BX62"/>
  <c r="BY62" s="1"/>
  <c r="CE62" s="1"/>
  <c r="CW62"/>
  <c r="BZ82"/>
  <c r="CV82"/>
  <c r="CZ82" s="1"/>
  <c r="AP82"/>
  <c r="AN102"/>
  <c r="AO102" s="1"/>
  <c r="AU102" s="1"/>
  <c r="BX102"/>
  <c r="BY102" s="1"/>
  <c r="CE102" s="1"/>
  <c r="AN106"/>
  <c r="AO106" s="1"/>
  <c r="AU106" s="1"/>
  <c r="BX106"/>
  <c r="BY106" s="1"/>
  <c r="CE106" s="1"/>
  <c r="AJ106"/>
  <c r="AK106" s="1"/>
  <c r="AJ110"/>
  <c r="AK110" s="1"/>
  <c r="BT110"/>
  <c r="BU110" s="1"/>
  <c r="BX118"/>
  <c r="BY118" s="1"/>
  <c r="CE118" s="1"/>
  <c r="AJ118"/>
  <c r="AK118" s="1"/>
  <c r="AP138"/>
  <c r="BZ138"/>
  <c r="AP142"/>
  <c r="AP150"/>
  <c r="DI150"/>
  <c r="DP150" s="1"/>
  <c r="BX150"/>
  <c r="BY150" s="1"/>
  <c r="CE150" s="1"/>
  <c r="AN150"/>
  <c r="AO150" s="1"/>
  <c r="AU150" s="1"/>
  <c r="BH154"/>
  <c r="X154"/>
  <c r="BZ154"/>
  <c r="V154"/>
  <c r="W154" s="1"/>
  <c r="AC154" s="1"/>
  <c r="DC154"/>
  <c r="DD154" s="1"/>
  <c r="AS158"/>
  <c r="AT158" s="1"/>
  <c r="BH158"/>
  <c r="X158"/>
  <c r="BX162"/>
  <c r="BY162" s="1"/>
  <c r="CE162" s="1"/>
  <c r="AP166"/>
  <c r="DI166"/>
  <c r="DP166" s="1"/>
  <c r="BX166"/>
  <c r="BY166" s="1"/>
  <c r="CE166" s="1"/>
  <c r="AN166"/>
  <c r="AO166" s="1"/>
  <c r="AU166" s="1"/>
  <c r="BH178"/>
  <c r="AN178"/>
  <c r="AO178" s="1"/>
  <c r="AU178" s="1"/>
  <c r="CC178"/>
  <c r="CD178" s="1"/>
  <c r="CI186"/>
  <c r="AS186"/>
  <c r="AT186" s="1"/>
  <c r="DC186"/>
  <c r="DD186" s="1"/>
  <c r="BH186"/>
  <c r="DM186"/>
  <c r="AR194"/>
  <c r="CB194"/>
  <c r="BK207"/>
  <c r="BL207" s="1"/>
  <c r="V207"/>
  <c r="W207" s="1"/>
  <c r="AC207" s="1"/>
  <c r="CB13"/>
  <c r="BT13"/>
  <c r="BU13" s="1"/>
  <c r="BY13" s="1"/>
  <c r="BZ13"/>
  <c r="CA13" s="1"/>
  <c r="DL77"/>
  <c r="DK77"/>
  <c r="BT149"/>
  <c r="BU149" s="1"/>
  <c r="CB149"/>
  <c r="AJ153"/>
  <c r="AK153" s="1"/>
  <c r="AR153"/>
  <c r="CW153"/>
  <c r="CV153"/>
  <c r="CZ153" s="1"/>
  <c r="CW157"/>
  <c r="CV157"/>
  <c r="CZ157" s="1"/>
  <c r="CB161"/>
  <c r="BT161"/>
  <c r="BU161" s="1"/>
  <c r="BT165"/>
  <c r="BU165" s="1"/>
  <c r="CB165"/>
  <c r="AR165"/>
  <c r="AJ165"/>
  <c r="AK165" s="1"/>
  <c r="AJ169"/>
  <c r="AK169" s="1"/>
  <c r="AR169"/>
  <c r="CW169"/>
  <c r="CV169"/>
  <c r="CZ169" s="1"/>
  <c r="CW173"/>
  <c r="CV173"/>
  <c r="CZ173" s="1"/>
  <c r="AJ177"/>
  <c r="AK177" s="1"/>
  <c r="AR177"/>
  <c r="CO185"/>
  <c r="CS185" s="1"/>
  <c r="CP185"/>
  <c r="CI12"/>
  <c r="CH12"/>
  <c r="CB40"/>
  <c r="BT40"/>
  <c r="BU40" s="1"/>
  <c r="CH44"/>
  <c r="CL44" s="1"/>
  <c r="CI44"/>
  <c r="CP80"/>
  <c r="CO80"/>
  <c r="CS80" s="1"/>
  <c r="CP84"/>
  <c r="CO84"/>
  <c r="CS84" s="1"/>
  <c r="CP140"/>
  <c r="CO140"/>
  <c r="CS140" s="1"/>
  <c r="CW27"/>
  <c r="CV27"/>
  <c r="AR39"/>
  <c r="AJ39"/>
  <c r="AK39" s="1"/>
  <c r="AJ43"/>
  <c r="AK43" s="1"/>
  <c r="AR43"/>
  <c r="CI63"/>
  <c r="CH63"/>
  <c r="CL63" s="1"/>
  <c r="CV67"/>
  <c r="CZ67" s="1"/>
  <c r="CW67"/>
  <c r="CV71"/>
  <c r="CZ71" s="1"/>
  <c r="CW71"/>
  <c r="CB79"/>
  <c r="BT79"/>
  <c r="BU79" s="1"/>
  <c r="BZ79"/>
  <c r="BT95"/>
  <c r="BU95" s="1"/>
  <c r="CB95"/>
  <c r="CY103"/>
  <c r="BB103"/>
  <c r="BC103" s="1"/>
  <c r="BH103"/>
  <c r="BB107"/>
  <c r="BC107" s="1"/>
  <c r="BH107"/>
  <c r="CB111"/>
  <c r="BT111"/>
  <c r="BU111" s="1"/>
  <c r="AJ111"/>
  <c r="AK111" s="1"/>
  <c r="AR111"/>
  <c r="AR115"/>
  <c r="AJ115"/>
  <c r="AK115" s="1"/>
  <c r="DK123"/>
  <c r="DL123"/>
  <c r="CB139"/>
  <c r="BT139"/>
  <c r="BU139" s="1"/>
  <c r="AR143"/>
  <c r="AJ143"/>
  <c r="AK143" s="1"/>
  <c r="AJ18"/>
  <c r="AK18" s="1"/>
  <c r="AR18"/>
  <c r="CP18"/>
  <c r="CO18"/>
  <c r="BB50"/>
  <c r="BC50" s="1"/>
  <c r="BH50"/>
  <c r="CV90"/>
  <c r="CZ90" s="1"/>
  <c r="CW90"/>
  <c r="CP150"/>
  <c r="CO150"/>
  <c r="CS150" s="1"/>
  <c r="BT154"/>
  <c r="BU154" s="1"/>
  <c r="CB154"/>
  <c r="AJ154"/>
  <c r="AK154" s="1"/>
  <c r="AR154"/>
  <c r="BT158"/>
  <c r="BU158" s="1"/>
  <c r="CB158"/>
  <c r="AJ158"/>
  <c r="AK158" s="1"/>
  <c r="AR158"/>
  <c r="CW162"/>
  <c r="CV162"/>
  <c r="CZ162" s="1"/>
  <c r="CP166"/>
  <c r="CO166"/>
  <c r="CS166" s="1"/>
  <c r="CV170"/>
  <c r="CZ170" s="1"/>
  <c r="CW170"/>
  <c r="CW178"/>
  <c r="CV178"/>
  <c r="CZ178" s="1"/>
  <c r="BT178"/>
  <c r="BU178" s="1"/>
  <c r="CB178"/>
  <c r="DK186"/>
  <c r="DL186"/>
  <c r="CW186"/>
  <c r="CV186"/>
  <c r="CZ186" s="1"/>
  <c r="AA10"/>
  <c r="AB10" s="1"/>
  <c r="AP29"/>
  <c r="AP28"/>
  <c r="AQ28" s="1"/>
  <c r="CQ42"/>
  <c r="BY37"/>
  <c r="CV49"/>
  <c r="AP37"/>
  <c r="AQ37" s="1"/>
  <c r="CO57"/>
  <c r="CS57" s="1"/>
  <c r="CY56"/>
  <c r="DI56"/>
  <c r="DP56" s="1"/>
  <c r="V61"/>
  <c r="W61" s="1"/>
  <c r="AC61" s="1"/>
  <c r="CV81"/>
  <c r="CZ81" s="1"/>
  <c r="V93"/>
  <c r="W93" s="1"/>
  <c r="AC93" s="1"/>
  <c r="V89"/>
  <c r="W89" s="1"/>
  <c r="AC89" s="1"/>
  <c r="DM98"/>
  <c r="DM110"/>
  <c r="DM118"/>
  <c r="CV121"/>
  <c r="V117"/>
  <c r="W117" s="1"/>
  <c r="AC117" s="1"/>
  <c r="DM117"/>
  <c r="BK121"/>
  <c r="BL121" s="1"/>
  <c r="AJ121"/>
  <c r="AK121" s="1"/>
  <c r="BT129"/>
  <c r="BU129" s="1"/>
  <c r="AN125"/>
  <c r="AO125" s="1"/>
  <c r="AU125" s="1"/>
  <c r="DM122"/>
  <c r="DM149"/>
  <c r="BK163"/>
  <c r="BL163" s="1"/>
  <c r="DC141"/>
  <c r="DD141" s="1"/>
  <c r="DM168"/>
  <c r="DM172"/>
  <c r="DM184"/>
  <c r="CH198"/>
  <c r="CL198" s="1"/>
  <c r="CV200"/>
  <c r="DG171"/>
  <c r="DH171" s="1"/>
  <c r="BT175"/>
  <c r="BU175" s="1"/>
  <c r="CO13"/>
  <c r="AP17"/>
  <c r="AQ17" s="1"/>
  <c r="BT21"/>
  <c r="BU21" s="1"/>
  <c r="BY21" s="1"/>
  <c r="CW21"/>
  <c r="BF45"/>
  <c r="BG45" s="1"/>
  <c r="BM45" s="1"/>
  <c r="BZ57"/>
  <c r="BH65"/>
  <c r="AP65"/>
  <c r="BZ65"/>
  <c r="AA65"/>
  <c r="AB65" s="1"/>
  <c r="V69"/>
  <c r="W69" s="1"/>
  <c r="AC69" s="1"/>
  <c r="BF69"/>
  <c r="BG69" s="1"/>
  <c r="BM69" s="1"/>
  <c r="CW69"/>
  <c r="BX73"/>
  <c r="BY73" s="1"/>
  <c r="CE73" s="1"/>
  <c r="CB73"/>
  <c r="BH73"/>
  <c r="CO77"/>
  <c r="CS77" s="1"/>
  <c r="BF77"/>
  <c r="BG77" s="1"/>
  <c r="BM77" s="1"/>
  <c r="DC97"/>
  <c r="DD97" s="1"/>
  <c r="DG121"/>
  <c r="DH121" s="1"/>
  <c r="BZ157"/>
  <c r="BZ161"/>
  <c r="BX181"/>
  <c r="BY181" s="1"/>
  <c r="CE181" s="1"/>
  <c r="CV185"/>
  <c r="CZ185" s="1"/>
  <c r="AN185"/>
  <c r="AO185" s="1"/>
  <c r="AU185" s="1"/>
  <c r="CW189"/>
  <c r="DI193"/>
  <c r="DP193" s="1"/>
  <c r="CC193"/>
  <c r="CD193" s="1"/>
  <c r="DI197"/>
  <c r="DP197" s="1"/>
  <c r="CC197"/>
  <c r="CD197" s="1"/>
  <c r="CC201"/>
  <c r="CD201" s="1"/>
  <c r="AS201"/>
  <c r="AT201" s="1"/>
  <c r="BZ12"/>
  <c r="CA12" s="1"/>
  <c r="DG16"/>
  <c r="AP16"/>
  <c r="AQ16" s="1"/>
  <c r="BX32"/>
  <c r="AP32"/>
  <c r="AQ32" s="1"/>
  <c r="BH32"/>
  <c r="BI32" s="1"/>
  <c r="X36"/>
  <c r="Y36" s="1"/>
  <c r="BB36"/>
  <c r="BC36" s="1"/>
  <c r="BG36" s="1"/>
  <c r="BX36"/>
  <c r="DM40"/>
  <c r="BX40"/>
  <c r="BY40" s="1"/>
  <c r="CE40" s="1"/>
  <c r="AN40"/>
  <c r="AO40" s="1"/>
  <c r="AU40" s="1"/>
  <c r="DG44"/>
  <c r="DH44" s="1"/>
  <c r="BH44"/>
  <c r="DM44"/>
  <c r="DG48"/>
  <c r="DH48" s="1"/>
  <c r="DG52"/>
  <c r="DH52" s="1"/>
  <c r="DC60"/>
  <c r="DD60" s="1"/>
  <c r="BB80"/>
  <c r="BC80" s="1"/>
  <c r="CH80"/>
  <c r="CL80" s="1"/>
  <c r="BB84"/>
  <c r="BC84" s="1"/>
  <c r="BX84"/>
  <c r="BY84" s="1"/>
  <c r="CE84" s="1"/>
  <c r="AR84"/>
  <c r="CB84"/>
  <c r="DC88"/>
  <c r="DD88" s="1"/>
  <c r="BH88"/>
  <c r="CV88"/>
  <c r="CZ88" s="1"/>
  <c r="CB88"/>
  <c r="AR88"/>
  <c r="X92"/>
  <c r="DC92"/>
  <c r="DD92" s="1"/>
  <c r="CH92"/>
  <c r="CL92" s="1"/>
  <c r="X100"/>
  <c r="V100"/>
  <c r="W100" s="1"/>
  <c r="AC100" s="1"/>
  <c r="X104"/>
  <c r="X108"/>
  <c r="V108"/>
  <c r="W108" s="1"/>
  <c r="AC108" s="1"/>
  <c r="X112"/>
  <c r="X116"/>
  <c r="R116"/>
  <c r="S116" s="1"/>
  <c r="AS136"/>
  <c r="AT136" s="1"/>
  <c r="BH136"/>
  <c r="X136"/>
  <c r="BZ136"/>
  <c r="DC140"/>
  <c r="DD140" s="1"/>
  <c r="BH140"/>
  <c r="BZ140"/>
  <c r="CI140"/>
  <c r="DG144"/>
  <c r="DH144" s="1"/>
  <c r="CC144"/>
  <c r="CD144" s="1"/>
  <c r="DC148"/>
  <c r="DD148" s="1"/>
  <c r="AP152"/>
  <c r="AP156"/>
  <c r="BZ156"/>
  <c r="CV156"/>
  <c r="CZ156" s="1"/>
  <c r="BZ160"/>
  <c r="CV160"/>
  <c r="CZ160" s="1"/>
  <c r="AP168"/>
  <c r="BZ176"/>
  <c r="DC203"/>
  <c r="DD203" s="1"/>
  <c r="AR23"/>
  <c r="DG23"/>
  <c r="DH23" s="1"/>
  <c r="CB23"/>
  <c r="CC23" s="1"/>
  <c r="CD23" s="1"/>
  <c r="DC23"/>
  <c r="DD23" s="1"/>
  <c r="AN23"/>
  <c r="AO23" s="1"/>
  <c r="AN27"/>
  <c r="AO27" s="1"/>
  <c r="BX27"/>
  <c r="BY27" s="1"/>
  <c r="BY31"/>
  <c r="AP35"/>
  <c r="AQ35" s="1"/>
  <c r="AP39"/>
  <c r="AN43"/>
  <c r="AO43" s="1"/>
  <c r="AU43" s="1"/>
  <c r="AP43"/>
  <c r="CB47"/>
  <c r="DG47"/>
  <c r="DH47" s="1"/>
  <c r="CB51"/>
  <c r="DG51"/>
  <c r="DH51" s="1"/>
  <c r="BF59"/>
  <c r="BG59" s="1"/>
  <c r="BM59" s="1"/>
  <c r="CB63"/>
  <c r="AP67"/>
  <c r="AN71"/>
  <c r="AO71" s="1"/>
  <c r="AU71" s="1"/>
  <c r="CC75"/>
  <c r="CD75" s="1"/>
  <c r="DC75"/>
  <c r="DD75" s="1"/>
  <c r="DC99"/>
  <c r="DD99" s="1"/>
  <c r="CC103"/>
  <c r="CD103" s="1"/>
  <c r="AS103"/>
  <c r="AT103" s="1"/>
  <c r="CI107"/>
  <c r="BZ111"/>
  <c r="DG115"/>
  <c r="DH115" s="1"/>
  <c r="CW115"/>
  <c r="AP119"/>
  <c r="AN123"/>
  <c r="AO123" s="1"/>
  <c r="AU123" s="1"/>
  <c r="CV123"/>
  <c r="CZ123" s="1"/>
  <c r="V123"/>
  <c r="W123" s="1"/>
  <c r="AC123" s="1"/>
  <c r="V127"/>
  <c r="W127" s="1"/>
  <c r="AC127" s="1"/>
  <c r="DG127"/>
  <c r="DH127" s="1"/>
  <c r="BF127"/>
  <c r="BG127" s="1"/>
  <c r="BM127" s="1"/>
  <c r="DC131"/>
  <c r="DD131" s="1"/>
  <c r="BH131"/>
  <c r="AR131"/>
  <c r="BH135"/>
  <c r="DM135"/>
  <c r="AP143"/>
  <c r="AP147"/>
  <c r="BB191"/>
  <c r="BC191" s="1"/>
  <c r="CH191"/>
  <c r="CL191" s="1"/>
  <c r="V195"/>
  <c r="W195" s="1"/>
  <c r="AC195" s="1"/>
  <c r="DC195"/>
  <c r="DD195" s="1"/>
  <c r="BF195"/>
  <c r="BG195" s="1"/>
  <c r="BM195" s="1"/>
  <c r="CV195"/>
  <c r="CZ195" s="1"/>
  <c r="X195"/>
  <c r="DC199"/>
  <c r="DD199" s="1"/>
  <c r="BF199"/>
  <c r="BG199" s="1"/>
  <c r="BM199" s="1"/>
  <c r="CV199"/>
  <c r="CZ199" s="1"/>
  <c r="X199"/>
  <c r="BH199"/>
  <c r="BH203"/>
  <c r="BZ10"/>
  <c r="CA10" s="1"/>
  <c r="BY14"/>
  <c r="X14"/>
  <c r="Y14" s="1"/>
  <c r="CH14"/>
  <c r="BF14"/>
  <c r="BG14" s="1"/>
  <c r="R14"/>
  <c r="S14" s="1"/>
  <c r="BF18"/>
  <c r="BG18" s="1"/>
  <c r="AR22"/>
  <c r="BZ38"/>
  <c r="CW46"/>
  <c r="BF50"/>
  <c r="BG50" s="1"/>
  <c r="BM50" s="1"/>
  <c r="BX54"/>
  <c r="BY54" s="1"/>
  <c r="CE54" s="1"/>
  <c r="CB54"/>
  <c r="CW58"/>
  <c r="BX58"/>
  <c r="BY58" s="1"/>
  <c r="CE58" s="1"/>
  <c r="AN62"/>
  <c r="AO62" s="1"/>
  <c r="AU62" s="1"/>
  <c r="V62"/>
  <c r="W62" s="1"/>
  <c r="AC62" s="1"/>
  <c r="BH62"/>
  <c r="AR66"/>
  <c r="CB66"/>
  <c r="AR70"/>
  <c r="CC82"/>
  <c r="CD82" s="1"/>
  <c r="AS82"/>
  <c r="AT82" s="1"/>
  <c r="BX86"/>
  <c r="BY86" s="1"/>
  <c r="CE86" s="1"/>
  <c r="CV86"/>
  <c r="CZ86" s="1"/>
  <c r="AP98"/>
  <c r="AP102"/>
  <c r="BZ102"/>
  <c r="CV102"/>
  <c r="CZ102" s="1"/>
  <c r="BZ106"/>
  <c r="CV106"/>
  <c r="CZ106" s="1"/>
  <c r="AP114"/>
  <c r="BX138"/>
  <c r="BY138" s="1"/>
  <c r="CE138" s="1"/>
  <c r="AJ138"/>
  <c r="AK138" s="1"/>
  <c r="BT138"/>
  <c r="BU138" s="1"/>
  <c r="AN142"/>
  <c r="AO142" s="1"/>
  <c r="AU142" s="1"/>
  <c r="AJ142"/>
  <c r="AK142" s="1"/>
  <c r="BB150"/>
  <c r="BC150" s="1"/>
  <c r="CH154"/>
  <c r="CL154" s="1"/>
  <c r="AP154"/>
  <c r="CC154"/>
  <c r="CD154" s="1"/>
  <c r="BZ158"/>
  <c r="V158"/>
  <c r="W158" s="1"/>
  <c r="AC158" s="1"/>
  <c r="DC158"/>
  <c r="DD158" s="1"/>
  <c r="CH158"/>
  <c r="CL158" s="1"/>
  <c r="DG158"/>
  <c r="DH158" s="1"/>
  <c r="BB162"/>
  <c r="BC162" s="1"/>
  <c r="BF162"/>
  <c r="BG162" s="1"/>
  <c r="BM162" s="1"/>
  <c r="AS162"/>
  <c r="AT162" s="1"/>
  <c r="BB166"/>
  <c r="BC166" s="1"/>
  <c r="BH170"/>
  <c r="X170"/>
  <c r="AS170"/>
  <c r="AT170" s="1"/>
  <c r="DC174"/>
  <c r="DD174" s="1"/>
  <c r="BZ174"/>
  <c r="AS174"/>
  <c r="AT174" s="1"/>
  <c r="BH174"/>
  <c r="BX182"/>
  <c r="BY182" s="1"/>
  <c r="CE182" s="1"/>
  <c r="X182"/>
  <c r="BZ182"/>
  <c r="DG182"/>
  <c r="DH182" s="1"/>
  <c r="AS182"/>
  <c r="AT182" s="1"/>
  <c r="V186"/>
  <c r="W186" s="1"/>
  <c r="AC186" s="1"/>
  <c r="CW205"/>
  <c r="CV207"/>
  <c r="CZ207" s="1"/>
  <c r="AN207"/>
  <c r="AO207" s="1"/>
  <c r="AU207" s="1"/>
  <c r="BX207"/>
  <c r="BY207" s="1"/>
  <c r="CE207" s="1"/>
  <c r="AR207"/>
  <c r="CQ34"/>
  <c r="CR34"/>
  <c r="CS34" s="1"/>
  <c r="CX29"/>
  <c r="CY29"/>
  <c r="CJ31"/>
  <c r="CK31"/>
  <c r="CL31" s="1"/>
  <c r="DL42"/>
  <c r="DK42"/>
  <c r="DL66"/>
  <c r="DK66"/>
  <c r="CX101"/>
  <c r="CY101"/>
  <c r="CJ91"/>
  <c r="CK91"/>
  <c r="CX117"/>
  <c r="CY117"/>
  <c r="CQ126"/>
  <c r="CR126"/>
  <c r="CQ138"/>
  <c r="CR138"/>
  <c r="CX155"/>
  <c r="CY155"/>
  <c r="CJ161"/>
  <c r="CK161"/>
  <c r="CQ180"/>
  <c r="CR180"/>
  <c r="DK171"/>
  <c r="DL171"/>
  <c r="DM94"/>
  <c r="DM134"/>
  <c r="CJ22"/>
  <c r="CK22"/>
  <c r="CL22" s="1"/>
  <c r="CX53"/>
  <c r="CY53"/>
  <c r="CJ70"/>
  <c r="CK70"/>
  <c r="CY76"/>
  <c r="CX76"/>
  <c r="CK93"/>
  <c r="CJ93"/>
  <c r="CJ139"/>
  <c r="CK139"/>
  <c r="DK151"/>
  <c r="DL151"/>
  <c r="DK163"/>
  <c r="DL163"/>
  <c r="CJ165"/>
  <c r="CK165"/>
  <c r="DK194"/>
  <c r="DL194"/>
  <c r="CY171"/>
  <c r="CX171"/>
  <c r="CX33"/>
  <c r="CY33"/>
  <c r="CZ33" s="1"/>
  <c r="DJ41"/>
  <c r="DK70"/>
  <c r="DL70"/>
  <c r="DL72"/>
  <c r="DK72"/>
  <c r="CX109"/>
  <c r="CY109"/>
  <c r="CX85"/>
  <c r="CY85"/>
  <c r="DJ122"/>
  <c r="CX163"/>
  <c r="CY163"/>
  <c r="CJ169"/>
  <c r="CK169"/>
  <c r="DL141"/>
  <c r="CQ184"/>
  <c r="CR184"/>
  <c r="DM56"/>
  <c r="DJ56"/>
  <c r="DJ64"/>
  <c r="DM64"/>
  <c r="CJ87"/>
  <c r="CK87"/>
  <c r="DJ94"/>
  <c r="CQ98"/>
  <c r="CR98"/>
  <c r="CX105"/>
  <c r="CY105"/>
  <c r="CQ114"/>
  <c r="CR114"/>
  <c r="CQ118"/>
  <c r="CR118"/>
  <c r="DJ134"/>
  <c r="CJ157"/>
  <c r="CK157"/>
  <c r="CQ172"/>
  <c r="CR172"/>
  <c r="CX141"/>
  <c r="CY141"/>
  <c r="DL145"/>
  <c r="DK145"/>
  <c r="DJ188"/>
  <c r="DK202"/>
  <c r="DL202"/>
  <c r="CQ176"/>
  <c r="CR176"/>
  <c r="X12"/>
  <c r="Y12" s="1"/>
  <c r="R12"/>
  <c r="S12" s="1"/>
  <c r="Z12"/>
  <c r="BH16"/>
  <c r="BI16" s="1"/>
  <c r="BB16"/>
  <c r="BC16" s="1"/>
  <c r="BJ16"/>
  <c r="BB11"/>
  <c r="BC11" s="1"/>
  <c r="BJ11"/>
  <c r="BH11"/>
  <c r="R15"/>
  <c r="S15" s="1"/>
  <c r="Z15"/>
  <c r="X15"/>
  <c r="Y15" s="1"/>
  <c r="Z19"/>
  <c r="X19"/>
  <c r="Y19" s="1"/>
  <c r="V19"/>
  <c r="W19" s="1"/>
  <c r="BH21"/>
  <c r="BI21" s="1"/>
  <c r="BB21"/>
  <c r="BC21" s="1"/>
  <c r="BJ21"/>
  <c r="CP19"/>
  <c r="CO19"/>
  <c r="CK27"/>
  <c r="CL27" s="1"/>
  <c r="CJ27"/>
  <c r="X29"/>
  <c r="R29"/>
  <c r="S29" s="1"/>
  <c r="Z29"/>
  <c r="BH33"/>
  <c r="BB33"/>
  <c r="BC33" s="1"/>
  <c r="BJ33"/>
  <c r="CO28"/>
  <c r="CP28"/>
  <c r="CJ24"/>
  <c r="BB26"/>
  <c r="BC26" s="1"/>
  <c r="BG26" s="1"/>
  <c r="BJ26"/>
  <c r="BH26"/>
  <c r="CQ27"/>
  <c r="CR27"/>
  <c r="CS27" s="1"/>
  <c r="X30"/>
  <c r="Y30" s="1"/>
  <c r="R30"/>
  <c r="S30" s="1"/>
  <c r="Z30"/>
  <c r="BF30"/>
  <c r="CK32"/>
  <c r="CJ32"/>
  <c r="X34"/>
  <c r="Y34" s="1"/>
  <c r="R34"/>
  <c r="S34" s="1"/>
  <c r="Z34"/>
  <c r="BF34"/>
  <c r="CJ36"/>
  <c r="CK36"/>
  <c r="CL36" s="1"/>
  <c r="X38"/>
  <c r="R38"/>
  <c r="S38" s="1"/>
  <c r="Z38"/>
  <c r="BF38"/>
  <c r="BG38" s="1"/>
  <c r="BM38" s="1"/>
  <c r="BK38"/>
  <c r="BL38" s="1"/>
  <c r="DJ43"/>
  <c r="CO24"/>
  <c r="CP24"/>
  <c r="V26"/>
  <c r="W26" s="1"/>
  <c r="BT41"/>
  <c r="BU41" s="1"/>
  <c r="CB41"/>
  <c r="BZ41"/>
  <c r="CR43"/>
  <c r="CQ43"/>
  <c r="AN45"/>
  <c r="AO45" s="1"/>
  <c r="AU45" s="1"/>
  <c r="AS45"/>
  <c r="AT45" s="1"/>
  <c r="CP59"/>
  <c r="CO59"/>
  <c r="CS59" s="1"/>
  <c r="BH46"/>
  <c r="BJ46"/>
  <c r="BB46"/>
  <c r="BC46" s="1"/>
  <c r="CK47"/>
  <c r="CJ47"/>
  <c r="CP48"/>
  <c r="CO48"/>
  <c r="CS48" s="1"/>
  <c r="BH53"/>
  <c r="BB53"/>
  <c r="BC53" s="1"/>
  <c r="BJ53"/>
  <c r="CX50"/>
  <c r="CY50"/>
  <c r="BH37"/>
  <c r="BI37" s="1"/>
  <c r="BB37"/>
  <c r="BC37" s="1"/>
  <c r="BJ37"/>
  <c r="DL46"/>
  <c r="DK46"/>
  <c r="AN60"/>
  <c r="AO60" s="1"/>
  <c r="AU60" s="1"/>
  <c r="AS60"/>
  <c r="AT60" s="1"/>
  <c r="AJ63"/>
  <c r="AK63" s="1"/>
  <c r="AR63"/>
  <c r="AP63"/>
  <c r="AJ66"/>
  <c r="AK66" s="1"/>
  <c r="AP66"/>
  <c r="BT66"/>
  <c r="BU66" s="1"/>
  <c r="BZ66"/>
  <c r="BH67"/>
  <c r="BB67"/>
  <c r="BC67" s="1"/>
  <c r="BJ67"/>
  <c r="AJ70"/>
  <c r="AK70" s="1"/>
  <c r="AP70"/>
  <c r="BZ70"/>
  <c r="BT70"/>
  <c r="BU70" s="1"/>
  <c r="BH71"/>
  <c r="BB71"/>
  <c r="BC71" s="1"/>
  <c r="BJ71"/>
  <c r="CO74"/>
  <c r="CS74" s="1"/>
  <c r="CP74"/>
  <c r="CH75"/>
  <c r="CL75" s="1"/>
  <c r="CI75"/>
  <c r="V57"/>
  <c r="W57" s="1"/>
  <c r="AC57" s="1"/>
  <c r="AA57"/>
  <c r="AB57" s="1"/>
  <c r="BT61"/>
  <c r="BU61" s="1"/>
  <c r="BZ61"/>
  <c r="CB61"/>
  <c r="BB68"/>
  <c r="BC68" s="1"/>
  <c r="BJ68"/>
  <c r="BH68"/>
  <c r="CR58"/>
  <c r="CQ58"/>
  <c r="BH60"/>
  <c r="BB60"/>
  <c r="BC60" s="1"/>
  <c r="BJ60"/>
  <c r="CR73"/>
  <c r="CQ73"/>
  <c r="V76"/>
  <c r="W76" s="1"/>
  <c r="AC76" s="1"/>
  <c r="AA76"/>
  <c r="AB76" s="1"/>
  <c r="CO76"/>
  <c r="CS76" s="1"/>
  <c r="CP76"/>
  <c r="CI78"/>
  <c r="CH78"/>
  <c r="CL78" s="1"/>
  <c r="CP87"/>
  <c r="CO87"/>
  <c r="CS87" s="1"/>
  <c r="Z76"/>
  <c r="R76"/>
  <c r="S76" s="1"/>
  <c r="X76"/>
  <c r="DJ79"/>
  <c r="R82"/>
  <c r="S82" s="1"/>
  <c r="Z82"/>
  <c r="X82"/>
  <c r="BK82"/>
  <c r="BL82" s="1"/>
  <c r="BF82"/>
  <c r="BG82" s="1"/>
  <c r="BM82" s="1"/>
  <c r="R86"/>
  <c r="S86" s="1"/>
  <c r="Z86"/>
  <c r="X86"/>
  <c r="BF86"/>
  <c r="BG86" s="1"/>
  <c r="BM86" s="1"/>
  <c r="BK86"/>
  <c r="BL86" s="1"/>
  <c r="R90"/>
  <c r="S90" s="1"/>
  <c r="Z90"/>
  <c r="X90"/>
  <c r="BF90"/>
  <c r="BG90" s="1"/>
  <c r="BM90" s="1"/>
  <c r="BK90"/>
  <c r="BL90" s="1"/>
  <c r="CI89"/>
  <c r="CH89"/>
  <c r="CL89" s="1"/>
  <c r="AA98"/>
  <c r="AB98" s="1"/>
  <c r="V98"/>
  <c r="W98" s="1"/>
  <c r="AC98" s="1"/>
  <c r="X102"/>
  <c r="R102"/>
  <c r="S102" s="1"/>
  <c r="Z102"/>
  <c r="BK102"/>
  <c r="BL102" s="1"/>
  <c r="BF102"/>
  <c r="BG102" s="1"/>
  <c r="BM102" s="1"/>
  <c r="BH106"/>
  <c r="BB106"/>
  <c r="BC106" s="1"/>
  <c r="BJ106"/>
  <c r="CP109"/>
  <c r="CO109"/>
  <c r="CS109" s="1"/>
  <c r="CI110"/>
  <c r="CH110"/>
  <c r="CL110" s="1"/>
  <c r="AA114"/>
  <c r="AB114" s="1"/>
  <c r="V114"/>
  <c r="W114" s="1"/>
  <c r="AC114" s="1"/>
  <c r="BH118"/>
  <c r="BB118"/>
  <c r="BC118" s="1"/>
  <c r="BJ118"/>
  <c r="BT85"/>
  <c r="BU85" s="1"/>
  <c r="CB85"/>
  <c r="BZ85"/>
  <c r="CI94"/>
  <c r="CH94"/>
  <c r="CL94" s="1"/>
  <c r="X94"/>
  <c r="R94"/>
  <c r="S94" s="1"/>
  <c r="Z94"/>
  <c r="CK96"/>
  <c r="CJ96"/>
  <c r="CR92"/>
  <c r="CQ92"/>
  <c r="AJ94"/>
  <c r="AK94" s="1"/>
  <c r="AR94"/>
  <c r="AP94"/>
  <c r="BF97"/>
  <c r="BG97" s="1"/>
  <c r="BM97" s="1"/>
  <c r="BJ97"/>
  <c r="CI97"/>
  <c r="CH97"/>
  <c r="CL97" s="1"/>
  <c r="CK99"/>
  <c r="CJ99"/>
  <c r="CW100"/>
  <c r="CV100"/>
  <c r="CZ100" s="1"/>
  <c r="BB101"/>
  <c r="BC101" s="1"/>
  <c r="BJ101"/>
  <c r="BH101"/>
  <c r="R105"/>
  <c r="S105" s="1"/>
  <c r="Z105"/>
  <c r="X105"/>
  <c r="DL106"/>
  <c r="DK106"/>
  <c r="AP108"/>
  <c r="AJ108"/>
  <c r="AK108" s="1"/>
  <c r="BZ108"/>
  <c r="BT108"/>
  <c r="BU108" s="1"/>
  <c r="CP108"/>
  <c r="CO108"/>
  <c r="CS108" s="1"/>
  <c r="DI112"/>
  <c r="DJ112" s="1"/>
  <c r="CI113"/>
  <c r="CH113"/>
  <c r="CL113" s="1"/>
  <c r="CV116"/>
  <c r="CZ116" s="1"/>
  <c r="CW116"/>
  <c r="AP120"/>
  <c r="AJ120"/>
  <c r="AK120" s="1"/>
  <c r="BZ120"/>
  <c r="BT120"/>
  <c r="BU120" s="1"/>
  <c r="CP120"/>
  <c r="CO120"/>
  <c r="CS120" s="1"/>
  <c r="AP124"/>
  <c r="AJ124"/>
  <c r="AK124" s="1"/>
  <c r="BZ124"/>
  <c r="BT124"/>
  <c r="BU124" s="1"/>
  <c r="DI128"/>
  <c r="DJ128" s="1"/>
  <c r="CV128"/>
  <c r="CZ128" s="1"/>
  <c r="CW128"/>
  <c r="CO130"/>
  <c r="CS130" s="1"/>
  <c r="CP130"/>
  <c r="DL137"/>
  <c r="CI121"/>
  <c r="CH121"/>
  <c r="CL121" s="1"/>
  <c r="X121"/>
  <c r="R121"/>
  <c r="S121" s="1"/>
  <c r="Z121"/>
  <c r="V126"/>
  <c r="W126" s="1"/>
  <c r="AC126" s="1"/>
  <c r="AA126"/>
  <c r="AB126" s="1"/>
  <c r="CI133"/>
  <c r="CH133"/>
  <c r="CL133" s="1"/>
  <c r="X133"/>
  <c r="Z133"/>
  <c r="R133"/>
  <c r="S133" s="1"/>
  <c r="CK131"/>
  <c r="CJ131"/>
  <c r="BT133"/>
  <c r="BU133" s="1"/>
  <c r="CB133"/>
  <c r="BZ133"/>
  <c r="CY134"/>
  <c r="CK135"/>
  <c r="CJ135"/>
  <c r="BH137"/>
  <c r="BB137"/>
  <c r="BC137" s="1"/>
  <c r="BJ137"/>
  <c r="CV132"/>
  <c r="CZ132" s="1"/>
  <c r="CW132"/>
  <c r="CJ120"/>
  <c r="CK120"/>
  <c r="R132"/>
  <c r="S132" s="1"/>
  <c r="X132"/>
  <c r="Z132"/>
  <c r="BH134"/>
  <c r="BB134"/>
  <c r="BC134" s="1"/>
  <c r="BJ134"/>
  <c r="CJ136"/>
  <c r="CK136"/>
  <c r="BB138"/>
  <c r="BC138" s="1"/>
  <c r="BJ138"/>
  <c r="BH138"/>
  <c r="CQ139"/>
  <c r="CR139"/>
  <c r="BB142"/>
  <c r="BC142" s="1"/>
  <c r="BJ142"/>
  <c r="BH142"/>
  <c r="DK147"/>
  <c r="DL147"/>
  <c r="BH129"/>
  <c r="BB129"/>
  <c r="BC129" s="1"/>
  <c r="BJ129"/>
  <c r="CJ116"/>
  <c r="CK116"/>
  <c r="CI125"/>
  <c r="CH125"/>
  <c r="CL125" s="1"/>
  <c r="X125"/>
  <c r="R125"/>
  <c r="S125" s="1"/>
  <c r="Z125"/>
  <c r="X130"/>
  <c r="R130"/>
  <c r="S130" s="1"/>
  <c r="Z130"/>
  <c r="BT141"/>
  <c r="BU141" s="1"/>
  <c r="CB141"/>
  <c r="BZ141"/>
  <c r="AN145"/>
  <c r="AO145" s="1"/>
  <c r="AU145" s="1"/>
  <c r="AS145"/>
  <c r="AT145" s="1"/>
  <c r="Z149"/>
  <c r="R149"/>
  <c r="S149" s="1"/>
  <c r="X149"/>
  <c r="AA152"/>
  <c r="AB152" s="1"/>
  <c r="V152"/>
  <c r="W152" s="1"/>
  <c r="AC152" s="1"/>
  <c r="AA156"/>
  <c r="AB156" s="1"/>
  <c r="V156"/>
  <c r="W156" s="1"/>
  <c r="AC156" s="1"/>
  <c r="AA160"/>
  <c r="AB160" s="1"/>
  <c r="V160"/>
  <c r="W160" s="1"/>
  <c r="AC160" s="1"/>
  <c r="AA164"/>
  <c r="AB164" s="1"/>
  <c r="V164"/>
  <c r="W164" s="1"/>
  <c r="AC164" s="1"/>
  <c r="V168"/>
  <c r="W168" s="1"/>
  <c r="AC168" s="1"/>
  <c r="AA168"/>
  <c r="AB168" s="1"/>
  <c r="X172"/>
  <c r="R172"/>
  <c r="S172" s="1"/>
  <c r="Z172"/>
  <c r="BF172"/>
  <c r="BG172" s="1"/>
  <c r="BM172" s="1"/>
  <c r="BK172"/>
  <c r="BL172" s="1"/>
  <c r="DJ173"/>
  <c r="BH141"/>
  <c r="BJ141"/>
  <c r="BB141"/>
  <c r="BC141" s="1"/>
  <c r="R151"/>
  <c r="S151" s="1"/>
  <c r="Z151"/>
  <c r="X151"/>
  <c r="DL152"/>
  <c r="DK152"/>
  <c r="R155"/>
  <c r="S155" s="1"/>
  <c r="Z155"/>
  <c r="X155"/>
  <c r="DL156"/>
  <c r="DK156"/>
  <c r="R159"/>
  <c r="S159" s="1"/>
  <c r="Z159"/>
  <c r="X159"/>
  <c r="DL160"/>
  <c r="DK160"/>
  <c r="R163"/>
  <c r="S163" s="1"/>
  <c r="Z163"/>
  <c r="X163"/>
  <c r="DL164"/>
  <c r="DK164"/>
  <c r="R167"/>
  <c r="S167" s="1"/>
  <c r="Z167"/>
  <c r="X167"/>
  <c r="CY142"/>
  <c r="CX142"/>
  <c r="CI146"/>
  <c r="CH146"/>
  <c r="CL146" s="1"/>
  <c r="X146"/>
  <c r="R146"/>
  <c r="S146" s="1"/>
  <c r="Z146"/>
  <c r="CX168"/>
  <c r="CY168"/>
  <c r="DK179"/>
  <c r="DL179"/>
  <c r="AP194"/>
  <c r="AJ194"/>
  <c r="AK194" s="1"/>
  <c r="BZ194"/>
  <c r="BT194"/>
  <c r="BU194" s="1"/>
  <c r="AP202"/>
  <c r="AJ202"/>
  <c r="AK202" s="1"/>
  <c r="BZ202"/>
  <c r="BT202"/>
  <c r="BU202" s="1"/>
  <c r="CI176"/>
  <c r="CH176"/>
  <c r="CL176" s="1"/>
  <c r="X176"/>
  <c r="R176"/>
  <c r="S176" s="1"/>
  <c r="Z176"/>
  <c r="V180"/>
  <c r="W180" s="1"/>
  <c r="AC180" s="1"/>
  <c r="AA180"/>
  <c r="AB180" s="1"/>
  <c r="BH184"/>
  <c r="BB184"/>
  <c r="BC184" s="1"/>
  <c r="BJ184"/>
  <c r="CY184"/>
  <c r="CX184"/>
  <c r="CI192"/>
  <c r="CH192"/>
  <c r="CL192" s="1"/>
  <c r="CX192"/>
  <c r="BH196"/>
  <c r="BB196"/>
  <c r="BC196" s="1"/>
  <c r="BJ196"/>
  <c r="CJ198"/>
  <c r="X200"/>
  <c r="R200"/>
  <c r="S200" s="1"/>
  <c r="Z200"/>
  <c r="CQ201"/>
  <c r="BH171"/>
  <c r="BJ171"/>
  <c r="BB171"/>
  <c r="BC171" s="1"/>
  <c r="CR173"/>
  <c r="CQ173"/>
  <c r="CK174"/>
  <c r="CJ174"/>
  <c r="CR177"/>
  <c r="CQ177"/>
  <c r="CK178"/>
  <c r="CJ178"/>
  <c r="V188"/>
  <c r="W188" s="1"/>
  <c r="AC188" s="1"/>
  <c r="AA188"/>
  <c r="AB188" s="1"/>
  <c r="CP188"/>
  <c r="CO188"/>
  <c r="CS188" s="1"/>
  <c r="BX189"/>
  <c r="BY189" s="1"/>
  <c r="CE189" s="1"/>
  <c r="CB189"/>
  <c r="BZ189"/>
  <c r="CO192"/>
  <c r="CS192" s="1"/>
  <c r="CP192"/>
  <c r="CH193"/>
  <c r="CL193" s="1"/>
  <c r="CI193"/>
  <c r="CO196"/>
  <c r="CS196" s="1"/>
  <c r="CP196"/>
  <c r="CH197"/>
  <c r="CL197" s="1"/>
  <c r="CI197"/>
  <c r="CO200"/>
  <c r="CS200" s="1"/>
  <c r="CP200"/>
  <c r="CH201"/>
  <c r="CL201" s="1"/>
  <c r="CI201"/>
  <c r="CO204"/>
  <c r="CS204" s="1"/>
  <c r="CP204"/>
  <c r="CH205"/>
  <c r="CL205" s="1"/>
  <c r="CI205"/>
  <c r="CW187"/>
  <c r="CV187"/>
  <c r="CZ187" s="1"/>
  <c r="DI187"/>
  <c r="DJ187" s="1"/>
  <c r="AJ171"/>
  <c r="AK171" s="1"/>
  <c r="AR171"/>
  <c r="AP171"/>
  <c r="BH175"/>
  <c r="BB175"/>
  <c r="BC175" s="1"/>
  <c r="BJ175"/>
  <c r="CP179"/>
  <c r="CO179"/>
  <c r="CS179" s="1"/>
  <c r="CI183"/>
  <c r="CH183"/>
  <c r="CL183" s="1"/>
  <c r="X183"/>
  <c r="R183"/>
  <c r="S183" s="1"/>
  <c r="Z183"/>
  <c r="AP15"/>
  <c r="BZ15"/>
  <c r="BI11"/>
  <c r="BF15"/>
  <c r="CI9"/>
  <c r="CI13"/>
  <c r="BB9"/>
  <c r="BC9" s="1"/>
  <c r="BG9" s="1"/>
  <c r="AN20"/>
  <c r="BZ20"/>
  <c r="CA20" s="1"/>
  <c r="BB13"/>
  <c r="BC13" s="1"/>
  <c r="BG13" s="1"/>
  <c r="CO16"/>
  <c r="CW20"/>
  <c r="X17"/>
  <c r="Y17" s="1"/>
  <c r="AA17" s="1"/>
  <c r="CW22"/>
  <c r="CI22"/>
  <c r="AJ28"/>
  <c r="AK28" s="1"/>
  <c r="AQ29"/>
  <c r="CA29"/>
  <c r="AQ33"/>
  <c r="X43"/>
  <c r="CW19"/>
  <c r="CK24"/>
  <c r="V24"/>
  <c r="Y29"/>
  <c r="CW29"/>
  <c r="CI31"/>
  <c r="CP34"/>
  <c r="BT33"/>
  <c r="BU33" s="1"/>
  <c r="BY33" s="1"/>
  <c r="DM49"/>
  <c r="DM53"/>
  <c r="CO38"/>
  <c r="CS38" s="1"/>
  <c r="R35"/>
  <c r="S35" s="1"/>
  <c r="W35" s="1"/>
  <c r="AA48"/>
  <c r="AB48" s="1"/>
  <c r="BK48"/>
  <c r="BL48" s="1"/>
  <c r="V49"/>
  <c r="W49" s="1"/>
  <c r="AC49" s="1"/>
  <c r="DI52"/>
  <c r="DM52" s="1"/>
  <c r="CH35"/>
  <c r="X26"/>
  <c r="Y26" s="1"/>
  <c r="AA26" s="1"/>
  <c r="AB26" s="1"/>
  <c r="AJ33"/>
  <c r="AK33" s="1"/>
  <c r="AO33" s="1"/>
  <c r="AJ24"/>
  <c r="AK24" s="1"/>
  <c r="CY41"/>
  <c r="BF41"/>
  <c r="BG41" s="1"/>
  <c r="BM41" s="1"/>
  <c r="BB31"/>
  <c r="BC31" s="1"/>
  <c r="BG31" s="1"/>
  <c r="DG37"/>
  <c r="DH37" s="1"/>
  <c r="DM42"/>
  <c r="AR42"/>
  <c r="AJ53"/>
  <c r="AK53" s="1"/>
  <c r="CV52"/>
  <c r="CZ52" s="1"/>
  <c r="CX56"/>
  <c r="X63"/>
  <c r="BT53"/>
  <c r="BU53" s="1"/>
  <c r="AR45"/>
  <c r="BX61"/>
  <c r="BY61" s="1"/>
  <c r="CE61" s="1"/>
  <c r="BZ68"/>
  <c r="DI60"/>
  <c r="DJ60" s="1"/>
  <c r="R66"/>
  <c r="S66" s="1"/>
  <c r="R74"/>
  <c r="S74" s="1"/>
  <c r="DI76"/>
  <c r="DP76" s="1"/>
  <c r="BT68"/>
  <c r="BU68" s="1"/>
  <c r="CI70"/>
  <c r="CI64"/>
  <c r="V81"/>
  <c r="W81" s="1"/>
  <c r="AC81" s="1"/>
  <c r="BZ72"/>
  <c r="CV72"/>
  <c r="CZ72" s="1"/>
  <c r="BB79"/>
  <c r="BC79" s="1"/>
  <c r="CO86"/>
  <c r="CS86" s="1"/>
  <c r="CO90"/>
  <c r="CS90" s="1"/>
  <c r="DI101"/>
  <c r="DJ101" s="1"/>
  <c r="DI105"/>
  <c r="DJ105" s="1"/>
  <c r="DI109"/>
  <c r="DJ109" s="1"/>
  <c r="DI113"/>
  <c r="DJ113" s="1"/>
  <c r="CC85"/>
  <c r="CD85" s="1"/>
  <c r="BT74"/>
  <c r="BU74" s="1"/>
  <c r="CC93"/>
  <c r="CD93" s="1"/>
  <c r="CV97"/>
  <c r="CZ97" s="1"/>
  <c r="BF105"/>
  <c r="BG105" s="1"/>
  <c r="BM105" s="1"/>
  <c r="CO106"/>
  <c r="CS106" s="1"/>
  <c r="V109"/>
  <c r="W109" s="1"/>
  <c r="AC109" s="1"/>
  <c r="CV113"/>
  <c r="CZ113" s="1"/>
  <c r="CI87"/>
  <c r="CP98"/>
  <c r="CP114"/>
  <c r="AN130"/>
  <c r="AO130" s="1"/>
  <c r="AU130" s="1"/>
  <c r="BX134"/>
  <c r="BY134" s="1"/>
  <c r="CE134" s="1"/>
  <c r="CP118"/>
  <c r="CW93"/>
  <c r="BZ122"/>
  <c r="AS125"/>
  <c r="AT125" s="1"/>
  <c r="DG125"/>
  <c r="DH125" s="1"/>
  <c r="CP126"/>
  <c r="DM97"/>
  <c r="CW101"/>
  <c r="CW109"/>
  <c r="CY125"/>
  <c r="DC130"/>
  <c r="DD130" s="1"/>
  <c r="X139"/>
  <c r="AN146"/>
  <c r="AO146" s="1"/>
  <c r="AU146" s="1"/>
  <c r="BT146"/>
  <c r="BU146" s="1"/>
  <c r="CO142"/>
  <c r="CS142" s="1"/>
  <c r="DI159"/>
  <c r="DJ159" s="1"/>
  <c r="CP138"/>
  <c r="BB139"/>
  <c r="BC139" s="1"/>
  <c r="AP145"/>
  <c r="AR145"/>
  <c r="BF151"/>
  <c r="BG151" s="1"/>
  <c r="BM151" s="1"/>
  <c r="CO152"/>
  <c r="CS152" s="1"/>
  <c r="BF155"/>
  <c r="BG155" s="1"/>
  <c r="BM155" s="1"/>
  <c r="CO156"/>
  <c r="CS156" s="1"/>
  <c r="BF159"/>
  <c r="BG159" s="1"/>
  <c r="BM159" s="1"/>
  <c r="CO160"/>
  <c r="CS160" s="1"/>
  <c r="CO164"/>
  <c r="CS164" s="1"/>
  <c r="BF167"/>
  <c r="BG167" s="1"/>
  <c r="BM167" s="1"/>
  <c r="DI146"/>
  <c r="DJ146" s="1"/>
  <c r="R147"/>
  <c r="S147" s="1"/>
  <c r="BB153"/>
  <c r="BC153" s="1"/>
  <c r="CI165"/>
  <c r="CH181"/>
  <c r="CL181" s="1"/>
  <c r="BF200"/>
  <c r="BG200" s="1"/>
  <c r="BM200" s="1"/>
  <c r="CV167"/>
  <c r="CZ167" s="1"/>
  <c r="BB157"/>
  <c r="BC157" s="1"/>
  <c r="CP172"/>
  <c r="DM194"/>
  <c r="CK198"/>
  <c r="BK200"/>
  <c r="BL200" s="1"/>
  <c r="DM202"/>
  <c r="AA204"/>
  <c r="AB204" s="1"/>
  <c r="CO168"/>
  <c r="CS168" s="1"/>
  <c r="CW155"/>
  <c r="CW163"/>
  <c r="V179"/>
  <c r="W179" s="1"/>
  <c r="AC179" s="1"/>
  <c r="AA179"/>
  <c r="AB179" s="1"/>
  <c r="AR179"/>
  <c r="CY183"/>
  <c r="CW194"/>
  <c r="BT192"/>
  <c r="BU192" s="1"/>
  <c r="CW198"/>
  <c r="CO15"/>
  <c r="CP15"/>
  <c r="CH16"/>
  <c r="CI16"/>
  <c r="AJ9"/>
  <c r="AK9" s="1"/>
  <c r="AO9" s="1"/>
  <c r="AP9"/>
  <c r="AQ9" s="1"/>
  <c r="BT9"/>
  <c r="BU9" s="1"/>
  <c r="BY9" s="1"/>
  <c r="BZ9"/>
  <c r="CA9" s="1"/>
  <c r="CI11"/>
  <c r="CH11"/>
  <c r="BH15"/>
  <c r="BI15" s="1"/>
  <c r="BB15"/>
  <c r="BC15" s="1"/>
  <c r="BJ15"/>
  <c r="AJ20"/>
  <c r="AK20" s="1"/>
  <c r="AR20"/>
  <c r="AP20"/>
  <c r="AQ20" s="1"/>
  <c r="CI20"/>
  <c r="CH20"/>
  <c r="CP20"/>
  <c r="CO20"/>
  <c r="CI21"/>
  <c r="CH21"/>
  <c r="V25"/>
  <c r="CH25"/>
  <c r="CI25"/>
  <c r="X20"/>
  <c r="Y20" s="1"/>
  <c r="R20"/>
  <c r="S20" s="1"/>
  <c r="Z20"/>
  <c r="AR26"/>
  <c r="AJ26"/>
  <c r="AK26" s="1"/>
  <c r="AP26"/>
  <c r="AQ26" s="1"/>
  <c r="CI26"/>
  <c r="CH26"/>
  <c r="BH29"/>
  <c r="BI29" s="1"/>
  <c r="BB29"/>
  <c r="BC29" s="1"/>
  <c r="BG29" s="1"/>
  <c r="BJ29"/>
  <c r="CI33"/>
  <c r="CH33"/>
  <c r="BT24"/>
  <c r="BU24" s="1"/>
  <c r="CB24"/>
  <c r="BZ24"/>
  <c r="BT28"/>
  <c r="BU28" s="1"/>
  <c r="BY28" s="1"/>
  <c r="CB28"/>
  <c r="BZ28"/>
  <c r="CA28" s="1"/>
  <c r="BH30"/>
  <c r="BI30" s="1"/>
  <c r="BB30"/>
  <c r="BC30" s="1"/>
  <c r="BJ30"/>
  <c r="CR31"/>
  <c r="CS31" s="1"/>
  <c r="CQ31"/>
  <c r="BH34"/>
  <c r="BI34" s="1"/>
  <c r="BB34"/>
  <c r="BC34" s="1"/>
  <c r="BJ34"/>
  <c r="CQ35"/>
  <c r="CR35"/>
  <c r="CS35" s="1"/>
  <c r="BH38"/>
  <c r="BB38"/>
  <c r="BC38" s="1"/>
  <c r="BJ38"/>
  <c r="CW24"/>
  <c r="CV24"/>
  <c r="BT26"/>
  <c r="BU26" s="1"/>
  <c r="BZ26"/>
  <c r="CA26" s="1"/>
  <c r="CB26"/>
  <c r="DI47"/>
  <c r="DJ47" s="1"/>
  <c r="CW47"/>
  <c r="CV47"/>
  <c r="CZ47" s="1"/>
  <c r="X48"/>
  <c r="R48"/>
  <c r="S48" s="1"/>
  <c r="Z48"/>
  <c r="DL49"/>
  <c r="DK49"/>
  <c r="DI51"/>
  <c r="DJ51" s="1"/>
  <c r="CW51"/>
  <c r="CV51"/>
  <c r="CZ51" s="1"/>
  <c r="X52"/>
  <c r="R52"/>
  <c r="S52" s="1"/>
  <c r="Z52"/>
  <c r="DL53"/>
  <c r="DK53"/>
  <c r="DI55"/>
  <c r="DJ55" s="1"/>
  <c r="CW55"/>
  <c r="CV55"/>
  <c r="CZ55" s="1"/>
  <c r="CR39"/>
  <c r="CQ39"/>
  <c r="CK40"/>
  <c r="CJ40"/>
  <c r="BF46"/>
  <c r="BG46" s="1"/>
  <c r="BM46" s="1"/>
  <c r="BK46"/>
  <c r="BL46" s="1"/>
  <c r="X49"/>
  <c r="R49"/>
  <c r="S49" s="1"/>
  <c r="Z49"/>
  <c r="CR50"/>
  <c r="CQ50"/>
  <c r="DI45"/>
  <c r="DJ45" s="1"/>
  <c r="CP41"/>
  <c r="CO41"/>
  <c r="CS41" s="1"/>
  <c r="CI41"/>
  <c r="CH41"/>
  <c r="CL41" s="1"/>
  <c r="X41"/>
  <c r="R41"/>
  <c r="S41" s="1"/>
  <c r="Z41"/>
  <c r="BH42"/>
  <c r="BB42"/>
  <c r="BC42" s="1"/>
  <c r="BJ42"/>
  <c r="CQ57"/>
  <c r="CP56"/>
  <c r="CO56"/>
  <c r="CS56" s="1"/>
  <c r="CI56"/>
  <c r="CH56"/>
  <c r="CL56" s="1"/>
  <c r="X56"/>
  <c r="R56"/>
  <c r="S56" s="1"/>
  <c r="Z56"/>
  <c r="CP66"/>
  <c r="CO66"/>
  <c r="CS66" s="1"/>
  <c r="CI67"/>
  <c r="CH67"/>
  <c r="CL67" s="1"/>
  <c r="CP70"/>
  <c r="CO70"/>
  <c r="CS70" s="1"/>
  <c r="CI71"/>
  <c r="CH71"/>
  <c r="CL71" s="1"/>
  <c r="V75"/>
  <c r="W75" s="1"/>
  <c r="AC75" s="1"/>
  <c r="AA75"/>
  <c r="AB75" s="1"/>
  <c r="BH57"/>
  <c r="BB57"/>
  <c r="BC57" s="1"/>
  <c r="BJ57"/>
  <c r="BT56"/>
  <c r="BU56" s="1"/>
  <c r="CB56"/>
  <c r="BZ56"/>
  <c r="CH68"/>
  <c r="CL68" s="1"/>
  <c r="CI68"/>
  <c r="CX68"/>
  <c r="CX54"/>
  <c r="CY54"/>
  <c r="CP64"/>
  <c r="CO64"/>
  <c r="CS64" s="1"/>
  <c r="CP68"/>
  <c r="CO68"/>
  <c r="CS68" s="1"/>
  <c r="CP63"/>
  <c r="CO63"/>
  <c r="CS63" s="1"/>
  <c r="DL73"/>
  <c r="DK73"/>
  <c r="BB78"/>
  <c r="BC78" s="1"/>
  <c r="BH78"/>
  <c r="CX83"/>
  <c r="AJ76"/>
  <c r="AK76" s="1"/>
  <c r="AP76"/>
  <c r="AR76"/>
  <c r="CI76"/>
  <c r="CH76"/>
  <c r="CL76" s="1"/>
  <c r="R81"/>
  <c r="S81" s="1"/>
  <c r="Z81"/>
  <c r="X81"/>
  <c r="BJ76"/>
  <c r="BH76"/>
  <c r="BB76"/>
  <c r="BC76" s="1"/>
  <c r="CB78"/>
  <c r="BZ78"/>
  <c r="BT78"/>
  <c r="BU78" s="1"/>
  <c r="BB82"/>
  <c r="BC82" s="1"/>
  <c r="BJ82"/>
  <c r="BH82"/>
  <c r="BB86"/>
  <c r="BC86" s="1"/>
  <c r="BJ86"/>
  <c r="BH86"/>
  <c r="BB90"/>
  <c r="BC90" s="1"/>
  <c r="BJ90"/>
  <c r="BH90"/>
  <c r="BH72"/>
  <c r="BB72"/>
  <c r="BC72" s="1"/>
  <c r="BJ72"/>
  <c r="AJ85"/>
  <c r="AK85" s="1"/>
  <c r="AR85"/>
  <c r="AP85"/>
  <c r="DL86"/>
  <c r="DK86"/>
  <c r="AR93"/>
  <c r="AP93"/>
  <c r="AJ93"/>
  <c r="AK93" s="1"/>
  <c r="AR97"/>
  <c r="AP97"/>
  <c r="AJ97"/>
  <c r="AK97" s="1"/>
  <c r="X98"/>
  <c r="R98"/>
  <c r="S98" s="1"/>
  <c r="Z98"/>
  <c r="BK98"/>
  <c r="BL98" s="1"/>
  <c r="BF98"/>
  <c r="BG98" s="1"/>
  <c r="BM98" s="1"/>
  <c r="BH102"/>
  <c r="BB102"/>
  <c r="BC102" s="1"/>
  <c r="BJ102"/>
  <c r="CP105"/>
  <c r="CO105"/>
  <c r="CS105" s="1"/>
  <c r="CI106"/>
  <c r="CH106"/>
  <c r="CL106" s="1"/>
  <c r="AA110"/>
  <c r="AB110" s="1"/>
  <c r="V110"/>
  <c r="W110" s="1"/>
  <c r="AC110" s="1"/>
  <c r="X114"/>
  <c r="R114"/>
  <c r="S114" s="1"/>
  <c r="Z114"/>
  <c r="BK114"/>
  <c r="BL114" s="1"/>
  <c r="BF114"/>
  <c r="BG114" s="1"/>
  <c r="BM114" s="1"/>
  <c r="CH118"/>
  <c r="CL118" s="1"/>
  <c r="CI118"/>
  <c r="DJ95"/>
  <c r="CJ95"/>
  <c r="BH95"/>
  <c r="BB95"/>
  <c r="BC95" s="1"/>
  <c r="X89"/>
  <c r="R89"/>
  <c r="S89" s="1"/>
  <c r="Z89"/>
  <c r="DK89"/>
  <c r="DL89"/>
  <c r="V94"/>
  <c r="W94" s="1"/>
  <c r="AC94" s="1"/>
  <c r="AA94"/>
  <c r="AB94" s="1"/>
  <c r="CO85"/>
  <c r="CS85" s="1"/>
  <c r="CP85"/>
  <c r="CI85"/>
  <c r="CH85"/>
  <c r="CL85" s="1"/>
  <c r="X85"/>
  <c r="Z85"/>
  <c r="R85"/>
  <c r="S85" s="1"/>
  <c r="DL85"/>
  <c r="DK85"/>
  <c r="DK97"/>
  <c r="DL97"/>
  <c r="CJ88"/>
  <c r="CK88"/>
  <c r="R93"/>
  <c r="S93" s="1"/>
  <c r="X93"/>
  <c r="Z93"/>
  <c r="CB93"/>
  <c r="BZ93"/>
  <c r="BT93"/>
  <c r="BU93" s="1"/>
  <c r="DI100"/>
  <c r="DJ100" s="1"/>
  <c r="CI101"/>
  <c r="CH101"/>
  <c r="CL101" s="1"/>
  <c r="CK103"/>
  <c r="CJ103"/>
  <c r="CW104"/>
  <c r="CV104"/>
  <c r="CZ104" s="1"/>
  <c r="BB105"/>
  <c r="BC105" s="1"/>
  <c r="BJ105"/>
  <c r="BH105"/>
  <c r="R109"/>
  <c r="S109" s="1"/>
  <c r="Z109"/>
  <c r="X109"/>
  <c r="DL110"/>
  <c r="DK110"/>
  <c r="AP112"/>
  <c r="AJ112"/>
  <c r="AK112" s="1"/>
  <c r="BZ112"/>
  <c r="BT112"/>
  <c r="BU112" s="1"/>
  <c r="CP112"/>
  <c r="CO112"/>
  <c r="CS112" s="1"/>
  <c r="DI116"/>
  <c r="DJ116" s="1"/>
  <c r="CP124"/>
  <c r="CO124"/>
  <c r="CS124" s="1"/>
  <c r="AP128"/>
  <c r="AJ128"/>
  <c r="AK128" s="1"/>
  <c r="BZ128"/>
  <c r="BT128"/>
  <c r="BU128" s="1"/>
  <c r="CQ119"/>
  <c r="CR119"/>
  <c r="CB134"/>
  <c r="BT134"/>
  <c r="BU134" s="1"/>
  <c r="BZ134"/>
  <c r="CK115"/>
  <c r="CJ115"/>
  <c r="CI117"/>
  <c r="CH117"/>
  <c r="CL117" s="1"/>
  <c r="X117"/>
  <c r="R117"/>
  <c r="S117" s="1"/>
  <c r="Z117"/>
  <c r="CP121"/>
  <c r="CO121"/>
  <c r="CS121" s="1"/>
  <c r="BH126"/>
  <c r="BB126"/>
  <c r="BC126" s="1"/>
  <c r="BJ126"/>
  <c r="CY126"/>
  <c r="CX126"/>
  <c r="V133"/>
  <c r="W133" s="1"/>
  <c r="AC133" s="1"/>
  <c r="AA133"/>
  <c r="AB133" s="1"/>
  <c r="BT125"/>
  <c r="BU125" s="1"/>
  <c r="CB125"/>
  <c r="BZ125"/>
  <c r="CH130"/>
  <c r="CL130" s="1"/>
  <c r="CI130"/>
  <c r="CO133"/>
  <c r="CS133" s="1"/>
  <c r="CP133"/>
  <c r="CI137"/>
  <c r="CH137"/>
  <c r="CL137" s="1"/>
  <c r="CX137"/>
  <c r="BH122"/>
  <c r="BB122"/>
  <c r="BC122" s="1"/>
  <c r="BJ122"/>
  <c r="BT126"/>
  <c r="BU126" s="1"/>
  <c r="CB126"/>
  <c r="BZ126"/>
  <c r="CX129"/>
  <c r="BF132"/>
  <c r="BG132" s="1"/>
  <c r="BM132" s="1"/>
  <c r="BJ132"/>
  <c r="BH132"/>
  <c r="CQ135"/>
  <c r="CR135"/>
  <c r="CH138"/>
  <c r="CL138" s="1"/>
  <c r="CI138"/>
  <c r="CX138"/>
  <c r="CY138"/>
  <c r="DJ139"/>
  <c r="CI142"/>
  <c r="CH142"/>
  <c r="CL142" s="1"/>
  <c r="CR123"/>
  <c r="CQ123"/>
  <c r="CP125"/>
  <c r="CO125"/>
  <c r="CS125" s="1"/>
  <c r="DL149"/>
  <c r="DK149"/>
  <c r="X152"/>
  <c r="R152"/>
  <c r="S152" s="1"/>
  <c r="Z152"/>
  <c r="BK152"/>
  <c r="BL152" s="1"/>
  <c r="BF152"/>
  <c r="BG152" s="1"/>
  <c r="BM152" s="1"/>
  <c r="DJ153"/>
  <c r="X156"/>
  <c r="R156"/>
  <c r="S156" s="1"/>
  <c r="Z156"/>
  <c r="BK156"/>
  <c r="BL156" s="1"/>
  <c r="BF156"/>
  <c r="BG156" s="1"/>
  <c r="BM156" s="1"/>
  <c r="DJ157"/>
  <c r="X160"/>
  <c r="R160"/>
  <c r="S160" s="1"/>
  <c r="Z160"/>
  <c r="BK160"/>
  <c r="BL160" s="1"/>
  <c r="BF160"/>
  <c r="BG160" s="1"/>
  <c r="BM160" s="1"/>
  <c r="DJ161"/>
  <c r="X164"/>
  <c r="R164"/>
  <c r="S164" s="1"/>
  <c r="Z164"/>
  <c r="BK164"/>
  <c r="BL164" s="1"/>
  <c r="BF164"/>
  <c r="BG164" s="1"/>
  <c r="BM164" s="1"/>
  <c r="DJ165"/>
  <c r="X168"/>
  <c r="R168"/>
  <c r="S168" s="1"/>
  <c r="Z168"/>
  <c r="BF168"/>
  <c r="BG168" s="1"/>
  <c r="BM168" s="1"/>
  <c r="BK168"/>
  <c r="BL168" s="1"/>
  <c r="DJ169"/>
  <c r="BH172"/>
  <c r="BB172"/>
  <c r="BC172" s="1"/>
  <c r="BJ172"/>
  <c r="DJ177"/>
  <c r="CR147"/>
  <c r="CQ147"/>
  <c r="BH145"/>
  <c r="BB145"/>
  <c r="BC145" s="1"/>
  <c r="BJ145"/>
  <c r="BB151"/>
  <c r="BC151" s="1"/>
  <c r="BJ151"/>
  <c r="BH151"/>
  <c r="BB155"/>
  <c r="BC155" s="1"/>
  <c r="BJ155"/>
  <c r="BH155"/>
  <c r="BB159"/>
  <c r="BC159" s="1"/>
  <c r="BJ159"/>
  <c r="BH159"/>
  <c r="BB163"/>
  <c r="BC163" s="1"/>
  <c r="BJ163"/>
  <c r="BH163"/>
  <c r="BB167"/>
  <c r="BC167" s="1"/>
  <c r="BJ167"/>
  <c r="BH167"/>
  <c r="DL172"/>
  <c r="DK172"/>
  <c r="CQ169"/>
  <c r="CR169"/>
  <c r="BT171"/>
  <c r="BU171" s="1"/>
  <c r="CB171"/>
  <c r="BZ171"/>
  <c r="DK183"/>
  <c r="DL183"/>
  <c r="CX190"/>
  <c r="DL192"/>
  <c r="DK192"/>
  <c r="CP194"/>
  <c r="CO194"/>
  <c r="CS194" s="1"/>
  <c r="CX198"/>
  <c r="DL200"/>
  <c r="DK200"/>
  <c r="CP202"/>
  <c r="CO202"/>
  <c r="CS202" s="1"/>
  <c r="CX206"/>
  <c r="V176"/>
  <c r="W176" s="1"/>
  <c r="AC176" s="1"/>
  <c r="AA176"/>
  <c r="AB176" s="1"/>
  <c r="BH180"/>
  <c r="BB180"/>
  <c r="BC180" s="1"/>
  <c r="BJ180"/>
  <c r="CY180"/>
  <c r="CX180"/>
  <c r="DL184"/>
  <c r="DK184"/>
  <c r="BF184"/>
  <c r="BG184" s="1"/>
  <c r="BM184" s="1"/>
  <c r="BK184"/>
  <c r="BL184" s="1"/>
  <c r="BT183"/>
  <c r="BU183" s="1"/>
  <c r="CB183"/>
  <c r="BZ183"/>
  <c r="CI196"/>
  <c r="CH196"/>
  <c r="CL196" s="1"/>
  <c r="CX196"/>
  <c r="BH200"/>
  <c r="BB200"/>
  <c r="BC200" s="1"/>
  <c r="BJ200"/>
  <c r="CJ202"/>
  <c r="X204"/>
  <c r="R204"/>
  <c r="S204" s="1"/>
  <c r="Z204"/>
  <c r="CQ205"/>
  <c r="BH188"/>
  <c r="BJ188"/>
  <c r="BB188"/>
  <c r="BC188" s="1"/>
  <c r="V193"/>
  <c r="W193" s="1"/>
  <c r="AC193" s="1"/>
  <c r="AA193"/>
  <c r="AB193" s="1"/>
  <c r="V197"/>
  <c r="W197" s="1"/>
  <c r="AC197" s="1"/>
  <c r="AA197"/>
  <c r="AB197" s="1"/>
  <c r="V201"/>
  <c r="W201" s="1"/>
  <c r="AC201" s="1"/>
  <c r="AA201"/>
  <c r="AB201" s="1"/>
  <c r="V205"/>
  <c r="W205" s="1"/>
  <c r="AC205" s="1"/>
  <c r="AA205"/>
  <c r="AB205" s="1"/>
  <c r="BH179"/>
  <c r="BB179"/>
  <c r="BC179" s="1"/>
  <c r="BJ179"/>
  <c r="CP183"/>
  <c r="CO183"/>
  <c r="CS183" s="1"/>
  <c r="BZ11"/>
  <c r="CA11" s="1"/>
  <c r="Y13"/>
  <c r="BI13"/>
  <c r="BI17"/>
  <c r="CV11"/>
  <c r="R13"/>
  <c r="S13" s="1"/>
  <c r="W13" s="1"/>
  <c r="Y22"/>
  <c r="BI22"/>
  <c r="BT15"/>
  <c r="BU15" s="1"/>
  <c r="BY15" s="1"/>
  <c r="CW15"/>
  <c r="BZ19"/>
  <c r="DM38"/>
  <c r="Y31"/>
  <c r="BI31"/>
  <c r="Y35"/>
  <c r="BI35"/>
  <c r="BI24"/>
  <c r="DC26"/>
  <c r="DD26" s="1"/>
  <c r="BI26"/>
  <c r="BI33"/>
  <c r="CW33"/>
  <c r="BB35"/>
  <c r="BC35" s="1"/>
  <c r="BG35" s="1"/>
  <c r="BF49"/>
  <c r="BG49" s="1"/>
  <c r="BM49" s="1"/>
  <c r="AR37"/>
  <c r="AR24"/>
  <c r="BK41"/>
  <c r="BL41" s="1"/>
  <c r="CH39"/>
  <c r="CL39" s="1"/>
  <c r="BG37"/>
  <c r="CV45"/>
  <c r="CZ45" s="1"/>
  <c r="BT52"/>
  <c r="BU52" s="1"/>
  <c r="CO46"/>
  <c r="CS46" s="1"/>
  <c r="BH61"/>
  <c r="AP42"/>
  <c r="DM54"/>
  <c r="DM66"/>
  <c r="DM70"/>
  <c r="CW53"/>
  <c r="CY60"/>
  <c r="CP67"/>
  <c r="CP71"/>
  <c r="CV74"/>
  <c r="CZ74" s="1"/>
  <c r="BF81"/>
  <c r="BG81" s="1"/>
  <c r="BM81" s="1"/>
  <c r="CW63"/>
  <c r="AJ68"/>
  <c r="AK68" s="1"/>
  <c r="DI78"/>
  <c r="DJ78" s="1"/>
  <c r="CV78"/>
  <c r="CZ78" s="1"/>
  <c r="CI93"/>
  <c r="R87"/>
  <c r="S87" s="1"/>
  <c r="BH89"/>
  <c r="AJ81"/>
  <c r="AK81" s="1"/>
  <c r="BB83"/>
  <c r="BC83" s="1"/>
  <c r="DI93"/>
  <c r="DP93" s="1"/>
  <c r="BX94"/>
  <c r="BY94" s="1"/>
  <c r="CE94" s="1"/>
  <c r="BF109"/>
  <c r="BG109" s="1"/>
  <c r="BM109" s="1"/>
  <c r="CO110"/>
  <c r="CS110" s="1"/>
  <c r="V113"/>
  <c r="W113" s="1"/>
  <c r="AC113" s="1"/>
  <c r="R95"/>
  <c r="S95" s="1"/>
  <c r="CW117"/>
  <c r="AA121"/>
  <c r="AB121" s="1"/>
  <c r="CI95"/>
  <c r="CW105"/>
  <c r="CV122"/>
  <c r="CZ122" s="1"/>
  <c r="CI91"/>
  <c r="AP137"/>
  <c r="BZ137"/>
  <c r="BT121"/>
  <c r="BU121" s="1"/>
  <c r="DI129"/>
  <c r="DJ129" s="1"/>
  <c r="AJ101"/>
  <c r="AK101" s="1"/>
  <c r="BT122"/>
  <c r="BU122" s="1"/>
  <c r="V125"/>
  <c r="W125" s="1"/>
  <c r="AC125" s="1"/>
  <c r="AA125"/>
  <c r="AB125" s="1"/>
  <c r="AR125"/>
  <c r="DG130"/>
  <c r="DH130" s="1"/>
  <c r="AS130"/>
  <c r="AT130" s="1"/>
  <c r="V130"/>
  <c r="W130" s="1"/>
  <c r="AC130" s="1"/>
  <c r="AR130"/>
  <c r="BT137"/>
  <c r="BU137" s="1"/>
  <c r="BH161"/>
  <c r="X165"/>
  <c r="BH165"/>
  <c r="X177"/>
  <c r="BH177"/>
  <c r="AP126"/>
  <c r="DM151"/>
  <c r="DI155"/>
  <c r="DJ155" s="1"/>
  <c r="DM145"/>
  <c r="BX141"/>
  <c r="BY141" s="1"/>
  <c r="CE141" s="1"/>
  <c r="CH147"/>
  <c r="CL147" s="1"/>
  <c r="R143"/>
  <c r="S143" s="1"/>
  <c r="CI157"/>
  <c r="R165"/>
  <c r="S165" s="1"/>
  <c r="R173"/>
  <c r="S173" s="1"/>
  <c r="BH185"/>
  <c r="BH189"/>
  <c r="V192"/>
  <c r="W192" s="1"/>
  <c r="AC192" s="1"/>
  <c r="BF204"/>
  <c r="BG204" s="1"/>
  <c r="BM204" s="1"/>
  <c r="DM188"/>
  <c r="BB149"/>
  <c r="BC149" s="1"/>
  <c r="CI161"/>
  <c r="CP176"/>
  <c r="AS179"/>
  <c r="AT179" s="1"/>
  <c r="X190"/>
  <c r="BH190"/>
  <c r="DI190"/>
  <c r="DJ190" s="1"/>
  <c r="CY192"/>
  <c r="X194"/>
  <c r="BH194"/>
  <c r="CY196"/>
  <c r="X198"/>
  <c r="BH198"/>
  <c r="DI198"/>
  <c r="DJ198" s="1"/>
  <c r="CR201"/>
  <c r="X202"/>
  <c r="BH202"/>
  <c r="CR205"/>
  <c r="X206"/>
  <c r="BH206"/>
  <c r="DI206"/>
  <c r="DJ206" s="1"/>
  <c r="R169"/>
  <c r="S169" s="1"/>
  <c r="CI169"/>
  <c r="BF175"/>
  <c r="BG175" s="1"/>
  <c r="BM175" s="1"/>
  <c r="AP179"/>
  <c r="V183"/>
  <c r="W183" s="1"/>
  <c r="AC183" s="1"/>
  <c r="AA183"/>
  <c r="AB183" s="1"/>
  <c r="AR183"/>
  <c r="AJ192"/>
  <c r="AK192" s="1"/>
  <c r="BB194"/>
  <c r="BC194" s="1"/>
  <c r="BT200"/>
  <c r="BU200" s="1"/>
  <c r="CW206"/>
  <c r="X189"/>
  <c r="R194"/>
  <c r="S194" s="1"/>
  <c r="CI185"/>
  <c r="R198"/>
  <c r="S198" s="1"/>
  <c r="AJ204"/>
  <c r="AK204" s="1"/>
  <c r="BB206"/>
  <c r="BC206" s="1"/>
  <c r="CP11"/>
  <c r="CO11"/>
  <c r="V16"/>
  <c r="AJ19"/>
  <c r="AK19" s="1"/>
  <c r="AO19" s="1"/>
  <c r="AR19"/>
  <c r="AP19"/>
  <c r="V21"/>
  <c r="X25"/>
  <c r="Y25" s="1"/>
  <c r="R25"/>
  <c r="S25" s="1"/>
  <c r="Z25"/>
  <c r="BF25"/>
  <c r="V20"/>
  <c r="AP22"/>
  <c r="AQ22" s="1"/>
  <c r="AJ22"/>
  <c r="AK22" s="1"/>
  <c r="AO22" s="1"/>
  <c r="BZ22"/>
  <c r="CA22" s="1"/>
  <c r="BT22"/>
  <c r="BU22" s="1"/>
  <c r="BY22" s="1"/>
  <c r="CI29"/>
  <c r="CH29"/>
  <c r="DL38"/>
  <c r="DK38"/>
  <c r="CW28"/>
  <c r="CV28"/>
  <c r="Z28"/>
  <c r="R28"/>
  <c r="S28" s="1"/>
  <c r="W28" s="1"/>
  <c r="X28"/>
  <c r="Y28" s="1"/>
  <c r="CI30"/>
  <c r="CH30"/>
  <c r="CY30"/>
  <c r="CZ30" s="1"/>
  <c r="CX30"/>
  <c r="CI34"/>
  <c r="CH34"/>
  <c r="CY34"/>
  <c r="CZ34" s="1"/>
  <c r="CX34"/>
  <c r="CH38"/>
  <c r="CL38" s="1"/>
  <c r="CI38"/>
  <c r="CX38"/>
  <c r="CY38"/>
  <c r="CI45"/>
  <c r="CH45"/>
  <c r="CL45" s="1"/>
  <c r="AP47"/>
  <c r="AJ47"/>
  <c r="AK47" s="1"/>
  <c r="BZ47"/>
  <c r="BT47"/>
  <c r="BU47" s="1"/>
  <c r="BH48"/>
  <c r="BB48"/>
  <c r="BC48" s="1"/>
  <c r="BJ48"/>
  <c r="AP51"/>
  <c r="AJ51"/>
  <c r="AK51" s="1"/>
  <c r="BZ51"/>
  <c r="BT51"/>
  <c r="BU51" s="1"/>
  <c r="BH52"/>
  <c r="BB52"/>
  <c r="BC52" s="1"/>
  <c r="BJ52"/>
  <c r="AP55"/>
  <c r="AJ55"/>
  <c r="AK55" s="1"/>
  <c r="BZ55"/>
  <c r="BT55"/>
  <c r="BU55" s="1"/>
  <c r="DI59"/>
  <c r="DJ59" s="1"/>
  <c r="CW59"/>
  <c r="CV59"/>
  <c r="CZ59" s="1"/>
  <c r="CI46"/>
  <c r="CH46"/>
  <c r="CL46" s="1"/>
  <c r="X46"/>
  <c r="Z46"/>
  <c r="R46"/>
  <c r="S46" s="1"/>
  <c r="BT42"/>
  <c r="BU42" s="1"/>
  <c r="CB42"/>
  <c r="BZ42"/>
  <c r="CX43"/>
  <c r="CY43"/>
  <c r="BH49"/>
  <c r="BB49"/>
  <c r="BC49" s="1"/>
  <c r="BJ49"/>
  <c r="CK51"/>
  <c r="CJ51"/>
  <c r="CP52"/>
  <c r="CO52"/>
  <c r="CS52" s="1"/>
  <c r="CI53"/>
  <c r="CH53"/>
  <c r="CL53" s="1"/>
  <c r="CO37"/>
  <c r="CP37"/>
  <c r="CI37"/>
  <c r="CH37"/>
  <c r="X37"/>
  <c r="Y37" s="1"/>
  <c r="R37"/>
  <c r="S37" s="1"/>
  <c r="Z37"/>
  <c r="BF42"/>
  <c r="BG42" s="1"/>
  <c r="BM42" s="1"/>
  <c r="BK42"/>
  <c r="BL42" s="1"/>
  <c r="CX42"/>
  <c r="DL54"/>
  <c r="DK54"/>
  <c r="CX58"/>
  <c r="CY58"/>
  <c r="BF61"/>
  <c r="BG61" s="1"/>
  <c r="BM61" s="1"/>
  <c r="BK61"/>
  <c r="BL61" s="1"/>
  <c r="Z63"/>
  <c r="V63"/>
  <c r="W63" s="1"/>
  <c r="AC63" s="1"/>
  <c r="AA67"/>
  <c r="AB67" s="1"/>
  <c r="V67"/>
  <c r="W67" s="1"/>
  <c r="AC67" s="1"/>
  <c r="AA71"/>
  <c r="AB71" s="1"/>
  <c r="V71"/>
  <c r="W71" s="1"/>
  <c r="AC71" s="1"/>
  <c r="X75"/>
  <c r="R75"/>
  <c r="S75" s="1"/>
  <c r="Z75"/>
  <c r="BF75"/>
  <c r="BG75" s="1"/>
  <c r="BM75" s="1"/>
  <c r="BK75"/>
  <c r="BL75" s="1"/>
  <c r="CQ75"/>
  <c r="BK57"/>
  <c r="BL57" s="1"/>
  <c r="BF57"/>
  <c r="BG57" s="1"/>
  <c r="BM57" s="1"/>
  <c r="CY57"/>
  <c r="CX57"/>
  <c r="CO61"/>
  <c r="CS61" s="1"/>
  <c r="CP61"/>
  <c r="CQ65"/>
  <c r="CR65"/>
  <c r="CJ66"/>
  <c r="CI61"/>
  <c r="CH61"/>
  <c r="CL61" s="1"/>
  <c r="CJ62"/>
  <c r="CK62"/>
  <c r="CY65"/>
  <c r="CX65"/>
  <c r="CY69"/>
  <c r="CX69"/>
  <c r="BB74"/>
  <c r="BC74" s="1"/>
  <c r="BH74"/>
  <c r="CJ74"/>
  <c r="CK55"/>
  <c r="CJ55"/>
  <c r="CP60"/>
  <c r="CO60"/>
  <c r="CS60" s="1"/>
  <c r="CI60"/>
  <c r="CH60"/>
  <c r="CL60" s="1"/>
  <c r="X60"/>
  <c r="R60"/>
  <c r="S60" s="1"/>
  <c r="Z60"/>
  <c r="CX73"/>
  <c r="CY73"/>
  <c r="CB76"/>
  <c r="BT76"/>
  <c r="BU76" s="1"/>
  <c r="BZ76"/>
  <c r="AN78"/>
  <c r="AO78" s="1"/>
  <c r="AU78" s="1"/>
  <c r="AS78"/>
  <c r="AT78" s="1"/>
  <c r="AJ83"/>
  <c r="AK83" s="1"/>
  <c r="AP83"/>
  <c r="BT83"/>
  <c r="BU83" s="1"/>
  <c r="BZ83"/>
  <c r="CX87"/>
  <c r="X79"/>
  <c r="R79"/>
  <c r="S79" s="1"/>
  <c r="Z79"/>
  <c r="CJ79"/>
  <c r="BB81"/>
  <c r="BC81" s="1"/>
  <c r="BJ81"/>
  <c r="BH81"/>
  <c r="CJ83"/>
  <c r="CX75"/>
  <c r="CY75"/>
  <c r="R78"/>
  <c r="S78" s="1"/>
  <c r="X78"/>
  <c r="Z78"/>
  <c r="CP81"/>
  <c r="CO81"/>
  <c r="CS81" s="1"/>
  <c r="CI82"/>
  <c r="CH82"/>
  <c r="CL82" s="1"/>
  <c r="CH86"/>
  <c r="CL86" s="1"/>
  <c r="CI86"/>
  <c r="CX89"/>
  <c r="BH98"/>
  <c r="BB98"/>
  <c r="BC98" s="1"/>
  <c r="BJ98"/>
  <c r="CP101"/>
  <c r="CO101"/>
  <c r="CS101" s="1"/>
  <c r="CI102"/>
  <c r="CH102"/>
  <c r="CL102" s="1"/>
  <c r="AA106"/>
  <c r="AB106" s="1"/>
  <c r="V106"/>
  <c r="W106" s="1"/>
  <c r="AC106" s="1"/>
  <c r="X110"/>
  <c r="R110"/>
  <c r="S110" s="1"/>
  <c r="Z110"/>
  <c r="BK110"/>
  <c r="BL110" s="1"/>
  <c r="BF110"/>
  <c r="BG110" s="1"/>
  <c r="BM110" s="1"/>
  <c r="BH114"/>
  <c r="BB114"/>
  <c r="BC114" s="1"/>
  <c r="BJ114"/>
  <c r="V118"/>
  <c r="W118" s="1"/>
  <c r="AC118" s="1"/>
  <c r="AA118"/>
  <c r="AB118" s="1"/>
  <c r="CX92"/>
  <c r="CY92"/>
  <c r="CO89"/>
  <c r="CS89" s="1"/>
  <c r="CP89"/>
  <c r="BH94"/>
  <c r="BJ94"/>
  <c r="BB94"/>
  <c r="BC94" s="1"/>
  <c r="BT94"/>
  <c r="BU94" s="1"/>
  <c r="CB94"/>
  <c r="BZ94"/>
  <c r="CP93"/>
  <c r="CO93"/>
  <c r="CS93" s="1"/>
  <c r="CR96"/>
  <c r="CQ96"/>
  <c r="R97"/>
  <c r="S97" s="1"/>
  <c r="X97"/>
  <c r="Z97"/>
  <c r="DL98"/>
  <c r="DK98"/>
  <c r="AP100"/>
  <c r="AJ100"/>
  <c r="AK100" s="1"/>
  <c r="BZ100"/>
  <c r="BT100"/>
  <c r="BU100" s="1"/>
  <c r="CP100"/>
  <c r="CO100"/>
  <c r="CS100" s="1"/>
  <c r="DI104"/>
  <c r="DJ104" s="1"/>
  <c r="CI105"/>
  <c r="CH105"/>
  <c r="CL105" s="1"/>
  <c r="CK107"/>
  <c r="CJ107"/>
  <c r="CW108"/>
  <c r="CV108"/>
  <c r="CZ108" s="1"/>
  <c r="BB109"/>
  <c r="BC109" s="1"/>
  <c r="BJ109"/>
  <c r="BH109"/>
  <c r="R113"/>
  <c r="S113" s="1"/>
  <c r="Z113"/>
  <c r="X113"/>
  <c r="DL114"/>
  <c r="DK114"/>
  <c r="AP116"/>
  <c r="AJ116"/>
  <c r="AK116" s="1"/>
  <c r="BZ116"/>
  <c r="BT116"/>
  <c r="BU116" s="1"/>
  <c r="CP116"/>
  <c r="CO116"/>
  <c r="CS116" s="1"/>
  <c r="DL118"/>
  <c r="DK118"/>
  <c r="CW120"/>
  <c r="CV120"/>
  <c r="CZ120" s="1"/>
  <c r="CP128"/>
  <c r="CO128"/>
  <c r="CS128" s="1"/>
  <c r="CO122"/>
  <c r="CS122" s="1"/>
  <c r="CP122"/>
  <c r="CB130"/>
  <c r="BT130"/>
  <c r="BU130" s="1"/>
  <c r="BZ130"/>
  <c r="CY133"/>
  <c r="CO117"/>
  <c r="CS117" s="1"/>
  <c r="CP117"/>
  <c r="BH121"/>
  <c r="BB121"/>
  <c r="BC121" s="1"/>
  <c r="BJ121"/>
  <c r="DL126"/>
  <c r="DK126"/>
  <c r="BF126"/>
  <c r="BG126" s="1"/>
  <c r="BM126" s="1"/>
  <c r="BK126"/>
  <c r="BL126" s="1"/>
  <c r="BH133"/>
  <c r="BJ133"/>
  <c r="BB133"/>
  <c r="BC133" s="1"/>
  <c r="AR134"/>
  <c r="AJ134"/>
  <c r="AK134" s="1"/>
  <c r="AP134"/>
  <c r="CH134"/>
  <c r="CL134" s="1"/>
  <c r="CI134"/>
  <c r="DL138"/>
  <c r="DK138"/>
  <c r="CP132"/>
  <c r="CO132"/>
  <c r="CS132" s="1"/>
  <c r="AJ133"/>
  <c r="AK133" s="1"/>
  <c r="AR133"/>
  <c r="AP133"/>
  <c r="CO137"/>
  <c r="CS137" s="1"/>
  <c r="CP137"/>
  <c r="V138"/>
  <c r="W138" s="1"/>
  <c r="AC138" s="1"/>
  <c r="AA138"/>
  <c r="AB138" s="1"/>
  <c r="V142"/>
  <c r="W142" s="1"/>
  <c r="AC142" s="1"/>
  <c r="AA142"/>
  <c r="AB142" s="1"/>
  <c r="CI129"/>
  <c r="CH129"/>
  <c r="CL129" s="1"/>
  <c r="X129"/>
  <c r="R129"/>
  <c r="S129" s="1"/>
  <c r="Z129"/>
  <c r="CX118"/>
  <c r="CY118"/>
  <c r="CK119"/>
  <c r="CJ119"/>
  <c r="BH125"/>
  <c r="BB125"/>
  <c r="BC125" s="1"/>
  <c r="BJ125"/>
  <c r="BH130"/>
  <c r="BB130"/>
  <c r="BC130" s="1"/>
  <c r="BJ130"/>
  <c r="BH152"/>
  <c r="BB152"/>
  <c r="BC152" s="1"/>
  <c r="BJ152"/>
  <c r="BH156"/>
  <c r="BB156"/>
  <c r="BC156" s="1"/>
  <c r="BJ156"/>
  <c r="BH160"/>
  <c r="BB160"/>
  <c r="BC160" s="1"/>
  <c r="BJ160"/>
  <c r="BH164"/>
  <c r="BB164"/>
  <c r="BC164" s="1"/>
  <c r="BJ164"/>
  <c r="BH168"/>
  <c r="BB168"/>
  <c r="BC168" s="1"/>
  <c r="BJ168"/>
  <c r="CI172"/>
  <c r="CH172"/>
  <c r="CL172" s="1"/>
  <c r="DJ181"/>
  <c r="CO141"/>
  <c r="CS141" s="1"/>
  <c r="CP141"/>
  <c r="CI141"/>
  <c r="CH141"/>
  <c r="CL141" s="1"/>
  <c r="X141"/>
  <c r="Z141"/>
  <c r="R141"/>
  <c r="S141" s="1"/>
  <c r="AJ141"/>
  <c r="AK141" s="1"/>
  <c r="AR141"/>
  <c r="AP141"/>
  <c r="CI151"/>
  <c r="CH151"/>
  <c r="CL151" s="1"/>
  <c r="CI155"/>
  <c r="CH155"/>
  <c r="CL155" s="1"/>
  <c r="CI159"/>
  <c r="CH159"/>
  <c r="CL159" s="1"/>
  <c r="CI163"/>
  <c r="CH163"/>
  <c r="CL163" s="1"/>
  <c r="CI167"/>
  <c r="CH167"/>
  <c r="CL167" s="1"/>
  <c r="DL168"/>
  <c r="DK168"/>
  <c r="BH146"/>
  <c r="BB146"/>
  <c r="BC146" s="1"/>
  <c r="BJ146"/>
  <c r="AN188"/>
  <c r="AO188" s="1"/>
  <c r="AU188" s="1"/>
  <c r="AS188"/>
  <c r="AT188" s="1"/>
  <c r="AP190"/>
  <c r="AJ190"/>
  <c r="AK190" s="1"/>
  <c r="BZ190"/>
  <c r="BT190"/>
  <c r="BU190" s="1"/>
  <c r="AP198"/>
  <c r="AJ198"/>
  <c r="AK198" s="1"/>
  <c r="BZ198"/>
  <c r="BT198"/>
  <c r="BU198" s="1"/>
  <c r="AP206"/>
  <c r="AJ206"/>
  <c r="AK206" s="1"/>
  <c r="BZ206"/>
  <c r="BT206"/>
  <c r="BU206" s="1"/>
  <c r="BH176"/>
  <c r="BB176"/>
  <c r="BC176" s="1"/>
  <c r="BJ176"/>
  <c r="CY176"/>
  <c r="CX176"/>
  <c r="DL180"/>
  <c r="DK180"/>
  <c r="BF180"/>
  <c r="BG180" s="1"/>
  <c r="BM180" s="1"/>
  <c r="BK180"/>
  <c r="BL180" s="1"/>
  <c r="CI184"/>
  <c r="CH184"/>
  <c r="CL184" s="1"/>
  <c r="X184"/>
  <c r="R184"/>
  <c r="S184" s="1"/>
  <c r="Z184"/>
  <c r="BT179"/>
  <c r="BU179" s="1"/>
  <c r="CB179"/>
  <c r="BZ179"/>
  <c r="CJ190"/>
  <c r="X192"/>
  <c r="R192"/>
  <c r="S192" s="1"/>
  <c r="Z192"/>
  <c r="CQ193"/>
  <c r="CI200"/>
  <c r="CH200"/>
  <c r="CL200" s="1"/>
  <c r="BH204"/>
  <c r="BB204"/>
  <c r="BC204" s="1"/>
  <c r="BJ204"/>
  <c r="CJ206"/>
  <c r="CI171"/>
  <c r="CH171"/>
  <c r="CL171" s="1"/>
  <c r="X171"/>
  <c r="Z171"/>
  <c r="R171"/>
  <c r="S171" s="1"/>
  <c r="CR181"/>
  <c r="CQ181"/>
  <c r="CK182"/>
  <c r="CJ182"/>
  <c r="CK186"/>
  <c r="CJ186"/>
  <c r="CI189"/>
  <c r="CH189"/>
  <c r="CL189" s="1"/>
  <c r="R193"/>
  <c r="S193" s="1"/>
  <c r="Z193"/>
  <c r="X193"/>
  <c r="BF193"/>
  <c r="BG193" s="1"/>
  <c r="BM193" s="1"/>
  <c r="BK193"/>
  <c r="BL193" s="1"/>
  <c r="R197"/>
  <c r="S197" s="1"/>
  <c r="Z197"/>
  <c r="X197"/>
  <c r="BF197"/>
  <c r="BG197" s="1"/>
  <c r="BM197" s="1"/>
  <c r="BK197"/>
  <c r="BL197" s="1"/>
  <c r="R201"/>
  <c r="S201" s="1"/>
  <c r="Z201"/>
  <c r="X201"/>
  <c r="BF201"/>
  <c r="BG201" s="1"/>
  <c r="BM201" s="1"/>
  <c r="BK201"/>
  <c r="BL201" s="1"/>
  <c r="R205"/>
  <c r="S205" s="1"/>
  <c r="Z205"/>
  <c r="X205"/>
  <c r="BF205"/>
  <c r="BG205" s="1"/>
  <c r="BM205" s="1"/>
  <c r="BK205"/>
  <c r="BL205" s="1"/>
  <c r="CP187"/>
  <c r="CO187"/>
  <c r="CS187" s="1"/>
  <c r="CI175"/>
  <c r="CH175"/>
  <c r="CL175" s="1"/>
  <c r="X175"/>
  <c r="R175"/>
  <c r="S175" s="1"/>
  <c r="Z175"/>
  <c r="BH183"/>
  <c r="BB183"/>
  <c r="BC183" s="1"/>
  <c r="BJ183"/>
  <c r="BI9"/>
  <c r="AQ15"/>
  <c r="CA15"/>
  <c r="V9"/>
  <c r="V11"/>
  <c r="BX11"/>
  <c r="AO28"/>
  <c r="AS28" s="1"/>
  <c r="AT28" s="1"/>
  <c r="BT20"/>
  <c r="BU20" s="1"/>
  <c r="BY20" s="1"/>
  <c r="AO24"/>
  <c r="AN26"/>
  <c r="AO26" s="1"/>
  <c r="BB22"/>
  <c r="BC22" s="1"/>
  <c r="BG22" s="1"/>
  <c r="R22"/>
  <c r="S22" s="1"/>
  <c r="W22" s="1"/>
  <c r="DG24"/>
  <c r="DH24" s="1"/>
  <c r="DG26"/>
  <c r="DH26" s="1"/>
  <c r="BX24"/>
  <c r="R39"/>
  <c r="S39" s="1"/>
  <c r="CO25"/>
  <c r="AJ29"/>
  <c r="AK29" s="1"/>
  <c r="AO29" s="1"/>
  <c r="AS41"/>
  <c r="AT41" s="1"/>
  <c r="DG41"/>
  <c r="DH41" s="1"/>
  <c r="DI48"/>
  <c r="DM48" s="1"/>
  <c r="AA52"/>
  <c r="AB52" s="1"/>
  <c r="BK52"/>
  <c r="BL52" s="1"/>
  <c r="V53"/>
  <c r="W53" s="1"/>
  <c r="AC53" s="1"/>
  <c r="AP41"/>
  <c r="V41"/>
  <c r="W41" s="1"/>
  <c r="AC41" s="1"/>
  <c r="AR41"/>
  <c r="CO30"/>
  <c r="CV37"/>
  <c r="BB39"/>
  <c r="BC39" s="1"/>
  <c r="CR42"/>
  <c r="CH43"/>
  <c r="CL43" s="1"/>
  <c r="DM68"/>
  <c r="CR57"/>
  <c r="AN56"/>
  <c r="AO56" s="1"/>
  <c r="AU56" s="1"/>
  <c r="V68"/>
  <c r="W68" s="1"/>
  <c r="AC68" s="1"/>
  <c r="AJ48"/>
  <c r="AK48" s="1"/>
  <c r="DG56"/>
  <c r="DH56" s="1"/>
  <c r="CY68"/>
  <c r="BH70"/>
  <c r="DI74"/>
  <c r="DJ74" s="1"/>
  <c r="BK60"/>
  <c r="BL60" s="1"/>
  <c r="AA60"/>
  <c r="AB60" s="1"/>
  <c r="BT64"/>
  <c r="BU64" s="1"/>
  <c r="DM73"/>
  <c r="AJ64"/>
  <c r="AK64" s="1"/>
  <c r="CW70"/>
  <c r="CI74"/>
  <c r="DM81"/>
  <c r="AP78"/>
  <c r="BB66"/>
  <c r="BC66" s="1"/>
  <c r="AA81"/>
  <c r="AB81" s="1"/>
  <c r="BK81"/>
  <c r="BL81" s="1"/>
  <c r="CK83"/>
  <c r="BF72"/>
  <c r="BG72" s="1"/>
  <c r="BM72" s="1"/>
  <c r="DM86"/>
  <c r="BZ97"/>
  <c r="AP113"/>
  <c r="BZ113"/>
  <c r="DM95"/>
  <c r="CK95"/>
  <c r="BK89"/>
  <c r="BL89" s="1"/>
  <c r="DM89"/>
  <c r="AA93"/>
  <c r="AB93" s="1"/>
  <c r="CW83"/>
  <c r="CX93"/>
  <c r="AS94"/>
  <c r="AT94" s="1"/>
  <c r="V101"/>
  <c r="W101" s="1"/>
  <c r="AC101" s="1"/>
  <c r="BF113"/>
  <c r="BG113" s="1"/>
  <c r="BM113" s="1"/>
  <c r="BK117"/>
  <c r="BL117" s="1"/>
  <c r="AA117"/>
  <c r="AB117" s="1"/>
  <c r="AJ105"/>
  <c r="AK105" s="1"/>
  <c r="AJ113"/>
  <c r="AK113" s="1"/>
  <c r="BZ117"/>
  <c r="V137"/>
  <c r="W137" s="1"/>
  <c r="AC137" s="1"/>
  <c r="BB89"/>
  <c r="BC89" s="1"/>
  <c r="AA122"/>
  <c r="AB122" s="1"/>
  <c r="AP130"/>
  <c r="AN134"/>
  <c r="AO134" s="1"/>
  <c r="AU134" s="1"/>
  <c r="AA137"/>
  <c r="AB137" s="1"/>
  <c r="CY129"/>
  <c r="AJ129"/>
  <c r="AK129" s="1"/>
  <c r="BT105"/>
  <c r="BU105" s="1"/>
  <c r="BT113"/>
  <c r="BU113" s="1"/>
  <c r="AP125"/>
  <c r="DI130"/>
  <c r="DJ130" s="1"/>
  <c r="DC134"/>
  <c r="DD134" s="1"/>
  <c r="AP151"/>
  <c r="BZ151"/>
  <c r="AP155"/>
  <c r="BZ155"/>
  <c r="AP159"/>
  <c r="BZ159"/>
  <c r="AP163"/>
  <c r="BZ163"/>
  <c r="AP167"/>
  <c r="BZ167"/>
  <c r="X181"/>
  <c r="BH181"/>
  <c r="BK141"/>
  <c r="BL141" s="1"/>
  <c r="AA141"/>
  <c r="AB141" s="1"/>
  <c r="CW141"/>
  <c r="CV145"/>
  <c r="CZ145" s="1"/>
  <c r="DM163"/>
  <c r="DI167"/>
  <c r="DJ167" s="1"/>
  <c r="CI139"/>
  <c r="CH143"/>
  <c r="CL143" s="1"/>
  <c r="CH149"/>
  <c r="CL149" s="1"/>
  <c r="CV151"/>
  <c r="CZ151" s="1"/>
  <c r="CH153"/>
  <c r="CL153" s="1"/>
  <c r="CV159"/>
  <c r="CZ159" s="1"/>
  <c r="BB147"/>
  <c r="BC147" s="1"/>
  <c r="R157"/>
  <c r="S157" s="1"/>
  <c r="BH169"/>
  <c r="CH173"/>
  <c r="CL173" s="1"/>
  <c r="DM196"/>
  <c r="DM204"/>
  <c r="BB177"/>
  <c r="BC177" s="1"/>
  <c r="R185"/>
  <c r="S185" s="1"/>
  <c r="CV188"/>
  <c r="CZ188" s="1"/>
  <c r="BF192"/>
  <c r="BG192" s="1"/>
  <c r="BM192" s="1"/>
  <c r="V196"/>
  <c r="W196" s="1"/>
  <c r="AC196" s="1"/>
  <c r="CW171"/>
  <c r="R161"/>
  <c r="S161" s="1"/>
  <c r="CP180"/>
  <c r="AS183"/>
  <c r="AT183" s="1"/>
  <c r="DG183"/>
  <c r="DH183" s="1"/>
  <c r="BT151"/>
  <c r="BU151" s="1"/>
  <c r="BT159"/>
  <c r="BU159" s="1"/>
  <c r="BT167"/>
  <c r="BU167" s="1"/>
  <c r="AJ175"/>
  <c r="AK175" s="1"/>
  <c r="BF179"/>
  <c r="BG179" s="1"/>
  <c r="BM179" s="1"/>
  <c r="AP183"/>
  <c r="CW190"/>
  <c r="R206"/>
  <c r="S206" s="1"/>
  <c r="BB190"/>
  <c r="BC190" s="1"/>
  <c r="BT196"/>
  <c r="BU196" s="1"/>
  <c r="CW202"/>
  <c r="V12"/>
  <c r="W12" s="1"/>
  <c r="X16"/>
  <c r="Y16" s="1"/>
  <c r="R16"/>
  <c r="S16" s="1"/>
  <c r="Z16"/>
  <c r="BF16"/>
  <c r="X9"/>
  <c r="Y9" s="1"/>
  <c r="R9"/>
  <c r="S9" s="1"/>
  <c r="Z9"/>
  <c r="R11"/>
  <c r="S11" s="1"/>
  <c r="Z11"/>
  <c r="X11"/>
  <c r="Y11" s="1"/>
  <c r="CI15"/>
  <c r="CH15"/>
  <c r="BX19"/>
  <c r="BY19" s="1"/>
  <c r="X21"/>
  <c r="Y21" s="1"/>
  <c r="R21"/>
  <c r="S21" s="1"/>
  <c r="Z21"/>
  <c r="BF21"/>
  <c r="BG21" s="1"/>
  <c r="BH25"/>
  <c r="BI25" s="1"/>
  <c r="BB25"/>
  <c r="BC25" s="1"/>
  <c r="BJ25"/>
  <c r="BH20"/>
  <c r="BI20" s="1"/>
  <c r="BB20"/>
  <c r="BC20" s="1"/>
  <c r="BG20" s="1"/>
  <c r="BJ20"/>
  <c r="CP22"/>
  <c r="CO22"/>
  <c r="X33"/>
  <c r="Y33" s="1"/>
  <c r="R33"/>
  <c r="S33" s="1"/>
  <c r="W33" s="1"/>
  <c r="Z33"/>
  <c r="BJ28"/>
  <c r="BH28"/>
  <c r="BI28" s="1"/>
  <c r="BF28"/>
  <c r="CJ28"/>
  <c r="CK28"/>
  <c r="CP29"/>
  <c r="CO29"/>
  <c r="V30"/>
  <c r="W30" s="1"/>
  <c r="CP33"/>
  <c r="CO33"/>
  <c r="V34"/>
  <c r="W34" s="1"/>
  <c r="V38"/>
  <c r="W38" s="1"/>
  <c r="AC38" s="1"/>
  <c r="AA38"/>
  <c r="AB38" s="1"/>
  <c r="DJ39"/>
  <c r="X24"/>
  <c r="Y24" s="1"/>
  <c r="Z24"/>
  <c r="R24"/>
  <c r="S24" s="1"/>
  <c r="CO26"/>
  <c r="CP26"/>
  <c r="BB45"/>
  <c r="BC45" s="1"/>
  <c r="BH45"/>
  <c r="CP47"/>
  <c r="CO47"/>
  <c r="CS47" s="1"/>
  <c r="CI48"/>
  <c r="CH48"/>
  <c r="CL48" s="1"/>
  <c r="CP51"/>
  <c r="CO51"/>
  <c r="CS51" s="1"/>
  <c r="CI52"/>
  <c r="CH52"/>
  <c r="CL52" s="1"/>
  <c r="CP55"/>
  <c r="CO55"/>
  <c r="CS55" s="1"/>
  <c r="AP59"/>
  <c r="AJ59"/>
  <c r="AK59" s="1"/>
  <c r="BZ59"/>
  <c r="BT59"/>
  <c r="BU59" s="1"/>
  <c r="V46"/>
  <c r="W46" s="1"/>
  <c r="AC46" s="1"/>
  <c r="AA46"/>
  <c r="AB46" s="1"/>
  <c r="CI49"/>
  <c r="CH49"/>
  <c r="CL49" s="1"/>
  <c r="CX49"/>
  <c r="X53"/>
  <c r="R53"/>
  <c r="S53" s="1"/>
  <c r="Z53"/>
  <c r="CP45"/>
  <c r="CO45"/>
  <c r="CS45" s="1"/>
  <c r="CX46"/>
  <c r="CY46"/>
  <c r="CO49"/>
  <c r="CS49" s="1"/>
  <c r="CP49"/>
  <c r="CO53"/>
  <c r="CS53" s="1"/>
  <c r="CP53"/>
  <c r="BH41"/>
  <c r="BB41"/>
  <c r="BC41" s="1"/>
  <c r="BJ41"/>
  <c r="CI42"/>
  <c r="CH42"/>
  <c r="CL42" s="1"/>
  <c r="X42"/>
  <c r="R42"/>
  <c r="S42" s="1"/>
  <c r="Z42"/>
  <c r="BH56"/>
  <c r="BB56"/>
  <c r="BC56" s="1"/>
  <c r="BJ56"/>
  <c r="X61"/>
  <c r="R61"/>
  <c r="S61" s="1"/>
  <c r="Z61"/>
  <c r="DK61"/>
  <c r="DL61"/>
  <c r="BT60"/>
  <c r="BU60" s="1"/>
  <c r="CB60"/>
  <c r="BZ60"/>
  <c r="CW61"/>
  <c r="CV61"/>
  <c r="CZ61" s="1"/>
  <c r="R64"/>
  <c r="S64" s="1"/>
  <c r="X64"/>
  <c r="BB64"/>
  <c r="BC64" s="1"/>
  <c r="BH64"/>
  <c r="CJ64"/>
  <c r="CX66"/>
  <c r="X67"/>
  <c r="R67"/>
  <c r="S67" s="1"/>
  <c r="Z67"/>
  <c r="BK67"/>
  <c r="BL67" s="1"/>
  <c r="BF67"/>
  <c r="BG67" s="1"/>
  <c r="BM67" s="1"/>
  <c r="CQ67"/>
  <c r="DL68"/>
  <c r="DK68"/>
  <c r="CX70"/>
  <c r="X71"/>
  <c r="R71"/>
  <c r="S71" s="1"/>
  <c r="Z71"/>
  <c r="BK71"/>
  <c r="BL71" s="1"/>
  <c r="BF71"/>
  <c r="BG71" s="1"/>
  <c r="BM71" s="1"/>
  <c r="CQ71"/>
  <c r="BH75"/>
  <c r="BB75"/>
  <c r="BC75" s="1"/>
  <c r="BJ75"/>
  <c r="CI57"/>
  <c r="CH57"/>
  <c r="CL57" s="1"/>
  <c r="X57"/>
  <c r="R57"/>
  <c r="S57" s="1"/>
  <c r="Z57"/>
  <c r="DL57"/>
  <c r="DK57"/>
  <c r="CX64"/>
  <c r="R68"/>
  <c r="S68" s="1"/>
  <c r="Z68"/>
  <c r="X68"/>
  <c r="CQ69"/>
  <c r="CR69"/>
  <c r="CR54"/>
  <c r="CQ54"/>
  <c r="CJ59"/>
  <c r="CK59"/>
  <c r="AJ61"/>
  <c r="AK61" s="1"/>
  <c r="AP61"/>
  <c r="AR61"/>
  <c r="CX63"/>
  <c r="DI63"/>
  <c r="DJ63" s="1"/>
  <c r="DL81"/>
  <c r="DK81"/>
  <c r="CP83"/>
  <c r="CO83"/>
  <c r="CS83" s="1"/>
  <c r="AP87"/>
  <c r="AJ87"/>
  <c r="AK87" s="1"/>
  <c r="BZ87"/>
  <c r="BT87"/>
  <c r="BU87" s="1"/>
  <c r="V79"/>
  <c r="W79" s="1"/>
  <c r="AC79" s="1"/>
  <c r="AA79"/>
  <c r="AB79" s="1"/>
  <c r="CH81"/>
  <c r="CL81" s="1"/>
  <c r="CI81"/>
  <c r="CX81"/>
  <c r="CP78"/>
  <c r="CO78"/>
  <c r="CS78" s="1"/>
  <c r="BF78"/>
  <c r="BG78" s="1"/>
  <c r="BM78" s="1"/>
  <c r="BJ78"/>
  <c r="AA82"/>
  <c r="AB82" s="1"/>
  <c r="V82"/>
  <c r="W82" s="1"/>
  <c r="AC82" s="1"/>
  <c r="V86"/>
  <c r="W86" s="1"/>
  <c r="AC86" s="1"/>
  <c r="AA86"/>
  <c r="AB86" s="1"/>
  <c r="V90"/>
  <c r="W90" s="1"/>
  <c r="AC90" s="1"/>
  <c r="AA90"/>
  <c r="AB90" s="1"/>
  <c r="CI90"/>
  <c r="CH90"/>
  <c r="CL90" s="1"/>
  <c r="CO72"/>
  <c r="CS72" s="1"/>
  <c r="CP72"/>
  <c r="CI72"/>
  <c r="CH72"/>
  <c r="CL72" s="1"/>
  <c r="X72"/>
  <c r="R72"/>
  <c r="S72" s="1"/>
  <c r="Z72"/>
  <c r="CP97"/>
  <c r="CO97"/>
  <c r="CS97" s="1"/>
  <c r="CI98"/>
  <c r="CH98"/>
  <c r="CL98" s="1"/>
  <c r="AA102"/>
  <c r="AB102" s="1"/>
  <c r="V102"/>
  <c r="W102" s="1"/>
  <c r="AC102" s="1"/>
  <c r="X106"/>
  <c r="R106"/>
  <c r="S106" s="1"/>
  <c r="Z106"/>
  <c r="BK106"/>
  <c r="BL106" s="1"/>
  <c r="BF106"/>
  <c r="BG106" s="1"/>
  <c r="BM106" s="1"/>
  <c r="BH110"/>
  <c r="BB110"/>
  <c r="BC110" s="1"/>
  <c r="BJ110"/>
  <c r="CP113"/>
  <c r="CO113"/>
  <c r="CS113" s="1"/>
  <c r="CI114"/>
  <c r="CH114"/>
  <c r="CL114" s="1"/>
  <c r="X118"/>
  <c r="R118"/>
  <c r="S118" s="1"/>
  <c r="Z118"/>
  <c r="BF118"/>
  <c r="BG118" s="1"/>
  <c r="BM118" s="1"/>
  <c r="BK118"/>
  <c r="BL118" s="1"/>
  <c r="DJ91"/>
  <c r="BH91"/>
  <c r="BB91"/>
  <c r="BC91" s="1"/>
  <c r="X91"/>
  <c r="R91"/>
  <c r="S91" s="1"/>
  <c r="BT89"/>
  <c r="BU89" s="1"/>
  <c r="BZ89"/>
  <c r="CP94"/>
  <c r="CO94"/>
  <c r="CS94" s="1"/>
  <c r="BH85"/>
  <c r="BB85"/>
  <c r="BC85" s="1"/>
  <c r="BJ85"/>
  <c r="BF93"/>
  <c r="BG93" s="1"/>
  <c r="BM93" s="1"/>
  <c r="BJ93"/>
  <c r="R101"/>
  <c r="S101" s="1"/>
  <c r="Z101"/>
  <c r="X101"/>
  <c r="DL102"/>
  <c r="DK102"/>
  <c r="AP104"/>
  <c r="AJ104"/>
  <c r="AK104" s="1"/>
  <c r="BZ104"/>
  <c r="BT104"/>
  <c r="BU104" s="1"/>
  <c r="CP104"/>
  <c r="CO104"/>
  <c r="CS104" s="1"/>
  <c r="DI108"/>
  <c r="DJ108" s="1"/>
  <c r="CI109"/>
  <c r="CH109"/>
  <c r="CL109" s="1"/>
  <c r="CK111"/>
  <c r="CJ111"/>
  <c r="CW112"/>
  <c r="CV112"/>
  <c r="CZ112" s="1"/>
  <c r="BB113"/>
  <c r="BC113" s="1"/>
  <c r="BJ113"/>
  <c r="BH113"/>
  <c r="DI120"/>
  <c r="DJ120" s="1"/>
  <c r="DI124"/>
  <c r="DJ124" s="1"/>
  <c r="CW124"/>
  <c r="CV124"/>
  <c r="CZ124" s="1"/>
  <c r="DK125"/>
  <c r="DL125"/>
  <c r="CX127"/>
  <c r="CY127"/>
  <c r="V134"/>
  <c r="W134" s="1"/>
  <c r="AC134" s="1"/>
  <c r="AA134"/>
  <c r="AB134" s="1"/>
  <c r="CO134"/>
  <c r="CS134" s="1"/>
  <c r="CP134"/>
  <c r="BH117"/>
  <c r="BJ117"/>
  <c r="BB117"/>
  <c r="BC117" s="1"/>
  <c r="CI126"/>
  <c r="CH126"/>
  <c r="CL126" s="1"/>
  <c r="X126"/>
  <c r="R126"/>
  <c r="S126" s="1"/>
  <c r="Z126"/>
  <c r="BF133"/>
  <c r="BG133" s="1"/>
  <c r="BM133" s="1"/>
  <c r="BK133"/>
  <c r="BL133" s="1"/>
  <c r="CY130"/>
  <c r="DL133"/>
  <c r="DK133"/>
  <c r="X137"/>
  <c r="R137"/>
  <c r="S137" s="1"/>
  <c r="Z137"/>
  <c r="DL142"/>
  <c r="DK142"/>
  <c r="CI122"/>
  <c r="CH122"/>
  <c r="CL122" s="1"/>
  <c r="X122"/>
  <c r="R122"/>
  <c r="S122" s="1"/>
  <c r="Z122"/>
  <c r="CK128"/>
  <c r="CJ128"/>
  <c r="BZ132"/>
  <c r="BT132"/>
  <c r="BU132" s="1"/>
  <c r="CB132"/>
  <c r="R138"/>
  <c r="S138" s="1"/>
  <c r="Z138"/>
  <c r="X138"/>
  <c r="BF138"/>
  <c r="BG138" s="1"/>
  <c r="BM138" s="1"/>
  <c r="BK138"/>
  <c r="BL138" s="1"/>
  <c r="CJ140"/>
  <c r="CK140"/>
  <c r="R142"/>
  <c r="S142" s="1"/>
  <c r="Z142"/>
  <c r="X142"/>
  <c r="BF142"/>
  <c r="BG142" s="1"/>
  <c r="BM142" s="1"/>
  <c r="BK142"/>
  <c r="BL142" s="1"/>
  <c r="DJ143"/>
  <c r="CJ124"/>
  <c r="CK124"/>
  <c r="CQ127"/>
  <c r="CR127"/>
  <c r="CP129"/>
  <c r="CO129"/>
  <c r="CS129" s="1"/>
  <c r="BT145"/>
  <c r="BU145" s="1"/>
  <c r="CB145"/>
  <c r="BZ145"/>
  <c r="CR148"/>
  <c r="CQ148"/>
  <c r="CP151"/>
  <c r="CO151"/>
  <c r="CS151" s="1"/>
  <c r="CI152"/>
  <c r="CH152"/>
  <c r="CL152" s="1"/>
  <c r="CP155"/>
  <c r="CO155"/>
  <c r="CS155" s="1"/>
  <c r="CI156"/>
  <c r="CH156"/>
  <c r="CL156" s="1"/>
  <c r="CP159"/>
  <c r="CO159"/>
  <c r="CS159" s="1"/>
  <c r="CI160"/>
  <c r="CH160"/>
  <c r="CL160" s="1"/>
  <c r="CP163"/>
  <c r="CO163"/>
  <c r="CS163" s="1"/>
  <c r="CI164"/>
  <c r="CH164"/>
  <c r="CL164" s="1"/>
  <c r="CP167"/>
  <c r="CO167"/>
  <c r="CS167" s="1"/>
  <c r="CH168"/>
  <c r="CL168" s="1"/>
  <c r="CI168"/>
  <c r="V172"/>
  <c r="W172" s="1"/>
  <c r="AC172" s="1"/>
  <c r="AA172"/>
  <c r="AB172" s="1"/>
  <c r="CJ185"/>
  <c r="DJ185"/>
  <c r="CR143"/>
  <c r="CQ143"/>
  <c r="CK144"/>
  <c r="CJ144"/>
  <c r="CP145"/>
  <c r="CO145"/>
  <c r="CS145" s="1"/>
  <c r="CI145"/>
  <c r="CH145"/>
  <c r="CL145" s="1"/>
  <c r="X145"/>
  <c r="R145"/>
  <c r="S145" s="1"/>
  <c r="Z145"/>
  <c r="CJ148"/>
  <c r="CK148"/>
  <c r="BF146"/>
  <c r="BG146" s="1"/>
  <c r="BM146" s="1"/>
  <c r="BK146"/>
  <c r="BL146" s="1"/>
  <c r="CX146"/>
  <c r="DK175"/>
  <c r="DL175"/>
  <c r="CP190"/>
  <c r="CO190"/>
  <c r="CS190" s="1"/>
  <c r="CX194"/>
  <c r="DL196"/>
  <c r="DK196"/>
  <c r="CP198"/>
  <c r="CO198"/>
  <c r="CS198" s="1"/>
  <c r="CX202"/>
  <c r="DL204"/>
  <c r="DK204"/>
  <c r="CP206"/>
  <c r="CO206"/>
  <c r="CS206" s="1"/>
  <c r="CY172"/>
  <c r="CX172"/>
  <c r="DL176"/>
  <c r="DK176"/>
  <c r="BF176"/>
  <c r="BG176" s="1"/>
  <c r="BM176" s="1"/>
  <c r="BK176"/>
  <c r="BL176" s="1"/>
  <c r="CI180"/>
  <c r="CH180"/>
  <c r="CL180" s="1"/>
  <c r="X180"/>
  <c r="R180"/>
  <c r="S180" s="1"/>
  <c r="Z180"/>
  <c r="V184"/>
  <c r="W184" s="1"/>
  <c r="AC184" s="1"/>
  <c r="AA184"/>
  <c r="AB184" s="1"/>
  <c r="BH192"/>
  <c r="BB192"/>
  <c r="BC192" s="1"/>
  <c r="BJ192"/>
  <c r="CJ194"/>
  <c r="X196"/>
  <c r="R196"/>
  <c r="S196" s="1"/>
  <c r="Z196"/>
  <c r="CI204"/>
  <c r="CH204"/>
  <c r="CL204" s="1"/>
  <c r="CX204"/>
  <c r="DL170"/>
  <c r="DK170"/>
  <c r="CO171"/>
  <c r="CS171" s="1"/>
  <c r="CP171"/>
  <c r="CI188"/>
  <c r="CH188"/>
  <c r="CL188" s="1"/>
  <c r="X188"/>
  <c r="R188"/>
  <c r="S188" s="1"/>
  <c r="Z188"/>
  <c r="BT188"/>
  <c r="BU188" s="1"/>
  <c r="CB188"/>
  <c r="BZ188"/>
  <c r="AJ189"/>
  <c r="AK189" s="1"/>
  <c r="AP189"/>
  <c r="AR189"/>
  <c r="BB193"/>
  <c r="BC193" s="1"/>
  <c r="BJ193"/>
  <c r="BH193"/>
  <c r="BB197"/>
  <c r="BC197" s="1"/>
  <c r="BJ197"/>
  <c r="BH197"/>
  <c r="BB201"/>
  <c r="BC201" s="1"/>
  <c r="BJ201"/>
  <c r="BH201"/>
  <c r="BB205"/>
  <c r="BC205" s="1"/>
  <c r="BJ205"/>
  <c r="BH205"/>
  <c r="CX179"/>
  <c r="CP175"/>
  <c r="CO175"/>
  <c r="CS175" s="1"/>
  <c r="CI179"/>
  <c r="CH179"/>
  <c r="CL179" s="1"/>
  <c r="X179"/>
  <c r="R179"/>
  <c r="S179" s="1"/>
  <c r="Z179"/>
  <c r="AQ11"/>
  <c r="BG11"/>
  <c r="V15"/>
  <c r="W15" s="1"/>
  <c r="AJ15"/>
  <c r="AK15" s="1"/>
  <c r="AO15" s="1"/>
  <c r="BT11"/>
  <c r="BU11" s="1"/>
  <c r="CI17"/>
  <c r="BB17"/>
  <c r="BC17" s="1"/>
  <c r="BG17" s="1"/>
  <c r="AJ11"/>
  <c r="AK11" s="1"/>
  <c r="AO11" s="1"/>
  <c r="CP21"/>
  <c r="CA19"/>
  <c r="AQ19"/>
  <c r="BY26"/>
  <c r="W29"/>
  <c r="BG33"/>
  <c r="CB19"/>
  <c r="CA24"/>
  <c r="AQ24"/>
  <c r="W27"/>
  <c r="BB24"/>
  <c r="BC24" s="1"/>
  <c r="BG24" s="1"/>
  <c r="R31"/>
  <c r="S31" s="1"/>
  <c r="W31" s="1"/>
  <c r="AN42"/>
  <c r="AO42" s="1"/>
  <c r="AU42" s="1"/>
  <c r="BB43"/>
  <c r="BC43" s="1"/>
  <c r="AP45"/>
  <c r="BZ48"/>
  <c r="BF53"/>
  <c r="BG53" s="1"/>
  <c r="BM53" s="1"/>
  <c r="AA49"/>
  <c r="AB49" s="1"/>
  <c r="BK49"/>
  <c r="BL49" s="1"/>
  <c r="AA53"/>
  <c r="AB53" s="1"/>
  <c r="BK53"/>
  <c r="BL53" s="1"/>
  <c r="BT29"/>
  <c r="BU29" s="1"/>
  <c r="BY29" s="1"/>
  <c r="V37"/>
  <c r="W37" s="1"/>
  <c r="R43"/>
  <c r="S43" s="1"/>
  <c r="AJ49"/>
  <c r="AK49" s="1"/>
  <c r="CV48"/>
  <c r="CZ48" s="1"/>
  <c r="AA61"/>
  <c r="AB61" s="1"/>
  <c r="BT49"/>
  <c r="BU49" s="1"/>
  <c r="BF68"/>
  <c r="BG68" s="1"/>
  <c r="BM68" s="1"/>
  <c r="AJ52"/>
  <c r="AK52" s="1"/>
  <c r="AP60"/>
  <c r="AR60"/>
  <c r="CW66"/>
  <c r="BX76"/>
  <c r="BY76" s="1"/>
  <c r="CE76" s="1"/>
  <c r="R70"/>
  <c r="S70" s="1"/>
  <c r="CP75"/>
  <c r="AN76"/>
  <c r="AO76" s="1"/>
  <c r="AU76" s="1"/>
  <c r="CK79"/>
  <c r="CY81"/>
  <c r="CR82"/>
  <c r="DI83"/>
  <c r="DJ83" s="1"/>
  <c r="BH87"/>
  <c r="DI87"/>
  <c r="DJ87" s="1"/>
  <c r="BK72"/>
  <c r="BL72" s="1"/>
  <c r="AA72"/>
  <c r="AB72" s="1"/>
  <c r="AJ74"/>
  <c r="AK74" s="1"/>
  <c r="BT81"/>
  <c r="BU81" s="1"/>
  <c r="AP109"/>
  <c r="BZ109"/>
  <c r="AR78"/>
  <c r="BJ89"/>
  <c r="CV94"/>
  <c r="CZ94" s="1"/>
  <c r="AP89"/>
  <c r="DM113"/>
  <c r="DC85"/>
  <c r="DD85" s="1"/>
  <c r="AA97"/>
  <c r="AB97" s="1"/>
  <c r="R83"/>
  <c r="S83" s="1"/>
  <c r="CW87"/>
  <c r="BH97"/>
  <c r="BF101"/>
  <c r="BG101" s="1"/>
  <c r="BM101" s="1"/>
  <c r="CO102"/>
  <c r="CS102" s="1"/>
  <c r="V105"/>
  <c r="W105" s="1"/>
  <c r="AC105" s="1"/>
  <c r="DM106"/>
  <c r="DM137"/>
  <c r="DI121"/>
  <c r="DP121" s="1"/>
  <c r="BT101"/>
  <c r="BU101" s="1"/>
  <c r="BT109"/>
  <c r="BU109" s="1"/>
  <c r="BX130"/>
  <c r="BY130" s="1"/>
  <c r="CE130" s="1"/>
  <c r="X134"/>
  <c r="BF137"/>
  <c r="BG137" s="1"/>
  <c r="BM137" s="1"/>
  <c r="AJ122"/>
  <c r="AK122" s="1"/>
  <c r="BT97"/>
  <c r="BU97" s="1"/>
  <c r="DI132"/>
  <c r="DJ132" s="1"/>
  <c r="BX133"/>
  <c r="BY133" s="1"/>
  <c r="CE133" s="1"/>
  <c r="CY137"/>
  <c r="DM147"/>
  <c r="BK129"/>
  <c r="BL129" s="1"/>
  <c r="AA129"/>
  <c r="AB129" s="1"/>
  <c r="BF125"/>
  <c r="BG125" s="1"/>
  <c r="BM125" s="1"/>
  <c r="BF130"/>
  <c r="BG130" s="1"/>
  <c r="BM130" s="1"/>
  <c r="DG134"/>
  <c r="DH134" s="1"/>
  <c r="CC134"/>
  <c r="CD134" s="1"/>
  <c r="AS134"/>
  <c r="AT134" s="1"/>
  <c r="DM173"/>
  <c r="DM128"/>
  <c r="AJ137"/>
  <c r="AK137" s="1"/>
  <c r="AA145"/>
  <c r="AB145" s="1"/>
  <c r="AJ145"/>
  <c r="AK145" s="1"/>
  <c r="V151"/>
  <c r="W151" s="1"/>
  <c r="AC151" s="1"/>
  <c r="DM152"/>
  <c r="V155"/>
  <c r="W155" s="1"/>
  <c r="AC155" s="1"/>
  <c r="DM156"/>
  <c r="V159"/>
  <c r="W159" s="1"/>
  <c r="AC159" s="1"/>
  <c r="DM160"/>
  <c r="V163"/>
  <c r="W163" s="1"/>
  <c r="AC163" s="1"/>
  <c r="DM164"/>
  <c r="V167"/>
  <c r="W167" s="1"/>
  <c r="AC167" s="1"/>
  <c r="BB143"/>
  <c r="BC143" s="1"/>
  <c r="CR146"/>
  <c r="BB161"/>
  <c r="BC161" s="1"/>
  <c r="CH177"/>
  <c r="CL177" s="1"/>
  <c r="BB173"/>
  <c r="BC173" s="1"/>
  <c r="R181"/>
  <c r="S181" s="1"/>
  <c r="AJ151"/>
  <c r="AK151" s="1"/>
  <c r="AJ159"/>
  <c r="AK159" s="1"/>
  <c r="AJ167"/>
  <c r="AK167" s="1"/>
  <c r="AP188"/>
  <c r="BF196"/>
  <c r="BG196" s="1"/>
  <c r="BM196" s="1"/>
  <c r="V200"/>
  <c r="W200" s="1"/>
  <c r="AC200" s="1"/>
  <c r="BK171"/>
  <c r="BL171" s="1"/>
  <c r="AA171"/>
  <c r="AB171" s="1"/>
  <c r="R153"/>
  <c r="S153" s="1"/>
  <c r="BB165"/>
  <c r="BC165" s="1"/>
  <c r="DM175"/>
  <c r="CP184"/>
  <c r="BX171"/>
  <c r="BY171" s="1"/>
  <c r="CE171" s="1"/>
  <c r="V175"/>
  <c r="W175" s="1"/>
  <c r="AC175" s="1"/>
  <c r="AA175"/>
  <c r="AB175" s="1"/>
  <c r="CY179"/>
  <c r="AJ179"/>
  <c r="AK179" s="1"/>
  <c r="BF183"/>
  <c r="BG183" s="1"/>
  <c r="BM183" s="1"/>
  <c r="AR188"/>
  <c r="R190"/>
  <c r="S190" s="1"/>
  <c r="AJ196"/>
  <c r="AK196" s="1"/>
  <c r="BB198"/>
  <c r="BC198" s="1"/>
  <c r="BT204"/>
  <c r="BU204" s="1"/>
  <c r="AP187"/>
  <c r="AJ200"/>
  <c r="AK200" s="1"/>
  <c r="BB202"/>
  <c r="BC202" s="1"/>
  <c r="R202"/>
  <c r="S202" s="1"/>
  <c r="DG7"/>
  <c r="DH15" s="1"/>
  <c r="DC7"/>
  <c r="DD17" s="1"/>
  <c r="DH16" l="1"/>
  <c r="DD10"/>
  <c r="DD16"/>
  <c r="DH12"/>
  <c r="DD8"/>
  <c r="DH11"/>
  <c r="DH14"/>
  <c r="DD12"/>
  <c r="DM62"/>
  <c r="DD13"/>
  <c r="DH17"/>
  <c r="DD11"/>
  <c r="DH13"/>
  <c r="DD9"/>
  <c r="DM84"/>
  <c r="DM195"/>
  <c r="DH9"/>
  <c r="DL195"/>
  <c r="DD15"/>
  <c r="DP70"/>
  <c r="DD14"/>
  <c r="DJ140"/>
  <c r="DJ84"/>
  <c r="BG10"/>
  <c r="BK10" s="1"/>
  <c r="BG27"/>
  <c r="DH10"/>
  <c r="DM143"/>
  <c r="CC18"/>
  <c r="CD18" s="1"/>
  <c r="CX107"/>
  <c r="CZ107"/>
  <c r="BK27"/>
  <c r="BL27" s="1"/>
  <c r="CK202"/>
  <c r="CL202"/>
  <c r="BM23"/>
  <c r="CL32"/>
  <c r="CZ29"/>
  <c r="DP203"/>
  <c r="DP171"/>
  <c r="DP180"/>
  <c r="DP148"/>
  <c r="DP116"/>
  <c r="DP52"/>
  <c r="DP185"/>
  <c r="DP89"/>
  <c r="DP206"/>
  <c r="DP174"/>
  <c r="DP78"/>
  <c r="DP175"/>
  <c r="DP47"/>
  <c r="DP144"/>
  <c r="DP112"/>
  <c r="DP48"/>
  <c r="DP149"/>
  <c r="DP85"/>
  <c r="DP53"/>
  <c r="DP154"/>
  <c r="DP194"/>
  <c r="BK14"/>
  <c r="BM14" s="1"/>
  <c r="CY89"/>
  <c r="CZ89"/>
  <c r="CR67"/>
  <c r="CS67"/>
  <c r="CK66"/>
  <c r="CL66"/>
  <c r="CY64"/>
  <c r="CZ64"/>
  <c r="AC26"/>
  <c r="CL28"/>
  <c r="CL24"/>
  <c r="DP179"/>
  <c r="DP147"/>
  <c r="DP83"/>
  <c r="DP51"/>
  <c r="DP156"/>
  <c r="DP124"/>
  <c r="DP60"/>
  <c r="DP129"/>
  <c r="DP97"/>
  <c r="DP65"/>
  <c r="DP183"/>
  <c r="DP151"/>
  <c r="DP119"/>
  <c r="DP87"/>
  <c r="DP55"/>
  <c r="DP184"/>
  <c r="DP152"/>
  <c r="DP120"/>
  <c r="DP88"/>
  <c r="DP157"/>
  <c r="DP125"/>
  <c r="DP130"/>
  <c r="AA27"/>
  <c r="AB27" s="1"/>
  <c r="BK33"/>
  <c r="BL33" s="1"/>
  <c r="CY200"/>
  <c r="CZ200"/>
  <c r="CC37"/>
  <c r="CE37" s="1"/>
  <c r="CR197"/>
  <c r="CS197"/>
  <c r="CX175"/>
  <c r="CZ175"/>
  <c r="CX134"/>
  <c r="CZ134"/>
  <c r="CQ82"/>
  <c r="CS82"/>
  <c r="CY83"/>
  <c r="CZ83"/>
  <c r="CK206"/>
  <c r="CL206"/>
  <c r="CY204"/>
  <c r="CZ204"/>
  <c r="CR193"/>
  <c r="CS193"/>
  <c r="DB212"/>
  <c r="G13" i="23" s="1"/>
  <c r="AU28" i="17"/>
  <c r="BM12"/>
  <c r="DP187"/>
  <c r="DP155"/>
  <c r="DP123"/>
  <c r="DP59"/>
  <c r="DP196"/>
  <c r="DP164"/>
  <c r="DP132"/>
  <c r="DP100"/>
  <c r="DP68"/>
  <c r="DP137"/>
  <c r="DP105"/>
  <c r="DP73"/>
  <c r="DP41"/>
  <c r="DP190"/>
  <c r="CE23"/>
  <c r="DP191"/>
  <c r="DP159"/>
  <c r="DP63"/>
  <c r="DP160"/>
  <c r="DP128"/>
  <c r="DP101"/>
  <c r="DP74"/>
  <c r="DP42"/>
  <c r="CC27"/>
  <c r="CE27" s="1"/>
  <c r="CY121"/>
  <c r="CZ121"/>
  <c r="CY49"/>
  <c r="CZ49"/>
  <c r="AS30"/>
  <c r="AT30" s="1"/>
  <c r="CK194"/>
  <c r="CL194"/>
  <c r="CX130"/>
  <c r="CZ130"/>
  <c r="DJ154"/>
  <c r="AC17"/>
  <c r="AC10"/>
  <c r="CE25"/>
  <c r="AU25"/>
  <c r="DP195"/>
  <c r="DP204"/>
  <c r="DP108"/>
  <c r="DP44"/>
  <c r="DP145"/>
  <c r="DP113"/>
  <c r="DP81"/>
  <c r="DP49"/>
  <c r="DP198"/>
  <c r="DP199"/>
  <c r="DP167"/>
  <c r="DP200"/>
  <c r="DP168"/>
  <c r="DP104"/>
  <c r="DP72"/>
  <c r="DP141"/>
  <c r="DP109"/>
  <c r="DP77"/>
  <c r="DP45"/>
  <c r="DP178"/>
  <c r="DP146"/>
  <c r="DA210"/>
  <c r="DC212"/>
  <c r="H13" i="23" s="1"/>
  <c r="CX191" i="17"/>
  <c r="DJ117"/>
  <c r="DI10"/>
  <c r="DP10" s="1"/>
  <c r="CC34"/>
  <c r="CD34" s="1"/>
  <c r="AS10"/>
  <c r="AT10" s="1"/>
  <c r="DJ90"/>
  <c r="DJ174"/>
  <c r="DK174" s="1"/>
  <c r="DL62"/>
  <c r="DM90"/>
  <c r="DM77"/>
  <c r="DK199"/>
  <c r="DJ88"/>
  <c r="DL65"/>
  <c r="DK65"/>
  <c r="CC10"/>
  <c r="CD10" s="1"/>
  <c r="BY32"/>
  <c r="CC32" s="1"/>
  <c r="CD32" s="1"/>
  <c r="DK178"/>
  <c r="DL178"/>
  <c r="CQ111"/>
  <c r="DM46"/>
  <c r="AA32"/>
  <c r="AB32" s="1"/>
  <c r="DI32"/>
  <c r="DP32" s="1"/>
  <c r="AT25"/>
  <c r="DJ58"/>
  <c r="DM58"/>
  <c r="AA29"/>
  <c r="AB29" s="1"/>
  <c r="AA19"/>
  <c r="AB19" s="1"/>
  <c r="CY39"/>
  <c r="CX39"/>
  <c r="CC30"/>
  <c r="CD30" s="1"/>
  <c r="CY44"/>
  <c r="CX44"/>
  <c r="CQ146"/>
  <c r="DJ135"/>
  <c r="BK37"/>
  <c r="BL37" s="1"/>
  <c r="AS21"/>
  <c r="AT21" s="1"/>
  <c r="CJ195"/>
  <c r="CK195"/>
  <c r="CQ95"/>
  <c r="CX114"/>
  <c r="CY114"/>
  <c r="CX152"/>
  <c r="CY152"/>
  <c r="DK158"/>
  <c r="DL158"/>
  <c r="DK182"/>
  <c r="DL182"/>
  <c r="CQ144"/>
  <c r="CR144"/>
  <c r="DM59"/>
  <c r="BY24"/>
  <c r="W20"/>
  <c r="DM100"/>
  <c r="BY36"/>
  <c r="CC36" s="1"/>
  <c r="CD36" s="1"/>
  <c r="AS32"/>
  <c r="AT32" s="1"/>
  <c r="BY12"/>
  <c r="CC12" s="1"/>
  <c r="CD12" s="1"/>
  <c r="CY107"/>
  <c r="DJ189"/>
  <c r="DL189" s="1"/>
  <c r="CJ58"/>
  <c r="CK58"/>
  <c r="CJ84"/>
  <c r="CK84"/>
  <c r="CQ197"/>
  <c r="BG28"/>
  <c r="CY175"/>
  <c r="CX200"/>
  <c r="DL80"/>
  <c r="DM51"/>
  <c r="DM55"/>
  <c r="BK32"/>
  <c r="BM32" s="1"/>
  <c r="DM189"/>
  <c r="AO12"/>
  <c r="DM140"/>
  <c r="DJ40"/>
  <c r="DL40" s="1"/>
  <c r="CX98"/>
  <c r="CY98"/>
  <c r="AS26"/>
  <c r="AT26" s="1"/>
  <c r="DM45"/>
  <c r="BG16"/>
  <c r="CX121"/>
  <c r="DM187"/>
  <c r="AA36"/>
  <c r="AC36" s="1"/>
  <c r="AA23"/>
  <c r="AC23" s="1"/>
  <c r="AO35"/>
  <c r="AS34"/>
  <c r="AU34" s="1"/>
  <c r="CR95"/>
  <c r="DM125"/>
  <c r="AA18"/>
  <c r="AB18" s="1"/>
  <c r="DJ205"/>
  <c r="DM205"/>
  <c r="CQ40"/>
  <c r="CR40"/>
  <c r="DJ201"/>
  <c r="DM201"/>
  <c r="CK170"/>
  <c r="CJ170"/>
  <c r="DK92"/>
  <c r="DL92"/>
  <c r="AS37"/>
  <c r="AU37" s="1"/>
  <c r="DM60"/>
  <c r="DJ127"/>
  <c r="DM127"/>
  <c r="CX115"/>
  <c r="CY115"/>
  <c r="DJ82"/>
  <c r="DM82"/>
  <c r="DJ115"/>
  <c r="DM115"/>
  <c r="DK96"/>
  <c r="DL96"/>
  <c r="CC13"/>
  <c r="CE13" s="1"/>
  <c r="CQ157"/>
  <c r="CR157"/>
  <c r="CR131"/>
  <c r="CQ131"/>
  <c r="CK10"/>
  <c r="CL10" s="1"/>
  <c r="DJ103"/>
  <c r="DM103"/>
  <c r="AA12"/>
  <c r="AB12" s="1"/>
  <c r="CQ161"/>
  <c r="CR161"/>
  <c r="DJ69"/>
  <c r="DM69"/>
  <c r="CY77"/>
  <c r="CX77"/>
  <c r="DJ107"/>
  <c r="DM107"/>
  <c r="CK132"/>
  <c r="CJ132"/>
  <c r="CC14"/>
  <c r="CD14" s="1"/>
  <c r="AS13"/>
  <c r="AU13" s="1"/>
  <c r="BK18"/>
  <c r="BL18" s="1"/>
  <c r="AS27"/>
  <c r="AT27" s="1"/>
  <c r="BL23"/>
  <c r="AS14"/>
  <c r="AT14" s="1"/>
  <c r="CD27"/>
  <c r="DI36"/>
  <c r="DP36" s="1"/>
  <c r="BK36"/>
  <c r="BL36" s="1"/>
  <c r="BL14"/>
  <c r="CC21"/>
  <c r="CD21" s="1"/>
  <c r="CD25"/>
  <c r="AS23"/>
  <c r="AT23" s="1"/>
  <c r="DI23"/>
  <c r="DP23" s="1"/>
  <c r="CD37"/>
  <c r="CC16"/>
  <c r="CD16" s="1"/>
  <c r="AT34"/>
  <c r="CJ158"/>
  <c r="CK158"/>
  <c r="CY102"/>
  <c r="CX102"/>
  <c r="CX86"/>
  <c r="CY86"/>
  <c r="CX199"/>
  <c r="CY199"/>
  <c r="CY160"/>
  <c r="CX160"/>
  <c r="CY178"/>
  <c r="CX178"/>
  <c r="CR166"/>
  <c r="CQ166"/>
  <c r="CR150"/>
  <c r="CQ150"/>
  <c r="CX67"/>
  <c r="CY67"/>
  <c r="CJ44"/>
  <c r="CK44"/>
  <c r="CK199"/>
  <c r="CJ199"/>
  <c r="CQ79"/>
  <c r="CR79"/>
  <c r="CX96"/>
  <c r="CY96"/>
  <c r="CQ165"/>
  <c r="CR165"/>
  <c r="CX131"/>
  <c r="CY131"/>
  <c r="CR189"/>
  <c r="CQ189"/>
  <c r="CK77"/>
  <c r="CJ77"/>
  <c r="DJ162"/>
  <c r="CK162"/>
  <c r="CJ162"/>
  <c r="CK150"/>
  <c r="CJ150"/>
  <c r="DJ99"/>
  <c r="DM99"/>
  <c r="CY164"/>
  <c r="CX164"/>
  <c r="CR158"/>
  <c r="CQ158"/>
  <c r="CQ62"/>
  <c r="CR62"/>
  <c r="CX139"/>
  <c r="CY139"/>
  <c r="CY95"/>
  <c r="CX95"/>
  <c r="CY79"/>
  <c r="CX79"/>
  <c r="CJ69"/>
  <c r="CK69"/>
  <c r="CK203"/>
  <c r="CJ203"/>
  <c r="CY84"/>
  <c r="CX84"/>
  <c r="CR186"/>
  <c r="CQ186"/>
  <c r="CR154"/>
  <c r="CQ154"/>
  <c r="CR191"/>
  <c r="CQ191"/>
  <c r="CX31"/>
  <c r="CY31"/>
  <c r="CZ31" s="1"/>
  <c r="CY40"/>
  <c r="CX40"/>
  <c r="DK207"/>
  <c r="DL207"/>
  <c r="DK71"/>
  <c r="DL71"/>
  <c r="CC19"/>
  <c r="CD19" s="1"/>
  <c r="BK28"/>
  <c r="BL28" s="1"/>
  <c r="DM47"/>
  <c r="AA30"/>
  <c r="AB30" s="1"/>
  <c r="CC35"/>
  <c r="CE35" s="1"/>
  <c r="BG19"/>
  <c r="CY207"/>
  <c r="CX207"/>
  <c r="CX123"/>
  <c r="CY123"/>
  <c r="DJ193"/>
  <c r="DM193"/>
  <c r="CX185"/>
  <c r="CY185"/>
  <c r="CQ77"/>
  <c r="CR77"/>
  <c r="CX170"/>
  <c r="CY170"/>
  <c r="CX90"/>
  <c r="CY90"/>
  <c r="CX27"/>
  <c r="CY27"/>
  <c r="CZ27" s="1"/>
  <c r="CR84"/>
  <c r="CQ84"/>
  <c r="CX169"/>
  <c r="CY169"/>
  <c r="CY153"/>
  <c r="CX153"/>
  <c r="CX147"/>
  <c r="CY147"/>
  <c r="CK123"/>
  <c r="CJ123"/>
  <c r="CQ153"/>
  <c r="CR153"/>
  <c r="CR207"/>
  <c r="CQ207"/>
  <c r="CY182"/>
  <c r="CX182"/>
  <c r="CQ178"/>
  <c r="CR178"/>
  <c r="CQ170"/>
  <c r="CR170"/>
  <c r="CX158"/>
  <c r="CY158"/>
  <c r="CR199"/>
  <c r="CQ199"/>
  <c r="CY135"/>
  <c r="CX135"/>
  <c r="CY35"/>
  <c r="CZ35" s="1"/>
  <c r="CX35"/>
  <c r="CY136"/>
  <c r="CX136"/>
  <c r="CK166"/>
  <c r="CJ166"/>
  <c r="CX110"/>
  <c r="CY110"/>
  <c r="CY111"/>
  <c r="CX111"/>
  <c r="DJ136"/>
  <c r="AS36"/>
  <c r="AT36" s="1"/>
  <c r="CX197"/>
  <c r="CY197"/>
  <c r="CY193"/>
  <c r="CX193"/>
  <c r="CR136"/>
  <c r="CQ136"/>
  <c r="CR36"/>
  <c r="CS36" s="1"/>
  <c r="CQ36"/>
  <c r="CR203"/>
  <c r="CQ203"/>
  <c r="CY165"/>
  <c r="CX165"/>
  <c r="CY149"/>
  <c r="CX149"/>
  <c r="CX181"/>
  <c r="CY181"/>
  <c r="DM108"/>
  <c r="DM104"/>
  <c r="DM116"/>
  <c r="AA34"/>
  <c r="AB34" s="1"/>
  <c r="CC31"/>
  <c r="CE31" s="1"/>
  <c r="DM72"/>
  <c r="CC17"/>
  <c r="CE17" s="1"/>
  <c r="DM162"/>
  <c r="CJ154"/>
  <c r="CK154"/>
  <c r="CX106"/>
  <c r="CY106"/>
  <c r="CK191"/>
  <c r="CJ191"/>
  <c r="CX156"/>
  <c r="CY156"/>
  <c r="CX88"/>
  <c r="CY88"/>
  <c r="CX186"/>
  <c r="CY186"/>
  <c r="CX162"/>
  <c r="CY162"/>
  <c r="CX71"/>
  <c r="CY71"/>
  <c r="CR185"/>
  <c r="CQ185"/>
  <c r="DJ150"/>
  <c r="CX119"/>
  <c r="CY119"/>
  <c r="DJ75"/>
  <c r="DM75"/>
  <c r="CX201"/>
  <c r="CY201"/>
  <c r="CK50"/>
  <c r="CJ50"/>
  <c r="CJ127"/>
  <c r="CK127"/>
  <c r="CK65"/>
  <c r="CJ65"/>
  <c r="CQ91"/>
  <c r="CR91"/>
  <c r="CQ182"/>
  <c r="CR182"/>
  <c r="CQ174"/>
  <c r="CR174"/>
  <c r="CX154"/>
  <c r="CY154"/>
  <c r="CJ73"/>
  <c r="CK73"/>
  <c r="CK207"/>
  <c r="CJ207"/>
  <c r="CX80"/>
  <c r="CY80"/>
  <c r="CX166"/>
  <c r="CY166"/>
  <c r="CX150"/>
  <c r="CY150"/>
  <c r="CK187"/>
  <c r="CJ187"/>
  <c r="CY140"/>
  <c r="CX140"/>
  <c r="CQ32"/>
  <c r="CR32"/>
  <c r="CS32" s="1"/>
  <c r="DK67"/>
  <c r="DL67"/>
  <c r="DL44"/>
  <c r="DK44"/>
  <c r="DK154"/>
  <c r="DL154"/>
  <c r="DK144"/>
  <c r="DL144"/>
  <c r="BK21"/>
  <c r="BL21" s="1"/>
  <c r="AO18"/>
  <c r="AS31"/>
  <c r="AU31" s="1"/>
  <c r="DM191"/>
  <c r="DM136"/>
  <c r="CX195"/>
  <c r="CY195"/>
  <c r="CK92"/>
  <c r="CJ92"/>
  <c r="CK80"/>
  <c r="CJ80"/>
  <c r="DJ197"/>
  <c r="DM197"/>
  <c r="CK63"/>
  <c r="CJ63"/>
  <c r="CQ140"/>
  <c r="CR140"/>
  <c r="CR80"/>
  <c r="CQ80"/>
  <c r="CX173"/>
  <c r="CY173"/>
  <c r="CY157"/>
  <c r="CX157"/>
  <c r="DJ166"/>
  <c r="CX82"/>
  <c r="CY82"/>
  <c r="DJ50"/>
  <c r="DM50"/>
  <c r="DL191"/>
  <c r="DK191"/>
  <c r="CX143"/>
  <c r="CY143"/>
  <c r="CR115"/>
  <c r="CQ115"/>
  <c r="CY99"/>
  <c r="CX99"/>
  <c r="CY91"/>
  <c r="CX91"/>
  <c r="CK23"/>
  <c r="CL23" s="1"/>
  <c r="CJ23"/>
  <c r="CQ149"/>
  <c r="CR149"/>
  <c r="CY174"/>
  <c r="CX174"/>
  <c r="CR162"/>
  <c r="CQ162"/>
  <c r="CR195"/>
  <c r="CQ195"/>
  <c r="CX148"/>
  <c r="CY148"/>
  <c r="CR88"/>
  <c r="CQ88"/>
  <c r="CY32"/>
  <c r="CZ32" s="1"/>
  <c r="CX32"/>
  <c r="CX177"/>
  <c r="CY177"/>
  <c r="DJ111"/>
  <c r="DM111"/>
  <c r="CQ103"/>
  <c r="CR103"/>
  <c r="CK54"/>
  <c r="CJ54"/>
  <c r="CX144"/>
  <c r="CY144"/>
  <c r="CY161"/>
  <c r="CX161"/>
  <c r="CY36"/>
  <c r="CZ36" s="1"/>
  <c r="CX36"/>
  <c r="DK90"/>
  <c r="DL90"/>
  <c r="AS24"/>
  <c r="AT24" s="1"/>
  <c r="W14"/>
  <c r="AS35"/>
  <c r="AT35" s="1"/>
  <c r="AS17"/>
  <c r="AU17" s="1"/>
  <c r="AO16"/>
  <c r="DM141"/>
  <c r="DM150"/>
  <c r="DM166"/>
  <c r="CC29"/>
  <c r="CD29" s="1"/>
  <c r="CC22"/>
  <c r="CD22" s="1"/>
  <c r="AB17"/>
  <c r="CC33"/>
  <c r="CD33" s="1"/>
  <c r="BK9"/>
  <c r="BL9" s="1"/>
  <c r="BK17"/>
  <c r="BL17" s="1"/>
  <c r="DI17"/>
  <c r="DP17" s="1"/>
  <c r="CC20"/>
  <c r="CD20" s="1"/>
  <c r="DI28"/>
  <c r="DP28" s="1"/>
  <c r="BK35"/>
  <c r="BL35" s="1"/>
  <c r="AS9"/>
  <c r="AT9" s="1"/>
  <c r="AS33"/>
  <c r="AT33" s="1"/>
  <c r="DI35"/>
  <c r="DP35" s="1"/>
  <c r="AA35"/>
  <c r="AB35" s="1"/>
  <c r="AS15"/>
  <c r="AT15" s="1"/>
  <c r="DI33"/>
  <c r="DP33" s="1"/>
  <c r="AA33"/>
  <c r="AB33" s="1"/>
  <c r="BK24"/>
  <c r="BL24" s="1"/>
  <c r="AS11"/>
  <c r="AT11" s="1"/>
  <c r="BK22"/>
  <c r="BL22" s="1"/>
  <c r="AS22"/>
  <c r="AT22" s="1"/>
  <c r="BK31"/>
  <c r="BL31" s="1"/>
  <c r="DI31"/>
  <c r="DP31" s="1"/>
  <c r="AA31"/>
  <c r="AB31" s="1"/>
  <c r="AS29"/>
  <c r="AT29" s="1"/>
  <c r="DI22"/>
  <c r="DP22" s="1"/>
  <c r="AA22"/>
  <c r="AB22" s="1"/>
  <c r="DI19"/>
  <c r="DP19" s="1"/>
  <c r="AT37"/>
  <c r="CC15"/>
  <c r="CD15" s="1"/>
  <c r="DI13"/>
  <c r="DP13" s="1"/>
  <c r="AA13"/>
  <c r="AB13" s="1"/>
  <c r="CC9"/>
  <c r="CD9" s="1"/>
  <c r="BK13"/>
  <c r="BL13" s="1"/>
  <c r="DK132"/>
  <c r="DL132"/>
  <c r="CJ177"/>
  <c r="CK177"/>
  <c r="CY94"/>
  <c r="CX94"/>
  <c r="DL83"/>
  <c r="DK83"/>
  <c r="CX48"/>
  <c r="CY48"/>
  <c r="CR206"/>
  <c r="CQ206"/>
  <c r="CR190"/>
  <c r="CQ190"/>
  <c r="CK145"/>
  <c r="CJ145"/>
  <c r="CJ164"/>
  <c r="CK164"/>
  <c r="CJ160"/>
  <c r="CK160"/>
  <c r="CJ156"/>
  <c r="CK156"/>
  <c r="CJ152"/>
  <c r="CK152"/>
  <c r="CR129"/>
  <c r="CQ129"/>
  <c r="CK122"/>
  <c r="CJ122"/>
  <c r="CK126"/>
  <c r="CJ126"/>
  <c r="CK114"/>
  <c r="CJ114"/>
  <c r="CQ97"/>
  <c r="CR97"/>
  <c r="CR72"/>
  <c r="CQ72"/>
  <c r="CJ81"/>
  <c r="CK81"/>
  <c r="DK63"/>
  <c r="DL63"/>
  <c r="CY61"/>
  <c r="CX61"/>
  <c r="CK42"/>
  <c r="CJ42"/>
  <c r="CQ49"/>
  <c r="CR49"/>
  <c r="CR45"/>
  <c r="CQ45"/>
  <c r="CR26"/>
  <c r="CS26" s="1"/>
  <c r="CQ26"/>
  <c r="CJ173"/>
  <c r="CK173"/>
  <c r="CX159"/>
  <c r="CY159"/>
  <c r="CJ143"/>
  <c r="CK143"/>
  <c r="CY145"/>
  <c r="CX145"/>
  <c r="DK74"/>
  <c r="DL74"/>
  <c r="CQ30"/>
  <c r="CR30"/>
  <c r="CS30" s="1"/>
  <c r="CJ200"/>
  <c r="CK200"/>
  <c r="CK163"/>
  <c r="CJ163"/>
  <c r="CJ155"/>
  <c r="CK155"/>
  <c r="CJ172"/>
  <c r="CK172"/>
  <c r="CJ134"/>
  <c r="CK134"/>
  <c r="CK105"/>
  <c r="CJ105"/>
  <c r="DL104"/>
  <c r="DK104"/>
  <c r="CR89"/>
  <c r="CQ89"/>
  <c r="CJ102"/>
  <c r="CK102"/>
  <c r="CQ60"/>
  <c r="CR60"/>
  <c r="CX59"/>
  <c r="CY59"/>
  <c r="CK30"/>
  <c r="CL30" s="1"/>
  <c r="CJ30"/>
  <c r="CY28"/>
  <c r="CZ28" s="1"/>
  <c r="CX28"/>
  <c r="CK29"/>
  <c r="CL29" s="1"/>
  <c r="CJ29"/>
  <c r="CQ110"/>
  <c r="CR110"/>
  <c r="DJ93"/>
  <c r="DM93"/>
  <c r="CQ46"/>
  <c r="CR46"/>
  <c r="CR194"/>
  <c r="CQ194"/>
  <c r="DL161"/>
  <c r="DK161"/>
  <c r="CK142"/>
  <c r="CJ142"/>
  <c r="CK138"/>
  <c r="CJ138"/>
  <c r="CK130"/>
  <c r="CJ130"/>
  <c r="CR121"/>
  <c r="CQ121"/>
  <c r="CR124"/>
  <c r="CQ124"/>
  <c r="CK101"/>
  <c r="CJ101"/>
  <c r="DL100"/>
  <c r="DK100"/>
  <c r="CQ85"/>
  <c r="CR85"/>
  <c r="CR63"/>
  <c r="CQ63"/>
  <c r="CR64"/>
  <c r="CQ64"/>
  <c r="CK68"/>
  <c r="CJ68"/>
  <c r="CJ56"/>
  <c r="CK56"/>
  <c r="CJ41"/>
  <c r="CK41"/>
  <c r="DK45"/>
  <c r="DL45"/>
  <c r="CX55"/>
  <c r="CY55"/>
  <c r="DK55"/>
  <c r="DL55"/>
  <c r="CK33"/>
  <c r="CL33" s="1"/>
  <c r="CJ33"/>
  <c r="CK21"/>
  <c r="CL21" s="1"/>
  <c r="CQ168"/>
  <c r="CR168"/>
  <c r="CX167"/>
  <c r="CY167"/>
  <c r="CQ156"/>
  <c r="CR156"/>
  <c r="DK159"/>
  <c r="DL159"/>
  <c r="CQ106"/>
  <c r="CR106"/>
  <c r="DK113"/>
  <c r="DL113"/>
  <c r="CX72"/>
  <c r="CY72"/>
  <c r="CX52"/>
  <c r="CY52"/>
  <c r="CQ204"/>
  <c r="CR204"/>
  <c r="CQ200"/>
  <c r="CR200"/>
  <c r="CQ196"/>
  <c r="CR196"/>
  <c r="CQ192"/>
  <c r="CR192"/>
  <c r="CQ188"/>
  <c r="CR188"/>
  <c r="CJ176"/>
  <c r="CK176"/>
  <c r="DL173"/>
  <c r="DK173"/>
  <c r="CY132"/>
  <c r="CX132"/>
  <c r="CK133"/>
  <c r="CJ133"/>
  <c r="CR130"/>
  <c r="CQ130"/>
  <c r="DK128"/>
  <c r="DL128"/>
  <c r="CX116"/>
  <c r="CY116"/>
  <c r="CX100"/>
  <c r="CY100"/>
  <c r="DL79"/>
  <c r="DK79"/>
  <c r="CQ48"/>
  <c r="CR48"/>
  <c r="CR59"/>
  <c r="CQ59"/>
  <c r="DJ36"/>
  <c r="DM36"/>
  <c r="DL134"/>
  <c r="DK134"/>
  <c r="DL64"/>
  <c r="DK64"/>
  <c r="DM124"/>
  <c r="BK20"/>
  <c r="BL20" s="1"/>
  <c r="AA37"/>
  <c r="AB37" s="1"/>
  <c r="DM167"/>
  <c r="AO20"/>
  <c r="BG15"/>
  <c r="DM112"/>
  <c r="BG30"/>
  <c r="DM146"/>
  <c r="DM130"/>
  <c r="DI37"/>
  <c r="DP37" s="1"/>
  <c r="CR175"/>
  <c r="CQ175"/>
  <c r="DI27"/>
  <c r="DP27" s="1"/>
  <c r="CK179"/>
  <c r="CJ179"/>
  <c r="CK180"/>
  <c r="CJ180"/>
  <c r="DL185"/>
  <c r="DK185"/>
  <c r="CR104"/>
  <c r="CQ104"/>
  <c r="CR78"/>
  <c r="CQ78"/>
  <c r="CR83"/>
  <c r="CQ83"/>
  <c r="CJ49"/>
  <c r="CK49"/>
  <c r="CR55"/>
  <c r="CQ55"/>
  <c r="CR51"/>
  <c r="CQ51"/>
  <c r="CR47"/>
  <c r="CQ47"/>
  <c r="CJ149"/>
  <c r="CK149"/>
  <c r="CQ25"/>
  <c r="CR25"/>
  <c r="CS25" s="1"/>
  <c r="CJ175"/>
  <c r="CK175"/>
  <c r="CR187"/>
  <c r="CQ187"/>
  <c r="CK171"/>
  <c r="CJ171"/>
  <c r="CJ184"/>
  <c r="CK184"/>
  <c r="DL181"/>
  <c r="DK181"/>
  <c r="CR132"/>
  <c r="CQ132"/>
  <c r="CQ117"/>
  <c r="CR117"/>
  <c r="CR128"/>
  <c r="CQ128"/>
  <c r="CX108"/>
  <c r="CY108"/>
  <c r="CQ93"/>
  <c r="CR93"/>
  <c r="CK82"/>
  <c r="CJ82"/>
  <c r="CJ37"/>
  <c r="CK37"/>
  <c r="CL37" s="1"/>
  <c r="CJ53"/>
  <c r="CK53"/>
  <c r="DK59"/>
  <c r="DL59"/>
  <c r="CJ38"/>
  <c r="CK38"/>
  <c r="CK34"/>
  <c r="CL34" s="1"/>
  <c r="CJ34"/>
  <c r="DK206"/>
  <c r="DL206"/>
  <c r="DK129"/>
  <c r="DL129"/>
  <c r="DK78"/>
  <c r="DL78"/>
  <c r="CR183"/>
  <c r="CQ183"/>
  <c r="CK196"/>
  <c r="CJ196"/>
  <c r="DK169"/>
  <c r="DL169"/>
  <c r="DL157"/>
  <c r="DK157"/>
  <c r="CR125"/>
  <c r="CQ125"/>
  <c r="DK139"/>
  <c r="DL139"/>
  <c r="CK137"/>
  <c r="CJ137"/>
  <c r="CK117"/>
  <c r="CJ117"/>
  <c r="CX104"/>
  <c r="CY104"/>
  <c r="CK118"/>
  <c r="CJ118"/>
  <c r="CK106"/>
  <c r="CJ106"/>
  <c r="CR70"/>
  <c r="CQ70"/>
  <c r="CR66"/>
  <c r="CQ66"/>
  <c r="CX47"/>
  <c r="CY47"/>
  <c r="DK47"/>
  <c r="DL47"/>
  <c r="CK11"/>
  <c r="CL11" s="1"/>
  <c r="CX97"/>
  <c r="CY97"/>
  <c r="DK101"/>
  <c r="DL101"/>
  <c r="DJ76"/>
  <c r="DM76"/>
  <c r="DL60"/>
  <c r="DK60"/>
  <c r="CK183"/>
  <c r="CJ183"/>
  <c r="CX187"/>
  <c r="CY187"/>
  <c r="CJ192"/>
  <c r="CK192"/>
  <c r="CK121"/>
  <c r="CJ121"/>
  <c r="CQ109"/>
  <c r="CR109"/>
  <c r="CJ89"/>
  <c r="CK89"/>
  <c r="CJ78"/>
  <c r="CK78"/>
  <c r="CK75"/>
  <c r="CJ75"/>
  <c r="DL188"/>
  <c r="DK188"/>
  <c r="DJ10"/>
  <c r="DM10"/>
  <c r="DM120"/>
  <c r="W11"/>
  <c r="W16"/>
  <c r="CC28"/>
  <c r="CD28" s="1"/>
  <c r="W25"/>
  <c r="AS20"/>
  <c r="AT20" s="1"/>
  <c r="DM129"/>
  <c r="DM101"/>
  <c r="DM190"/>
  <c r="DM74"/>
  <c r="DI20"/>
  <c r="DP20" s="1"/>
  <c r="DJ121"/>
  <c r="CQ102"/>
  <c r="CR102"/>
  <c r="DK87"/>
  <c r="DL87"/>
  <c r="CK188"/>
  <c r="CJ188"/>
  <c r="CJ204"/>
  <c r="CK204"/>
  <c r="CR198"/>
  <c r="CQ198"/>
  <c r="CR145"/>
  <c r="CQ145"/>
  <c r="CR167"/>
  <c r="CQ167"/>
  <c r="CR163"/>
  <c r="CQ163"/>
  <c r="CR159"/>
  <c r="CQ159"/>
  <c r="CR155"/>
  <c r="CQ155"/>
  <c r="CR151"/>
  <c r="CQ151"/>
  <c r="CR134"/>
  <c r="CQ134"/>
  <c r="CX124"/>
  <c r="CY124"/>
  <c r="DK124"/>
  <c r="DL124"/>
  <c r="CK109"/>
  <c r="CJ109"/>
  <c r="DL108"/>
  <c r="DK108"/>
  <c r="DL91"/>
  <c r="DK91"/>
  <c r="CQ113"/>
  <c r="CR113"/>
  <c r="CK98"/>
  <c r="CJ98"/>
  <c r="CR53"/>
  <c r="CQ53"/>
  <c r="CQ33"/>
  <c r="CR33"/>
  <c r="CS33" s="1"/>
  <c r="CR29"/>
  <c r="CS29" s="1"/>
  <c r="CQ29"/>
  <c r="DI12"/>
  <c r="DP12" s="1"/>
  <c r="CY188"/>
  <c r="CX188"/>
  <c r="CX151"/>
  <c r="CY151"/>
  <c r="DK167"/>
  <c r="DL167"/>
  <c r="DL130"/>
  <c r="DK130"/>
  <c r="CJ43"/>
  <c r="CK43"/>
  <c r="DJ48"/>
  <c r="CJ167"/>
  <c r="CK167"/>
  <c r="CK159"/>
  <c r="CJ159"/>
  <c r="CJ151"/>
  <c r="CK151"/>
  <c r="CK141"/>
  <c r="CJ141"/>
  <c r="CK129"/>
  <c r="CJ129"/>
  <c r="CQ122"/>
  <c r="CR122"/>
  <c r="CR101"/>
  <c r="CQ101"/>
  <c r="CK86"/>
  <c r="CJ86"/>
  <c r="CK60"/>
  <c r="CJ60"/>
  <c r="CJ61"/>
  <c r="CK61"/>
  <c r="CQ61"/>
  <c r="CR61"/>
  <c r="CQ37"/>
  <c r="CR37"/>
  <c r="CS37" s="1"/>
  <c r="CK46"/>
  <c r="CJ46"/>
  <c r="CJ45"/>
  <c r="CK45"/>
  <c r="DK198"/>
  <c r="DL198"/>
  <c r="CX78"/>
  <c r="CY78"/>
  <c r="CX45"/>
  <c r="CY45"/>
  <c r="CR202"/>
  <c r="CQ202"/>
  <c r="DL177"/>
  <c r="DK177"/>
  <c r="DL153"/>
  <c r="DK153"/>
  <c r="CR133"/>
  <c r="CQ133"/>
  <c r="DL116"/>
  <c r="DK116"/>
  <c r="CR68"/>
  <c r="CQ68"/>
  <c r="CQ56"/>
  <c r="CR56"/>
  <c r="CQ41"/>
  <c r="CR41"/>
  <c r="CX51"/>
  <c r="CY51"/>
  <c r="DJ23"/>
  <c r="DM23"/>
  <c r="CJ181"/>
  <c r="CK181"/>
  <c r="DL146"/>
  <c r="DK146"/>
  <c r="CQ160"/>
  <c r="CR160"/>
  <c r="CQ152"/>
  <c r="CR152"/>
  <c r="CQ142"/>
  <c r="CR142"/>
  <c r="CX113"/>
  <c r="CY113"/>
  <c r="DK105"/>
  <c r="DL105"/>
  <c r="CQ86"/>
  <c r="CR86"/>
  <c r="DJ52"/>
  <c r="CK205"/>
  <c r="CJ205"/>
  <c r="CK201"/>
  <c r="CJ201"/>
  <c r="CK197"/>
  <c r="CJ197"/>
  <c r="CK193"/>
  <c r="CJ193"/>
  <c r="CK146"/>
  <c r="CJ146"/>
  <c r="CJ125"/>
  <c r="CK125"/>
  <c r="CX128"/>
  <c r="CY128"/>
  <c r="CR108"/>
  <c r="CQ108"/>
  <c r="CR76"/>
  <c r="CQ76"/>
  <c r="DL43"/>
  <c r="DK43"/>
  <c r="DJ32"/>
  <c r="DM32"/>
  <c r="CR28"/>
  <c r="CS28" s="1"/>
  <c r="CQ28"/>
  <c r="DL94"/>
  <c r="DK94"/>
  <c r="DL56"/>
  <c r="DK56"/>
  <c r="DM121"/>
  <c r="DM83"/>
  <c r="BY11"/>
  <c r="W21"/>
  <c r="CC24"/>
  <c r="CD24" s="1"/>
  <c r="BK29"/>
  <c r="BL29" s="1"/>
  <c r="DI15"/>
  <c r="DP15" s="1"/>
  <c r="BG34"/>
  <c r="AA15"/>
  <c r="AB15" s="1"/>
  <c r="DM105"/>
  <c r="DI26"/>
  <c r="DP26" s="1"/>
  <c r="DM206"/>
  <c r="DM63"/>
  <c r="DM159"/>
  <c r="CR171"/>
  <c r="CQ171"/>
  <c r="CK168"/>
  <c r="CJ168"/>
  <c r="DL143"/>
  <c r="DK143"/>
  <c r="DK120"/>
  <c r="DL120"/>
  <c r="CX112"/>
  <c r="CY112"/>
  <c r="CR94"/>
  <c r="CQ94"/>
  <c r="CK72"/>
  <c r="CJ72"/>
  <c r="CK90"/>
  <c r="CJ90"/>
  <c r="CK57"/>
  <c r="CJ57"/>
  <c r="CK52"/>
  <c r="CJ52"/>
  <c r="CK48"/>
  <c r="CJ48"/>
  <c r="DL39"/>
  <c r="DK39"/>
  <c r="CJ153"/>
  <c r="CK153"/>
  <c r="CX37"/>
  <c r="CY37"/>
  <c r="CZ37" s="1"/>
  <c r="CJ189"/>
  <c r="CK189"/>
  <c r="CQ141"/>
  <c r="CR141"/>
  <c r="CR137"/>
  <c r="CQ137"/>
  <c r="CX120"/>
  <c r="CY120"/>
  <c r="CR116"/>
  <c r="CQ116"/>
  <c r="CR100"/>
  <c r="CQ100"/>
  <c r="CQ81"/>
  <c r="CR81"/>
  <c r="CQ52"/>
  <c r="CR52"/>
  <c r="DK190"/>
  <c r="DL190"/>
  <c r="CJ147"/>
  <c r="CK147"/>
  <c r="DK155"/>
  <c r="DL155"/>
  <c r="CX122"/>
  <c r="CY122"/>
  <c r="CX74"/>
  <c r="CY74"/>
  <c r="CJ39"/>
  <c r="CK39"/>
  <c r="DL165"/>
  <c r="DK165"/>
  <c r="CR112"/>
  <c r="CQ112"/>
  <c r="CK85"/>
  <c r="CJ85"/>
  <c r="DL95"/>
  <c r="DK95"/>
  <c r="CR105"/>
  <c r="CQ105"/>
  <c r="CJ76"/>
  <c r="CK76"/>
  <c r="CK71"/>
  <c r="CJ71"/>
  <c r="CK67"/>
  <c r="CJ67"/>
  <c r="DK51"/>
  <c r="DL51"/>
  <c r="CJ26"/>
  <c r="CK26"/>
  <c r="CL26" s="1"/>
  <c r="CK25"/>
  <c r="CL25" s="1"/>
  <c r="CJ25"/>
  <c r="CQ164"/>
  <c r="CR164"/>
  <c r="DK109"/>
  <c r="DL109"/>
  <c r="CQ90"/>
  <c r="CR90"/>
  <c r="CJ35"/>
  <c r="CK35"/>
  <c r="CL35" s="1"/>
  <c r="CQ38"/>
  <c r="CR38"/>
  <c r="CR179"/>
  <c r="CQ179"/>
  <c r="DK187"/>
  <c r="DL187"/>
  <c r="CR120"/>
  <c r="CQ120"/>
  <c r="CJ113"/>
  <c r="CK113"/>
  <c r="DL112"/>
  <c r="DK112"/>
  <c r="CK97"/>
  <c r="CJ97"/>
  <c r="CK94"/>
  <c r="CJ94"/>
  <c r="CJ110"/>
  <c r="CK110"/>
  <c r="CR87"/>
  <c r="CQ87"/>
  <c r="CR74"/>
  <c r="CQ74"/>
  <c r="CR24"/>
  <c r="CS24" s="1"/>
  <c r="CQ24"/>
  <c r="DL122"/>
  <c r="DK122"/>
  <c r="DL41"/>
  <c r="DK41"/>
  <c r="DM87"/>
  <c r="CC26"/>
  <c r="CD26" s="1"/>
  <c r="W9"/>
  <c r="AA28"/>
  <c r="AB28" s="1"/>
  <c r="BG25"/>
  <c r="AS19"/>
  <c r="AT19" s="1"/>
  <c r="DM155"/>
  <c r="DM78"/>
  <c r="W24"/>
  <c r="DM132"/>
  <c r="BK26"/>
  <c r="BL26" s="1"/>
  <c r="BK11"/>
  <c r="BL11" s="1"/>
  <c r="DM198"/>
  <c r="DI29"/>
  <c r="DP29" s="1"/>
  <c r="DM109"/>
  <c r="BR4"/>
  <c r="AJ11" i="29" s="1"/>
  <c r="AZ4" i="17"/>
  <c r="AJ10" i="29" s="1"/>
  <c r="AH4" i="17"/>
  <c r="AJ9" i="29" s="1"/>
  <c r="P4" i="17"/>
  <c r="AJ8" i="29" s="1"/>
  <c r="AW5" i="21"/>
  <c r="AV5"/>
  <c r="AU5"/>
  <c r="AT5"/>
  <c r="AT1"/>
  <c r="AW5" i="10"/>
  <c r="AU5"/>
  <c r="AV5"/>
  <c r="AT5"/>
  <c r="AT1"/>
  <c r="AB23" i="17" l="1"/>
  <c r="DA212"/>
  <c r="F13" i="23" s="1"/>
  <c r="AC27" i="17"/>
  <c r="BL10"/>
  <c r="BM10"/>
  <c r="DL84"/>
  <c r="DK84"/>
  <c r="DD212"/>
  <c r="I13" i="23" s="1"/>
  <c r="DK140" i="17"/>
  <c r="DL140"/>
  <c r="DK40"/>
  <c r="BL32"/>
  <c r="BM27"/>
  <c r="CE18"/>
  <c r="AB36"/>
  <c r="DL174"/>
  <c r="AU10"/>
  <c r="BM33"/>
  <c r="AA25"/>
  <c r="AB25" s="1"/>
  <c r="BM18"/>
  <c r="CE28"/>
  <c r="CE19"/>
  <c r="BM17"/>
  <c r="CE14"/>
  <c r="AC12"/>
  <c r="AC37"/>
  <c r="CE10"/>
  <c r="AU26"/>
  <c r="AC34"/>
  <c r="AU21"/>
  <c r="AU33"/>
  <c r="BM29"/>
  <c r="AU20"/>
  <c r="CE36"/>
  <c r="CE32"/>
  <c r="CE21"/>
  <c r="BM13"/>
  <c r="AC28"/>
  <c r="AC15"/>
  <c r="AU27"/>
  <c r="AU9"/>
  <c r="BM22"/>
  <c r="BM11"/>
  <c r="BM24"/>
  <c r="AU32"/>
  <c r="AU23"/>
  <c r="AC35"/>
  <c r="CE15"/>
  <c r="AU11"/>
  <c r="CE34"/>
  <c r="CE9"/>
  <c r="AU24"/>
  <c r="AA16"/>
  <c r="AB16" s="1"/>
  <c r="BK15"/>
  <c r="BL15" s="1"/>
  <c r="BK16"/>
  <c r="BL16" s="1"/>
  <c r="CE24"/>
  <c r="CE22"/>
  <c r="AC22"/>
  <c r="AU30"/>
  <c r="AU36"/>
  <c r="AU14"/>
  <c r="BM35"/>
  <c r="AC30"/>
  <c r="CE26"/>
  <c r="AC32"/>
  <c r="CE30"/>
  <c r="CE33"/>
  <c r="AC33"/>
  <c r="AC31"/>
  <c r="BM9"/>
  <c r="BM37"/>
  <c r="BM20"/>
  <c r="AA24"/>
  <c r="AB24" s="1"/>
  <c r="AA20"/>
  <c r="AB20" s="1"/>
  <c r="AU35"/>
  <c r="BM28"/>
  <c r="CE12"/>
  <c r="AC18"/>
  <c r="AC19"/>
  <c r="AU19"/>
  <c r="CE20"/>
  <c r="BM21"/>
  <c r="CE29"/>
  <c r="AC13"/>
  <c r="AU15"/>
  <c r="AU22"/>
  <c r="AU29"/>
  <c r="AC29"/>
  <c r="CE16"/>
  <c r="BM36"/>
  <c r="BM26"/>
  <c r="BM31"/>
  <c r="DA213"/>
  <c r="K7" i="29"/>
  <c r="N204"/>
  <c r="N200"/>
  <c r="N196"/>
  <c r="N192"/>
  <c r="N188"/>
  <c r="N184"/>
  <c r="N180"/>
  <c r="N176"/>
  <c r="N172"/>
  <c r="N168"/>
  <c r="N164"/>
  <c r="N160"/>
  <c r="N156"/>
  <c r="N152"/>
  <c r="N148"/>
  <c r="N144"/>
  <c r="N140"/>
  <c r="N136"/>
  <c r="J204"/>
  <c r="J200"/>
  <c r="J196"/>
  <c r="J192"/>
  <c r="J188"/>
  <c r="J184"/>
  <c r="J180"/>
  <c r="J176"/>
  <c r="J172"/>
  <c r="J168"/>
  <c r="J164"/>
  <c r="J160"/>
  <c r="J156"/>
  <c r="J152"/>
  <c r="J148"/>
  <c r="J144"/>
  <c r="J140"/>
  <c r="J136"/>
  <c r="J207"/>
  <c r="J203"/>
  <c r="J199"/>
  <c r="J195"/>
  <c r="J191"/>
  <c r="J187"/>
  <c r="J183"/>
  <c r="J179"/>
  <c r="J175"/>
  <c r="J171"/>
  <c r="J167"/>
  <c r="J163"/>
  <c r="J159"/>
  <c r="J155"/>
  <c r="J151"/>
  <c r="J147"/>
  <c r="J143"/>
  <c r="J139"/>
  <c r="K207"/>
  <c r="K203"/>
  <c r="K199"/>
  <c r="K195"/>
  <c r="K191"/>
  <c r="K187"/>
  <c r="K183"/>
  <c r="K179"/>
  <c r="K175"/>
  <c r="K171"/>
  <c r="K167"/>
  <c r="K163"/>
  <c r="K159"/>
  <c r="K155"/>
  <c r="K151"/>
  <c r="K147"/>
  <c r="K143"/>
  <c r="K139"/>
  <c r="K133"/>
  <c r="K129"/>
  <c r="K125"/>
  <c r="K121"/>
  <c r="K117"/>
  <c r="K113"/>
  <c r="K109"/>
  <c r="K105"/>
  <c r="K101"/>
  <c r="K97"/>
  <c r="K93"/>
  <c r="K89"/>
  <c r="K85"/>
  <c r="K81"/>
  <c r="K77"/>
  <c r="K73"/>
  <c r="K69"/>
  <c r="K65"/>
  <c r="J135"/>
  <c r="J131"/>
  <c r="J127"/>
  <c r="J123"/>
  <c r="J119"/>
  <c r="J115"/>
  <c r="J111"/>
  <c r="J107"/>
  <c r="J103"/>
  <c r="J99"/>
  <c r="J95"/>
  <c r="J91"/>
  <c r="J87"/>
  <c r="J83"/>
  <c r="J79"/>
  <c r="J75"/>
  <c r="J71"/>
  <c r="J67"/>
  <c r="J63"/>
  <c r="J134"/>
  <c r="J130"/>
  <c r="J126"/>
  <c r="J122"/>
  <c r="J118"/>
  <c r="J114"/>
  <c r="J110"/>
  <c r="J106"/>
  <c r="J102"/>
  <c r="J98"/>
  <c r="J94"/>
  <c r="J90"/>
  <c r="J86"/>
  <c r="J82"/>
  <c r="J78"/>
  <c r="J74"/>
  <c r="J70"/>
  <c r="J66"/>
  <c r="J62"/>
  <c r="N132"/>
  <c r="N128"/>
  <c r="N124"/>
  <c r="N120"/>
  <c r="N116"/>
  <c r="N112"/>
  <c r="N108"/>
  <c r="N104"/>
  <c r="N100"/>
  <c r="N96"/>
  <c r="N92"/>
  <c r="N88"/>
  <c r="N84"/>
  <c r="N80"/>
  <c r="N76"/>
  <c r="N72"/>
  <c r="N68"/>
  <c r="N64"/>
  <c r="N18"/>
  <c r="O19"/>
  <c r="N22"/>
  <c r="O23"/>
  <c r="N26"/>
  <c r="O27"/>
  <c r="N30"/>
  <c r="O31"/>
  <c r="N34"/>
  <c r="O35"/>
  <c r="N38"/>
  <c r="O39"/>
  <c r="N42"/>
  <c r="O43"/>
  <c r="N46"/>
  <c r="O47"/>
  <c r="N50"/>
  <c r="O51"/>
  <c r="N54"/>
  <c r="O55"/>
  <c r="N58"/>
  <c r="O59"/>
  <c r="K10"/>
  <c r="K14"/>
  <c r="N40"/>
  <c r="O41"/>
  <c r="J45"/>
  <c r="K46"/>
  <c r="N56"/>
  <c r="O57"/>
  <c r="J61"/>
  <c r="N10"/>
  <c r="N14"/>
  <c r="J18"/>
  <c r="K19"/>
  <c r="J26"/>
  <c r="K27"/>
  <c r="J34"/>
  <c r="K35"/>
  <c r="J42"/>
  <c r="K43"/>
  <c r="J50"/>
  <c r="K51"/>
  <c r="J58"/>
  <c r="K59"/>
  <c r="J205"/>
  <c r="J201"/>
  <c r="J197"/>
  <c r="J193"/>
  <c r="J189"/>
  <c r="J185"/>
  <c r="J181"/>
  <c r="J177"/>
  <c r="J173"/>
  <c r="J169"/>
  <c r="J165"/>
  <c r="J161"/>
  <c r="J157"/>
  <c r="J153"/>
  <c r="J149"/>
  <c r="J145"/>
  <c r="J141"/>
  <c r="J137"/>
  <c r="O204"/>
  <c r="O200"/>
  <c r="O196"/>
  <c r="O192"/>
  <c r="O188"/>
  <c r="O184"/>
  <c r="O180"/>
  <c r="O176"/>
  <c r="O172"/>
  <c r="O168"/>
  <c r="O164"/>
  <c r="O160"/>
  <c r="O156"/>
  <c r="O152"/>
  <c r="O148"/>
  <c r="O144"/>
  <c r="O140"/>
  <c r="O136"/>
  <c r="O207"/>
  <c r="O203"/>
  <c r="O199"/>
  <c r="O195"/>
  <c r="O191"/>
  <c r="O187"/>
  <c r="O183"/>
  <c r="O179"/>
  <c r="O175"/>
  <c r="O171"/>
  <c r="O167"/>
  <c r="O163"/>
  <c r="O159"/>
  <c r="O155"/>
  <c r="O151"/>
  <c r="O147"/>
  <c r="O143"/>
  <c r="O139"/>
  <c r="O135"/>
  <c r="N205"/>
  <c r="T205" s="1"/>
  <c r="N201"/>
  <c r="N197"/>
  <c r="T197" s="1"/>
  <c r="N193"/>
  <c r="T193" s="1"/>
  <c r="N189"/>
  <c r="T189" s="1"/>
  <c r="N185"/>
  <c r="N181"/>
  <c r="T181" s="1"/>
  <c r="N177"/>
  <c r="T177" s="1"/>
  <c r="N173"/>
  <c r="T173" s="1"/>
  <c r="N169"/>
  <c r="N165"/>
  <c r="T165" s="1"/>
  <c r="N161"/>
  <c r="T161" s="1"/>
  <c r="N157"/>
  <c r="T157" s="1"/>
  <c r="N153"/>
  <c r="N149"/>
  <c r="T149" s="1"/>
  <c r="N145"/>
  <c r="T145" s="1"/>
  <c r="N141"/>
  <c r="T141" s="1"/>
  <c r="N137"/>
  <c r="N131"/>
  <c r="T131" s="1"/>
  <c r="N127"/>
  <c r="N123"/>
  <c r="T123" s="1"/>
  <c r="N119"/>
  <c r="T119" s="1"/>
  <c r="N115"/>
  <c r="T115" s="1"/>
  <c r="N111"/>
  <c r="N107"/>
  <c r="T107" s="1"/>
  <c r="N103"/>
  <c r="T103" s="1"/>
  <c r="N99"/>
  <c r="T99" s="1"/>
  <c r="N95"/>
  <c r="N91"/>
  <c r="T91" s="1"/>
  <c r="N87"/>
  <c r="T87" s="1"/>
  <c r="N83"/>
  <c r="T83" s="1"/>
  <c r="N79"/>
  <c r="N75"/>
  <c r="T75" s="1"/>
  <c r="N71"/>
  <c r="T71" s="1"/>
  <c r="N67"/>
  <c r="T67" s="1"/>
  <c r="N63"/>
  <c r="O131"/>
  <c r="O127"/>
  <c r="O123"/>
  <c r="O119"/>
  <c r="O115"/>
  <c r="O111"/>
  <c r="O107"/>
  <c r="O103"/>
  <c r="O99"/>
  <c r="O95"/>
  <c r="O91"/>
  <c r="O87"/>
  <c r="O83"/>
  <c r="O79"/>
  <c r="O75"/>
  <c r="O71"/>
  <c r="O67"/>
  <c r="O63"/>
  <c r="O134"/>
  <c r="O130"/>
  <c r="O126"/>
  <c r="O122"/>
  <c r="O118"/>
  <c r="O114"/>
  <c r="O110"/>
  <c r="O106"/>
  <c r="O102"/>
  <c r="O98"/>
  <c r="O94"/>
  <c r="O90"/>
  <c r="O86"/>
  <c r="O82"/>
  <c r="O78"/>
  <c r="O74"/>
  <c r="O70"/>
  <c r="O66"/>
  <c r="O62"/>
  <c r="J133"/>
  <c r="J129"/>
  <c r="J125"/>
  <c r="J121"/>
  <c r="J117"/>
  <c r="J113"/>
  <c r="J109"/>
  <c r="J105"/>
  <c r="J101"/>
  <c r="J97"/>
  <c r="J93"/>
  <c r="J89"/>
  <c r="J85"/>
  <c r="J81"/>
  <c r="J77"/>
  <c r="J73"/>
  <c r="J69"/>
  <c r="J65"/>
  <c r="J19"/>
  <c r="K20"/>
  <c r="J23"/>
  <c r="K24"/>
  <c r="J27"/>
  <c r="K28"/>
  <c r="J31"/>
  <c r="K32"/>
  <c r="J35"/>
  <c r="K36"/>
  <c r="J39"/>
  <c r="K40"/>
  <c r="J43"/>
  <c r="K44"/>
  <c r="J47"/>
  <c r="K48"/>
  <c r="J51"/>
  <c r="K52"/>
  <c r="J55"/>
  <c r="K56"/>
  <c r="J59"/>
  <c r="K60"/>
  <c r="O7"/>
  <c r="K11"/>
  <c r="K15"/>
  <c r="N7"/>
  <c r="O8"/>
  <c r="O9"/>
  <c r="O10"/>
  <c r="O11"/>
  <c r="O12"/>
  <c r="O13"/>
  <c r="O14"/>
  <c r="O15"/>
  <c r="O16"/>
  <c r="O17"/>
  <c r="N20"/>
  <c r="O21"/>
  <c r="N24"/>
  <c r="O25"/>
  <c r="N28"/>
  <c r="O29"/>
  <c r="N32"/>
  <c r="O33"/>
  <c r="N36"/>
  <c r="O37"/>
  <c r="J41"/>
  <c r="K42"/>
  <c r="N52"/>
  <c r="O53"/>
  <c r="J57"/>
  <c r="K58"/>
  <c r="N11"/>
  <c r="N15"/>
  <c r="N21"/>
  <c r="O22"/>
  <c r="N29"/>
  <c r="O30"/>
  <c r="N37"/>
  <c r="O38"/>
  <c r="N45"/>
  <c r="O46"/>
  <c r="N53"/>
  <c r="O54"/>
  <c r="N61"/>
  <c r="O205"/>
  <c r="O201"/>
  <c r="O197"/>
  <c r="O193"/>
  <c r="O189"/>
  <c r="O185"/>
  <c r="O181"/>
  <c r="O177"/>
  <c r="O173"/>
  <c r="O169"/>
  <c r="O165"/>
  <c r="O161"/>
  <c r="O157"/>
  <c r="O153"/>
  <c r="O149"/>
  <c r="O145"/>
  <c r="O141"/>
  <c r="O137"/>
  <c r="K205"/>
  <c r="K201"/>
  <c r="K197"/>
  <c r="K193"/>
  <c r="K189"/>
  <c r="K185"/>
  <c r="K181"/>
  <c r="K177"/>
  <c r="K173"/>
  <c r="K169"/>
  <c r="K165"/>
  <c r="K161"/>
  <c r="K157"/>
  <c r="K153"/>
  <c r="K149"/>
  <c r="K145"/>
  <c r="K141"/>
  <c r="K137"/>
  <c r="H210"/>
  <c r="K204"/>
  <c r="K200"/>
  <c r="K196"/>
  <c r="K192"/>
  <c r="K188"/>
  <c r="K184"/>
  <c r="K180"/>
  <c r="K176"/>
  <c r="K172"/>
  <c r="K168"/>
  <c r="K164"/>
  <c r="K160"/>
  <c r="K156"/>
  <c r="K152"/>
  <c r="K148"/>
  <c r="K144"/>
  <c r="K140"/>
  <c r="K136"/>
  <c r="J206"/>
  <c r="J202"/>
  <c r="J198"/>
  <c r="J194"/>
  <c r="J190"/>
  <c r="J186"/>
  <c r="J182"/>
  <c r="J178"/>
  <c r="J174"/>
  <c r="J170"/>
  <c r="J166"/>
  <c r="J162"/>
  <c r="J158"/>
  <c r="J154"/>
  <c r="J150"/>
  <c r="J146"/>
  <c r="J142"/>
  <c r="J138"/>
  <c r="J132"/>
  <c r="J128"/>
  <c r="J124"/>
  <c r="J120"/>
  <c r="J116"/>
  <c r="J112"/>
  <c r="J108"/>
  <c r="J104"/>
  <c r="J100"/>
  <c r="J96"/>
  <c r="J92"/>
  <c r="J88"/>
  <c r="J84"/>
  <c r="J80"/>
  <c r="J76"/>
  <c r="J72"/>
  <c r="J68"/>
  <c r="J64"/>
  <c r="K132"/>
  <c r="K128"/>
  <c r="K124"/>
  <c r="K120"/>
  <c r="K116"/>
  <c r="K112"/>
  <c r="K108"/>
  <c r="K104"/>
  <c r="K100"/>
  <c r="K96"/>
  <c r="K92"/>
  <c r="K88"/>
  <c r="K84"/>
  <c r="K80"/>
  <c r="K76"/>
  <c r="K72"/>
  <c r="K68"/>
  <c r="K64"/>
  <c r="K135"/>
  <c r="K131"/>
  <c r="K127"/>
  <c r="K123"/>
  <c r="K119"/>
  <c r="K115"/>
  <c r="K111"/>
  <c r="K107"/>
  <c r="K103"/>
  <c r="K99"/>
  <c r="K95"/>
  <c r="K91"/>
  <c r="K87"/>
  <c r="K83"/>
  <c r="K79"/>
  <c r="K75"/>
  <c r="K71"/>
  <c r="K67"/>
  <c r="K63"/>
  <c r="O133"/>
  <c r="O129"/>
  <c r="O125"/>
  <c r="O121"/>
  <c r="O117"/>
  <c r="O113"/>
  <c r="O109"/>
  <c r="O105"/>
  <c r="O101"/>
  <c r="O97"/>
  <c r="O93"/>
  <c r="O89"/>
  <c r="O85"/>
  <c r="O81"/>
  <c r="O77"/>
  <c r="O73"/>
  <c r="O69"/>
  <c r="O65"/>
  <c r="J7"/>
  <c r="K8"/>
  <c r="K12"/>
  <c r="K16"/>
  <c r="N19"/>
  <c r="O20"/>
  <c r="N23"/>
  <c r="O24"/>
  <c r="N27"/>
  <c r="O28"/>
  <c r="N31"/>
  <c r="O32"/>
  <c r="N35"/>
  <c r="O36"/>
  <c r="N39"/>
  <c r="T39" s="1"/>
  <c r="O40"/>
  <c r="N43"/>
  <c r="T43" s="1"/>
  <c r="O44"/>
  <c r="N47"/>
  <c r="T47" s="1"/>
  <c r="O48"/>
  <c r="N51"/>
  <c r="T51" s="1"/>
  <c r="O52"/>
  <c r="N55"/>
  <c r="T55" s="1"/>
  <c r="O56"/>
  <c r="N59"/>
  <c r="T59" s="1"/>
  <c r="O60"/>
  <c r="J8"/>
  <c r="J9"/>
  <c r="J10"/>
  <c r="J11"/>
  <c r="J12"/>
  <c r="J13"/>
  <c r="J14"/>
  <c r="J15"/>
  <c r="J16"/>
  <c r="J17"/>
  <c r="K18"/>
  <c r="J21"/>
  <c r="K22"/>
  <c r="J25"/>
  <c r="K26"/>
  <c r="J29"/>
  <c r="K30"/>
  <c r="J33"/>
  <c r="K34"/>
  <c r="J37"/>
  <c r="K38"/>
  <c r="N48"/>
  <c r="O49"/>
  <c r="J53"/>
  <c r="K54"/>
  <c r="N8"/>
  <c r="N12"/>
  <c r="N16"/>
  <c r="J22"/>
  <c r="K23"/>
  <c r="J30"/>
  <c r="K31"/>
  <c r="J38"/>
  <c r="K39"/>
  <c r="J46"/>
  <c r="K47"/>
  <c r="J54"/>
  <c r="K55"/>
  <c r="K206"/>
  <c r="K202"/>
  <c r="K198"/>
  <c r="K194"/>
  <c r="K190"/>
  <c r="K186"/>
  <c r="K182"/>
  <c r="K178"/>
  <c r="K174"/>
  <c r="K170"/>
  <c r="K166"/>
  <c r="K162"/>
  <c r="K158"/>
  <c r="K154"/>
  <c r="K150"/>
  <c r="K146"/>
  <c r="K142"/>
  <c r="K138"/>
  <c r="N207"/>
  <c r="T207" s="1"/>
  <c r="N203"/>
  <c r="T203" s="1"/>
  <c r="N199"/>
  <c r="T199" s="1"/>
  <c r="N195"/>
  <c r="T195" s="1"/>
  <c r="N191"/>
  <c r="T191" s="1"/>
  <c r="N187"/>
  <c r="T187" s="1"/>
  <c r="N183"/>
  <c r="T183" s="1"/>
  <c r="N179"/>
  <c r="T179" s="1"/>
  <c r="N175"/>
  <c r="N171"/>
  <c r="T171" s="1"/>
  <c r="N167"/>
  <c r="T167" s="1"/>
  <c r="N163"/>
  <c r="T163" s="1"/>
  <c r="N159"/>
  <c r="N155"/>
  <c r="T155" s="1"/>
  <c r="N151"/>
  <c r="T151" s="1"/>
  <c r="N147"/>
  <c r="T147" s="1"/>
  <c r="N143"/>
  <c r="N139"/>
  <c r="T139" s="1"/>
  <c r="N135"/>
  <c r="T135" s="1"/>
  <c r="N206"/>
  <c r="T206" s="1"/>
  <c r="N202"/>
  <c r="T202" s="1"/>
  <c r="N198"/>
  <c r="T198" s="1"/>
  <c r="N194"/>
  <c r="T194" s="1"/>
  <c r="N190"/>
  <c r="T190" s="1"/>
  <c r="N186"/>
  <c r="T186" s="1"/>
  <c r="N182"/>
  <c r="T182" s="1"/>
  <c r="N178"/>
  <c r="T178" s="1"/>
  <c r="N174"/>
  <c r="T174" s="1"/>
  <c r="N170"/>
  <c r="T170" s="1"/>
  <c r="N166"/>
  <c r="T166" s="1"/>
  <c r="N162"/>
  <c r="T162" s="1"/>
  <c r="N158"/>
  <c r="T158" s="1"/>
  <c r="N154"/>
  <c r="T154" s="1"/>
  <c r="N150"/>
  <c r="T150" s="1"/>
  <c r="N146"/>
  <c r="T146" s="1"/>
  <c r="N142"/>
  <c r="T142" s="1"/>
  <c r="N138"/>
  <c r="T138" s="1"/>
  <c r="O206"/>
  <c r="O202"/>
  <c r="O198"/>
  <c r="O194"/>
  <c r="O190"/>
  <c r="O186"/>
  <c r="O182"/>
  <c r="O178"/>
  <c r="O174"/>
  <c r="O170"/>
  <c r="O166"/>
  <c r="O162"/>
  <c r="O158"/>
  <c r="O154"/>
  <c r="O150"/>
  <c r="O146"/>
  <c r="O142"/>
  <c r="O138"/>
  <c r="O132"/>
  <c r="O128"/>
  <c r="O124"/>
  <c r="O120"/>
  <c r="O116"/>
  <c r="O112"/>
  <c r="O108"/>
  <c r="O104"/>
  <c r="O100"/>
  <c r="O96"/>
  <c r="O92"/>
  <c r="O88"/>
  <c r="O84"/>
  <c r="O80"/>
  <c r="O76"/>
  <c r="O72"/>
  <c r="O68"/>
  <c r="O64"/>
  <c r="N134"/>
  <c r="T134" s="1"/>
  <c r="N130"/>
  <c r="T130" s="1"/>
  <c r="N126"/>
  <c r="T126" s="1"/>
  <c r="N122"/>
  <c r="N118"/>
  <c r="T118" s="1"/>
  <c r="N114"/>
  <c r="T114" s="1"/>
  <c r="N110"/>
  <c r="T110" s="1"/>
  <c r="N106"/>
  <c r="N102"/>
  <c r="T102" s="1"/>
  <c r="N98"/>
  <c r="T98" s="1"/>
  <c r="N94"/>
  <c r="T94" s="1"/>
  <c r="N90"/>
  <c r="N86"/>
  <c r="T86" s="1"/>
  <c r="N82"/>
  <c r="T82" s="1"/>
  <c r="N78"/>
  <c r="T78" s="1"/>
  <c r="N74"/>
  <c r="N70"/>
  <c r="T70" s="1"/>
  <c r="N66"/>
  <c r="T66" s="1"/>
  <c r="N62"/>
  <c r="T62" s="1"/>
  <c r="N133"/>
  <c r="T133" s="1"/>
  <c r="N129"/>
  <c r="N125"/>
  <c r="T125" s="1"/>
  <c r="N121"/>
  <c r="T121" s="1"/>
  <c r="N117"/>
  <c r="T117" s="1"/>
  <c r="N113"/>
  <c r="N109"/>
  <c r="T109" s="1"/>
  <c r="N105"/>
  <c r="T105" s="1"/>
  <c r="N101"/>
  <c r="T101" s="1"/>
  <c r="N97"/>
  <c r="N93"/>
  <c r="T93" s="1"/>
  <c r="N89"/>
  <c r="T89" s="1"/>
  <c r="N85"/>
  <c r="T85" s="1"/>
  <c r="N81"/>
  <c r="N77"/>
  <c r="T77" s="1"/>
  <c r="N73"/>
  <c r="T73" s="1"/>
  <c r="N69"/>
  <c r="T69" s="1"/>
  <c r="N65"/>
  <c r="K134"/>
  <c r="K130"/>
  <c r="K126"/>
  <c r="K122"/>
  <c r="K118"/>
  <c r="K114"/>
  <c r="K110"/>
  <c r="K106"/>
  <c r="K102"/>
  <c r="K98"/>
  <c r="K94"/>
  <c r="K90"/>
  <c r="K86"/>
  <c r="K82"/>
  <c r="K78"/>
  <c r="K74"/>
  <c r="K70"/>
  <c r="K66"/>
  <c r="K62"/>
  <c r="K9"/>
  <c r="K13"/>
  <c r="K17"/>
  <c r="J20"/>
  <c r="K21"/>
  <c r="J24"/>
  <c r="K25"/>
  <c r="J28"/>
  <c r="K29"/>
  <c r="J32"/>
  <c r="K33"/>
  <c r="J36"/>
  <c r="K37"/>
  <c r="J40"/>
  <c r="K41"/>
  <c r="J44"/>
  <c r="K45"/>
  <c r="J48"/>
  <c r="K49"/>
  <c r="J52"/>
  <c r="K53"/>
  <c r="J56"/>
  <c r="K57"/>
  <c r="J60"/>
  <c r="K61"/>
  <c r="N44"/>
  <c r="O45"/>
  <c r="J49"/>
  <c r="K50"/>
  <c r="N60"/>
  <c r="O61"/>
  <c r="N9"/>
  <c r="N13"/>
  <c r="N17"/>
  <c r="O18"/>
  <c r="N25"/>
  <c r="O26"/>
  <c r="N33"/>
  <c r="O34"/>
  <c r="N41"/>
  <c r="T41" s="1"/>
  <c r="O42"/>
  <c r="N49"/>
  <c r="O50"/>
  <c r="N57"/>
  <c r="T57" s="1"/>
  <c r="O58"/>
  <c r="DK189" i="17"/>
  <c r="DK117"/>
  <c r="DL117"/>
  <c r="DK88"/>
  <c r="DL88"/>
  <c r="DK135"/>
  <c r="DL135"/>
  <c r="DL58"/>
  <c r="DK58"/>
  <c r="AS12"/>
  <c r="AT12" s="1"/>
  <c r="DL201"/>
  <c r="DK201"/>
  <c r="DK107"/>
  <c r="DL107"/>
  <c r="DL127"/>
  <c r="DK127"/>
  <c r="AT13"/>
  <c r="CD13"/>
  <c r="DL115"/>
  <c r="DK115"/>
  <c r="DL205"/>
  <c r="DK205"/>
  <c r="DL69"/>
  <c r="DK69"/>
  <c r="DK103"/>
  <c r="DL103"/>
  <c r="DL82"/>
  <c r="DK82"/>
  <c r="DL50"/>
  <c r="DK50"/>
  <c r="AS18"/>
  <c r="AT18" s="1"/>
  <c r="DI18"/>
  <c r="DP18" s="1"/>
  <c r="CD17"/>
  <c r="CD31"/>
  <c r="DK136"/>
  <c r="DL136"/>
  <c r="AT17"/>
  <c r="DK111"/>
  <c r="DL111"/>
  <c r="DK197"/>
  <c r="DL197"/>
  <c r="AT31"/>
  <c r="DK150"/>
  <c r="DL150"/>
  <c r="DL193"/>
  <c r="DK193"/>
  <c r="CD35"/>
  <c r="DK99"/>
  <c r="DL99"/>
  <c r="DK162"/>
  <c r="DL162"/>
  <c r="AS16"/>
  <c r="AT16" s="1"/>
  <c r="DK75"/>
  <c r="DL75"/>
  <c r="BK19"/>
  <c r="BL19" s="1"/>
  <c r="AA14"/>
  <c r="AB14" s="1"/>
  <c r="DI14"/>
  <c r="DP14" s="1"/>
  <c r="DK166"/>
  <c r="DL166"/>
  <c r="DL52"/>
  <c r="DK52"/>
  <c r="DI11"/>
  <c r="DP11" s="1"/>
  <c r="DJ37"/>
  <c r="DM37"/>
  <c r="DJ19"/>
  <c r="DM19"/>
  <c r="DJ31"/>
  <c r="DM31"/>
  <c r="DJ35"/>
  <c r="DM35"/>
  <c r="DJ28"/>
  <c r="DM28"/>
  <c r="DJ17"/>
  <c r="DM17"/>
  <c r="AA11"/>
  <c r="AB11" s="1"/>
  <c r="DI30"/>
  <c r="DP30" s="1"/>
  <c r="BK30"/>
  <c r="BL30" s="1"/>
  <c r="DI9"/>
  <c r="DP9" s="1"/>
  <c r="DJ26"/>
  <c r="DM26"/>
  <c r="DJ15"/>
  <c r="DM15"/>
  <c r="DI21"/>
  <c r="DP21" s="1"/>
  <c r="DK23"/>
  <c r="DL48"/>
  <c r="DK48"/>
  <c r="DJ20"/>
  <c r="DM20"/>
  <c r="DL76"/>
  <c r="DK76"/>
  <c r="DJ27"/>
  <c r="DM27"/>
  <c r="DK93"/>
  <c r="DL93"/>
  <c r="DJ22"/>
  <c r="DM22"/>
  <c r="DJ33"/>
  <c r="DM33"/>
  <c r="BK34"/>
  <c r="BL34" s="1"/>
  <c r="DI24"/>
  <c r="DP24" s="1"/>
  <c r="DJ29"/>
  <c r="DM29"/>
  <c r="DK121"/>
  <c r="DL121"/>
  <c r="DI25"/>
  <c r="DP25" s="1"/>
  <c r="DI16"/>
  <c r="DP16" s="1"/>
  <c r="DK36"/>
  <c r="DJ13"/>
  <c r="DM13"/>
  <c r="DI34"/>
  <c r="DP34" s="1"/>
  <c r="AA9"/>
  <c r="AB9" s="1"/>
  <c r="CC11"/>
  <c r="CD11" s="1"/>
  <c r="DK32"/>
  <c r="DJ12"/>
  <c r="DM12"/>
  <c r="DK10"/>
  <c r="BK25"/>
  <c r="BL25" s="1"/>
  <c r="AA21"/>
  <c r="AB21" s="1"/>
  <c r="B18" i="26"/>
  <c r="B8"/>
  <c r="K339"/>
  <c r="F339"/>
  <c r="B339"/>
  <c r="B315"/>
  <c r="J314"/>
  <c r="B314"/>
  <c r="J313"/>
  <c r="B313"/>
  <c r="J312"/>
  <c r="B312"/>
  <c r="J311"/>
  <c r="E311"/>
  <c r="B311"/>
  <c r="B309"/>
  <c r="B308"/>
  <c r="B307"/>
  <c r="K305"/>
  <c r="F305"/>
  <c r="B305"/>
  <c r="B281"/>
  <c r="J280"/>
  <c r="B280"/>
  <c r="J279"/>
  <c r="B279"/>
  <c r="J278"/>
  <c r="B278"/>
  <c r="J277"/>
  <c r="E277"/>
  <c r="B277"/>
  <c r="B275"/>
  <c r="B274"/>
  <c r="B273"/>
  <c r="K271"/>
  <c r="F271"/>
  <c r="B271"/>
  <c r="B247"/>
  <c r="J246"/>
  <c r="B246"/>
  <c r="J245"/>
  <c r="B245"/>
  <c r="J244"/>
  <c r="B244"/>
  <c r="J243"/>
  <c r="E243"/>
  <c r="B243"/>
  <c r="B241"/>
  <c r="B240"/>
  <c r="B239"/>
  <c r="K237"/>
  <c r="F237"/>
  <c r="B237"/>
  <c r="B213"/>
  <c r="J212"/>
  <c r="B212"/>
  <c r="J211"/>
  <c r="B211"/>
  <c r="J210"/>
  <c r="B210"/>
  <c r="J209"/>
  <c r="E209"/>
  <c r="B209"/>
  <c r="B207"/>
  <c r="B206"/>
  <c r="B205"/>
  <c r="K203"/>
  <c r="F203"/>
  <c r="B203"/>
  <c r="B179"/>
  <c r="J178"/>
  <c r="B178"/>
  <c r="J177"/>
  <c r="B177"/>
  <c r="J176"/>
  <c r="B176"/>
  <c r="J175"/>
  <c r="E175"/>
  <c r="B175"/>
  <c r="B173"/>
  <c r="B172"/>
  <c r="B171"/>
  <c r="K169"/>
  <c r="F169"/>
  <c r="B169"/>
  <c r="B145"/>
  <c r="J144"/>
  <c r="B144"/>
  <c r="J143"/>
  <c r="B143"/>
  <c r="J142"/>
  <c r="B142"/>
  <c r="J141"/>
  <c r="E141"/>
  <c r="B141"/>
  <c r="B139"/>
  <c r="B138"/>
  <c r="B137"/>
  <c r="K135"/>
  <c r="F135"/>
  <c r="B135"/>
  <c r="B111"/>
  <c r="J110"/>
  <c r="B110"/>
  <c r="J109"/>
  <c r="B109"/>
  <c r="J108"/>
  <c r="B108"/>
  <c r="J107"/>
  <c r="E107"/>
  <c r="B107"/>
  <c r="B105"/>
  <c r="B104"/>
  <c r="B103"/>
  <c r="K101"/>
  <c r="F101"/>
  <c r="B101"/>
  <c r="B77"/>
  <c r="J76"/>
  <c r="B76"/>
  <c r="J75"/>
  <c r="B75"/>
  <c r="J74"/>
  <c r="B74"/>
  <c r="J73"/>
  <c r="E73"/>
  <c r="B73"/>
  <c r="B71"/>
  <c r="B70"/>
  <c r="B69"/>
  <c r="K67"/>
  <c r="F67"/>
  <c r="B67"/>
  <c r="B65"/>
  <c r="I64"/>
  <c r="B64"/>
  <c r="I63"/>
  <c r="B63"/>
  <c r="I62"/>
  <c r="B62"/>
  <c r="B45"/>
  <c r="B43"/>
  <c r="J42"/>
  <c r="B42"/>
  <c r="J41"/>
  <c r="B41"/>
  <c r="J40"/>
  <c r="B40"/>
  <c r="J39"/>
  <c r="E39"/>
  <c r="B39"/>
  <c r="B37"/>
  <c r="B36"/>
  <c r="B35"/>
  <c r="B9"/>
  <c r="AC25" i="17" l="1"/>
  <c r="AC14"/>
  <c r="AC24"/>
  <c r="AU16"/>
  <c r="BM16"/>
  <c r="AC16"/>
  <c r="CE11"/>
  <c r="BM19"/>
  <c r="AC9"/>
  <c r="AC11"/>
  <c r="AU12"/>
  <c r="AC20"/>
  <c r="BM34"/>
  <c r="BM15"/>
  <c r="BM30"/>
  <c r="BM25"/>
  <c r="AC21"/>
  <c r="AU18"/>
  <c r="T61" i="29"/>
  <c r="T45"/>
  <c r="T63"/>
  <c r="T79"/>
  <c r="T95"/>
  <c r="T111"/>
  <c r="T127"/>
  <c r="T74"/>
  <c r="T90"/>
  <c r="T106"/>
  <c r="T122"/>
  <c r="T143"/>
  <c r="T159"/>
  <c r="T175"/>
  <c r="T65"/>
  <c r="T81"/>
  <c r="T97"/>
  <c r="T113"/>
  <c r="T129"/>
  <c r="T137"/>
  <c r="T153"/>
  <c r="T169"/>
  <c r="T185"/>
  <c r="T201"/>
  <c r="T8"/>
  <c r="T37"/>
  <c r="T21"/>
  <c r="T32"/>
  <c r="T24"/>
  <c r="R22"/>
  <c r="R38"/>
  <c r="R54"/>
  <c r="R70"/>
  <c r="R86"/>
  <c r="R102"/>
  <c r="R118"/>
  <c r="R134"/>
  <c r="R150"/>
  <c r="R166"/>
  <c r="R182"/>
  <c r="R198"/>
  <c r="R12"/>
  <c r="R29"/>
  <c r="R45"/>
  <c r="R61"/>
  <c r="R77"/>
  <c r="R93"/>
  <c r="R109"/>
  <c r="R125"/>
  <c r="R141"/>
  <c r="R157"/>
  <c r="R173"/>
  <c r="R189"/>
  <c r="R205"/>
  <c r="R24"/>
  <c r="R40"/>
  <c r="R56"/>
  <c r="R72"/>
  <c r="R88"/>
  <c r="R104"/>
  <c r="R120"/>
  <c r="R136"/>
  <c r="R152"/>
  <c r="R168"/>
  <c r="R184"/>
  <c r="R200"/>
  <c r="R15"/>
  <c r="R31"/>
  <c r="R47"/>
  <c r="R63"/>
  <c r="R79"/>
  <c r="R95"/>
  <c r="R111"/>
  <c r="R127"/>
  <c r="R143"/>
  <c r="R159"/>
  <c r="R175"/>
  <c r="R191"/>
  <c r="R207"/>
  <c r="R18"/>
  <c r="R34"/>
  <c r="R50"/>
  <c r="R66"/>
  <c r="R82"/>
  <c r="R98"/>
  <c r="R114"/>
  <c r="R130"/>
  <c r="R146"/>
  <c r="R162"/>
  <c r="R178"/>
  <c r="R194"/>
  <c r="R14"/>
  <c r="R25"/>
  <c r="R41"/>
  <c r="R57"/>
  <c r="R73"/>
  <c r="R89"/>
  <c r="R105"/>
  <c r="R121"/>
  <c r="R137"/>
  <c r="R153"/>
  <c r="R169"/>
  <c r="R185"/>
  <c r="R201"/>
  <c r="R20"/>
  <c r="R36"/>
  <c r="R52"/>
  <c r="R68"/>
  <c r="R84"/>
  <c r="R100"/>
  <c r="R116"/>
  <c r="R132"/>
  <c r="R148"/>
  <c r="R164"/>
  <c r="R180"/>
  <c r="R196"/>
  <c r="R10"/>
  <c r="R27"/>
  <c r="R43"/>
  <c r="R59"/>
  <c r="R75"/>
  <c r="R91"/>
  <c r="R107"/>
  <c r="R123"/>
  <c r="R139"/>
  <c r="R155"/>
  <c r="R171"/>
  <c r="R187"/>
  <c r="R203"/>
  <c r="R13"/>
  <c r="R30"/>
  <c r="R46"/>
  <c r="R62"/>
  <c r="R78"/>
  <c r="R94"/>
  <c r="R110"/>
  <c r="R126"/>
  <c r="R142"/>
  <c r="R158"/>
  <c r="R174"/>
  <c r="R190"/>
  <c r="R206"/>
  <c r="R21"/>
  <c r="R37"/>
  <c r="R53"/>
  <c r="R69"/>
  <c r="R85"/>
  <c r="R101"/>
  <c r="R117"/>
  <c r="R133"/>
  <c r="R149"/>
  <c r="R165"/>
  <c r="R181"/>
  <c r="R197"/>
  <c r="R16"/>
  <c r="R32"/>
  <c r="R48"/>
  <c r="R64"/>
  <c r="R80"/>
  <c r="R96"/>
  <c r="R112"/>
  <c r="R128"/>
  <c r="R144"/>
  <c r="R160"/>
  <c r="R176"/>
  <c r="R192"/>
  <c r="R8"/>
  <c r="R23"/>
  <c r="R39"/>
  <c r="R55"/>
  <c r="R71"/>
  <c r="R87"/>
  <c r="R103"/>
  <c r="R119"/>
  <c r="R135"/>
  <c r="R151"/>
  <c r="R167"/>
  <c r="R183"/>
  <c r="R199"/>
  <c r="R9"/>
  <c r="R26"/>
  <c r="R42"/>
  <c r="R58"/>
  <c r="R74"/>
  <c r="R90"/>
  <c r="R106"/>
  <c r="R122"/>
  <c r="R138"/>
  <c r="R154"/>
  <c r="R170"/>
  <c r="R186"/>
  <c r="R202"/>
  <c r="R17"/>
  <c r="R33"/>
  <c r="R49"/>
  <c r="R65"/>
  <c r="R81"/>
  <c r="R97"/>
  <c r="R113"/>
  <c r="R129"/>
  <c r="R145"/>
  <c r="R161"/>
  <c r="R177"/>
  <c r="R193"/>
  <c r="R11"/>
  <c r="R28"/>
  <c r="R44"/>
  <c r="R60"/>
  <c r="R76"/>
  <c r="R92"/>
  <c r="R108"/>
  <c r="R124"/>
  <c r="R140"/>
  <c r="R156"/>
  <c r="R172"/>
  <c r="R188"/>
  <c r="R204"/>
  <c r="R19"/>
  <c r="R35"/>
  <c r="R51"/>
  <c r="R67"/>
  <c r="R83"/>
  <c r="R99"/>
  <c r="R115"/>
  <c r="R131"/>
  <c r="R147"/>
  <c r="R163"/>
  <c r="R179"/>
  <c r="R195"/>
  <c r="T48"/>
  <c r="T53"/>
  <c r="T72"/>
  <c r="T88"/>
  <c r="T104"/>
  <c r="T120"/>
  <c r="T144"/>
  <c r="T160"/>
  <c r="T176"/>
  <c r="T192"/>
  <c r="T13"/>
  <c r="T33"/>
  <c r="T17"/>
  <c r="T12"/>
  <c r="T35"/>
  <c r="T27"/>
  <c r="T19"/>
  <c r="T30"/>
  <c r="T22"/>
  <c r="T49"/>
  <c r="T60"/>
  <c r="T44"/>
  <c r="T54"/>
  <c r="T46"/>
  <c r="T38"/>
  <c r="T68"/>
  <c r="T84"/>
  <c r="T100"/>
  <c r="T116"/>
  <c r="T132"/>
  <c r="T140"/>
  <c r="T156"/>
  <c r="T172"/>
  <c r="T188"/>
  <c r="T204"/>
  <c r="T16"/>
  <c r="T29"/>
  <c r="T11"/>
  <c r="T36"/>
  <c r="T28"/>
  <c r="T20"/>
  <c r="T10"/>
  <c r="T52"/>
  <c r="T64"/>
  <c r="T80"/>
  <c r="T96"/>
  <c r="T112"/>
  <c r="T128"/>
  <c r="T136"/>
  <c r="T152"/>
  <c r="T168"/>
  <c r="T184"/>
  <c r="T200"/>
  <c r="T25"/>
  <c r="T9"/>
  <c r="T31"/>
  <c r="T23"/>
  <c r="T15"/>
  <c r="T14"/>
  <c r="T34"/>
  <c r="T26"/>
  <c r="T18"/>
  <c r="T56"/>
  <c r="T40"/>
  <c r="T58"/>
  <c r="T50"/>
  <c r="T42"/>
  <c r="T76"/>
  <c r="T92"/>
  <c r="T108"/>
  <c r="T124"/>
  <c r="T148"/>
  <c r="T164"/>
  <c r="T180"/>
  <c r="T196"/>
  <c r="DJ14" i="17"/>
  <c r="DK14" s="1"/>
  <c r="DM14"/>
  <c r="DM18"/>
  <c r="DJ18"/>
  <c r="DK18" s="1"/>
  <c r="DJ24"/>
  <c r="DM24"/>
  <c r="DK33"/>
  <c r="DK27"/>
  <c r="DK13"/>
  <c r="DJ16"/>
  <c r="DM16"/>
  <c r="DK29"/>
  <c r="DK22"/>
  <c r="DJ30"/>
  <c r="DM30"/>
  <c r="DK28"/>
  <c r="DK37"/>
  <c r="DJ34"/>
  <c r="DM34"/>
  <c r="DM25"/>
  <c r="DJ25"/>
  <c r="DJ21"/>
  <c r="DM21"/>
  <c r="DK15"/>
  <c r="DJ9"/>
  <c r="DM9"/>
  <c r="DK35"/>
  <c r="DK20"/>
  <c r="DK26"/>
  <c r="DK31"/>
  <c r="DK12"/>
  <c r="DK17"/>
  <c r="DK19"/>
  <c r="DJ11"/>
  <c r="DM11"/>
  <c r="K33" i="26"/>
  <c r="F33"/>
  <c r="B33"/>
  <c r="B31"/>
  <c r="I30"/>
  <c r="B30"/>
  <c r="I29"/>
  <c r="B29"/>
  <c r="I28"/>
  <c r="B28"/>
  <c r="B20"/>
  <c r="B14"/>
  <c r="B11"/>
  <c r="J8"/>
  <c r="J7"/>
  <c r="B7"/>
  <c r="J6"/>
  <c r="B6"/>
  <c r="J5"/>
  <c r="E5"/>
  <c r="B5"/>
  <c r="B3"/>
  <c r="B2"/>
  <c r="B1"/>
  <c r="DK21" i="17" l="1"/>
  <c r="DK30"/>
  <c r="DK24"/>
  <c r="DK16"/>
  <c r="DK11"/>
  <c r="DK9"/>
  <c r="DK25"/>
  <c r="DK34"/>
  <c r="AR3" i="10"/>
  <c r="AP3"/>
  <c r="O4"/>
  <c r="AY4" i="21"/>
  <c r="AX4"/>
  <c r="AX3"/>
  <c r="I4"/>
  <c r="G4"/>
  <c r="F4"/>
  <c r="E4"/>
  <c r="D4"/>
  <c r="C4"/>
  <c r="A4"/>
  <c r="I3"/>
  <c r="A3"/>
  <c r="A2"/>
  <c r="DN7" i="17"/>
  <c r="I8" l="1"/>
  <c r="G8" i="29" s="1"/>
  <c r="D8" i="17"/>
  <c r="C8"/>
  <c r="H8"/>
  <c r="F8" i="29" s="1"/>
  <c r="E8" i="17"/>
  <c r="D8" i="29" s="1"/>
  <c r="G8" i="17"/>
  <c r="E8" i="29" s="1"/>
  <c r="J8" i="17"/>
  <c r="I8" i="29" s="1"/>
  <c r="F8" i="17"/>
  <c r="C8" i="29" s="1"/>
  <c r="K8" i="17"/>
  <c r="H8" i="29" s="1"/>
  <c r="AN5" i="27"/>
  <c r="N8" s="1"/>
  <c r="AN7"/>
  <c r="DG8" i="17"/>
  <c r="DH8" s="1"/>
  <c r="Y5" i="26"/>
  <c r="N8" s="1"/>
  <c r="Y6"/>
  <c r="DO213" i="17"/>
  <c r="DM211"/>
  <c r="DM217"/>
  <c r="J17" i="23"/>
  <c r="A17"/>
  <c r="DL4" i="17"/>
  <c r="DK4"/>
  <c r="DJ4"/>
  <c r="DO6"/>
  <c r="DN6"/>
  <c r="CT4"/>
  <c r="AJ14" i="29" s="1"/>
  <c r="CM4" i="17"/>
  <c r="AJ13" i="29" s="1"/>
  <c r="CF4" i="17"/>
  <c r="AJ12" i="29" s="1"/>
  <c r="K2" i="24"/>
  <c r="B4" i="23"/>
  <c r="CZ5" i="17"/>
  <c r="W5"/>
  <c r="T5"/>
  <c r="S5"/>
  <c r="P5"/>
  <c r="O4" i="23"/>
  <c r="U2" i="24"/>
  <c r="S2"/>
  <c r="Q2"/>
  <c r="O2"/>
  <c r="B3"/>
  <c r="D2"/>
  <c r="C3"/>
  <c r="G2"/>
  <c r="F2"/>
  <c r="E2"/>
  <c r="H2"/>
  <c r="A1"/>
  <c r="F2" i="17"/>
  <c r="A2"/>
  <c r="H3" i="24"/>
  <c r="E31" i="26" l="1"/>
  <c r="B32"/>
  <c r="E8" i="27"/>
  <c r="B30"/>
  <c r="DE210" i="17"/>
  <c r="DG212"/>
  <c r="H14" i="23" s="1"/>
  <c r="DF212" i="17"/>
  <c r="G14" i="23" s="1"/>
  <c r="DE212" i="17"/>
  <c r="DH212"/>
  <c r="I14" i="23" s="1"/>
  <c r="N212" i="29"/>
  <c r="P212"/>
  <c r="J212"/>
  <c r="L212"/>
  <c r="H212"/>
  <c r="P37"/>
  <c r="P32"/>
  <c r="P19"/>
  <c r="L21"/>
  <c r="M21" s="1"/>
  <c r="L18"/>
  <c r="M18" s="1"/>
  <c r="L35"/>
  <c r="M35" s="1"/>
  <c r="L17"/>
  <c r="M17" s="1"/>
  <c r="L15"/>
  <c r="M15" s="1"/>
  <c r="P31"/>
  <c r="P18"/>
  <c r="L12"/>
  <c r="M12" s="1"/>
  <c r="L20"/>
  <c r="M20" s="1"/>
  <c r="L11"/>
  <c r="M11" s="1"/>
  <c r="L31"/>
  <c r="M31" s="1"/>
  <c r="P25"/>
  <c r="L23"/>
  <c r="M23" s="1"/>
  <c r="L7"/>
  <c r="M7" s="1"/>
  <c r="P33"/>
  <c r="P12"/>
  <c r="Q12" s="1"/>
  <c r="P27"/>
  <c r="P30"/>
  <c r="L29"/>
  <c r="M29" s="1"/>
  <c r="L26"/>
  <c r="M26" s="1"/>
  <c r="L24"/>
  <c r="M24" s="1"/>
  <c r="P29"/>
  <c r="P36"/>
  <c r="P20"/>
  <c r="L25"/>
  <c r="M25" s="1"/>
  <c r="P9"/>
  <c r="P14"/>
  <c r="P26"/>
  <c r="L22"/>
  <c r="M22" s="1"/>
  <c r="L28"/>
  <c r="M28" s="1"/>
  <c r="P17"/>
  <c r="P16"/>
  <c r="P11"/>
  <c r="P28"/>
  <c r="Q28" s="1"/>
  <c r="P10"/>
  <c r="P15"/>
  <c r="P7"/>
  <c r="P8"/>
  <c r="P21"/>
  <c r="P24"/>
  <c r="L37"/>
  <c r="M37" s="1"/>
  <c r="L34"/>
  <c r="M34" s="1"/>
  <c r="L32"/>
  <c r="M32" s="1"/>
  <c r="L10"/>
  <c r="M10" s="1"/>
  <c r="L33"/>
  <c r="M33" s="1"/>
  <c r="L8"/>
  <c r="M8" s="1"/>
  <c r="P23"/>
  <c r="L30"/>
  <c r="M30" s="1"/>
  <c r="L36"/>
  <c r="M36" s="1"/>
  <c r="L16"/>
  <c r="M16" s="1"/>
  <c r="P13"/>
  <c r="P35"/>
  <c r="P22"/>
  <c r="L9"/>
  <c r="M9" s="1"/>
  <c r="L19"/>
  <c r="M19" s="1"/>
  <c r="P34"/>
  <c r="L13"/>
  <c r="M13" s="1"/>
  <c r="L14"/>
  <c r="M14" s="1"/>
  <c r="L27"/>
  <c r="M27" s="1"/>
  <c r="C16" i="27"/>
  <c r="G14"/>
  <c r="C13"/>
  <c r="E16"/>
  <c r="I14"/>
  <c r="E13"/>
  <c r="C19"/>
  <c r="G16"/>
  <c r="C14"/>
  <c r="G13"/>
  <c r="G19"/>
  <c r="I16"/>
  <c r="E14"/>
  <c r="I13"/>
  <c r="L13" s="1"/>
  <c r="E17" i="26"/>
  <c r="I15"/>
  <c r="G17"/>
  <c r="I17"/>
  <c r="E15"/>
  <c r="C17"/>
  <c r="C15"/>
  <c r="G15"/>
  <c r="O23" i="27"/>
  <c r="M23"/>
  <c r="I23"/>
  <c r="K30"/>
  <c r="E4"/>
  <c r="H5"/>
  <c r="F30"/>
  <c r="N5"/>
  <c r="B23"/>
  <c r="E6"/>
  <c r="N6"/>
  <c r="AD8"/>
  <c r="R30" s="1"/>
  <c r="M26"/>
  <c r="E26"/>
  <c r="K23"/>
  <c r="E7"/>
  <c r="N7"/>
  <c r="C23"/>
  <c r="E3"/>
  <c r="E29"/>
  <c r="C5"/>
  <c r="G23"/>
  <c r="M28" i="26"/>
  <c r="E28"/>
  <c r="M24"/>
  <c r="O24"/>
  <c r="I24"/>
  <c r="B24"/>
  <c r="K24"/>
  <c r="C24"/>
  <c r="G20"/>
  <c r="I14"/>
  <c r="E14"/>
  <c r="C14"/>
  <c r="C20"/>
  <c r="K20" s="1"/>
  <c r="G14"/>
  <c r="H5"/>
  <c r="E8"/>
  <c r="C5"/>
  <c r="N7"/>
  <c r="AH5" s="1"/>
  <c r="AI6" s="1"/>
  <c r="E7"/>
  <c r="N6"/>
  <c r="N42"/>
  <c r="E6"/>
  <c r="E3"/>
  <c r="F32"/>
  <c r="K32"/>
  <c r="N5"/>
  <c r="E4"/>
  <c r="AN8" i="17"/>
  <c r="AJ8"/>
  <c r="A1" i="23"/>
  <c r="A22"/>
  <c r="A1" i="21"/>
  <c r="A1" i="10"/>
  <c r="I3"/>
  <c r="D213" i="24"/>
  <c r="A34" i="23"/>
  <c r="D212" i="24"/>
  <c r="A31" i="23"/>
  <c r="D211" i="24"/>
  <c r="D210"/>
  <c r="D209"/>
  <c r="D208"/>
  <c r="D207"/>
  <c r="A26" i="23"/>
  <c r="D206" i="24"/>
  <c r="A33" i="23"/>
  <c r="M212" i="24"/>
  <c r="DO215" i="17"/>
  <c r="J212" i="24"/>
  <c r="DM215" i="17"/>
  <c r="S212" i="24"/>
  <c r="M210"/>
  <c r="J210"/>
  <c r="DM213" i="17"/>
  <c r="M206" i="24"/>
  <c r="M208"/>
  <c r="J208"/>
  <c r="DO209" i="17"/>
  <c r="J206" i="24"/>
  <c r="DM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N1"/>
  <c r="V4"/>
  <c r="U4"/>
  <c r="T4"/>
  <c r="S4"/>
  <c r="R4"/>
  <c r="Q4"/>
  <c r="P4"/>
  <c r="O4"/>
  <c r="W2"/>
  <c r="DN4" i="17"/>
  <c r="B8" i="23"/>
  <c r="B7"/>
  <c r="B6"/>
  <c r="B5"/>
  <c r="N2" i="24"/>
  <c r="M2"/>
  <c r="L2"/>
  <c r="J3"/>
  <c r="I3"/>
  <c r="J6" i="17"/>
  <c r="K6"/>
  <c r="I5"/>
  <c r="H5"/>
  <c r="G5"/>
  <c r="E5"/>
  <c r="F5"/>
  <c r="B5"/>
  <c r="A3" i="24"/>
  <c r="A4" i="10"/>
  <c r="A5" i="17"/>
  <c r="J2" i="23"/>
  <c r="F2"/>
  <c r="E4"/>
  <c r="D4"/>
  <c r="C4"/>
  <c r="DI208" i="17"/>
  <c r="A32" i="23"/>
  <c r="DI216" i="17"/>
  <c r="A30" i="23"/>
  <c r="J4"/>
  <c r="A29"/>
  <c r="I4"/>
  <c r="A28"/>
  <c r="H4"/>
  <c r="A27"/>
  <c r="G4"/>
  <c r="F4"/>
  <c r="A25"/>
  <c r="L24"/>
  <c r="G24"/>
  <c r="A24"/>
  <c r="A2"/>
  <c r="A37"/>
  <c r="J37"/>
  <c r="BN208" i="17"/>
  <c r="AV208"/>
  <c r="AD208"/>
  <c r="B12" i="23"/>
  <c r="CT208" i="17"/>
  <c r="B11" i="23"/>
  <c r="CM208" i="17"/>
  <c r="B10" i="23"/>
  <c r="CF208" i="17"/>
  <c r="H2" i="23"/>
  <c r="A3" i="17"/>
  <c r="G3"/>
  <c r="DI218"/>
  <c r="N4" i="23"/>
  <c r="DI217" i="17"/>
  <c r="M4" i="23"/>
  <c r="F217" i="29"/>
  <c r="L4" i="23"/>
  <c r="F218" i="29"/>
  <c r="K4" i="23"/>
  <c r="DI214" i="17"/>
  <c r="A4" i="23"/>
  <c r="DM208" i="17"/>
  <c r="DI215"/>
  <c r="DI213"/>
  <c r="DI212"/>
  <c r="DI211"/>
  <c r="DI210"/>
  <c r="DI209"/>
  <c r="A11" i="23"/>
  <c r="A10"/>
  <c r="K208" i="17"/>
  <c r="F219" i="29"/>
  <c r="F216"/>
  <c r="F215"/>
  <c r="H213" i="17"/>
  <c r="F214" i="29" s="1"/>
  <c r="H211" i="17"/>
  <c r="F212" i="29" s="1"/>
  <c r="H212" i="17"/>
  <c r="F213" i="29" s="1"/>
  <c r="AU5" i="17"/>
  <c r="H210"/>
  <c r="F211" i="29" s="1"/>
  <c r="H209" i="17"/>
  <c r="F210" i="29" s="1"/>
  <c r="H208" i="17"/>
  <c r="F209" i="29" s="1"/>
  <c r="A208" i="17"/>
  <c r="DQ4"/>
  <c r="DP4"/>
  <c r="DI4"/>
  <c r="BY5"/>
  <c r="CS5"/>
  <c r="CL5"/>
  <c r="W4" i="24"/>
  <c r="CV5" i="17"/>
  <c r="CU5"/>
  <c r="CT5"/>
  <c r="CO5"/>
  <c r="CN5"/>
  <c r="CM5"/>
  <c r="CH5"/>
  <c r="BX6"/>
  <c r="CG5"/>
  <c r="AO5" i="21"/>
  <c r="CF5" i="17"/>
  <c r="AN5" i="10"/>
  <c r="CJ2" i="21"/>
  <c r="CJ3"/>
  <c r="AN3" i="10"/>
  <c r="CJ1" i="21"/>
  <c r="CE5" i="17"/>
  <c r="BM5"/>
  <c r="BW6"/>
  <c r="BV6"/>
  <c r="BT6"/>
  <c r="BS6"/>
  <c r="BR6"/>
  <c r="BV5"/>
  <c r="BU5"/>
  <c r="BR5"/>
  <c r="BF6"/>
  <c r="BE6"/>
  <c r="BD6"/>
  <c r="BB6"/>
  <c r="BA6"/>
  <c r="AZ6"/>
  <c r="BG5"/>
  <c r="BD5"/>
  <c r="BC5"/>
  <c r="AZ5"/>
  <c r="AN6"/>
  <c r="AM6"/>
  <c r="AL6"/>
  <c r="AJ6"/>
  <c r="AI6"/>
  <c r="AH6"/>
  <c r="AO5"/>
  <c r="AL5"/>
  <c r="AK5"/>
  <c r="AH5"/>
  <c r="K4" i="21"/>
  <c r="J4"/>
  <c r="H4"/>
  <c r="D5" i="17"/>
  <c r="C5"/>
  <c r="B4" i="21"/>
  <c r="A4" i="17"/>
  <c r="AC5"/>
  <c r="V6"/>
  <c r="R6"/>
  <c r="U6"/>
  <c r="Q6"/>
  <c r="T6"/>
  <c r="P6"/>
  <c r="Q4" i="10"/>
  <c r="P5"/>
  <c r="O5"/>
  <c r="CD206" i="21"/>
  <c r="CE206" s="1"/>
  <c r="CB206"/>
  <c r="CC206" s="1"/>
  <c r="BZ206"/>
  <c r="CA206" s="1"/>
  <c r="BX206"/>
  <c r="BY206" s="1"/>
  <c r="BV206"/>
  <c r="BW206" s="1"/>
  <c r="BT206"/>
  <c r="BU206" s="1"/>
  <c r="BR206"/>
  <c r="BS206" s="1"/>
  <c r="BQ206"/>
  <c r="CD205"/>
  <c r="CE205" s="1"/>
  <c r="CB205"/>
  <c r="CC205" s="1"/>
  <c r="BZ205"/>
  <c r="CA205" s="1"/>
  <c r="BX205"/>
  <c r="BY205" s="1"/>
  <c r="BV205"/>
  <c r="BW205" s="1"/>
  <c r="BT205"/>
  <c r="BU205" s="1"/>
  <c r="BR205"/>
  <c r="BS205" s="1"/>
  <c r="BQ205"/>
  <c r="CD204"/>
  <c r="CE204" s="1"/>
  <c r="CB204"/>
  <c r="CC204" s="1"/>
  <c r="BZ204"/>
  <c r="CA204" s="1"/>
  <c r="BX204"/>
  <c r="BY204" s="1"/>
  <c r="BV204"/>
  <c r="BW204" s="1"/>
  <c r="BT204"/>
  <c r="BU204" s="1"/>
  <c r="BR204"/>
  <c r="BS204" s="1"/>
  <c r="BQ204"/>
  <c r="CD203"/>
  <c r="CE203" s="1"/>
  <c r="CB203"/>
  <c r="CC203" s="1"/>
  <c r="BZ203"/>
  <c r="CA203" s="1"/>
  <c r="BX203"/>
  <c r="BY203" s="1"/>
  <c r="BV203"/>
  <c r="BW203" s="1"/>
  <c r="BT203"/>
  <c r="BU203" s="1"/>
  <c r="BR203"/>
  <c r="BS203" s="1"/>
  <c r="BQ203"/>
  <c r="CD202"/>
  <c r="CE202" s="1"/>
  <c r="CB202"/>
  <c r="CC202" s="1"/>
  <c r="BZ202"/>
  <c r="CA202" s="1"/>
  <c r="BX202"/>
  <c r="BY202" s="1"/>
  <c r="BV202"/>
  <c r="BW202" s="1"/>
  <c r="BT202"/>
  <c r="BU202" s="1"/>
  <c r="BR202"/>
  <c r="BS202" s="1"/>
  <c r="BQ202"/>
  <c r="CD201"/>
  <c r="CE201" s="1"/>
  <c r="CB201"/>
  <c r="CC201" s="1"/>
  <c r="BZ201"/>
  <c r="CA201" s="1"/>
  <c r="BX201"/>
  <c r="BY201" s="1"/>
  <c r="BV201"/>
  <c r="BW201" s="1"/>
  <c r="BT201"/>
  <c r="BU201" s="1"/>
  <c r="BR201"/>
  <c r="BS201" s="1"/>
  <c r="BQ201"/>
  <c r="CD200"/>
  <c r="CE200" s="1"/>
  <c r="CB200"/>
  <c r="CC200" s="1"/>
  <c r="BZ200"/>
  <c r="CA200" s="1"/>
  <c r="BX200"/>
  <c r="BY200" s="1"/>
  <c r="BV200"/>
  <c r="BW200" s="1"/>
  <c r="BT200"/>
  <c r="BU200" s="1"/>
  <c r="BR200"/>
  <c r="BS200" s="1"/>
  <c r="BQ200"/>
  <c r="CD199"/>
  <c r="CE199" s="1"/>
  <c r="CB199"/>
  <c r="CC199" s="1"/>
  <c r="BZ199"/>
  <c r="CA199" s="1"/>
  <c r="BX199"/>
  <c r="BY199" s="1"/>
  <c r="BV199"/>
  <c r="BW199" s="1"/>
  <c r="BT199"/>
  <c r="BU199" s="1"/>
  <c r="BR199"/>
  <c r="BS199" s="1"/>
  <c r="BQ199"/>
  <c r="CD198"/>
  <c r="CE198" s="1"/>
  <c r="CB198"/>
  <c r="CC198" s="1"/>
  <c r="BZ198"/>
  <c r="CA198" s="1"/>
  <c r="BX198"/>
  <c r="BY198" s="1"/>
  <c r="BV198"/>
  <c r="BW198" s="1"/>
  <c r="BT198"/>
  <c r="BU198" s="1"/>
  <c r="BR198"/>
  <c r="BS198" s="1"/>
  <c r="BQ198"/>
  <c r="CD197"/>
  <c r="CE197" s="1"/>
  <c r="CB197"/>
  <c r="CC197" s="1"/>
  <c r="BZ197"/>
  <c r="CA197" s="1"/>
  <c r="BX197"/>
  <c r="BY197" s="1"/>
  <c r="BV197"/>
  <c r="BW197" s="1"/>
  <c r="BT197"/>
  <c r="BU197" s="1"/>
  <c r="BR197"/>
  <c r="BS197" s="1"/>
  <c r="BQ197"/>
  <c r="CD196"/>
  <c r="CE196" s="1"/>
  <c r="CB196"/>
  <c r="CC196" s="1"/>
  <c r="BZ196"/>
  <c r="CA196" s="1"/>
  <c r="BX196"/>
  <c r="BY196" s="1"/>
  <c r="BV196"/>
  <c r="BW196" s="1"/>
  <c r="BT196"/>
  <c r="BU196" s="1"/>
  <c r="BR196"/>
  <c r="BS196" s="1"/>
  <c r="BQ196"/>
  <c r="CD195"/>
  <c r="CE195" s="1"/>
  <c r="CB195"/>
  <c r="CC195" s="1"/>
  <c r="BZ195"/>
  <c r="CA195" s="1"/>
  <c r="BX195"/>
  <c r="BY195" s="1"/>
  <c r="BV195"/>
  <c r="BW195" s="1"/>
  <c r="BT195"/>
  <c r="BU195" s="1"/>
  <c r="BR195"/>
  <c r="BS195" s="1"/>
  <c r="BQ195"/>
  <c r="CD194"/>
  <c r="CE194" s="1"/>
  <c r="CB194"/>
  <c r="CC194" s="1"/>
  <c r="BZ194"/>
  <c r="CA194" s="1"/>
  <c r="BX194"/>
  <c r="BY194" s="1"/>
  <c r="BV194"/>
  <c r="BW194" s="1"/>
  <c r="BT194"/>
  <c r="BU194" s="1"/>
  <c r="BR194"/>
  <c r="BS194" s="1"/>
  <c r="BQ194"/>
  <c r="CD193"/>
  <c r="CE193" s="1"/>
  <c r="CB193"/>
  <c r="CC193" s="1"/>
  <c r="BZ193"/>
  <c r="CA193" s="1"/>
  <c r="BX193"/>
  <c r="BY193" s="1"/>
  <c r="BV193"/>
  <c r="BW193" s="1"/>
  <c r="BT193"/>
  <c r="BU193" s="1"/>
  <c r="BR193"/>
  <c r="BS193" s="1"/>
  <c r="BQ193"/>
  <c r="CD192"/>
  <c r="CE192" s="1"/>
  <c r="CB192"/>
  <c r="CC192" s="1"/>
  <c r="BZ192"/>
  <c r="CA192" s="1"/>
  <c r="BX192"/>
  <c r="BY192" s="1"/>
  <c r="BV192"/>
  <c r="BW192" s="1"/>
  <c r="BT192"/>
  <c r="BU192" s="1"/>
  <c r="BR192"/>
  <c r="BS192" s="1"/>
  <c r="BQ192"/>
  <c r="CD191"/>
  <c r="CE191" s="1"/>
  <c r="CB191"/>
  <c r="CC191" s="1"/>
  <c r="BZ191"/>
  <c r="CA191" s="1"/>
  <c r="BX191"/>
  <c r="BY191" s="1"/>
  <c r="BV191"/>
  <c r="BW191" s="1"/>
  <c r="BT191"/>
  <c r="BU191" s="1"/>
  <c r="BR191"/>
  <c r="BS191" s="1"/>
  <c r="BQ191"/>
  <c r="CD190"/>
  <c r="CE190" s="1"/>
  <c r="CB190"/>
  <c r="CC190" s="1"/>
  <c r="BZ190"/>
  <c r="CA190" s="1"/>
  <c r="BX190"/>
  <c r="BY190" s="1"/>
  <c r="BV190"/>
  <c r="BW190" s="1"/>
  <c r="BT190"/>
  <c r="BU190" s="1"/>
  <c r="BR190"/>
  <c r="BS190" s="1"/>
  <c r="BQ190"/>
  <c r="CD189"/>
  <c r="CE189" s="1"/>
  <c r="CB189"/>
  <c r="CC189" s="1"/>
  <c r="BZ189"/>
  <c r="CA189" s="1"/>
  <c r="BX189"/>
  <c r="BY189" s="1"/>
  <c r="BV189"/>
  <c r="BW189" s="1"/>
  <c r="BT189"/>
  <c r="BU189" s="1"/>
  <c r="BR189"/>
  <c r="BS189" s="1"/>
  <c r="BQ189"/>
  <c r="CD188"/>
  <c r="CE188" s="1"/>
  <c r="CB188"/>
  <c r="CC188" s="1"/>
  <c r="BZ188"/>
  <c r="CA188" s="1"/>
  <c r="BX188"/>
  <c r="BY188" s="1"/>
  <c r="BV188"/>
  <c r="BW188" s="1"/>
  <c r="BT188"/>
  <c r="BU188" s="1"/>
  <c r="BR188"/>
  <c r="BS188" s="1"/>
  <c r="BQ188"/>
  <c r="CD187"/>
  <c r="CE187" s="1"/>
  <c r="CB187"/>
  <c r="CC187" s="1"/>
  <c r="BZ187"/>
  <c r="CA187" s="1"/>
  <c r="BX187"/>
  <c r="BY187" s="1"/>
  <c r="BV187"/>
  <c r="BW187" s="1"/>
  <c r="BT187"/>
  <c r="BU187" s="1"/>
  <c r="BR187"/>
  <c r="BS187" s="1"/>
  <c r="BQ187"/>
  <c r="CD186"/>
  <c r="CE186" s="1"/>
  <c r="CB186"/>
  <c r="CC186" s="1"/>
  <c r="BZ186"/>
  <c r="CA186" s="1"/>
  <c r="BX186"/>
  <c r="BY186" s="1"/>
  <c r="BV186"/>
  <c r="BW186" s="1"/>
  <c r="BT186"/>
  <c r="BU186" s="1"/>
  <c r="BR186"/>
  <c r="BS186" s="1"/>
  <c r="BQ186"/>
  <c r="CD185"/>
  <c r="CE185" s="1"/>
  <c r="CB185"/>
  <c r="CC185" s="1"/>
  <c r="BZ185"/>
  <c r="CA185" s="1"/>
  <c r="BX185"/>
  <c r="BY185" s="1"/>
  <c r="BV185"/>
  <c r="BW185" s="1"/>
  <c r="BT185"/>
  <c r="BU185" s="1"/>
  <c r="BR185"/>
  <c r="BS185" s="1"/>
  <c r="BQ185"/>
  <c r="CD184"/>
  <c r="CE184" s="1"/>
  <c r="CB184"/>
  <c r="CC184" s="1"/>
  <c r="BZ184"/>
  <c r="CA184" s="1"/>
  <c r="BX184"/>
  <c r="BY184" s="1"/>
  <c r="BV184"/>
  <c r="BW184" s="1"/>
  <c r="BT184"/>
  <c r="BU184" s="1"/>
  <c r="BR184"/>
  <c r="BS184" s="1"/>
  <c r="BQ184"/>
  <c r="CD183"/>
  <c r="CE183" s="1"/>
  <c r="CB183"/>
  <c r="CC183" s="1"/>
  <c r="BZ183"/>
  <c r="CA183" s="1"/>
  <c r="BX183"/>
  <c r="BY183" s="1"/>
  <c r="BV183"/>
  <c r="BW183" s="1"/>
  <c r="BT183"/>
  <c r="BU183" s="1"/>
  <c r="BR183"/>
  <c r="BS183" s="1"/>
  <c r="BQ183"/>
  <c r="CD182"/>
  <c r="CE182" s="1"/>
  <c r="CB182"/>
  <c r="CC182" s="1"/>
  <c r="BZ182"/>
  <c r="CA182" s="1"/>
  <c r="BX182"/>
  <c r="BY182" s="1"/>
  <c r="BV182"/>
  <c r="BW182" s="1"/>
  <c r="BT182"/>
  <c r="BU182" s="1"/>
  <c r="BR182"/>
  <c r="BS182" s="1"/>
  <c r="BQ182"/>
  <c r="CD181"/>
  <c r="CE181" s="1"/>
  <c r="CB181"/>
  <c r="CC181" s="1"/>
  <c r="BZ181"/>
  <c r="CA181" s="1"/>
  <c r="BX181"/>
  <c r="BY181" s="1"/>
  <c r="BV181"/>
  <c r="BW181" s="1"/>
  <c r="BT181"/>
  <c r="BU181" s="1"/>
  <c r="BR181"/>
  <c r="BS181" s="1"/>
  <c r="BQ181"/>
  <c r="CD180"/>
  <c r="CE180" s="1"/>
  <c r="CB180"/>
  <c r="CC180" s="1"/>
  <c r="BZ180"/>
  <c r="CA180" s="1"/>
  <c r="BX180"/>
  <c r="BY180" s="1"/>
  <c r="BV180"/>
  <c r="BW180" s="1"/>
  <c r="BT180"/>
  <c r="BU180" s="1"/>
  <c r="BR180"/>
  <c r="BS180" s="1"/>
  <c r="BQ180"/>
  <c r="CD179"/>
  <c r="CE179" s="1"/>
  <c r="CB179"/>
  <c r="CC179" s="1"/>
  <c r="BZ179"/>
  <c r="CA179" s="1"/>
  <c r="BX179"/>
  <c r="BY179" s="1"/>
  <c r="BV179"/>
  <c r="BW179" s="1"/>
  <c r="BT179"/>
  <c r="BU179" s="1"/>
  <c r="BR179"/>
  <c r="BS179" s="1"/>
  <c r="BQ179"/>
  <c r="CD178"/>
  <c r="CE178" s="1"/>
  <c r="CB178"/>
  <c r="CC178" s="1"/>
  <c r="BZ178"/>
  <c r="CA178" s="1"/>
  <c r="BX178"/>
  <c r="BY178" s="1"/>
  <c r="BV178"/>
  <c r="BW178" s="1"/>
  <c r="BT178"/>
  <c r="BU178" s="1"/>
  <c r="BR178"/>
  <c r="BS178" s="1"/>
  <c r="BQ178"/>
  <c r="CD177"/>
  <c r="CE177" s="1"/>
  <c r="CB177"/>
  <c r="CC177" s="1"/>
  <c r="BZ177"/>
  <c r="CA177" s="1"/>
  <c r="BX177"/>
  <c r="BY177" s="1"/>
  <c r="BV177"/>
  <c r="BW177" s="1"/>
  <c r="BT177"/>
  <c r="BU177" s="1"/>
  <c r="BR177"/>
  <c r="BS177" s="1"/>
  <c r="BQ177"/>
  <c r="CD176"/>
  <c r="CE176" s="1"/>
  <c r="CB176"/>
  <c r="CC176" s="1"/>
  <c r="BZ176"/>
  <c r="CA176" s="1"/>
  <c r="BX176"/>
  <c r="BY176" s="1"/>
  <c r="BV176"/>
  <c r="BW176" s="1"/>
  <c r="BT176"/>
  <c r="BU176" s="1"/>
  <c r="BR176"/>
  <c r="BS176" s="1"/>
  <c r="BQ176"/>
  <c r="CD175"/>
  <c r="CE175" s="1"/>
  <c r="CB175"/>
  <c r="CC175" s="1"/>
  <c r="BZ175"/>
  <c r="CA175" s="1"/>
  <c r="BX175"/>
  <c r="BY175" s="1"/>
  <c r="BV175"/>
  <c r="BW175" s="1"/>
  <c r="BT175"/>
  <c r="BU175" s="1"/>
  <c r="BR175"/>
  <c r="BS175" s="1"/>
  <c r="BQ175"/>
  <c r="CD174"/>
  <c r="CE174" s="1"/>
  <c r="CB174"/>
  <c r="CC174" s="1"/>
  <c r="BZ174"/>
  <c r="CA174" s="1"/>
  <c r="BX174"/>
  <c r="BY174" s="1"/>
  <c r="BV174"/>
  <c r="BW174" s="1"/>
  <c r="BT174"/>
  <c r="BU174" s="1"/>
  <c r="BS174"/>
  <c r="BR174"/>
  <c r="BQ174"/>
  <c r="CD173"/>
  <c r="CE173" s="1"/>
  <c r="CB173"/>
  <c r="CC173" s="1"/>
  <c r="BZ173"/>
  <c r="CA173" s="1"/>
  <c r="BX173"/>
  <c r="BY173" s="1"/>
  <c r="BV173"/>
  <c r="BW173" s="1"/>
  <c r="BT173"/>
  <c r="BU173" s="1"/>
  <c r="BR173"/>
  <c r="BS173" s="1"/>
  <c r="BQ173"/>
  <c r="CD172"/>
  <c r="CE172" s="1"/>
  <c r="CB172"/>
  <c r="CC172" s="1"/>
  <c r="BZ172"/>
  <c r="CA172" s="1"/>
  <c r="BX172"/>
  <c r="BY172" s="1"/>
  <c r="BV172"/>
  <c r="BW172" s="1"/>
  <c r="BT172"/>
  <c r="BU172" s="1"/>
  <c r="BR172"/>
  <c r="BS172" s="1"/>
  <c r="BQ172"/>
  <c r="CD171"/>
  <c r="CE171" s="1"/>
  <c r="CB171"/>
  <c r="CC171" s="1"/>
  <c r="BZ171"/>
  <c r="CA171" s="1"/>
  <c r="BX171"/>
  <c r="BY171" s="1"/>
  <c r="BV171"/>
  <c r="BW171" s="1"/>
  <c r="BT171"/>
  <c r="BU171" s="1"/>
  <c r="BR171"/>
  <c r="BS171" s="1"/>
  <c r="BQ171"/>
  <c r="CD170"/>
  <c r="CE170" s="1"/>
  <c r="CC170"/>
  <c r="CB170"/>
  <c r="BZ170"/>
  <c r="CA170" s="1"/>
  <c r="BX170"/>
  <c r="BY170" s="1"/>
  <c r="BV170"/>
  <c r="BW170" s="1"/>
  <c r="BT170"/>
  <c r="BU170" s="1"/>
  <c r="BR170"/>
  <c r="BS170" s="1"/>
  <c r="BQ170"/>
  <c r="CD169"/>
  <c r="CE169" s="1"/>
  <c r="CB169"/>
  <c r="CC169" s="1"/>
  <c r="BZ169"/>
  <c r="CA169" s="1"/>
  <c r="BX169"/>
  <c r="BY169" s="1"/>
  <c r="BV169"/>
  <c r="BW169" s="1"/>
  <c r="BT169"/>
  <c r="BU169" s="1"/>
  <c r="BR169"/>
  <c r="BS169" s="1"/>
  <c r="BQ169"/>
  <c r="CD168"/>
  <c r="CE168" s="1"/>
  <c r="CB168"/>
  <c r="CC168" s="1"/>
  <c r="BZ168"/>
  <c r="CA168" s="1"/>
  <c r="BX168"/>
  <c r="BY168" s="1"/>
  <c r="BV168"/>
  <c r="BW168" s="1"/>
  <c r="BT168"/>
  <c r="BU168" s="1"/>
  <c r="BR168"/>
  <c r="BS168" s="1"/>
  <c r="BQ168"/>
  <c r="CD167"/>
  <c r="CE167" s="1"/>
  <c r="CB167"/>
  <c r="CC167" s="1"/>
  <c r="BZ167"/>
  <c r="CA167" s="1"/>
  <c r="BX167"/>
  <c r="BY167" s="1"/>
  <c r="BV167"/>
  <c r="BW167" s="1"/>
  <c r="BT167"/>
  <c r="BU167" s="1"/>
  <c r="BR167"/>
  <c r="BS167" s="1"/>
  <c r="BQ167"/>
  <c r="CD166"/>
  <c r="CE166" s="1"/>
  <c r="CB166"/>
  <c r="CC166" s="1"/>
  <c r="BZ166"/>
  <c r="CA166" s="1"/>
  <c r="BX166"/>
  <c r="BY166" s="1"/>
  <c r="BV166"/>
  <c r="BW166" s="1"/>
  <c r="BT166"/>
  <c r="BU166" s="1"/>
  <c r="BR166"/>
  <c r="BS166" s="1"/>
  <c r="BQ166"/>
  <c r="CD165"/>
  <c r="CE165" s="1"/>
  <c r="CB165"/>
  <c r="CC165" s="1"/>
  <c r="BZ165"/>
  <c r="CA165" s="1"/>
  <c r="BX165"/>
  <c r="BY165" s="1"/>
  <c r="BV165"/>
  <c r="BW165" s="1"/>
  <c r="BT165"/>
  <c r="BU165" s="1"/>
  <c r="BR165"/>
  <c r="BS165" s="1"/>
  <c r="BQ165"/>
  <c r="CD164"/>
  <c r="CE164" s="1"/>
  <c r="CB164"/>
  <c r="CC164" s="1"/>
  <c r="BZ164"/>
  <c r="CA164" s="1"/>
  <c r="BX164"/>
  <c r="BY164" s="1"/>
  <c r="BV164"/>
  <c r="BW164" s="1"/>
  <c r="BT164"/>
  <c r="BU164" s="1"/>
  <c r="BR164"/>
  <c r="BS164" s="1"/>
  <c r="BQ164"/>
  <c r="CD163"/>
  <c r="CE163" s="1"/>
  <c r="CB163"/>
  <c r="CC163" s="1"/>
  <c r="BZ163"/>
  <c r="CA163" s="1"/>
  <c r="BX163"/>
  <c r="BY163" s="1"/>
  <c r="BV163"/>
  <c r="BW163" s="1"/>
  <c r="BT163"/>
  <c r="BU163" s="1"/>
  <c r="BR163"/>
  <c r="BS163" s="1"/>
  <c r="BQ163"/>
  <c r="CD162"/>
  <c r="CE162" s="1"/>
  <c r="CB162"/>
  <c r="CC162" s="1"/>
  <c r="BZ162"/>
  <c r="CA162" s="1"/>
  <c r="BX162"/>
  <c r="BY162" s="1"/>
  <c r="BV162"/>
  <c r="BW162" s="1"/>
  <c r="BT162"/>
  <c r="BU162" s="1"/>
  <c r="BR162"/>
  <c r="BS162" s="1"/>
  <c r="BQ162"/>
  <c r="CD161"/>
  <c r="CE161" s="1"/>
  <c r="CB161"/>
  <c r="CC161" s="1"/>
  <c r="BZ161"/>
  <c r="CA161" s="1"/>
  <c r="BX161"/>
  <c r="BY161" s="1"/>
  <c r="BV161"/>
  <c r="BW161" s="1"/>
  <c r="BT161"/>
  <c r="BU161" s="1"/>
  <c r="BR161"/>
  <c r="BS161" s="1"/>
  <c r="BQ161"/>
  <c r="CD160"/>
  <c r="CE160" s="1"/>
  <c r="CB160"/>
  <c r="CC160" s="1"/>
  <c r="BZ160"/>
  <c r="CA160" s="1"/>
  <c r="BX160"/>
  <c r="BY160" s="1"/>
  <c r="BV160"/>
  <c r="BW160" s="1"/>
  <c r="BT160"/>
  <c r="BU160" s="1"/>
  <c r="BR160"/>
  <c r="BS160" s="1"/>
  <c r="BQ160"/>
  <c r="CD159"/>
  <c r="CE159" s="1"/>
  <c r="CB159"/>
  <c r="CC159" s="1"/>
  <c r="BZ159"/>
  <c r="CA159" s="1"/>
  <c r="BX159"/>
  <c r="BY159" s="1"/>
  <c r="BV159"/>
  <c r="BW159" s="1"/>
  <c r="BT159"/>
  <c r="BU159" s="1"/>
  <c r="BR159"/>
  <c r="BS159" s="1"/>
  <c r="BQ159"/>
  <c r="CD158"/>
  <c r="CE158" s="1"/>
  <c r="CB158"/>
  <c r="CC158" s="1"/>
  <c r="BZ158"/>
  <c r="CA158" s="1"/>
  <c r="BX158"/>
  <c r="BY158" s="1"/>
  <c r="BV158"/>
  <c r="BW158" s="1"/>
  <c r="BT158"/>
  <c r="BU158" s="1"/>
  <c r="BS158"/>
  <c r="BR158"/>
  <c r="BQ158"/>
  <c r="CD157"/>
  <c r="CE157" s="1"/>
  <c r="CB157"/>
  <c r="CC157" s="1"/>
  <c r="BZ157"/>
  <c r="CA157" s="1"/>
  <c r="BX157"/>
  <c r="BY157" s="1"/>
  <c r="BV157"/>
  <c r="BW157" s="1"/>
  <c r="BT157"/>
  <c r="BU157" s="1"/>
  <c r="BR157"/>
  <c r="BS157" s="1"/>
  <c r="BQ157"/>
  <c r="CD156"/>
  <c r="CE156" s="1"/>
  <c r="CB156"/>
  <c r="CC156" s="1"/>
  <c r="BZ156"/>
  <c r="CA156" s="1"/>
  <c r="BX156"/>
  <c r="BY156" s="1"/>
  <c r="BV156"/>
  <c r="BW156" s="1"/>
  <c r="BT156"/>
  <c r="BU156" s="1"/>
  <c r="BR156"/>
  <c r="BS156" s="1"/>
  <c r="BQ156"/>
  <c r="CD155"/>
  <c r="CE155" s="1"/>
  <c r="CB155"/>
  <c r="CC155" s="1"/>
  <c r="BZ155"/>
  <c r="CA155" s="1"/>
  <c r="BX155"/>
  <c r="BY155" s="1"/>
  <c r="BV155"/>
  <c r="BW155" s="1"/>
  <c r="BT155"/>
  <c r="BU155" s="1"/>
  <c r="BR155"/>
  <c r="BS155" s="1"/>
  <c r="BQ155"/>
  <c r="CD154"/>
  <c r="CE154" s="1"/>
  <c r="CB154"/>
  <c r="CC154" s="1"/>
  <c r="BZ154"/>
  <c r="CA154" s="1"/>
  <c r="BX154"/>
  <c r="BY154" s="1"/>
  <c r="BV154"/>
  <c r="BW154" s="1"/>
  <c r="BT154"/>
  <c r="BU154" s="1"/>
  <c r="BR154"/>
  <c r="BS154" s="1"/>
  <c r="BQ154"/>
  <c r="CD153"/>
  <c r="CE153" s="1"/>
  <c r="CB153"/>
  <c r="CC153" s="1"/>
  <c r="BZ153"/>
  <c r="CA153" s="1"/>
  <c r="BX153"/>
  <c r="BY153" s="1"/>
  <c r="BV153"/>
  <c r="BW153" s="1"/>
  <c r="BT153"/>
  <c r="BU153" s="1"/>
  <c r="BR153"/>
  <c r="BS153" s="1"/>
  <c r="BQ153"/>
  <c r="CD152"/>
  <c r="CE152" s="1"/>
  <c r="CB152"/>
  <c r="CC152" s="1"/>
  <c r="BZ152"/>
  <c r="CA152" s="1"/>
  <c r="BX152"/>
  <c r="BY152" s="1"/>
  <c r="BV152"/>
  <c r="BW152" s="1"/>
  <c r="BT152"/>
  <c r="BU152" s="1"/>
  <c r="BR152"/>
  <c r="BS152" s="1"/>
  <c r="BQ152"/>
  <c r="CD151"/>
  <c r="CE151" s="1"/>
  <c r="CB151"/>
  <c r="CC151" s="1"/>
  <c r="BZ151"/>
  <c r="CA151" s="1"/>
  <c r="BX151"/>
  <c r="BY151" s="1"/>
  <c r="BV151"/>
  <c r="BW151" s="1"/>
  <c r="BT151"/>
  <c r="BU151" s="1"/>
  <c r="BR151"/>
  <c r="BS151" s="1"/>
  <c r="BQ151"/>
  <c r="CD150"/>
  <c r="CE150" s="1"/>
  <c r="CB150"/>
  <c r="CC150" s="1"/>
  <c r="BZ150"/>
  <c r="CA150" s="1"/>
  <c r="BX150"/>
  <c r="BY150" s="1"/>
  <c r="BV150"/>
  <c r="BW150" s="1"/>
  <c r="BT150"/>
  <c r="BU150" s="1"/>
  <c r="BS150"/>
  <c r="BR150"/>
  <c r="BQ150"/>
  <c r="CD149"/>
  <c r="CE149" s="1"/>
  <c r="CB149"/>
  <c r="CC149" s="1"/>
  <c r="BZ149"/>
  <c r="CA149" s="1"/>
  <c r="BX149"/>
  <c r="BY149" s="1"/>
  <c r="BV149"/>
  <c r="BW149" s="1"/>
  <c r="BT149"/>
  <c r="BU149" s="1"/>
  <c r="BR149"/>
  <c r="BS149" s="1"/>
  <c r="BQ149"/>
  <c r="CD148"/>
  <c r="CE148" s="1"/>
  <c r="CB148"/>
  <c r="CC148" s="1"/>
  <c r="BZ148"/>
  <c r="CA148" s="1"/>
  <c r="BX148"/>
  <c r="BY148" s="1"/>
  <c r="BV148"/>
  <c r="BW148" s="1"/>
  <c r="BT148"/>
  <c r="BU148" s="1"/>
  <c r="BR148"/>
  <c r="BS148" s="1"/>
  <c r="BQ148"/>
  <c r="CD147"/>
  <c r="CE147" s="1"/>
  <c r="CB147"/>
  <c r="CC147" s="1"/>
  <c r="BZ147"/>
  <c r="CA147" s="1"/>
  <c r="BX147"/>
  <c r="BY147" s="1"/>
  <c r="BV147"/>
  <c r="BW147" s="1"/>
  <c r="BT147"/>
  <c r="BU147" s="1"/>
  <c r="BR147"/>
  <c r="BS147" s="1"/>
  <c r="BQ147"/>
  <c r="CD146"/>
  <c r="CE146" s="1"/>
  <c r="CB146"/>
  <c r="CC146" s="1"/>
  <c r="BZ146"/>
  <c r="CA146" s="1"/>
  <c r="BX146"/>
  <c r="BY146" s="1"/>
  <c r="BV146"/>
  <c r="BW146" s="1"/>
  <c r="BT146"/>
  <c r="BU146" s="1"/>
  <c r="BR146"/>
  <c r="BS146" s="1"/>
  <c r="BQ146"/>
  <c r="CD145"/>
  <c r="CE145" s="1"/>
  <c r="CB145"/>
  <c r="CC145" s="1"/>
  <c r="BZ145"/>
  <c r="CA145" s="1"/>
  <c r="BX145"/>
  <c r="BY145" s="1"/>
  <c r="BV145"/>
  <c r="BW145" s="1"/>
  <c r="BT145"/>
  <c r="BU145" s="1"/>
  <c r="BR145"/>
  <c r="BS145" s="1"/>
  <c r="BQ145"/>
  <c r="CD144"/>
  <c r="CE144" s="1"/>
  <c r="CB144"/>
  <c r="CC144" s="1"/>
  <c r="BZ144"/>
  <c r="CA144" s="1"/>
  <c r="BX144"/>
  <c r="BY144" s="1"/>
  <c r="BV144"/>
  <c r="BW144" s="1"/>
  <c r="BT144"/>
  <c r="BU144" s="1"/>
  <c r="BR144"/>
  <c r="BS144" s="1"/>
  <c r="BQ144"/>
  <c r="CD143"/>
  <c r="CE143" s="1"/>
  <c r="CB143"/>
  <c r="CC143" s="1"/>
  <c r="BZ143"/>
  <c r="CA143" s="1"/>
  <c r="BX143"/>
  <c r="BY143" s="1"/>
  <c r="BV143"/>
  <c r="BW143" s="1"/>
  <c r="BT143"/>
  <c r="BU143" s="1"/>
  <c r="BR143"/>
  <c r="BS143" s="1"/>
  <c r="BQ143"/>
  <c r="CD142"/>
  <c r="CE142" s="1"/>
  <c r="CB142"/>
  <c r="CC142" s="1"/>
  <c r="BZ142"/>
  <c r="CA142" s="1"/>
  <c r="BX142"/>
  <c r="BY142" s="1"/>
  <c r="BV142"/>
  <c r="BW142" s="1"/>
  <c r="BT142"/>
  <c r="BU142" s="1"/>
  <c r="BR142"/>
  <c r="BS142" s="1"/>
  <c r="BQ142"/>
  <c r="CD141"/>
  <c r="CE141" s="1"/>
  <c r="CB141"/>
  <c r="CC141" s="1"/>
  <c r="BZ141"/>
  <c r="CA141" s="1"/>
  <c r="BX141"/>
  <c r="BY141" s="1"/>
  <c r="BV141"/>
  <c r="BW141" s="1"/>
  <c r="BT141"/>
  <c r="BU141" s="1"/>
  <c r="BR141"/>
  <c r="BS141" s="1"/>
  <c r="BQ141"/>
  <c r="CD140"/>
  <c r="CE140" s="1"/>
  <c r="CB140"/>
  <c r="CC140" s="1"/>
  <c r="BZ140"/>
  <c r="CA140" s="1"/>
  <c r="BX140"/>
  <c r="BY140" s="1"/>
  <c r="BV140"/>
  <c r="BW140" s="1"/>
  <c r="BT140"/>
  <c r="BU140" s="1"/>
  <c r="BR140"/>
  <c r="BS140" s="1"/>
  <c r="BQ140"/>
  <c r="CD139"/>
  <c r="CE139" s="1"/>
  <c r="CB139"/>
  <c r="CC139" s="1"/>
  <c r="BZ139"/>
  <c r="CA139" s="1"/>
  <c r="BX139"/>
  <c r="BY139" s="1"/>
  <c r="BV139"/>
  <c r="BW139" s="1"/>
  <c r="BT139"/>
  <c r="BU139" s="1"/>
  <c r="BR139"/>
  <c r="BS139" s="1"/>
  <c r="BQ139"/>
  <c r="CD138"/>
  <c r="CE138" s="1"/>
  <c r="CC138"/>
  <c r="CB138"/>
  <c r="BZ138"/>
  <c r="CA138" s="1"/>
  <c r="BY138"/>
  <c r="BX138"/>
  <c r="BV138"/>
  <c r="BW138" s="1"/>
  <c r="BT138"/>
  <c r="BU138" s="1"/>
  <c r="BR138"/>
  <c r="BS138" s="1"/>
  <c r="BQ138"/>
  <c r="CD137"/>
  <c r="CE137" s="1"/>
  <c r="CB137"/>
  <c r="CC137" s="1"/>
  <c r="BZ137"/>
  <c r="CA137" s="1"/>
  <c r="BX137"/>
  <c r="BY137" s="1"/>
  <c r="BV137"/>
  <c r="BW137" s="1"/>
  <c r="BT137"/>
  <c r="BU137" s="1"/>
  <c r="BR137"/>
  <c r="BS137" s="1"/>
  <c r="BQ137"/>
  <c r="CD136"/>
  <c r="CE136" s="1"/>
  <c r="CB136"/>
  <c r="CC136" s="1"/>
  <c r="BZ136"/>
  <c r="CA136" s="1"/>
  <c r="BX136"/>
  <c r="BY136" s="1"/>
  <c r="BV136"/>
  <c r="BW136" s="1"/>
  <c r="BT136"/>
  <c r="BU136" s="1"/>
  <c r="BR136"/>
  <c r="BS136" s="1"/>
  <c r="BQ136"/>
  <c r="CD135"/>
  <c r="CE135" s="1"/>
  <c r="CB135"/>
  <c r="CC135" s="1"/>
  <c r="BZ135"/>
  <c r="CA135" s="1"/>
  <c r="BX135"/>
  <c r="BY135" s="1"/>
  <c r="BV135"/>
  <c r="BW135" s="1"/>
  <c r="BT135"/>
  <c r="BU135" s="1"/>
  <c r="BR135"/>
  <c r="BS135" s="1"/>
  <c r="BQ135"/>
  <c r="CD134"/>
  <c r="CE134" s="1"/>
  <c r="CB134"/>
  <c r="CC134" s="1"/>
  <c r="BZ134"/>
  <c r="CA134" s="1"/>
  <c r="BX134"/>
  <c r="BY134" s="1"/>
  <c r="BV134"/>
  <c r="BW134" s="1"/>
  <c r="BT134"/>
  <c r="BU134" s="1"/>
  <c r="BR134"/>
  <c r="BS134" s="1"/>
  <c r="BQ134"/>
  <c r="CD133"/>
  <c r="CE133" s="1"/>
  <c r="CB133"/>
  <c r="CC133" s="1"/>
  <c r="BZ133"/>
  <c r="CA133" s="1"/>
  <c r="BX133"/>
  <c r="BY133" s="1"/>
  <c r="BV133"/>
  <c r="BW133" s="1"/>
  <c r="BT133"/>
  <c r="BU133" s="1"/>
  <c r="BR133"/>
  <c r="BS133" s="1"/>
  <c r="BQ133"/>
  <c r="CD132"/>
  <c r="CE132" s="1"/>
  <c r="CB132"/>
  <c r="CC132" s="1"/>
  <c r="BZ132"/>
  <c r="CA132" s="1"/>
  <c r="BX132"/>
  <c r="BY132" s="1"/>
  <c r="BV132"/>
  <c r="BW132" s="1"/>
  <c r="BT132"/>
  <c r="BU132" s="1"/>
  <c r="BR132"/>
  <c r="BS132" s="1"/>
  <c r="BQ132"/>
  <c r="CD131"/>
  <c r="CE131" s="1"/>
  <c r="CB131"/>
  <c r="CC131" s="1"/>
  <c r="BZ131"/>
  <c r="CA131" s="1"/>
  <c r="BX131"/>
  <c r="BY131" s="1"/>
  <c r="BV131"/>
  <c r="BW131" s="1"/>
  <c r="BT131"/>
  <c r="BU131" s="1"/>
  <c r="BR131"/>
  <c r="BS131" s="1"/>
  <c r="BQ131"/>
  <c r="CD130"/>
  <c r="CE130" s="1"/>
  <c r="CB130"/>
  <c r="CC130" s="1"/>
  <c r="BZ130"/>
  <c r="CA130" s="1"/>
  <c r="BX130"/>
  <c r="BY130" s="1"/>
  <c r="BV130"/>
  <c r="BW130" s="1"/>
  <c r="BT130"/>
  <c r="BU130" s="1"/>
  <c r="BS130"/>
  <c r="BR130"/>
  <c r="BQ130"/>
  <c r="CD129"/>
  <c r="CE129" s="1"/>
  <c r="CB129"/>
  <c r="CC129" s="1"/>
  <c r="BZ129"/>
  <c r="CA129" s="1"/>
  <c r="BX129"/>
  <c r="BY129" s="1"/>
  <c r="BV129"/>
  <c r="BW129" s="1"/>
  <c r="BT129"/>
  <c r="BU129" s="1"/>
  <c r="BR129"/>
  <c r="BS129" s="1"/>
  <c r="BQ129"/>
  <c r="CD128"/>
  <c r="CE128" s="1"/>
  <c r="CB128"/>
  <c r="CC128" s="1"/>
  <c r="BZ128"/>
  <c r="CA128" s="1"/>
  <c r="BX128"/>
  <c r="BY128" s="1"/>
  <c r="BV128"/>
  <c r="BW128" s="1"/>
  <c r="BT128"/>
  <c r="BU128" s="1"/>
  <c r="BR128"/>
  <c r="BS128" s="1"/>
  <c r="BQ128"/>
  <c r="CD127"/>
  <c r="CE127" s="1"/>
  <c r="CB127"/>
  <c r="CC127" s="1"/>
  <c r="BZ127"/>
  <c r="CA127" s="1"/>
  <c r="BX127"/>
  <c r="BY127" s="1"/>
  <c r="BV127"/>
  <c r="BW127" s="1"/>
  <c r="BT127"/>
  <c r="BU127" s="1"/>
  <c r="BR127"/>
  <c r="BS127" s="1"/>
  <c r="BQ127"/>
  <c r="CB126"/>
  <c r="CC126" s="1"/>
  <c r="BZ126"/>
  <c r="CA126" s="1"/>
  <c r="BX126"/>
  <c r="BY126" s="1"/>
  <c r="BV126"/>
  <c r="BW126" s="1"/>
  <c r="BT126"/>
  <c r="BU126" s="1"/>
  <c r="BR126"/>
  <c r="BS126" s="1"/>
  <c r="BQ126"/>
  <c r="CB125"/>
  <c r="CC125" s="1"/>
  <c r="BZ125"/>
  <c r="CA125" s="1"/>
  <c r="BX125"/>
  <c r="BY125" s="1"/>
  <c r="BV125"/>
  <c r="BW125" s="1"/>
  <c r="BT125"/>
  <c r="BU125" s="1"/>
  <c r="BR125"/>
  <c r="BS125" s="1"/>
  <c r="BQ125"/>
  <c r="CB124"/>
  <c r="CC124" s="1"/>
  <c r="BZ124"/>
  <c r="CA124" s="1"/>
  <c r="BX124"/>
  <c r="BY124" s="1"/>
  <c r="BW124"/>
  <c r="BV124"/>
  <c r="BT124"/>
  <c r="BU124" s="1"/>
  <c r="BR124"/>
  <c r="BS124" s="1"/>
  <c r="BQ124"/>
  <c r="CB123"/>
  <c r="CC123" s="1"/>
  <c r="BZ123"/>
  <c r="CA123" s="1"/>
  <c r="BX123"/>
  <c r="BY123" s="1"/>
  <c r="BV123"/>
  <c r="BW123" s="1"/>
  <c r="BT123"/>
  <c r="BU123" s="1"/>
  <c r="BR123"/>
  <c r="BS123" s="1"/>
  <c r="BQ123"/>
  <c r="CB122"/>
  <c r="CC122" s="1"/>
  <c r="BZ122"/>
  <c r="CA122" s="1"/>
  <c r="BX122"/>
  <c r="BY122" s="1"/>
  <c r="BV122"/>
  <c r="BW122" s="1"/>
  <c r="BT122"/>
  <c r="BU122" s="1"/>
  <c r="BR122"/>
  <c r="BS122" s="1"/>
  <c r="BQ122"/>
  <c r="CB121"/>
  <c r="CC121" s="1"/>
  <c r="BZ121"/>
  <c r="CA121" s="1"/>
  <c r="BX121"/>
  <c r="BY121" s="1"/>
  <c r="BV121"/>
  <c r="BW121" s="1"/>
  <c r="BT121"/>
  <c r="BU121" s="1"/>
  <c r="BR121"/>
  <c r="BS121" s="1"/>
  <c r="BQ121"/>
  <c r="CB120"/>
  <c r="CC120" s="1"/>
  <c r="BZ120"/>
  <c r="CA120" s="1"/>
  <c r="BX120"/>
  <c r="BY120" s="1"/>
  <c r="BV120"/>
  <c r="BW120" s="1"/>
  <c r="BT120"/>
  <c r="BU120" s="1"/>
  <c r="BR120"/>
  <c r="BS120" s="1"/>
  <c r="BQ120"/>
  <c r="CB119"/>
  <c r="CC119" s="1"/>
  <c r="BZ119"/>
  <c r="CA119" s="1"/>
  <c r="BX119"/>
  <c r="BY119" s="1"/>
  <c r="BV119"/>
  <c r="BW119" s="1"/>
  <c r="BT119"/>
  <c r="BU119" s="1"/>
  <c r="BR119"/>
  <c r="BS119" s="1"/>
  <c r="BQ119"/>
  <c r="CC118"/>
  <c r="CB118"/>
  <c r="BZ118"/>
  <c r="CA118" s="1"/>
  <c r="BX118"/>
  <c r="BY118" s="1"/>
  <c r="BV118"/>
  <c r="BW118" s="1"/>
  <c r="BT118"/>
  <c r="BU118" s="1"/>
  <c r="BR118"/>
  <c r="BS118" s="1"/>
  <c r="BQ118"/>
  <c r="CB117"/>
  <c r="CC117" s="1"/>
  <c r="BZ117"/>
  <c r="CA117" s="1"/>
  <c r="BX117"/>
  <c r="BY117" s="1"/>
  <c r="BV117"/>
  <c r="BW117" s="1"/>
  <c r="BT117"/>
  <c r="BU117" s="1"/>
  <c r="BR117"/>
  <c r="BS117" s="1"/>
  <c r="BQ117"/>
  <c r="CB116"/>
  <c r="CC116" s="1"/>
  <c r="BZ116"/>
  <c r="CA116" s="1"/>
  <c r="BX116"/>
  <c r="BY116" s="1"/>
  <c r="BV116"/>
  <c r="BW116" s="1"/>
  <c r="BT116"/>
  <c r="BU116" s="1"/>
  <c r="BR116"/>
  <c r="BS116" s="1"/>
  <c r="BQ116"/>
  <c r="CB115"/>
  <c r="CC115" s="1"/>
  <c r="BZ115"/>
  <c r="CA115" s="1"/>
  <c r="BX115"/>
  <c r="BY115" s="1"/>
  <c r="BV115"/>
  <c r="BW115" s="1"/>
  <c r="BT115"/>
  <c r="BU115" s="1"/>
  <c r="BR115"/>
  <c r="BS115" s="1"/>
  <c r="BQ115"/>
  <c r="CB114"/>
  <c r="CC114" s="1"/>
  <c r="BZ114"/>
  <c r="CA114" s="1"/>
  <c r="BX114"/>
  <c r="BY114" s="1"/>
  <c r="BV114"/>
  <c r="BW114" s="1"/>
  <c r="BT114"/>
  <c r="BU114" s="1"/>
  <c r="BR114"/>
  <c r="BS114" s="1"/>
  <c r="BQ114"/>
  <c r="CB113"/>
  <c r="CC113" s="1"/>
  <c r="BZ113"/>
  <c r="CA113" s="1"/>
  <c r="BX113"/>
  <c r="BY113" s="1"/>
  <c r="BV113"/>
  <c r="BW113" s="1"/>
  <c r="BT113"/>
  <c r="BU113" s="1"/>
  <c r="BR113"/>
  <c r="BS113" s="1"/>
  <c r="BQ113"/>
  <c r="CB112"/>
  <c r="CC112" s="1"/>
  <c r="BZ112"/>
  <c r="CA112" s="1"/>
  <c r="BX112"/>
  <c r="BY112" s="1"/>
  <c r="BV112"/>
  <c r="BW112" s="1"/>
  <c r="BT112"/>
  <c r="BU112" s="1"/>
  <c r="BR112"/>
  <c r="BS112" s="1"/>
  <c r="BQ112"/>
  <c r="CB111"/>
  <c r="CC111" s="1"/>
  <c r="BZ111"/>
  <c r="CA111" s="1"/>
  <c r="BX111"/>
  <c r="BY111" s="1"/>
  <c r="BV111"/>
  <c r="BW111" s="1"/>
  <c r="BT111"/>
  <c r="BU111" s="1"/>
  <c r="BR111"/>
  <c r="BS111" s="1"/>
  <c r="BQ111"/>
  <c r="CB110"/>
  <c r="CC110" s="1"/>
  <c r="BZ110"/>
  <c r="CA110" s="1"/>
  <c r="BX110"/>
  <c r="BY110" s="1"/>
  <c r="BV110"/>
  <c r="BW110" s="1"/>
  <c r="BT110"/>
  <c r="BU110" s="1"/>
  <c r="BR110"/>
  <c r="BS110" s="1"/>
  <c r="BQ110"/>
  <c r="CB109"/>
  <c r="CC109" s="1"/>
  <c r="BZ109"/>
  <c r="CA109" s="1"/>
  <c r="BX109"/>
  <c r="BY109" s="1"/>
  <c r="BV109"/>
  <c r="BW109" s="1"/>
  <c r="BT109"/>
  <c r="BU109" s="1"/>
  <c r="BR109"/>
  <c r="BS109" s="1"/>
  <c r="BQ109"/>
  <c r="CB108"/>
  <c r="CC108" s="1"/>
  <c r="BZ108"/>
  <c r="CA108" s="1"/>
  <c r="BX108"/>
  <c r="BY108" s="1"/>
  <c r="BV108"/>
  <c r="BW108" s="1"/>
  <c r="BT108"/>
  <c r="BU108" s="1"/>
  <c r="BR108"/>
  <c r="BS108" s="1"/>
  <c r="BQ108"/>
  <c r="CB107"/>
  <c r="CC107" s="1"/>
  <c r="BZ107"/>
  <c r="CA107" s="1"/>
  <c r="BX107"/>
  <c r="BY107" s="1"/>
  <c r="BV107"/>
  <c r="BW107" s="1"/>
  <c r="BT107"/>
  <c r="BU107" s="1"/>
  <c r="BR107"/>
  <c r="BS107" s="1"/>
  <c r="BQ107"/>
  <c r="CB106"/>
  <c r="CC106" s="1"/>
  <c r="BZ106"/>
  <c r="CA106" s="1"/>
  <c r="BX106"/>
  <c r="BY106" s="1"/>
  <c r="BV106"/>
  <c r="BW106" s="1"/>
  <c r="BT106"/>
  <c r="BU106" s="1"/>
  <c r="BR106"/>
  <c r="BS106" s="1"/>
  <c r="BQ106"/>
  <c r="CB105"/>
  <c r="CC105" s="1"/>
  <c r="BZ105"/>
  <c r="CA105" s="1"/>
  <c r="BX105"/>
  <c r="BY105" s="1"/>
  <c r="BV105"/>
  <c r="BW105" s="1"/>
  <c r="BT105"/>
  <c r="BU105" s="1"/>
  <c r="BR105"/>
  <c r="BS105" s="1"/>
  <c r="BQ105"/>
  <c r="CB104"/>
  <c r="CC104" s="1"/>
  <c r="BZ104"/>
  <c r="CA104" s="1"/>
  <c r="BX104"/>
  <c r="BY104" s="1"/>
  <c r="BV104"/>
  <c r="BW104" s="1"/>
  <c r="BT104"/>
  <c r="BU104" s="1"/>
  <c r="BR104"/>
  <c r="BS104" s="1"/>
  <c r="BQ104"/>
  <c r="CB103"/>
  <c r="CC103" s="1"/>
  <c r="BZ103"/>
  <c r="CA103" s="1"/>
  <c r="BX103"/>
  <c r="BY103" s="1"/>
  <c r="BV103"/>
  <c r="BW103" s="1"/>
  <c r="BT103"/>
  <c r="BU103" s="1"/>
  <c r="BR103"/>
  <c r="BS103" s="1"/>
  <c r="BQ103"/>
  <c r="CB102"/>
  <c r="CC102" s="1"/>
  <c r="BZ102"/>
  <c r="CA102" s="1"/>
  <c r="BX102"/>
  <c r="BY102" s="1"/>
  <c r="BV102"/>
  <c r="BW102" s="1"/>
  <c r="BT102"/>
  <c r="BU102" s="1"/>
  <c r="BR102"/>
  <c r="BS102" s="1"/>
  <c r="BQ102"/>
  <c r="CB101"/>
  <c r="CC101" s="1"/>
  <c r="BZ101"/>
  <c r="CA101" s="1"/>
  <c r="BX101"/>
  <c r="BY101" s="1"/>
  <c r="BV101"/>
  <c r="BW101" s="1"/>
  <c r="BT101"/>
  <c r="BU101" s="1"/>
  <c r="BR101"/>
  <c r="BS101" s="1"/>
  <c r="BQ101"/>
  <c r="CB100"/>
  <c r="CC100" s="1"/>
  <c r="BZ100"/>
  <c r="CA100" s="1"/>
  <c r="BX100"/>
  <c r="BY100" s="1"/>
  <c r="BV100"/>
  <c r="BW100" s="1"/>
  <c r="BT100"/>
  <c r="BU100" s="1"/>
  <c r="BR100"/>
  <c r="BS100" s="1"/>
  <c r="BQ100"/>
  <c r="CB99"/>
  <c r="CC99" s="1"/>
  <c r="BZ99"/>
  <c r="CA99" s="1"/>
  <c r="BX99"/>
  <c r="BY99" s="1"/>
  <c r="BV99"/>
  <c r="BW99" s="1"/>
  <c r="BT99"/>
  <c r="BU99" s="1"/>
  <c r="BR99"/>
  <c r="BS99" s="1"/>
  <c r="BQ99"/>
  <c r="CB98"/>
  <c r="CC98" s="1"/>
  <c r="BZ98"/>
  <c r="CA98" s="1"/>
  <c r="BX98"/>
  <c r="BY98" s="1"/>
  <c r="BV98"/>
  <c r="BW98" s="1"/>
  <c r="BT98"/>
  <c r="BU98" s="1"/>
  <c r="BR98"/>
  <c r="BS98" s="1"/>
  <c r="BQ98"/>
  <c r="CB97"/>
  <c r="CC97" s="1"/>
  <c r="BZ97"/>
  <c r="CA97" s="1"/>
  <c r="BX97"/>
  <c r="BY97" s="1"/>
  <c r="BV97"/>
  <c r="BW97" s="1"/>
  <c r="BT97"/>
  <c r="BU97" s="1"/>
  <c r="BR97"/>
  <c r="BS97" s="1"/>
  <c r="BQ97"/>
  <c r="CB96"/>
  <c r="CC96" s="1"/>
  <c r="BZ96"/>
  <c r="CA96" s="1"/>
  <c r="BX96"/>
  <c r="BY96" s="1"/>
  <c r="BV96"/>
  <c r="BW96" s="1"/>
  <c r="BT96"/>
  <c r="BU96" s="1"/>
  <c r="BR96"/>
  <c r="BS96" s="1"/>
  <c r="BQ96"/>
  <c r="CB95"/>
  <c r="CC95" s="1"/>
  <c r="BZ95"/>
  <c r="CA95" s="1"/>
  <c r="BX95"/>
  <c r="BY95" s="1"/>
  <c r="BV95"/>
  <c r="BW95" s="1"/>
  <c r="BT95"/>
  <c r="BU95" s="1"/>
  <c r="BR95"/>
  <c r="BS95" s="1"/>
  <c r="BQ95"/>
  <c r="CB94"/>
  <c r="CC94" s="1"/>
  <c r="BZ94"/>
  <c r="CA94" s="1"/>
  <c r="BX94"/>
  <c r="BY94" s="1"/>
  <c r="BV94"/>
  <c r="BW94" s="1"/>
  <c r="BT94"/>
  <c r="BU94" s="1"/>
  <c r="BR94"/>
  <c r="BS94" s="1"/>
  <c r="BQ94"/>
  <c r="CB93"/>
  <c r="CC93" s="1"/>
  <c r="BZ93"/>
  <c r="CA93" s="1"/>
  <c r="BX93"/>
  <c r="BY93" s="1"/>
  <c r="BV93"/>
  <c r="BW93" s="1"/>
  <c r="BT93"/>
  <c r="BU93" s="1"/>
  <c r="BR93"/>
  <c r="BS93" s="1"/>
  <c r="BQ93"/>
  <c r="CB92"/>
  <c r="CC92" s="1"/>
  <c r="BZ92"/>
  <c r="CA92" s="1"/>
  <c r="BX92"/>
  <c r="BY92" s="1"/>
  <c r="BV92"/>
  <c r="BW92" s="1"/>
  <c r="BT92"/>
  <c r="BU92" s="1"/>
  <c r="BR92"/>
  <c r="BS92" s="1"/>
  <c r="BQ92"/>
  <c r="CB91"/>
  <c r="CC91" s="1"/>
  <c r="BZ91"/>
  <c r="CA91" s="1"/>
  <c r="BX91"/>
  <c r="BY91" s="1"/>
  <c r="BV91"/>
  <c r="BW91" s="1"/>
  <c r="BT91"/>
  <c r="BU91" s="1"/>
  <c r="BR91"/>
  <c r="BS91" s="1"/>
  <c r="BQ91"/>
  <c r="CB90"/>
  <c r="CC90" s="1"/>
  <c r="BZ90"/>
  <c r="CA90" s="1"/>
  <c r="BX90"/>
  <c r="BY90" s="1"/>
  <c r="BV90"/>
  <c r="BW90" s="1"/>
  <c r="BT90"/>
  <c r="BU90" s="1"/>
  <c r="BR90"/>
  <c r="BS90" s="1"/>
  <c r="BQ90"/>
  <c r="CB89"/>
  <c r="CC89" s="1"/>
  <c r="BZ89"/>
  <c r="CA89" s="1"/>
  <c r="BX89"/>
  <c r="BY89" s="1"/>
  <c r="BV89"/>
  <c r="BW89" s="1"/>
  <c r="BT89"/>
  <c r="BU89" s="1"/>
  <c r="BR89"/>
  <c r="BS89" s="1"/>
  <c r="BQ89"/>
  <c r="CB88"/>
  <c r="CC88" s="1"/>
  <c r="BZ88"/>
  <c r="CA88" s="1"/>
  <c r="BX88"/>
  <c r="BY88" s="1"/>
  <c r="BV88"/>
  <c r="BW88" s="1"/>
  <c r="BT88"/>
  <c r="BU88" s="1"/>
  <c r="BR88"/>
  <c r="BS88" s="1"/>
  <c r="BQ88"/>
  <c r="CB87"/>
  <c r="CC87" s="1"/>
  <c r="BZ87"/>
  <c r="CA87" s="1"/>
  <c r="BX87"/>
  <c r="BY87" s="1"/>
  <c r="BV87"/>
  <c r="BW87" s="1"/>
  <c r="BT87"/>
  <c r="BU87" s="1"/>
  <c r="BR87"/>
  <c r="BS87" s="1"/>
  <c r="BQ87"/>
  <c r="CB86"/>
  <c r="CC86" s="1"/>
  <c r="BZ86"/>
  <c r="CA86" s="1"/>
  <c r="BX86"/>
  <c r="BY86" s="1"/>
  <c r="BV86"/>
  <c r="BW86" s="1"/>
  <c r="BT86"/>
  <c r="BU86" s="1"/>
  <c r="BR86"/>
  <c r="BS86" s="1"/>
  <c r="BQ86"/>
  <c r="CC85"/>
  <c r="CB85"/>
  <c r="BZ85"/>
  <c r="CA85" s="1"/>
  <c r="BY85"/>
  <c r="BX85"/>
  <c r="BV85"/>
  <c r="BW85" s="1"/>
  <c r="BT85"/>
  <c r="BU85" s="1"/>
  <c r="BR85"/>
  <c r="BS85" s="1"/>
  <c r="BQ85"/>
  <c r="CB84"/>
  <c r="CC84" s="1"/>
  <c r="BZ84"/>
  <c r="CA84" s="1"/>
  <c r="BX84"/>
  <c r="BY84" s="1"/>
  <c r="BV84"/>
  <c r="BW84" s="1"/>
  <c r="BT84"/>
  <c r="BU84" s="1"/>
  <c r="BR84"/>
  <c r="BS84" s="1"/>
  <c r="BQ84"/>
  <c r="CB83"/>
  <c r="CC83" s="1"/>
  <c r="BZ83"/>
  <c r="CA83" s="1"/>
  <c r="BX83"/>
  <c r="BY83" s="1"/>
  <c r="BV83"/>
  <c r="BW83" s="1"/>
  <c r="BT83"/>
  <c r="BU83" s="1"/>
  <c r="BR83"/>
  <c r="BS83" s="1"/>
  <c r="BQ83"/>
  <c r="CB82"/>
  <c r="CC82" s="1"/>
  <c r="BZ82"/>
  <c r="CA82" s="1"/>
  <c r="BX82"/>
  <c r="BY82" s="1"/>
  <c r="BV82"/>
  <c r="BW82" s="1"/>
  <c r="BT82"/>
  <c r="BU82" s="1"/>
  <c r="BR82"/>
  <c r="BS82" s="1"/>
  <c r="BQ82"/>
  <c r="CB81"/>
  <c r="CC81" s="1"/>
  <c r="BZ81"/>
  <c r="CA81" s="1"/>
  <c r="BX81"/>
  <c r="BY81" s="1"/>
  <c r="BV81"/>
  <c r="BW81" s="1"/>
  <c r="BT81"/>
  <c r="BU81" s="1"/>
  <c r="BR81"/>
  <c r="BS81" s="1"/>
  <c r="BQ81"/>
  <c r="CB80"/>
  <c r="CC80" s="1"/>
  <c r="BZ80"/>
  <c r="CA80" s="1"/>
  <c r="BX80"/>
  <c r="BY80" s="1"/>
  <c r="BV80"/>
  <c r="BW80" s="1"/>
  <c r="BT80"/>
  <c r="BU80" s="1"/>
  <c r="BR80"/>
  <c r="BS80" s="1"/>
  <c r="BQ80"/>
  <c r="CB79"/>
  <c r="CC79" s="1"/>
  <c r="BZ79"/>
  <c r="CA79" s="1"/>
  <c r="BX79"/>
  <c r="BY79" s="1"/>
  <c r="BV79"/>
  <c r="BW79" s="1"/>
  <c r="BT79"/>
  <c r="BU79" s="1"/>
  <c r="BR79"/>
  <c r="BS79" s="1"/>
  <c r="BQ79"/>
  <c r="CB78"/>
  <c r="CC78" s="1"/>
  <c r="BZ78"/>
  <c r="CA78" s="1"/>
  <c r="BX78"/>
  <c r="BY78" s="1"/>
  <c r="BV78"/>
  <c r="BW78" s="1"/>
  <c r="BT78"/>
  <c r="BU78" s="1"/>
  <c r="BR78"/>
  <c r="BS78" s="1"/>
  <c r="BQ78"/>
  <c r="CB77"/>
  <c r="CC77" s="1"/>
  <c r="BZ77"/>
  <c r="CA77" s="1"/>
  <c r="BX77"/>
  <c r="BY77" s="1"/>
  <c r="BV77"/>
  <c r="BW77" s="1"/>
  <c r="BT77"/>
  <c r="BU77" s="1"/>
  <c r="BR77"/>
  <c r="BS77" s="1"/>
  <c r="BQ77"/>
  <c r="CB76"/>
  <c r="CC76" s="1"/>
  <c r="BZ76"/>
  <c r="CA76" s="1"/>
  <c r="BX76"/>
  <c r="BY76" s="1"/>
  <c r="BV76"/>
  <c r="BW76" s="1"/>
  <c r="BT76"/>
  <c r="BU76" s="1"/>
  <c r="BR76"/>
  <c r="BS76" s="1"/>
  <c r="BQ76"/>
  <c r="CB75"/>
  <c r="CC75" s="1"/>
  <c r="BZ75"/>
  <c r="CA75" s="1"/>
  <c r="BX75"/>
  <c r="BY75" s="1"/>
  <c r="BV75"/>
  <c r="BW75" s="1"/>
  <c r="BT75"/>
  <c r="BU75" s="1"/>
  <c r="BR75"/>
  <c r="BS75" s="1"/>
  <c r="BQ75"/>
  <c r="CB74"/>
  <c r="CC74" s="1"/>
  <c r="BZ74"/>
  <c r="CA74" s="1"/>
  <c r="BX74"/>
  <c r="BY74" s="1"/>
  <c r="BV74"/>
  <c r="BW74" s="1"/>
  <c r="BT74"/>
  <c r="BU74" s="1"/>
  <c r="BR74"/>
  <c r="BS74" s="1"/>
  <c r="BQ74"/>
  <c r="CB73"/>
  <c r="CC73" s="1"/>
  <c r="BZ73"/>
  <c r="CA73" s="1"/>
  <c r="BX73"/>
  <c r="BY73" s="1"/>
  <c r="BV73"/>
  <c r="BW73" s="1"/>
  <c r="BT73"/>
  <c r="BU73" s="1"/>
  <c r="BR73"/>
  <c r="BS73" s="1"/>
  <c r="BQ73"/>
  <c r="CB72"/>
  <c r="CC72" s="1"/>
  <c r="BZ72"/>
  <c r="CA72" s="1"/>
  <c r="BX72"/>
  <c r="BY72" s="1"/>
  <c r="BV72"/>
  <c r="BW72" s="1"/>
  <c r="BT72"/>
  <c r="BU72" s="1"/>
  <c r="BR72"/>
  <c r="BS72" s="1"/>
  <c r="BQ72"/>
  <c r="CB71"/>
  <c r="CC71" s="1"/>
  <c r="BZ71"/>
  <c r="CA71" s="1"/>
  <c r="BX71"/>
  <c r="BY71" s="1"/>
  <c r="BV71"/>
  <c r="BW71" s="1"/>
  <c r="BT71"/>
  <c r="BU71" s="1"/>
  <c r="BR71"/>
  <c r="BS71" s="1"/>
  <c r="BQ71"/>
  <c r="CB70"/>
  <c r="CC70" s="1"/>
  <c r="BZ70"/>
  <c r="CA70" s="1"/>
  <c r="BX70"/>
  <c r="BY70" s="1"/>
  <c r="BV70"/>
  <c r="BW70" s="1"/>
  <c r="BT70"/>
  <c r="BU70" s="1"/>
  <c r="BR70"/>
  <c r="BS70" s="1"/>
  <c r="BQ70"/>
  <c r="CB69"/>
  <c r="CC69" s="1"/>
  <c r="BZ69"/>
  <c r="CA69" s="1"/>
  <c r="BX69"/>
  <c r="BY69" s="1"/>
  <c r="BV69"/>
  <c r="BW69" s="1"/>
  <c r="BT69"/>
  <c r="BU69" s="1"/>
  <c r="BR69"/>
  <c r="BS69" s="1"/>
  <c r="BQ69"/>
  <c r="CB68"/>
  <c r="CC68" s="1"/>
  <c r="BZ68"/>
  <c r="CA68" s="1"/>
  <c r="BX68"/>
  <c r="BY68" s="1"/>
  <c r="BV68"/>
  <c r="BW68" s="1"/>
  <c r="BT68"/>
  <c r="BU68" s="1"/>
  <c r="BR68"/>
  <c r="BS68" s="1"/>
  <c r="BQ68"/>
  <c r="CB67"/>
  <c r="CC67" s="1"/>
  <c r="BZ67"/>
  <c r="CA67" s="1"/>
  <c r="BX67"/>
  <c r="BY67" s="1"/>
  <c r="BV67"/>
  <c r="BW67" s="1"/>
  <c r="BT67"/>
  <c r="BU67" s="1"/>
  <c r="BR67"/>
  <c r="BS67" s="1"/>
  <c r="BQ67"/>
  <c r="CB66"/>
  <c r="CC66" s="1"/>
  <c r="BZ66"/>
  <c r="CA66" s="1"/>
  <c r="BX66"/>
  <c r="BY66" s="1"/>
  <c r="BV66"/>
  <c r="BW66" s="1"/>
  <c r="BT66"/>
  <c r="BU66" s="1"/>
  <c r="BR66"/>
  <c r="BS66" s="1"/>
  <c r="BQ66"/>
  <c r="CB65"/>
  <c r="CC65" s="1"/>
  <c r="BZ65"/>
  <c r="CA65" s="1"/>
  <c r="BX65"/>
  <c r="BY65" s="1"/>
  <c r="BV65"/>
  <c r="BW65" s="1"/>
  <c r="BT65"/>
  <c r="BU65" s="1"/>
  <c r="BR65"/>
  <c r="BS65" s="1"/>
  <c r="BQ65"/>
  <c r="CB64"/>
  <c r="CC64" s="1"/>
  <c r="BZ64"/>
  <c r="CA64" s="1"/>
  <c r="BX64"/>
  <c r="BY64" s="1"/>
  <c r="BV64"/>
  <c r="BW64" s="1"/>
  <c r="BT64"/>
  <c r="BU64" s="1"/>
  <c r="BR64"/>
  <c r="BS64" s="1"/>
  <c r="BQ64"/>
  <c r="CB63"/>
  <c r="CC63" s="1"/>
  <c r="BZ63"/>
  <c r="CA63" s="1"/>
  <c r="BX63"/>
  <c r="BY63" s="1"/>
  <c r="BV63"/>
  <c r="BW63" s="1"/>
  <c r="BT63"/>
  <c r="BU63" s="1"/>
  <c r="BR63"/>
  <c r="BS63" s="1"/>
  <c r="BQ63"/>
  <c r="CB62"/>
  <c r="CC62" s="1"/>
  <c r="BZ62"/>
  <c r="CA62" s="1"/>
  <c r="BX62"/>
  <c r="BY62" s="1"/>
  <c r="BV62"/>
  <c r="BW62" s="1"/>
  <c r="BT62"/>
  <c r="BU62" s="1"/>
  <c r="BR62"/>
  <c r="BS62" s="1"/>
  <c r="BQ62"/>
  <c r="CB61"/>
  <c r="CC61" s="1"/>
  <c r="BZ61"/>
  <c r="CA61" s="1"/>
  <c r="BX61"/>
  <c r="BY61" s="1"/>
  <c r="BV61"/>
  <c r="BW61" s="1"/>
  <c r="BT61"/>
  <c r="BU61" s="1"/>
  <c r="BR61"/>
  <c r="BS61" s="1"/>
  <c r="BQ61"/>
  <c r="CB60"/>
  <c r="CC60" s="1"/>
  <c r="BZ60"/>
  <c r="CA60" s="1"/>
  <c r="BX60"/>
  <c r="BY60" s="1"/>
  <c r="BV60"/>
  <c r="BW60" s="1"/>
  <c r="BT60"/>
  <c r="BU60" s="1"/>
  <c r="BR60"/>
  <c r="BS60" s="1"/>
  <c r="BQ60"/>
  <c r="CB59"/>
  <c r="CC59" s="1"/>
  <c r="BZ59"/>
  <c r="CA59" s="1"/>
  <c r="BX59"/>
  <c r="BY59" s="1"/>
  <c r="BV59"/>
  <c r="BW59" s="1"/>
  <c r="BT59"/>
  <c r="BU59" s="1"/>
  <c r="BR59"/>
  <c r="BS59" s="1"/>
  <c r="BQ59"/>
  <c r="CB58"/>
  <c r="CC58" s="1"/>
  <c r="BZ58"/>
  <c r="CA58" s="1"/>
  <c r="BX58"/>
  <c r="BY58" s="1"/>
  <c r="BV58"/>
  <c r="BW58" s="1"/>
  <c r="BT58"/>
  <c r="BU58" s="1"/>
  <c r="BR58"/>
  <c r="BS58" s="1"/>
  <c r="BQ58"/>
  <c r="CB57"/>
  <c r="CC57" s="1"/>
  <c r="BZ57"/>
  <c r="CA57" s="1"/>
  <c r="BX57"/>
  <c r="BY57" s="1"/>
  <c r="BV57"/>
  <c r="BW57" s="1"/>
  <c r="BT57"/>
  <c r="BU57" s="1"/>
  <c r="BR57"/>
  <c r="BS57" s="1"/>
  <c r="BQ57"/>
  <c r="CB56"/>
  <c r="CC56" s="1"/>
  <c r="BZ56"/>
  <c r="CA56" s="1"/>
  <c r="BX56"/>
  <c r="BY56" s="1"/>
  <c r="BV56"/>
  <c r="BW56" s="1"/>
  <c r="BT56"/>
  <c r="BU56" s="1"/>
  <c r="BR56"/>
  <c r="BS56" s="1"/>
  <c r="BQ56"/>
  <c r="CB55"/>
  <c r="CC55" s="1"/>
  <c r="BZ55"/>
  <c r="CA55" s="1"/>
  <c r="BX55"/>
  <c r="BY55" s="1"/>
  <c r="BV55"/>
  <c r="BW55" s="1"/>
  <c r="BT55"/>
  <c r="BU55" s="1"/>
  <c r="BR55"/>
  <c r="BS55" s="1"/>
  <c r="BQ55"/>
  <c r="CB54"/>
  <c r="CC54" s="1"/>
  <c r="BZ54"/>
  <c r="CA54" s="1"/>
  <c r="BX54"/>
  <c r="BY54" s="1"/>
  <c r="BV54"/>
  <c r="BW54" s="1"/>
  <c r="BT54"/>
  <c r="BU54" s="1"/>
  <c r="BR54"/>
  <c r="BS54" s="1"/>
  <c r="BQ54"/>
  <c r="CB53"/>
  <c r="CC53" s="1"/>
  <c r="BZ53"/>
  <c r="CA53" s="1"/>
  <c r="BX53"/>
  <c r="BY53" s="1"/>
  <c r="BV53"/>
  <c r="BW53" s="1"/>
  <c r="BT53"/>
  <c r="BU53" s="1"/>
  <c r="BR53"/>
  <c r="BS53" s="1"/>
  <c r="BQ53"/>
  <c r="CB52"/>
  <c r="CC52" s="1"/>
  <c r="BZ52"/>
  <c r="CA52" s="1"/>
  <c r="BX52"/>
  <c r="BY52" s="1"/>
  <c r="BV52"/>
  <c r="BW52" s="1"/>
  <c r="BT52"/>
  <c r="BU52" s="1"/>
  <c r="BR52"/>
  <c r="BS52" s="1"/>
  <c r="BQ52"/>
  <c r="CB51"/>
  <c r="CC51" s="1"/>
  <c r="BZ51"/>
  <c r="CA51" s="1"/>
  <c r="BX51"/>
  <c r="BY51" s="1"/>
  <c r="BV51"/>
  <c r="BW51" s="1"/>
  <c r="BT51"/>
  <c r="BU51" s="1"/>
  <c r="BR51"/>
  <c r="BS51" s="1"/>
  <c r="BQ51"/>
  <c r="CB50"/>
  <c r="CC50" s="1"/>
  <c r="BZ50"/>
  <c r="CA50" s="1"/>
  <c r="BX50"/>
  <c r="BY50" s="1"/>
  <c r="BV50"/>
  <c r="BW50" s="1"/>
  <c r="BT50"/>
  <c r="BU50" s="1"/>
  <c r="BR50"/>
  <c r="BS50" s="1"/>
  <c r="BQ50"/>
  <c r="CB49"/>
  <c r="CC49" s="1"/>
  <c r="BZ49"/>
  <c r="CA49" s="1"/>
  <c r="BX49"/>
  <c r="BY49" s="1"/>
  <c r="BV49"/>
  <c r="BW49" s="1"/>
  <c r="BT49"/>
  <c r="BU49" s="1"/>
  <c r="BS49"/>
  <c r="BR49"/>
  <c r="BQ49"/>
  <c r="CB48"/>
  <c r="CC48" s="1"/>
  <c r="BZ48"/>
  <c r="CA48" s="1"/>
  <c r="BX48"/>
  <c r="BY48" s="1"/>
  <c r="BV48"/>
  <c r="BW48" s="1"/>
  <c r="BT48"/>
  <c r="BU48" s="1"/>
  <c r="BR48"/>
  <c r="BS48" s="1"/>
  <c r="BQ48"/>
  <c r="CC47"/>
  <c r="CB47"/>
  <c r="BZ47"/>
  <c r="CA47" s="1"/>
  <c r="BX47"/>
  <c r="BY47" s="1"/>
  <c r="BW47"/>
  <c r="BV47"/>
  <c r="BT47"/>
  <c r="BU47" s="1"/>
  <c r="BR47"/>
  <c r="BS47" s="1"/>
  <c r="BQ47"/>
  <c r="CB46"/>
  <c r="CC46" s="1"/>
  <c r="BZ46"/>
  <c r="CA46" s="1"/>
  <c r="BX46"/>
  <c r="BY46" s="1"/>
  <c r="BV46"/>
  <c r="BW46" s="1"/>
  <c r="BT46"/>
  <c r="BU46" s="1"/>
  <c r="BR46"/>
  <c r="BS46" s="1"/>
  <c r="BQ46"/>
  <c r="CC45"/>
  <c r="CB45"/>
  <c r="BZ45"/>
  <c r="CA45" s="1"/>
  <c r="BX45"/>
  <c r="BY45" s="1"/>
  <c r="BW45"/>
  <c r="BV45"/>
  <c r="BT45"/>
  <c r="BU45" s="1"/>
  <c r="BR45"/>
  <c r="BS45" s="1"/>
  <c r="BQ45"/>
  <c r="CB44"/>
  <c r="CC44" s="1"/>
  <c r="BZ44"/>
  <c r="CA44" s="1"/>
  <c r="BX44"/>
  <c r="BY44" s="1"/>
  <c r="BV44"/>
  <c r="BW44" s="1"/>
  <c r="BT44"/>
  <c r="BU44" s="1"/>
  <c r="BR44"/>
  <c r="BS44" s="1"/>
  <c r="BQ44"/>
  <c r="CC43"/>
  <c r="CB43"/>
  <c r="BZ43"/>
  <c r="CA43" s="1"/>
  <c r="BX43"/>
  <c r="BY43" s="1"/>
  <c r="BW43"/>
  <c r="BV43"/>
  <c r="BT43"/>
  <c r="BU43" s="1"/>
  <c r="BR43"/>
  <c r="BS43" s="1"/>
  <c r="BQ43"/>
  <c r="CB42"/>
  <c r="CC42" s="1"/>
  <c r="BZ42"/>
  <c r="CA42" s="1"/>
  <c r="BX42"/>
  <c r="BY42" s="1"/>
  <c r="BV42"/>
  <c r="BW42" s="1"/>
  <c r="BT42"/>
  <c r="BU42" s="1"/>
  <c r="BR42"/>
  <c r="BS42" s="1"/>
  <c r="BQ42"/>
  <c r="CC41"/>
  <c r="CB41"/>
  <c r="BZ41"/>
  <c r="CA41" s="1"/>
  <c r="BX41"/>
  <c r="BY41" s="1"/>
  <c r="BW41"/>
  <c r="BV41"/>
  <c r="BT41"/>
  <c r="BU41" s="1"/>
  <c r="BR41"/>
  <c r="BS41" s="1"/>
  <c r="BQ41"/>
  <c r="CB40"/>
  <c r="CC40" s="1"/>
  <c r="BZ40"/>
  <c r="CA40" s="1"/>
  <c r="BX40"/>
  <c r="BY40" s="1"/>
  <c r="BV40"/>
  <c r="BW40" s="1"/>
  <c r="BT40"/>
  <c r="BU40" s="1"/>
  <c r="BR40"/>
  <c r="BS40" s="1"/>
  <c r="BQ40"/>
  <c r="CC39"/>
  <c r="CB39"/>
  <c r="BZ39"/>
  <c r="CA39" s="1"/>
  <c r="BX39"/>
  <c r="BY39" s="1"/>
  <c r="BW39"/>
  <c r="BV39"/>
  <c r="BT39"/>
  <c r="BU39" s="1"/>
  <c r="BR39"/>
  <c r="BS39" s="1"/>
  <c r="BQ39"/>
  <c r="CB38"/>
  <c r="CC38" s="1"/>
  <c r="BZ38"/>
  <c r="CA38" s="1"/>
  <c r="BX38"/>
  <c r="BY38" s="1"/>
  <c r="BV38"/>
  <c r="BW38" s="1"/>
  <c r="BT38"/>
  <c r="BU38" s="1"/>
  <c r="BR38"/>
  <c r="BS38" s="1"/>
  <c r="BQ38"/>
  <c r="CB37"/>
  <c r="CC37" s="1"/>
  <c r="BZ37"/>
  <c r="CA37" s="1"/>
  <c r="BX37"/>
  <c r="BY37" s="1"/>
  <c r="BV37"/>
  <c r="BW37" s="1"/>
  <c r="BT37"/>
  <c r="BU37" s="1"/>
  <c r="BR37"/>
  <c r="BS37" s="1"/>
  <c r="BQ37"/>
  <c r="CB36"/>
  <c r="CC36" s="1"/>
  <c r="BZ36"/>
  <c r="CA36" s="1"/>
  <c r="BX36"/>
  <c r="BY36" s="1"/>
  <c r="BV36"/>
  <c r="BW36" s="1"/>
  <c r="BT36"/>
  <c r="BU36" s="1"/>
  <c r="BR36"/>
  <c r="BS36" s="1"/>
  <c r="BQ36"/>
  <c r="CB35"/>
  <c r="CC35" s="1"/>
  <c r="BZ35"/>
  <c r="CA35" s="1"/>
  <c r="BX35"/>
  <c r="BY35" s="1"/>
  <c r="BV35"/>
  <c r="BW35" s="1"/>
  <c r="BT35"/>
  <c r="BU35" s="1"/>
  <c r="BR35"/>
  <c r="BS35" s="1"/>
  <c r="BQ35"/>
  <c r="CB34"/>
  <c r="CC34" s="1"/>
  <c r="BZ34"/>
  <c r="CA34" s="1"/>
  <c r="BX34"/>
  <c r="BY34" s="1"/>
  <c r="BV34"/>
  <c r="BW34" s="1"/>
  <c r="BT34"/>
  <c r="BU34" s="1"/>
  <c r="BR34"/>
  <c r="BS34" s="1"/>
  <c r="BQ34"/>
  <c r="CB33"/>
  <c r="CC33" s="1"/>
  <c r="BZ33"/>
  <c r="CA33" s="1"/>
  <c r="BX33"/>
  <c r="BY33" s="1"/>
  <c r="BV33"/>
  <c r="BW33" s="1"/>
  <c r="BT33"/>
  <c r="BU33" s="1"/>
  <c r="BR33"/>
  <c r="BS33" s="1"/>
  <c r="BQ33"/>
  <c r="CB32"/>
  <c r="CC32" s="1"/>
  <c r="BZ32"/>
  <c r="CA32" s="1"/>
  <c r="BX32"/>
  <c r="BY32" s="1"/>
  <c r="BV32"/>
  <c r="BW32" s="1"/>
  <c r="BT32"/>
  <c r="BU32" s="1"/>
  <c r="BR32"/>
  <c r="BS32" s="1"/>
  <c r="BQ32"/>
  <c r="CB31"/>
  <c r="CC31" s="1"/>
  <c r="BZ31"/>
  <c r="CA31" s="1"/>
  <c r="BX31"/>
  <c r="BY31" s="1"/>
  <c r="BV31"/>
  <c r="BW31" s="1"/>
  <c r="BT31"/>
  <c r="BU31" s="1"/>
  <c r="BR31"/>
  <c r="BS31" s="1"/>
  <c r="BQ31"/>
  <c r="CB30"/>
  <c r="CC30" s="1"/>
  <c r="BZ30"/>
  <c r="CA30" s="1"/>
  <c r="BX30"/>
  <c r="BY30" s="1"/>
  <c r="BV30"/>
  <c r="BW30" s="1"/>
  <c r="BT30"/>
  <c r="BU30" s="1"/>
  <c r="BR30"/>
  <c r="BS30" s="1"/>
  <c r="BQ30"/>
  <c r="CB29"/>
  <c r="CC29" s="1"/>
  <c r="BZ29"/>
  <c r="CA29" s="1"/>
  <c r="BX29"/>
  <c r="BY29" s="1"/>
  <c r="BV29"/>
  <c r="BW29" s="1"/>
  <c r="BT29"/>
  <c r="BU29" s="1"/>
  <c r="BR29"/>
  <c r="BS29" s="1"/>
  <c r="BQ29"/>
  <c r="CB28"/>
  <c r="CC28" s="1"/>
  <c r="BZ28"/>
  <c r="CA28" s="1"/>
  <c r="BX28"/>
  <c r="BY28" s="1"/>
  <c r="BV28"/>
  <c r="BW28" s="1"/>
  <c r="BT28"/>
  <c r="BU28" s="1"/>
  <c r="BR28"/>
  <c r="BS28" s="1"/>
  <c r="BQ28"/>
  <c r="CB27"/>
  <c r="CC27" s="1"/>
  <c r="BZ27"/>
  <c r="CA27" s="1"/>
  <c r="BX27"/>
  <c r="BY27" s="1"/>
  <c r="BV27"/>
  <c r="BW27" s="1"/>
  <c r="BT27"/>
  <c r="BU27" s="1"/>
  <c r="BR27"/>
  <c r="BS27" s="1"/>
  <c r="BQ27"/>
  <c r="CB26"/>
  <c r="CC26" s="1"/>
  <c r="BZ26"/>
  <c r="CA26" s="1"/>
  <c r="BX26"/>
  <c r="BY26" s="1"/>
  <c r="BV26"/>
  <c r="BW26" s="1"/>
  <c r="BT26"/>
  <c r="BU26" s="1"/>
  <c r="BR26"/>
  <c r="BS26" s="1"/>
  <c r="BQ26"/>
  <c r="CB25"/>
  <c r="CC25" s="1"/>
  <c r="BZ25"/>
  <c r="CA25" s="1"/>
  <c r="BX25"/>
  <c r="BY25" s="1"/>
  <c r="BV25"/>
  <c r="BW25" s="1"/>
  <c r="BT25"/>
  <c r="BU25" s="1"/>
  <c r="BR25"/>
  <c r="BS25" s="1"/>
  <c r="BQ25"/>
  <c r="CB24"/>
  <c r="CC24" s="1"/>
  <c r="BZ24"/>
  <c r="CA24" s="1"/>
  <c r="BX24"/>
  <c r="BY24" s="1"/>
  <c r="BV24"/>
  <c r="BW24" s="1"/>
  <c r="BT24"/>
  <c r="BU24" s="1"/>
  <c r="BR24"/>
  <c r="BS24" s="1"/>
  <c r="BQ24"/>
  <c r="CB23"/>
  <c r="CC23" s="1"/>
  <c r="BZ23"/>
  <c r="CA23" s="1"/>
  <c r="BX23"/>
  <c r="BY23" s="1"/>
  <c r="BV23"/>
  <c r="BW23" s="1"/>
  <c r="BT23"/>
  <c r="BU23" s="1"/>
  <c r="BR23"/>
  <c r="BS23" s="1"/>
  <c r="BQ23"/>
  <c r="CB22"/>
  <c r="CC22" s="1"/>
  <c r="BZ22"/>
  <c r="CA22" s="1"/>
  <c r="BX22"/>
  <c r="BY22" s="1"/>
  <c r="BV22"/>
  <c r="BW22" s="1"/>
  <c r="BT22"/>
  <c r="BU22" s="1"/>
  <c r="BR22"/>
  <c r="BS22" s="1"/>
  <c r="BQ22"/>
  <c r="CB21"/>
  <c r="CC21" s="1"/>
  <c r="BZ21"/>
  <c r="CA21" s="1"/>
  <c r="BX21"/>
  <c r="BY21" s="1"/>
  <c r="BV21"/>
  <c r="BW21" s="1"/>
  <c r="BT21"/>
  <c r="BU21" s="1"/>
  <c r="BR21"/>
  <c r="BS21" s="1"/>
  <c r="BQ21"/>
  <c r="CB20"/>
  <c r="CC20" s="1"/>
  <c r="BZ20"/>
  <c r="CA20" s="1"/>
  <c r="BX20"/>
  <c r="BY20" s="1"/>
  <c r="BV20"/>
  <c r="BW20" s="1"/>
  <c r="BT20"/>
  <c r="BU20" s="1"/>
  <c r="BR20"/>
  <c r="BS20" s="1"/>
  <c r="BQ20"/>
  <c r="CB19"/>
  <c r="CC19" s="1"/>
  <c r="BZ19"/>
  <c r="CA19" s="1"/>
  <c r="BX19"/>
  <c r="BY19" s="1"/>
  <c r="BV19"/>
  <c r="BW19" s="1"/>
  <c r="BT19"/>
  <c r="BU19" s="1"/>
  <c r="BR19"/>
  <c r="BS19" s="1"/>
  <c r="BQ19"/>
  <c r="CB18"/>
  <c r="CC18" s="1"/>
  <c r="BZ18"/>
  <c r="CA18" s="1"/>
  <c r="BX18"/>
  <c r="BY18" s="1"/>
  <c r="BV18"/>
  <c r="BW18" s="1"/>
  <c r="BT18"/>
  <c r="BU18" s="1"/>
  <c r="BR18"/>
  <c r="BS18" s="1"/>
  <c r="BQ18"/>
  <c r="CB17"/>
  <c r="CC17" s="1"/>
  <c r="BZ17"/>
  <c r="CA17" s="1"/>
  <c r="BX17"/>
  <c r="BY17" s="1"/>
  <c r="BV17"/>
  <c r="BW17" s="1"/>
  <c r="BT17"/>
  <c r="BU17" s="1"/>
  <c r="BR17"/>
  <c r="BS17" s="1"/>
  <c r="BQ17"/>
  <c r="CB16"/>
  <c r="CC16" s="1"/>
  <c r="BZ16"/>
  <c r="CA16" s="1"/>
  <c r="BX16"/>
  <c r="BY16" s="1"/>
  <c r="BV16"/>
  <c r="BW16" s="1"/>
  <c r="BT16"/>
  <c r="BU16" s="1"/>
  <c r="BR16"/>
  <c r="BS16" s="1"/>
  <c r="BQ16"/>
  <c r="CB15"/>
  <c r="CC15" s="1"/>
  <c r="BZ15"/>
  <c r="CA15" s="1"/>
  <c r="BX15"/>
  <c r="BY15" s="1"/>
  <c r="BV15"/>
  <c r="BW15" s="1"/>
  <c r="BT15"/>
  <c r="BU15" s="1"/>
  <c r="BR15"/>
  <c r="BS15" s="1"/>
  <c r="BQ15"/>
  <c r="CB14"/>
  <c r="CC14" s="1"/>
  <c r="BZ14"/>
  <c r="CA14" s="1"/>
  <c r="BX14"/>
  <c r="BY14" s="1"/>
  <c r="BV14"/>
  <c r="BW14" s="1"/>
  <c r="BT14"/>
  <c r="BU14" s="1"/>
  <c r="BR14"/>
  <c r="BS14" s="1"/>
  <c r="BQ14"/>
  <c r="CB13"/>
  <c r="CC13" s="1"/>
  <c r="BZ13"/>
  <c r="CA13" s="1"/>
  <c r="BX13"/>
  <c r="BY13" s="1"/>
  <c r="BV13"/>
  <c r="BW13" s="1"/>
  <c r="BT13"/>
  <c r="BU13" s="1"/>
  <c r="BR13"/>
  <c r="BS13" s="1"/>
  <c r="BQ13"/>
  <c r="CB12"/>
  <c r="CC12" s="1"/>
  <c r="BZ12"/>
  <c r="CA12" s="1"/>
  <c r="BX12"/>
  <c r="BY12" s="1"/>
  <c r="BV12"/>
  <c r="BW12" s="1"/>
  <c r="BT12"/>
  <c r="BU12" s="1"/>
  <c r="BR12"/>
  <c r="BS12" s="1"/>
  <c r="BQ12"/>
  <c r="CB11"/>
  <c r="CC11" s="1"/>
  <c r="BZ11"/>
  <c r="CA11" s="1"/>
  <c r="BX11"/>
  <c r="BY11" s="1"/>
  <c r="BV11"/>
  <c r="BW11" s="1"/>
  <c r="BT11"/>
  <c r="BU11" s="1"/>
  <c r="BR11"/>
  <c r="BS11" s="1"/>
  <c r="BQ11"/>
  <c r="CB10"/>
  <c r="CC10" s="1"/>
  <c r="BZ10"/>
  <c r="CA10" s="1"/>
  <c r="BX10"/>
  <c r="BY10" s="1"/>
  <c r="BV10"/>
  <c r="BW10" s="1"/>
  <c r="BT10"/>
  <c r="BU10" s="1"/>
  <c r="BR10"/>
  <c r="BS10" s="1"/>
  <c r="BQ10"/>
  <c r="CB9"/>
  <c r="CC9" s="1"/>
  <c r="BZ9"/>
  <c r="CA9" s="1"/>
  <c r="BX9"/>
  <c r="BY9" s="1"/>
  <c r="BV9"/>
  <c r="BW9" s="1"/>
  <c r="BT9"/>
  <c r="BU9" s="1"/>
  <c r="BR9"/>
  <c r="BS9" s="1"/>
  <c r="BQ9"/>
  <c r="CB8"/>
  <c r="CC8" s="1"/>
  <c r="BZ8"/>
  <c r="CA8" s="1"/>
  <c r="BX8"/>
  <c r="BY8" s="1"/>
  <c r="BV8"/>
  <c r="BW8" s="1"/>
  <c r="BT8"/>
  <c r="BU8" s="1"/>
  <c r="BR8"/>
  <c r="BS8" s="1"/>
  <c r="BQ8"/>
  <c r="CB7"/>
  <c r="CC7" s="1"/>
  <c r="BZ7"/>
  <c r="CA7" s="1"/>
  <c r="BX7"/>
  <c r="BY7" s="1"/>
  <c r="BV7"/>
  <c r="BW7" s="1"/>
  <c r="BT7"/>
  <c r="BU7" s="1"/>
  <c r="BR7"/>
  <c r="BS7" s="1"/>
  <c r="BQ7"/>
  <c r="CG6"/>
  <c r="CB5"/>
  <c r="BZ5"/>
  <c r="BX5"/>
  <c r="BV5"/>
  <c r="BT5"/>
  <c r="BR5"/>
  <c r="AS5"/>
  <c r="AR5"/>
  <c r="AQ5"/>
  <c r="AP5"/>
  <c r="AN5"/>
  <c r="AM5"/>
  <c r="AL5"/>
  <c r="AK5"/>
  <c r="AJ5"/>
  <c r="AF5"/>
  <c r="AE5"/>
  <c r="AD5"/>
  <c r="AC5"/>
  <c r="Y5"/>
  <c r="X5"/>
  <c r="W5"/>
  <c r="V5"/>
  <c r="R5"/>
  <c r="Q5"/>
  <c r="P5"/>
  <c r="O5"/>
  <c r="AL4"/>
  <c r="AJ4"/>
  <c r="AE4"/>
  <c r="AC4"/>
  <c r="X4"/>
  <c r="V4"/>
  <c r="Q4"/>
  <c r="O4"/>
  <c r="CG3"/>
  <c r="CG5"/>
  <c r="CG4"/>
  <c r="CG2"/>
  <c r="CG1"/>
  <c r="AY4" i="10"/>
  <c r="AX4"/>
  <c r="AX3"/>
  <c r="AR5"/>
  <c r="AS5"/>
  <c r="AQ5"/>
  <c r="AP5"/>
  <c r="AO5"/>
  <c r="AL4"/>
  <c r="AJ4"/>
  <c r="AM5"/>
  <c r="C39" i="26" l="1"/>
  <c r="B66"/>
  <c r="Q35" i="29"/>
  <c r="Q14"/>
  <c r="Q16"/>
  <c r="F14" i="23"/>
  <c r="L14" i="27"/>
  <c r="DE213" i="17"/>
  <c r="Q23" i="29"/>
  <c r="Q21"/>
  <c r="Q17"/>
  <c r="Q24"/>
  <c r="Q15"/>
  <c r="Q20"/>
  <c r="Q7"/>
  <c r="N41" i="26"/>
  <c r="AH39" s="1"/>
  <c r="AH40" s="1"/>
  <c r="E65"/>
  <c r="M63"/>
  <c r="E64"/>
  <c r="E60"/>
  <c r="G64"/>
  <c r="E62"/>
  <c r="M62"/>
  <c r="E63"/>
  <c r="Q13" i="29"/>
  <c r="Q22"/>
  <c r="Q9"/>
  <c r="Q29"/>
  <c r="Q30"/>
  <c r="Q19"/>
  <c r="Q34"/>
  <c r="Q8"/>
  <c r="Q36"/>
  <c r="Q33"/>
  <c r="Q25"/>
  <c r="Q10"/>
  <c r="Q26"/>
  <c r="Q31"/>
  <c r="Q18"/>
  <c r="Q37"/>
  <c r="Q27"/>
  <c r="Q11"/>
  <c r="Q32"/>
  <c r="AG6" i="26"/>
  <c r="F66"/>
  <c r="E24"/>
  <c r="H39"/>
  <c r="G24"/>
  <c r="G18"/>
  <c r="C18"/>
  <c r="I18"/>
  <c r="L15"/>
  <c r="K14" i="27"/>
  <c r="M14" s="1"/>
  <c r="C17"/>
  <c r="I17"/>
  <c r="G17"/>
  <c r="K13"/>
  <c r="M13" s="1"/>
  <c r="K19"/>
  <c r="L16"/>
  <c r="L17" s="1"/>
  <c r="K16"/>
  <c r="E17"/>
  <c r="L14" i="26"/>
  <c r="K17"/>
  <c r="E18"/>
  <c r="S19" i="27"/>
  <c r="U16"/>
  <c r="S14"/>
  <c r="Y13"/>
  <c r="W19"/>
  <c r="W16"/>
  <c r="U14"/>
  <c r="S13"/>
  <c r="S16"/>
  <c r="Y16"/>
  <c r="W14"/>
  <c r="U13"/>
  <c r="AB13" s="1"/>
  <c r="Y14"/>
  <c r="W13"/>
  <c r="K66" i="26"/>
  <c r="E41"/>
  <c r="N39"/>
  <c r="E38"/>
  <c r="E40"/>
  <c r="N76"/>
  <c r="E42"/>
  <c r="A35"/>
  <c r="A36" s="1"/>
  <c r="A37" s="1"/>
  <c r="A38" s="1"/>
  <c r="A39" s="1"/>
  <c r="A40" s="1"/>
  <c r="A41" s="1"/>
  <c r="A42" s="1"/>
  <c r="A43" s="1"/>
  <c r="A44" s="1"/>
  <c r="A45" s="1"/>
  <c r="A46" s="1"/>
  <c r="A47" s="1"/>
  <c r="A48" s="1"/>
  <c r="A49" s="1"/>
  <c r="A50" s="1"/>
  <c r="A51" s="1"/>
  <c r="A52" s="1"/>
  <c r="A53" s="1"/>
  <c r="A54" s="1"/>
  <c r="A55" s="1"/>
  <c r="E37"/>
  <c r="N40"/>
  <c r="L17"/>
  <c r="K15"/>
  <c r="K14"/>
  <c r="C54"/>
  <c r="E51"/>
  <c r="C49"/>
  <c r="I48"/>
  <c r="G54"/>
  <c r="G51"/>
  <c r="E49"/>
  <c r="C48"/>
  <c r="I51"/>
  <c r="G49"/>
  <c r="E48"/>
  <c r="C51"/>
  <c r="I49"/>
  <c r="G48"/>
  <c r="E23" i="27"/>
  <c r="U23"/>
  <c r="S23"/>
  <c r="AC26"/>
  <c r="U6"/>
  <c r="S5"/>
  <c r="AD7"/>
  <c r="R23"/>
  <c r="AC23"/>
  <c r="AE23"/>
  <c r="U7"/>
  <c r="AD5"/>
  <c r="AA30"/>
  <c r="U3"/>
  <c r="U26"/>
  <c r="Y23"/>
  <c r="AA23"/>
  <c r="U8"/>
  <c r="V30"/>
  <c r="N40"/>
  <c r="B62" s="1"/>
  <c r="X5"/>
  <c r="W23"/>
  <c r="U29"/>
  <c r="U4"/>
  <c r="AD6"/>
  <c r="O58" i="26"/>
  <c r="G58"/>
  <c r="I58"/>
  <c r="B58"/>
  <c r="K58"/>
  <c r="C58"/>
  <c r="M58"/>
  <c r="E58"/>
  <c r="BT7" i="17"/>
  <c r="AI9" i="26"/>
  <c r="AH6"/>
  <c r="AH7" s="1"/>
  <c r="AK8" i="17"/>
  <c r="B195" i="24"/>
  <c r="W195"/>
  <c r="B183"/>
  <c r="W183"/>
  <c r="B171"/>
  <c r="W171"/>
  <c r="B159"/>
  <c r="W159"/>
  <c r="B155"/>
  <c r="W155"/>
  <c r="B143"/>
  <c r="W143"/>
  <c r="B131"/>
  <c r="W131"/>
  <c r="B119"/>
  <c r="W119"/>
  <c r="B107"/>
  <c r="W107"/>
  <c r="B95"/>
  <c r="W95"/>
  <c r="B91"/>
  <c r="W91"/>
  <c r="B79"/>
  <c r="W79"/>
  <c r="B67"/>
  <c r="W67"/>
  <c r="B55"/>
  <c r="W55"/>
  <c r="B43"/>
  <c r="W43"/>
  <c r="B31"/>
  <c r="W31"/>
  <c r="B27"/>
  <c r="W27"/>
  <c r="B15"/>
  <c r="W15"/>
  <c r="H204"/>
  <c r="B204"/>
  <c r="W204"/>
  <c r="H200"/>
  <c r="B200"/>
  <c r="W200"/>
  <c r="H196"/>
  <c r="B196"/>
  <c r="W196"/>
  <c r="H192"/>
  <c r="B192"/>
  <c r="W192"/>
  <c r="H188"/>
  <c r="B188"/>
  <c r="W188"/>
  <c r="H184"/>
  <c r="B184"/>
  <c r="W184"/>
  <c r="H180"/>
  <c r="B180"/>
  <c r="W180"/>
  <c r="H176"/>
  <c r="B176"/>
  <c r="W176"/>
  <c r="B172"/>
  <c r="W172"/>
  <c r="B168"/>
  <c r="W168"/>
  <c r="B164"/>
  <c r="W164"/>
  <c r="B160"/>
  <c r="W160"/>
  <c r="B156"/>
  <c r="W156"/>
  <c r="B152"/>
  <c r="W152"/>
  <c r="B148"/>
  <c r="W148"/>
  <c r="B144"/>
  <c r="W144"/>
  <c r="B140"/>
  <c r="W140"/>
  <c r="B136"/>
  <c r="W136"/>
  <c r="B132"/>
  <c r="W132"/>
  <c r="B128"/>
  <c r="W128"/>
  <c r="B124"/>
  <c r="W124"/>
  <c r="B120"/>
  <c r="W120"/>
  <c r="B116"/>
  <c r="W116"/>
  <c r="B112"/>
  <c r="W112"/>
  <c r="B108"/>
  <c r="W108"/>
  <c r="B104"/>
  <c r="W104"/>
  <c r="B100"/>
  <c r="W100"/>
  <c r="B96"/>
  <c r="W96"/>
  <c r="B92"/>
  <c r="W92"/>
  <c r="B88"/>
  <c r="W88"/>
  <c r="B84"/>
  <c r="W84"/>
  <c r="B80"/>
  <c r="W80"/>
  <c r="B76"/>
  <c r="W76"/>
  <c r="B72"/>
  <c r="W72"/>
  <c r="B68"/>
  <c r="W68"/>
  <c r="B64"/>
  <c r="W64"/>
  <c r="B60"/>
  <c r="W60"/>
  <c r="B56"/>
  <c r="W56"/>
  <c r="B52"/>
  <c r="W52"/>
  <c r="B48"/>
  <c r="W48"/>
  <c r="B44"/>
  <c r="W44"/>
  <c r="B40"/>
  <c r="W40"/>
  <c r="B36"/>
  <c r="W36"/>
  <c r="B32"/>
  <c r="W32"/>
  <c r="B28"/>
  <c r="W28"/>
  <c r="B24"/>
  <c r="W24"/>
  <c r="B20"/>
  <c r="W20"/>
  <c r="B16"/>
  <c r="W16"/>
  <c r="B12"/>
  <c r="W12"/>
  <c r="B8"/>
  <c r="W8"/>
  <c r="CH8" i="17"/>
  <c r="B203" i="24"/>
  <c r="W203"/>
  <c r="B191"/>
  <c r="W191"/>
  <c r="B175"/>
  <c r="W175"/>
  <c r="B163"/>
  <c r="W163"/>
  <c r="B147"/>
  <c r="W147"/>
  <c r="B135"/>
  <c r="W135"/>
  <c r="B123"/>
  <c r="W123"/>
  <c r="B115"/>
  <c r="W115"/>
  <c r="B99"/>
  <c r="W99"/>
  <c r="B87"/>
  <c r="W87"/>
  <c r="B75"/>
  <c r="W75"/>
  <c r="B59"/>
  <c r="W59"/>
  <c r="B47"/>
  <c r="W47"/>
  <c r="B39"/>
  <c r="W39"/>
  <c r="B23"/>
  <c r="W23"/>
  <c r="B11"/>
  <c r="W11"/>
  <c r="B5"/>
  <c r="B201"/>
  <c r="W201"/>
  <c r="B197"/>
  <c r="W197"/>
  <c r="B193"/>
  <c r="W193"/>
  <c r="B189"/>
  <c r="W189"/>
  <c r="B185"/>
  <c r="W185"/>
  <c r="B181"/>
  <c r="W181"/>
  <c r="B177"/>
  <c r="W177"/>
  <c r="B173"/>
  <c r="W173"/>
  <c r="B169"/>
  <c r="W169"/>
  <c r="B165"/>
  <c r="W165"/>
  <c r="B161"/>
  <c r="W161"/>
  <c r="B157"/>
  <c r="W157"/>
  <c r="B153"/>
  <c r="W153"/>
  <c r="B149"/>
  <c r="W149"/>
  <c r="B145"/>
  <c r="W145"/>
  <c r="B141"/>
  <c r="W141"/>
  <c r="B137"/>
  <c r="W137"/>
  <c r="B133"/>
  <c r="W133"/>
  <c r="B129"/>
  <c r="W129"/>
  <c r="B125"/>
  <c r="W125"/>
  <c r="B121"/>
  <c r="W121"/>
  <c r="B117"/>
  <c r="W117"/>
  <c r="B113"/>
  <c r="W113"/>
  <c r="B109"/>
  <c r="W109"/>
  <c r="B105"/>
  <c r="W105"/>
  <c r="B101"/>
  <c r="W101"/>
  <c r="B97"/>
  <c r="W97"/>
  <c r="B93"/>
  <c r="W93"/>
  <c r="B89"/>
  <c r="W89"/>
  <c r="B85"/>
  <c r="W85"/>
  <c r="B81"/>
  <c r="W81"/>
  <c r="B77"/>
  <c r="W77"/>
  <c r="B73"/>
  <c r="W73"/>
  <c r="B69"/>
  <c r="W69"/>
  <c r="B65"/>
  <c r="W65"/>
  <c r="B61"/>
  <c r="W61"/>
  <c r="B57"/>
  <c r="W57"/>
  <c r="B53"/>
  <c r="W53"/>
  <c r="B49"/>
  <c r="W49"/>
  <c r="B45"/>
  <c r="W45"/>
  <c r="B41"/>
  <c r="W41"/>
  <c r="B37"/>
  <c r="W37"/>
  <c r="B33"/>
  <c r="W33"/>
  <c r="B29"/>
  <c r="W29"/>
  <c r="B25"/>
  <c r="W25"/>
  <c r="B21"/>
  <c r="W21"/>
  <c r="B17"/>
  <c r="W17"/>
  <c r="B13"/>
  <c r="W13"/>
  <c r="B9"/>
  <c r="W9"/>
  <c r="B199"/>
  <c r="W199"/>
  <c r="B187"/>
  <c r="W187"/>
  <c r="B179"/>
  <c r="W179"/>
  <c r="B167"/>
  <c r="W167"/>
  <c r="B151"/>
  <c r="W151"/>
  <c r="B139"/>
  <c r="W139"/>
  <c r="B127"/>
  <c r="W127"/>
  <c r="B111"/>
  <c r="W111"/>
  <c r="B103"/>
  <c r="W103"/>
  <c r="B83"/>
  <c r="W83"/>
  <c r="B71"/>
  <c r="W71"/>
  <c r="B63"/>
  <c r="W63"/>
  <c r="B51"/>
  <c r="W51"/>
  <c r="B35"/>
  <c r="W35"/>
  <c r="B19"/>
  <c r="W19"/>
  <c r="B7"/>
  <c r="W7"/>
  <c r="B202"/>
  <c r="W202"/>
  <c r="B198"/>
  <c r="W198"/>
  <c r="B194"/>
  <c r="W194"/>
  <c r="B190"/>
  <c r="W190"/>
  <c r="B186"/>
  <c r="W186"/>
  <c r="B182"/>
  <c r="W182"/>
  <c r="B178"/>
  <c r="W178"/>
  <c r="B174"/>
  <c r="W174"/>
  <c r="B170"/>
  <c r="W170"/>
  <c r="B166"/>
  <c r="W166"/>
  <c r="B162"/>
  <c r="W162"/>
  <c r="B158"/>
  <c r="W158"/>
  <c r="B154"/>
  <c r="W154"/>
  <c r="B150"/>
  <c r="W150"/>
  <c r="B146"/>
  <c r="W146"/>
  <c r="B142"/>
  <c r="W142"/>
  <c r="B138"/>
  <c r="W138"/>
  <c r="B134"/>
  <c r="W134"/>
  <c r="B130"/>
  <c r="W130"/>
  <c r="B126"/>
  <c r="W126"/>
  <c r="B122"/>
  <c r="W122"/>
  <c r="B118"/>
  <c r="W118"/>
  <c r="B114"/>
  <c r="W114"/>
  <c r="B110"/>
  <c r="W110"/>
  <c r="B106"/>
  <c r="W106"/>
  <c r="B102"/>
  <c r="W102"/>
  <c r="B98"/>
  <c r="W98"/>
  <c r="B94"/>
  <c r="W94"/>
  <c r="B90"/>
  <c r="W90"/>
  <c r="B86"/>
  <c r="W86"/>
  <c r="B82"/>
  <c r="W82"/>
  <c r="B78"/>
  <c r="W78"/>
  <c r="B74"/>
  <c r="W74"/>
  <c r="B70"/>
  <c r="W70"/>
  <c r="B66"/>
  <c r="W66"/>
  <c r="B62"/>
  <c r="W62"/>
  <c r="B58"/>
  <c r="W58"/>
  <c r="B54"/>
  <c r="W54"/>
  <c r="B50"/>
  <c r="W50"/>
  <c r="B46"/>
  <c r="W46"/>
  <c r="B42"/>
  <c r="W42"/>
  <c r="B38"/>
  <c r="W38"/>
  <c r="B34"/>
  <c r="W34"/>
  <c r="B30"/>
  <c r="W30"/>
  <c r="B26"/>
  <c r="W26"/>
  <c r="B22"/>
  <c r="W22"/>
  <c r="B18"/>
  <c r="W18"/>
  <c r="B14"/>
  <c r="W14"/>
  <c r="B10"/>
  <c r="W10"/>
  <c r="B6"/>
  <c r="W6"/>
  <c r="J60" i="26"/>
  <c r="AE25" i="27"/>
  <c r="BX7" i="17"/>
  <c r="AJ7"/>
  <c r="AK7" s="1"/>
  <c r="BF7"/>
  <c r="AN7"/>
  <c r="U170" i="24"/>
  <c r="V170"/>
  <c r="V166"/>
  <c r="U166"/>
  <c r="V162"/>
  <c r="U162"/>
  <c r="U158"/>
  <c r="U154"/>
  <c r="V154"/>
  <c r="V150"/>
  <c r="U150"/>
  <c r="V146"/>
  <c r="U146"/>
  <c r="U138"/>
  <c r="U130"/>
  <c r="U126"/>
  <c r="U122"/>
  <c r="U114"/>
  <c r="U110"/>
  <c r="U102"/>
  <c r="U98"/>
  <c r="U94"/>
  <c r="U90"/>
  <c r="U86"/>
  <c r="V82"/>
  <c r="V58"/>
  <c r="BT8" i="17"/>
  <c r="U173" i="24"/>
  <c r="U171"/>
  <c r="U167"/>
  <c r="U163"/>
  <c r="U159"/>
  <c r="U155"/>
  <c r="U151"/>
  <c r="U147"/>
  <c r="U143"/>
  <c r="U139"/>
  <c r="U135"/>
  <c r="U131"/>
  <c r="U127"/>
  <c r="U123"/>
  <c r="U119"/>
  <c r="U115"/>
  <c r="U111"/>
  <c r="U107"/>
  <c r="U103"/>
  <c r="U99"/>
  <c r="U95"/>
  <c r="U91"/>
  <c r="V91"/>
  <c r="U83"/>
  <c r="V83"/>
  <c r="U183"/>
  <c r="U177"/>
  <c r="U175"/>
  <c r="V173"/>
  <c r="H172"/>
  <c r="H168"/>
  <c r="U168"/>
  <c r="H164"/>
  <c r="H160"/>
  <c r="U160"/>
  <c r="H156"/>
  <c r="V156"/>
  <c r="U156"/>
  <c r="H152"/>
  <c r="U152"/>
  <c r="V144"/>
  <c r="U112"/>
  <c r="U108"/>
  <c r="V72"/>
  <c r="U203"/>
  <c r="U201"/>
  <c r="V183"/>
  <c r="U182"/>
  <c r="U181"/>
  <c r="U179"/>
  <c r="V177"/>
  <c r="V175"/>
  <c r="U172"/>
  <c r="U169"/>
  <c r="U165"/>
  <c r="U161"/>
  <c r="U157"/>
  <c r="U153"/>
  <c r="U149"/>
  <c r="U145"/>
  <c r="U141"/>
  <c r="U137"/>
  <c r="U133"/>
  <c r="U129"/>
  <c r="U125"/>
  <c r="U121"/>
  <c r="U117"/>
  <c r="U113"/>
  <c r="U109"/>
  <c r="V109"/>
  <c r="U105"/>
  <c r="V203"/>
  <c r="V201"/>
  <c r="U199"/>
  <c r="U195"/>
  <c r="U193"/>
  <c r="U191"/>
  <c r="U189"/>
  <c r="U187"/>
  <c r="V181"/>
  <c r="U180"/>
  <c r="V179"/>
  <c r="U176"/>
  <c r="U174"/>
  <c r="V172"/>
  <c r="V126"/>
  <c r="V180"/>
  <c r="V168"/>
  <c r="V160"/>
  <c r="V152"/>
  <c r="V182"/>
  <c r="V174"/>
  <c r="V158"/>
  <c r="U80"/>
  <c r="V80"/>
  <c r="U72"/>
  <c r="U64"/>
  <c r="V64"/>
  <c r="U56"/>
  <c r="V56"/>
  <c r="U40"/>
  <c r="V40"/>
  <c r="U82"/>
  <c r="U74"/>
  <c r="V74"/>
  <c r="U66"/>
  <c r="V66"/>
  <c r="U58"/>
  <c r="U50"/>
  <c r="V50"/>
  <c r="U42"/>
  <c r="V42"/>
  <c r="U76"/>
  <c r="V76"/>
  <c r="U60"/>
  <c r="V60"/>
  <c r="U52"/>
  <c r="V52"/>
  <c r="U44"/>
  <c r="V44"/>
  <c r="U36"/>
  <c r="V36"/>
  <c r="V98"/>
  <c r="V94"/>
  <c r="V90"/>
  <c r="V86"/>
  <c r="U78"/>
  <c r="V78"/>
  <c r="U70"/>
  <c r="V70"/>
  <c r="U62"/>
  <c r="V62"/>
  <c r="U54"/>
  <c r="V54"/>
  <c r="U46"/>
  <c r="V46"/>
  <c r="U38"/>
  <c r="V38"/>
  <c r="V99"/>
  <c r="V95"/>
  <c r="BU7" i="17"/>
  <c r="BY7" s="1"/>
  <c r="S99" i="24"/>
  <c r="S95"/>
  <c r="S91"/>
  <c r="S122"/>
  <c r="S100"/>
  <c r="T96"/>
  <c r="S88"/>
  <c r="S80"/>
  <c r="T76"/>
  <c r="S72"/>
  <c r="T60"/>
  <c r="S48"/>
  <c r="T44"/>
  <c r="S40"/>
  <c r="S203"/>
  <c r="S201"/>
  <c r="S197"/>
  <c r="S195"/>
  <c r="S193"/>
  <c r="S134"/>
  <c r="S132"/>
  <c r="T93"/>
  <c r="BB7" i="17"/>
  <c r="BC7" s="1"/>
  <c r="BG7" s="1"/>
  <c r="S187" i="24"/>
  <c r="S183"/>
  <c r="S179"/>
  <c r="S175"/>
  <c r="S171"/>
  <c r="S167"/>
  <c r="S163"/>
  <c r="S159"/>
  <c r="S130"/>
  <c r="T94"/>
  <c r="S86"/>
  <c r="T82"/>
  <c r="S78"/>
  <c r="T74"/>
  <c r="S70"/>
  <c r="T66"/>
  <c r="T54"/>
  <c r="T50"/>
  <c r="S46"/>
  <c r="T42"/>
  <c r="T38"/>
  <c r="S204"/>
  <c r="S202"/>
  <c r="S200"/>
  <c r="S198"/>
  <c r="S196"/>
  <c r="S194"/>
  <c r="S192"/>
  <c r="S188"/>
  <c r="S184"/>
  <c r="S180"/>
  <c r="T179"/>
  <c r="S176"/>
  <c r="T175"/>
  <c r="S172"/>
  <c r="S168"/>
  <c r="S164"/>
  <c r="T163"/>
  <c r="S160"/>
  <c r="T159"/>
  <c r="S156"/>
  <c r="S144"/>
  <c r="S142"/>
  <c r="S140"/>
  <c r="S126"/>
  <c r="S124"/>
  <c r="T148"/>
  <c r="S148"/>
  <c r="T150"/>
  <c r="S150"/>
  <c r="T118"/>
  <c r="S118"/>
  <c r="T152"/>
  <c r="S152"/>
  <c r="T144"/>
  <c r="S136"/>
  <c r="T120"/>
  <c r="S120"/>
  <c r="S154"/>
  <c r="T146"/>
  <c r="S146"/>
  <c r="T138"/>
  <c r="S138"/>
  <c r="T122"/>
  <c r="S96"/>
  <c r="S84"/>
  <c r="T84"/>
  <c r="S76"/>
  <c r="S68"/>
  <c r="T68"/>
  <c r="S60"/>
  <c r="S52"/>
  <c r="T52"/>
  <c r="S44"/>
  <c r="S36"/>
  <c r="T36"/>
  <c r="S116"/>
  <c r="S114"/>
  <c r="S112"/>
  <c r="S110"/>
  <c r="S108"/>
  <c r="S106"/>
  <c r="S104"/>
  <c r="S102"/>
  <c r="S94"/>
  <c r="T86"/>
  <c r="T70"/>
  <c r="S62"/>
  <c r="T100"/>
  <c r="S92"/>
  <c r="T92"/>
  <c r="T88"/>
  <c r="T80"/>
  <c r="T72"/>
  <c r="T64"/>
  <c r="T56"/>
  <c r="T48"/>
  <c r="T40"/>
  <c r="S90"/>
  <c r="T90"/>
  <c r="S82"/>
  <c r="S74"/>
  <c r="S66"/>
  <c r="S58"/>
  <c r="T58"/>
  <c r="S50"/>
  <c r="S42"/>
  <c r="Q106"/>
  <c r="Q102"/>
  <c r="Q98"/>
  <c r="R78"/>
  <c r="R62"/>
  <c r="R46"/>
  <c r="Q187"/>
  <c r="Q181"/>
  <c r="Q177"/>
  <c r="Q175"/>
  <c r="Q173"/>
  <c r="Q159"/>
  <c r="Q157"/>
  <c r="Q147"/>
  <c r="Q145"/>
  <c r="R143"/>
  <c r="Q137"/>
  <c r="Q135"/>
  <c r="Q133"/>
  <c r="R133"/>
  <c r="Q125"/>
  <c r="R123"/>
  <c r="Q115"/>
  <c r="R115"/>
  <c r="Q114"/>
  <c r="Q111"/>
  <c r="R111"/>
  <c r="Q110"/>
  <c r="Q107"/>
  <c r="Q103"/>
  <c r="Q189"/>
  <c r="Q185"/>
  <c r="Q183"/>
  <c r="R172"/>
  <c r="R170"/>
  <c r="R168"/>
  <c r="R166"/>
  <c r="Q163"/>
  <c r="Q161"/>
  <c r="R156"/>
  <c r="Q154"/>
  <c r="Q149"/>
  <c r="Q144"/>
  <c r="Q139"/>
  <c r="Q129"/>
  <c r="Q127"/>
  <c r="R124"/>
  <c r="Q122"/>
  <c r="Q117"/>
  <c r="Q113"/>
  <c r="Q108"/>
  <c r="Q104"/>
  <c r="R96"/>
  <c r="Q92"/>
  <c r="Q84"/>
  <c r="Q76"/>
  <c r="R72"/>
  <c r="Q64"/>
  <c r="Q60"/>
  <c r="Q56"/>
  <c r="Q44"/>
  <c r="Q40"/>
  <c r="Q36"/>
  <c r="R7" i="17"/>
  <c r="Q188" i="24"/>
  <c r="Q182"/>
  <c r="Q178"/>
  <c r="Q176"/>
  <c r="Q174"/>
  <c r="Q167"/>
  <c r="Q165"/>
  <c r="Q160"/>
  <c r="Q158"/>
  <c r="Q151"/>
  <c r="Q146"/>
  <c r="Q141"/>
  <c r="Q134"/>
  <c r="Q131"/>
  <c r="R122"/>
  <c r="Q121"/>
  <c r="Q119"/>
  <c r="Q116"/>
  <c r="Q112"/>
  <c r="Q105"/>
  <c r="Q200"/>
  <c r="Q196"/>
  <c r="Q194"/>
  <c r="Q190"/>
  <c r="Q186"/>
  <c r="Q179"/>
  <c r="R171"/>
  <c r="R169"/>
  <c r="Q164"/>
  <c r="R162"/>
  <c r="R155"/>
  <c r="Q153"/>
  <c r="Q143"/>
  <c r="R140"/>
  <c r="Q138"/>
  <c r="R128"/>
  <c r="R126"/>
  <c r="Q123"/>
  <c r="R154"/>
  <c r="Q130"/>
  <c r="R130"/>
  <c r="Q204"/>
  <c r="Q180"/>
  <c r="Q166"/>
  <c r="Q152"/>
  <c r="R144"/>
  <c r="Q120"/>
  <c r="Q150"/>
  <c r="Q142"/>
  <c r="Q118"/>
  <c r="Q184"/>
  <c r="Q168"/>
  <c r="Q156"/>
  <c r="Q148"/>
  <c r="Q132"/>
  <c r="R132"/>
  <c r="Q68"/>
  <c r="Q52"/>
  <c r="Q94"/>
  <c r="R94"/>
  <c r="Q86"/>
  <c r="R86"/>
  <c r="Q78"/>
  <c r="Q70"/>
  <c r="Q62"/>
  <c r="Q54"/>
  <c r="R54"/>
  <c r="Q46"/>
  <c r="Q38"/>
  <c r="Q88"/>
  <c r="Q80"/>
  <c r="R106"/>
  <c r="R102"/>
  <c r="R98"/>
  <c r="Q90"/>
  <c r="Q74"/>
  <c r="Q66"/>
  <c r="Q50"/>
  <c r="H148"/>
  <c r="H144"/>
  <c r="H140"/>
  <c r="H136"/>
  <c r="H132"/>
  <c r="H128"/>
  <c r="H124"/>
  <c r="H120"/>
  <c r="H116"/>
  <c r="H112"/>
  <c r="H108"/>
  <c r="H104"/>
  <c r="H100"/>
  <c r="H96"/>
  <c r="H92"/>
  <c r="H88"/>
  <c r="H84"/>
  <c r="H80"/>
  <c r="H76"/>
  <c r="H72"/>
  <c r="H68"/>
  <c r="H64"/>
  <c r="H60"/>
  <c r="H56"/>
  <c r="H52"/>
  <c r="H48"/>
  <c r="H44"/>
  <c r="H40"/>
  <c r="H36"/>
  <c r="H32"/>
  <c r="H28"/>
  <c r="H24"/>
  <c r="H20"/>
  <c r="H16"/>
  <c r="H12"/>
  <c r="H8"/>
  <c r="O202"/>
  <c r="O198"/>
  <c r="O194"/>
  <c r="O70"/>
  <c r="O66"/>
  <c r="O62"/>
  <c r="O58"/>
  <c r="I20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O191"/>
  <c r="O175"/>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O204"/>
  <c r="O200"/>
  <c r="O196"/>
  <c r="P108"/>
  <c r="O72"/>
  <c r="O68"/>
  <c r="O64"/>
  <c r="O60"/>
  <c r="O56"/>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O193"/>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P50"/>
  <c r="F202"/>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8" i="22"/>
  <c r="G7"/>
  <c r="AL5" i="10"/>
  <c r="AK5"/>
  <c r="AJ5"/>
  <c r="AF5"/>
  <c r="AE5"/>
  <c r="AD5"/>
  <c r="AC5"/>
  <c r="AE4"/>
  <c r="AC4"/>
  <c r="Y5"/>
  <c r="X5"/>
  <c r="W5"/>
  <c r="V5"/>
  <c r="X4"/>
  <c r="V4"/>
  <c r="R5"/>
  <c r="Q5"/>
  <c r="G6" i="22"/>
  <c r="K4" i="10"/>
  <c r="J4"/>
  <c r="I4"/>
  <c r="H4"/>
  <c r="G4"/>
  <c r="F4"/>
  <c r="E4"/>
  <c r="D4"/>
  <c r="B4"/>
  <c r="C4"/>
  <c r="A2"/>
  <c r="A3"/>
  <c r="G20" i="22"/>
  <c r="G19"/>
  <c r="G18"/>
  <c r="G17"/>
  <c r="O92" i="26" l="1"/>
  <c r="B100"/>
  <c r="AO7" i="17"/>
  <c r="K100" i="26"/>
  <c r="N75"/>
  <c r="AH73" s="1"/>
  <c r="N110"/>
  <c r="B134" s="1"/>
  <c r="E92"/>
  <c r="AG40"/>
  <c r="AG43" s="1"/>
  <c r="I92"/>
  <c r="AI40"/>
  <c r="S8" i="29"/>
  <c r="S23"/>
  <c r="S32"/>
  <c r="U32" s="1"/>
  <c r="S13"/>
  <c r="S26"/>
  <c r="U26" s="1"/>
  <c r="S35"/>
  <c r="U35" s="1"/>
  <c r="S18"/>
  <c r="U18" s="1"/>
  <c r="S22"/>
  <c r="U22" s="1"/>
  <c r="S28"/>
  <c r="U28" s="1"/>
  <c r="V28" s="1"/>
  <c r="S12"/>
  <c r="S17"/>
  <c r="S24"/>
  <c r="S37"/>
  <c r="U37" s="1"/>
  <c r="S31"/>
  <c r="U31" s="1"/>
  <c r="S29"/>
  <c r="U29" s="1"/>
  <c r="S27"/>
  <c r="U27" s="1"/>
  <c r="S16"/>
  <c r="U16" s="1"/>
  <c r="S25"/>
  <c r="U25" s="1"/>
  <c r="S14"/>
  <c r="U14" s="1"/>
  <c r="S10"/>
  <c r="S36"/>
  <c r="U36" s="1"/>
  <c r="S11"/>
  <c r="U11" s="1"/>
  <c r="S30"/>
  <c r="U30" s="1"/>
  <c r="S33"/>
  <c r="U33" s="1"/>
  <c r="S34"/>
  <c r="U34" s="1"/>
  <c r="S9"/>
  <c r="S21"/>
  <c r="U21" s="1"/>
  <c r="S19"/>
  <c r="U19" s="1"/>
  <c r="S15"/>
  <c r="S20"/>
  <c r="U20" s="1"/>
  <c r="W28"/>
  <c r="K51" i="26"/>
  <c r="U8" i="29"/>
  <c r="V8" s="1"/>
  <c r="M131" i="26"/>
  <c r="K134"/>
  <c r="M130"/>
  <c r="E132"/>
  <c r="E133"/>
  <c r="G132"/>
  <c r="E130"/>
  <c r="F134"/>
  <c r="E131"/>
  <c r="E99"/>
  <c r="M97"/>
  <c r="E98"/>
  <c r="E94"/>
  <c r="G98"/>
  <c r="E96"/>
  <c r="M96"/>
  <c r="E97"/>
  <c r="U13" i="29"/>
  <c r="V13" s="1"/>
  <c r="U10"/>
  <c r="V10" s="1"/>
  <c r="U9"/>
  <c r="V9" s="1"/>
  <c r="AG9" i="26"/>
  <c r="M15"/>
  <c r="L48"/>
  <c r="W17" i="27"/>
  <c r="AA16"/>
  <c r="M16"/>
  <c r="M17" s="1"/>
  <c r="S17"/>
  <c r="K17"/>
  <c r="F206" i="24"/>
  <c r="L18" i="26"/>
  <c r="AA13" i="27"/>
  <c r="AA14"/>
  <c r="AA19"/>
  <c r="C51"/>
  <c r="E48"/>
  <c r="C46"/>
  <c r="I45"/>
  <c r="G51"/>
  <c r="G48"/>
  <c r="E46"/>
  <c r="C45"/>
  <c r="I48"/>
  <c r="G46"/>
  <c r="E45"/>
  <c r="C48"/>
  <c r="I46"/>
  <c r="G45"/>
  <c r="U17"/>
  <c r="Y17"/>
  <c r="AB14"/>
  <c r="AB16"/>
  <c r="C119" i="26"/>
  <c r="I117"/>
  <c r="G116"/>
  <c r="C122"/>
  <c r="E119"/>
  <c r="C117"/>
  <c r="I116"/>
  <c r="G122"/>
  <c r="G119"/>
  <c r="E117"/>
  <c r="C116"/>
  <c r="K116" s="1"/>
  <c r="I119"/>
  <c r="G117"/>
  <c r="E116"/>
  <c r="G88"/>
  <c r="G85"/>
  <c r="E83"/>
  <c r="C82"/>
  <c r="I85"/>
  <c r="G83"/>
  <c r="E82"/>
  <c r="C85"/>
  <c r="I83"/>
  <c r="G82"/>
  <c r="C88"/>
  <c r="E85"/>
  <c r="C83"/>
  <c r="I82"/>
  <c r="M17"/>
  <c r="E71"/>
  <c r="A69"/>
  <c r="A70" s="1"/>
  <c r="A71" s="1"/>
  <c r="A72" s="1"/>
  <c r="A73" s="1"/>
  <c r="A74" s="1"/>
  <c r="A75" s="1"/>
  <c r="A76" s="1"/>
  <c r="A77" s="1"/>
  <c r="A78" s="1"/>
  <c r="A79" s="1"/>
  <c r="A80" s="1"/>
  <c r="A81" s="1"/>
  <c r="A82" s="1"/>
  <c r="A83" s="1"/>
  <c r="A84" s="1"/>
  <c r="A85" s="1"/>
  <c r="A86" s="1"/>
  <c r="A87" s="1"/>
  <c r="A88" s="1"/>
  <c r="E74"/>
  <c r="B92"/>
  <c r="G92"/>
  <c r="O94"/>
  <c r="H73"/>
  <c r="E75"/>
  <c r="F100"/>
  <c r="N73"/>
  <c r="K92"/>
  <c r="C73"/>
  <c r="N74"/>
  <c r="E72"/>
  <c r="E76"/>
  <c r="C92"/>
  <c r="M92"/>
  <c r="K48"/>
  <c r="K49"/>
  <c r="K54"/>
  <c r="M14"/>
  <c r="K18"/>
  <c r="C52"/>
  <c r="G52"/>
  <c r="I52"/>
  <c r="L49"/>
  <c r="L51"/>
  <c r="M51" s="1"/>
  <c r="E52"/>
  <c r="E25" i="27"/>
  <c r="E26" i="26"/>
  <c r="E55" i="27"/>
  <c r="E58"/>
  <c r="C55"/>
  <c r="M58"/>
  <c r="F62"/>
  <c r="E40"/>
  <c r="C37"/>
  <c r="AD40"/>
  <c r="R62" s="1"/>
  <c r="B55"/>
  <c r="M55"/>
  <c r="E61"/>
  <c r="O55"/>
  <c r="K62"/>
  <c r="N37"/>
  <c r="A33"/>
  <c r="A34" s="1"/>
  <c r="A35" s="1"/>
  <c r="A36" s="1"/>
  <c r="A37" s="1"/>
  <c r="A38" s="1"/>
  <c r="A39" s="1"/>
  <c r="A40" s="1"/>
  <c r="A41" s="1"/>
  <c r="A42" s="1"/>
  <c r="A43" s="1"/>
  <c r="A44" s="1"/>
  <c r="A45" s="1"/>
  <c r="A46" s="1"/>
  <c r="K55"/>
  <c r="G55"/>
  <c r="I55"/>
  <c r="H37"/>
  <c r="N39"/>
  <c r="E35"/>
  <c r="O57"/>
  <c r="E39"/>
  <c r="N38"/>
  <c r="E36"/>
  <c r="E38"/>
  <c r="Z25"/>
  <c r="U25"/>
  <c r="J128" i="26"/>
  <c r="K126"/>
  <c r="C126"/>
  <c r="M126"/>
  <c r="E126"/>
  <c r="O126"/>
  <c r="G126"/>
  <c r="I126"/>
  <c r="B126"/>
  <c r="O25" i="27"/>
  <c r="O26" i="26"/>
  <c r="O60"/>
  <c r="A56"/>
  <c r="A57" s="1"/>
  <c r="A58" s="1"/>
  <c r="A59" s="1"/>
  <c r="A60" s="1"/>
  <c r="A61" s="1"/>
  <c r="A62" s="1"/>
  <c r="A63" s="1"/>
  <c r="A64" s="1"/>
  <c r="A65" s="1"/>
  <c r="A66" s="1"/>
  <c r="A67" s="1"/>
  <c r="AH8"/>
  <c r="AH9"/>
  <c r="AH10" s="1"/>
  <c r="AO8" i="17"/>
  <c r="AH41" i="26"/>
  <c r="AH43"/>
  <c r="N109"/>
  <c r="AH107" s="1"/>
  <c r="C107"/>
  <c r="N108"/>
  <c r="A103"/>
  <c r="A104" s="1"/>
  <c r="A105" s="1"/>
  <c r="A106" s="1"/>
  <c r="A107" s="1"/>
  <c r="A108" s="1"/>
  <c r="A109" s="1"/>
  <c r="A110" s="1"/>
  <c r="A111" s="1"/>
  <c r="A112" s="1"/>
  <c r="A113" s="1"/>
  <c r="A114" s="1"/>
  <c r="E108"/>
  <c r="N144"/>
  <c r="B168" s="1"/>
  <c r="N107"/>
  <c r="H107"/>
  <c r="E109"/>
  <c r="E105"/>
  <c r="E106"/>
  <c r="E110"/>
  <c r="AI74"/>
  <c r="AG74"/>
  <c r="AH74"/>
  <c r="AI43"/>
  <c r="P66" i="24"/>
  <c r="Q72"/>
  <c r="Q96"/>
  <c r="R142"/>
  <c r="R150"/>
  <c r="R152"/>
  <c r="R38"/>
  <c r="R70"/>
  <c r="T101"/>
  <c r="P70"/>
  <c r="Q124"/>
  <c r="R164"/>
  <c r="Q172"/>
  <c r="R134"/>
  <c r="Q162"/>
  <c r="Q170"/>
  <c r="R182"/>
  <c r="R202"/>
  <c r="S38"/>
  <c r="S54"/>
  <c r="Q140"/>
  <c r="R158"/>
  <c r="R174"/>
  <c r="R176"/>
  <c r="R118"/>
  <c r="R120"/>
  <c r="T130"/>
  <c r="T136"/>
  <c r="T154"/>
  <c r="CO8" i="17"/>
  <c r="E57" i="24"/>
  <c r="N57"/>
  <c r="E73"/>
  <c r="N73"/>
  <c r="E121"/>
  <c r="N121"/>
  <c r="E185"/>
  <c r="N185"/>
  <c r="E60"/>
  <c r="E92"/>
  <c r="N92"/>
  <c r="E140"/>
  <c r="N140"/>
  <c r="E172"/>
  <c r="N172"/>
  <c r="E204"/>
  <c r="E51"/>
  <c r="N51"/>
  <c r="E83"/>
  <c r="N83"/>
  <c r="E115"/>
  <c r="N115"/>
  <c r="E131"/>
  <c r="E163"/>
  <c r="N163"/>
  <c r="E195"/>
  <c r="N195"/>
  <c r="E42"/>
  <c r="N42"/>
  <c r="E74"/>
  <c r="N74"/>
  <c r="E106"/>
  <c r="N106"/>
  <c r="E154"/>
  <c r="N154"/>
  <c r="E170"/>
  <c r="N170"/>
  <c r="U185"/>
  <c r="V185"/>
  <c r="U197"/>
  <c r="V197"/>
  <c r="V48"/>
  <c r="U48"/>
  <c r="V68"/>
  <c r="U68"/>
  <c r="U148"/>
  <c r="V148"/>
  <c r="U164"/>
  <c r="V164"/>
  <c r="U178"/>
  <c r="V178"/>
  <c r="U87"/>
  <c r="V87"/>
  <c r="E41"/>
  <c r="N41"/>
  <c r="E89"/>
  <c r="N89"/>
  <c r="E153"/>
  <c r="E44"/>
  <c r="N44"/>
  <c r="E76"/>
  <c r="N76"/>
  <c r="E108"/>
  <c r="N108"/>
  <c r="E124"/>
  <c r="E156"/>
  <c r="N156"/>
  <c r="E188"/>
  <c r="N188"/>
  <c r="E35"/>
  <c r="N35"/>
  <c r="E67"/>
  <c r="N67"/>
  <c r="E99"/>
  <c r="N99"/>
  <c r="E147"/>
  <c r="N147"/>
  <c r="E179"/>
  <c r="N179"/>
  <c r="E58"/>
  <c r="N58"/>
  <c r="E90"/>
  <c r="N90"/>
  <c r="E122"/>
  <c r="N122"/>
  <c r="E138"/>
  <c r="N138"/>
  <c r="E186"/>
  <c r="E202"/>
  <c r="N202"/>
  <c r="E45"/>
  <c r="N45"/>
  <c r="E61"/>
  <c r="N61"/>
  <c r="E77"/>
  <c r="E93"/>
  <c r="N93"/>
  <c r="E109"/>
  <c r="N109"/>
  <c r="E125"/>
  <c r="N125"/>
  <c r="E141"/>
  <c r="E157"/>
  <c r="N157"/>
  <c r="E173"/>
  <c r="N173"/>
  <c r="E189"/>
  <c r="N189"/>
  <c r="E48"/>
  <c r="E64"/>
  <c r="N64"/>
  <c r="E80"/>
  <c r="N80"/>
  <c r="E96"/>
  <c r="N96"/>
  <c r="E112"/>
  <c r="E128"/>
  <c r="N128"/>
  <c r="E144"/>
  <c r="N144"/>
  <c r="E160"/>
  <c r="N160"/>
  <c r="E176"/>
  <c r="E192"/>
  <c r="N192"/>
  <c r="E39"/>
  <c r="N39"/>
  <c r="E55"/>
  <c r="N55"/>
  <c r="E71"/>
  <c r="E87"/>
  <c r="N87"/>
  <c r="E103"/>
  <c r="N103"/>
  <c r="E119"/>
  <c r="N119"/>
  <c r="E135"/>
  <c r="E151"/>
  <c r="N151"/>
  <c r="E167"/>
  <c r="N167"/>
  <c r="E183"/>
  <c r="N183"/>
  <c r="E199"/>
  <c r="E46"/>
  <c r="N46"/>
  <c r="E62"/>
  <c r="N62"/>
  <c r="E78"/>
  <c r="N78"/>
  <c r="E94"/>
  <c r="N94"/>
  <c r="E110"/>
  <c r="N110"/>
  <c r="E126"/>
  <c r="N126"/>
  <c r="E142"/>
  <c r="N142"/>
  <c r="E158"/>
  <c r="N158"/>
  <c r="E174"/>
  <c r="N174"/>
  <c r="E190"/>
  <c r="N190"/>
  <c r="R8" i="17"/>
  <c r="P38" i="24"/>
  <c r="P72"/>
  <c r="P46"/>
  <c r="P54"/>
  <c r="P62"/>
  <c r="R110"/>
  <c r="Q48"/>
  <c r="R116"/>
  <c r="R109"/>
  <c r="S64"/>
  <c r="V193"/>
  <c r="E105"/>
  <c r="N105"/>
  <c r="E169"/>
  <c r="E201"/>
  <c r="N201"/>
  <c r="E81"/>
  <c r="N81"/>
  <c r="E129"/>
  <c r="N129"/>
  <c r="E145"/>
  <c r="N145"/>
  <c r="E177"/>
  <c r="N177"/>
  <c r="E193"/>
  <c r="N193"/>
  <c r="E36"/>
  <c r="N36"/>
  <c r="E84"/>
  <c r="E116"/>
  <c r="N116"/>
  <c r="E132"/>
  <c r="N132"/>
  <c r="E180"/>
  <c r="N180"/>
  <c r="E107"/>
  <c r="E123"/>
  <c r="N123"/>
  <c r="E155"/>
  <c r="N155"/>
  <c r="E171"/>
  <c r="N171"/>
  <c r="E187"/>
  <c r="N187"/>
  <c r="E82"/>
  <c r="N82"/>
  <c r="E98"/>
  <c r="N98"/>
  <c r="E114"/>
  <c r="N114"/>
  <c r="E146"/>
  <c r="N146"/>
  <c r="E162"/>
  <c r="N162"/>
  <c r="E137"/>
  <c r="N137"/>
  <c r="E49"/>
  <c r="N49"/>
  <c r="E65"/>
  <c r="N65"/>
  <c r="E97"/>
  <c r="N97"/>
  <c r="E113"/>
  <c r="N113"/>
  <c r="E161"/>
  <c r="N161"/>
  <c r="E52"/>
  <c r="E68"/>
  <c r="N68"/>
  <c r="E100"/>
  <c r="N100"/>
  <c r="E148"/>
  <c r="N148"/>
  <c r="E164"/>
  <c r="E196"/>
  <c r="N196"/>
  <c r="E43"/>
  <c r="N43"/>
  <c r="E59"/>
  <c r="N59"/>
  <c r="E75"/>
  <c r="E91"/>
  <c r="N91"/>
  <c r="E139"/>
  <c r="N139"/>
  <c r="E203"/>
  <c r="N203"/>
  <c r="E50"/>
  <c r="N50"/>
  <c r="E66"/>
  <c r="N66"/>
  <c r="E130"/>
  <c r="N130"/>
  <c r="E178"/>
  <c r="N178"/>
  <c r="E194"/>
  <c r="N194"/>
  <c r="E37"/>
  <c r="N37"/>
  <c r="E53"/>
  <c r="N53"/>
  <c r="E69"/>
  <c r="N69"/>
  <c r="E85"/>
  <c r="N85"/>
  <c r="E101"/>
  <c r="N101"/>
  <c r="E117"/>
  <c r="N117"/>
  <c r="E133"/>
  <c r="N133"/>
  <c r="E149"/>
  <c r="N149"/>
  <c r="E165"/>
  <c r="N165"/>
  <c r="E181"/>
  <c r="N181"/>
  <c r="E197"/>
  <c r="N197"/>
  <c r="E40"/>
  <c r="E56"/>
  <c r="N56"/>
  <c r="E72"/>
  <c r="N72"/>
  <c r="E88"/>
  <c r="N88"/>
  <c r="E104"/>
  <c r="E120"/>
  <c r="N120"/>
  <c r="E136"/>
  <c r="N136"/>
  <c r="E152"/>
  <c r="N152"/>
  <c r="E168"/>
  <c r="E184"/>
  <c r="N184"/>
  <c r="E200"/>
  <c r="N200"/>
  <c r="E47"/>
  <c r="N47"/>
  <c r="E63"/>
  <c r="E79"/>
  <c r="N79"/>
  <c r="E95"/>
  <c r="N95"/>
  <c r="E111"/>
  <c r="N111"/>
  <c r="E127"/>
  <c r="E143"/>
  <c r="N143"/>
  <c r="E159"/>
  <c r="N159"/>
  <c r="E175"/>
  <c r="N175"/>
  <c r="E191"/>
  <c r="E38"/>
  <c r="N38"/>
  <c r="E54"/>
  <c r="N54"/>
  <c r="E70"/>
  <c r="N70"/>
  <c r="E86"/>
  <c r="N86"/>
  <c r="E102"/>
  <c r="N102"/>
  <c r="E118"/>
  <c r="N118"/>
  <c r="E134"/>
  <c r="N134"/>
  <c r="E150"/>
  <c r="N150"/>
  <c r="E166"/>
  <c r="N166"/>
  <c r="E182"/>
  <c r="N182"/>
  <c r="E198"/>
  <c r="N198"/>
  <c r="Q126"/>
  <c r="R187"/>
  <c r="R145"/>
  <c r="S56"/>
  <c r="J94" i="26"/>
  <c r="E128"/>
  <c r="O128"/>
  <c r="V119" i="24"/>
  <c r="R148"/>
  <c r="T132"/>
  <c r="T134"/>
  <c r="R146"/>
  <c r="V116"/>
  <c r="V132"/>
  <c r="V147"/>
  <c r="V118"/>
  <c r="V142"/>
  <c r="P81"/>
  <c r="P56"/>
  <c r="P88"/>
  <c r="P104"/>
  <c r="P120"/>
  <c r="P136"/>
  <c r="P152"/>
  <c r="V176"/>
  <c r="V129"/>
  <c r="V169"/>
  <c r="V163"/>
  <c r="T140"/>
  <c r="V104"/>
  <c r="V134"/>
  <c r="V157"/>
  <c r="V124"/>
  <c r="V140"/>
  <c r="V151"/>
  <c r="V167"/>
  <c r="T46"/>
  <c r="T62"/>
  <c r="T78"/>
  <c r="T98"/>
  <c r="V189"/>
  <c r="V105"/>
  <c r="V153"/>
  <c r="V120"/>
  <c r="V128"/>
  <c r="V136"/>
  <c r="V155"/>
  <c r="V171"/>
  <c r="U73"/>
  <c r="V73"/>
  <c r="U84"/>
  <c r="V84"/>
  <c r="U96"/>
  <c r="V96"/>
  <c r="U184"/>
  <c r="V184"/>
  <c r="U192"/>
  <c r="V192"/>
  <c r="U39"/>
  <c r="V39"/>
  <c r="U43"/>
  <c r="V43"/>
  <c r="U47"/>
  <c r="V47"/>
  <c r="U55"/>
  <c r="V55"/>
  <c r="U67"/>
  <c r="V67"/>
  <c r="U75"/>
  <c r="V75"/>
  <c r="U202"/>
  <c r="V202"/>
  <c r="U104"/>
  <c r="U120"/>
  <c r="U136"/>
  <c r="U144"/>
  <c r="V107"/>
  <c r="V111"/>
  <c r="CB8" i="17"/>
  <c r="BZ8"/>
  <c r="CA8" s="1"/>
  <c r="U37" i="24"/>
  <c r="V37"/>
  <c r="U53"/>
  <c r="V53"/>
  <c r="U57"/>
  <c r="V57"/>
  <c r="U65"/>
  <c r="V65"/>
  <c r="U77"/>
  <c r="V77"/>
  <c r="U85"/>
  <c r="V85"/>
  <c r="U89"/>
  <c r="V89"/>
  <c r="U93"/>
  <c r="V93"/>
  <c r="U100"/>
  <c r="V100"/>
  <c r="U186"/>
  <c r="V186"/>
  <c r="U194"/>
  <c r="V194"/>
  <c r="U51"/>
  <c r="V51"/>
  <c r="U204"/>
  <c r="V204"/>
  <c r="U41"/>
  <c r="V41"/>
  <c r="U61"/>
  <c r="V61"/>
  <c r="U97"/>
  <c r="V97"/>
  <c r="U88"/>
  <c r="V88"/>
  <c r="U188"/>
  <c r="V188"/>
  <c r="U196"/>
  <c r="V196"/>
  <c r="U35"/>
  <c r="V35"/>
  <c r="U59"/>
  <c r="V59"/>
  <c r="U71"/>
  <c r="V71"/>
  <c r="U79"/>
  <c r="V79"/>
  <c r="BF8" i="17"/>
  <c r="R183" i="24"/>
  <c r="T167"/>
  <c r="T183"/>
  <c r="T104"/>
  <c r="T108"/>
  <c r="V108"/>
  <c r="U116"/>
  <c r="U124"/>
  <c r="U128"/>
  <c r="U132"/>
  <c r="U140"/>
  <c r="V103"/>
  <c r="V135"/>
  <c r="V143"/>
  <c r="V114"/>
  <c r="V122"/>
  <c r="V130"/>
  <c r="V138"/>
  <c r="U45"/>
  <c r="V45"/>
  <c r="U49"/>
  <c r="V49"/>
  <c r="U69"/>
  <c r="V69"/>
  <c r="U81"/>
  <c r="V81"/>
  <c r="U101"/>
  <c r="V101"/>
  <c r="U92"/>
  <c r="V92"/>
  <c r="U190"/>
  <c r="V190"/>
  <c r="U198"/>
  <c r="V198"/>
  <c r="U63"/>
  <c r="V63"/>
  <c r="U200"/>
  <c r="V200"/>
  <c r="R42"/>
  <c r="R50"/>
  <c r="R58"/>
  <c r="R66"/>
  <c r="R74"/>
  <c r="R82"/>
  <c r="R90"/>
  <c r="V187"/>
  <c r="V191"/>
  <c r="V195"/>
  <c r="V199"/>
  <c r="V113"/>
  <c r="V117"/>
  <c r="V121"/>
  <c r="V125"/>
  <c r="V133"/>
  <c r="V137"/>
  <c r="V141"/>
  <c r="V145"/>
  <c r="V149"/>
  <c r="V161"/>
  <c r="V165"/>
  <c r="V112"/>
  <c r="V115"/>
  <c r="V123"/>
  <c r="V127"/>
  <c r="V131"/>
  <c r="V139"/>
  <c r="V159"/>
  <c r="V102"/>
  <c r="V106"/>
  <c r="U106"/>
  <c r="V110"/>
  <c r="U118"/>
  <c r="U134"/>
  <c r="U142"/>
  <c r="T172"/>
  <c r="T142"/>
  <c r="P145"/>
  <c r="R136"/>
  <c r="R190"/>
  <c r="T188"/>
  <c r="R36"/>
  <c r="R48"/>
  <c r="R52"/>
  <c r="R64"/>
  <c r="R68"/>
  <c r="R76"/>
  <c r="R80"/>
  <c r="R88"/>
  <c r="R104"/>
  <c r="R108"/>
  <c r="P92"/>
  <c r="P124"/>
  <c r="P140"/>
  <c r="P156"/>
  <c r="R186"/>
  <c r="T102"/>
  <c r="T106"/>
  <c r="P68"/>
  <c r="P36"/>
  <c r="P44"/>
  <c r="P52"/>
  <c r="P60"/>
  <c r="P84"/>
  <c r="P100"/>
  <c r="P116"/>
  <c r="P132"/>
  <c r="P148"/>
  <c r="P164"/>
  <c r="R114"/>
  <c r="R44"/>
  <c r="R60"/>
  <c r="R84"/>
  <c r="R92"/>
  <c r="Q192"/>
  <c r="R198"/>
  <c r="R200"/>
  <c r="S128"/>
  <c r="T168"/>
  <c r="T184"/>
  <c r="T156"/>
  <c r="P58"/>
  <c r="P73"/>
  <c r="P89"/>
  <c r="P97"/>
  <c r="P105"/>
  <c r="P113"/>
  <c r="P121"/>
  <c r="P129"/>
  <c r="P137"/>
  <c r="P153"/>
  <c r="P161"/>
  <c r="Q42"/>
  <c r="Q58"/>
  <c r="Q82"/>
  <c r="R112"/>
  <c r="R40"/>
  <c r="R56"/>
  <c r="Q128"/>
  <c r="Q136"/>
  <c r="Q198"/>
  <c r="R160"/>
  <c r="S98"/>
  <c r="T160"/>
  <c r="T176"/>
  <c r="T126"/>
  <c r="T124"/>
  <c r="T95"/>
  <c r="P42"/>
  <c r="P76"/>
  <c r="Q202"/>
  <c r="R178"/>
  <c r="R194"/>
  <c r="R196"/>
  <c r="T128"/>
  <c r="T164"/>
  <c r="T180"/>
  <c r="T171"/>
  <c r="T187"/>
  <c r="S115"/>
  <c r="T115"/>
  <c r="S135"/>
  <c r="T135"/>
  <c r="S147"/>
  <c r="T147"/>
  <c r="S158"/>
  <c r="T158"/>
  <c r="S162"/>
  <c r="T162"/>
  <c r="S166"/>
  <c r="T166"/>
  <c r="S170"/>
  <c r="T170"/>
  <c r="S174"/>
  <c r="T174"/>
  <c r="S178"/>
  <c r="T178"/>
  <c r="S182"/>
  <c r="T182"/>
  <c r="S186"/>
  <c r="T186"/>
  <c r="S190"/>
  <c r="T190"/>
  <c r="S127"/>
  <c r="T127"/>
  <c r="S139"/>
  <c r="T139"/>
  <c r="S161"/>
  <c r="T161"/>
  <c r="S177"/>
  <c r="T177"/>
  <c r="S103"/>
  <c r="T103"/>
  <c r="S107"/>
  <c r="T107"/>
  <c r="T97"/>
  <c r="T112"/>
  <c r="T114"/>
  <c r="T116"/>
  <c r="T199"/>
  <c r="T198"/>
  <c r="S117"/>
  <c r="T117"/>
  <c r="S149"/>
  <c r="T149"/>
  <c r="S121"/>
  <c r="T121"/>
  <c r="S153"/>
  <c r="T153"/>
  <c r="S41"/>
  <c r="T41"/>
  <c r="S49"/>
  <c r="T49"/>
  <c r="S57"/>
  <c r="T57"/>
  <c r="S65"/>
  <c r="T65"/>
  <c r="S73"/>
  <c r="T73"/>
  <c r="S81"/>
  <c r="T81"/>
  <c r="S89"/>
  <c r="T89"/>
  <c r="S141"/>
  <c r="T141"/>
  <c r="S165"/>
  <c r="T165"/>
  <c r="S181"/>
  <c r="T181"/>
  <c r="S129"/>
  <c r="T129"/>
  <c r="S39"/>
  <c r="T39"/>
  <c r="S47"/>
  <c r="T47"/>
  <c r="S55"/>
  <c r="T55"/>
  <c r="S63"/>
  <c r="T63"/>
  <c r="S71"/>
  <c r="T71"/>
  <c r="S79"/>
  <c r="T79"/>
  <c r="S87"/>
  <c r="T87"/>
  <c r="R138"/>
  <c r="Q169"/>
  <c r="R103"/>
  <c r="S93"/>
  <c r="S97"/>
  <c r="T197"/>
  <c r="T196"/>
  <c r="T204"/>
  <c r="T91"/>
  <c r="T99"/>
  <c r="S111"/>
  <c r="T111"/>
  <c r="S119"/>
  <c r="T119"/>
  <c r="S131"/>
  <c r="T131"/>
  <c r="S151"/>
  <c r="T151"/>
  <c r="S105"/>
  <c r="T105"/>
  <c r="S109"/>
  <c r="T109"/>
  <c r="S123"/>
  <c r="T123"/>
  <c r="S143"/>
  <c r="T143"/>
  <c r="S155"/>
  <c r="T155"/>
  <c r="S169"/>
  <c r="T169"/>
  <c r="S185"/>
  <c r="T185"/>
  <c r="T195"/>
  <c r="T203"/>
  <c r="T194"/>
  <c r="T202"/>
  <c r="S113"/>
  <c r="T113"/>
  <c r="S133"/>
  <c r="T133"/>
  <c r="S137"/>
  <c r="T137"/>
  <c r="S37"/>
  <c r="T37"/>
  <c r="S45"/>
  <c r="T45"/>
  <c r="S53"/>
  <c r="T53"/>
  <c r="S61"/>
  <c r="T61"/>
  <c r="S69"/>
  <c r="T69"/>
  <c r="S77"/>
  <c r="T77"/>
  <c r="S85"/>
  <c r="T85"/>
  <c r="S125"/>
  <c r="T125"/>
  <c r="S157"/>
  <c r="T157"/>
  <c r="S173"/>
  <c r="T173"/>
  <c r="S189"/>
  <c r="T189"/>
  <c r="S145"/>
  <c r="T145"/>
  <c r="S35"/>
  <c r="T35"/>
  <c r="S43"/>
  <c r="T43"/>
  <c r="S51"/>
  <c r="T51"/>
  <c r="S59"/>
  <c r="T59"/>
  <c r="S67"/>
  <c r="T67"/>
  <c r="S75"/>
  <c r="T75"/>
  <c r="S83"/>
  <c r="T83"/>
  <c r="T110"/>
  <c r="T191"/>
  <c r="S101"/>
  <c r="S191"/>
  <c r="T193"/>
  <c r="S199"/>
  <c r="T201"/>
  <c r="T192"/>
  <c r="T200"/>
  <c r="Q37"/>
  <c r="R37"/>
  <c r="Q49"/>
  <c r="R49"/>
  <c r="Q53"/>
  <c r="R53"/>
  <c r="Q65"/>
  <c r="R65"/>
  <c r="Q69"/>
  <c r="R69"/>
  <c r="Q73"/>
  <c r="R73"/>
  <c r="Q77"/>
  <c r="R77"/>
  <c r="Q89"/>
  <c r="R89"/>
  <c r="Q97"/>
  <c r="R97"/>
  <c r="Q199"/>
  <c r="R199"/>
  <c r="Q155"/>
  <c r="R105"/>
  <c r="BB8" i="17"/>
  <c r="Q109" i="24"/>
  <c r="R141"/>
  <c r="R161"/>
  <c r="R163"/>
  <c r="R173"/>
  <c r="R175"/>
  <c r="R177"/>
  <c r="BJ8" i="17"/>
  <c r="BH8"/>
  <c r="BI8" s="1"/>
  <c r="Q191" i="24"/>
  <c r="R191"/>
  <c r="Q193"/>
  <c r="R193"/>
  <c r="Q201"/>
  <c r="R201"/>
  <c r="Q39"/>
  <c r="R39"/>
  <c r="Q43"/>
  <c r="R43"/>
  <c r="Q55"/>
  <c r="R55"/>
  <c r="Q59"/>
  <c r="R59"/>
  <c r="Q71"/>
  <c r="R71"/>
  <c r="Q83"/>
  <c r="R83"/>
  <c r="Q87"/>
  <c r="R87"/>
  <c r="Q91"/>
  <c r="R91"/>
  <c r="Q95"/>
  <c r="R95"/>
  <c r="Q99"/>
  <c r="R99"/>
  <c r="R131"/>
  <c r="R165"/>
  <c r="R167"/>
  <c r="R188"/>
  <c r="R127"/>
  <c r="R129"/>
  <c r="R189"/>
  <c r="R135"/>
  <c r="R137"/>
  <c r="R184"/>
  <c r="R192"/>
  <c r="Q41"/>
  <c r="R41"/>
  <c r="Q45"/>
  <c r="R45"/>
  <c r="Q57"/>
  <c r="R57"/>
  <c r="Q61"/>
  <c r="R61"/>
  <c r="Q81"/>
  <c r="R81"/>
  <c r="Q85"/>
  <c r="R85"/>
  <c r="Q93"/>
  <c r="R93"/>
  <c r="Q100"/>
  <c r="R100"/>
  <c r="Q195"/>
  <c r="R195"/>
  <c r="Q171"/>
  <c r="R113"/>
  <c r="R117"/>
  <c r="R149"/>
  <c r="R180"/>
  <c r="R185"/>
  <c r="R107"/>
  <c r="R125"/>
  <c r="R157"/>
  <c r="R159"/>
  <c r="Q101"/>
  <c r="R101"/>
  <c r="Q197"/>
  <c r="R197"/>
  <c r="Q35"/>
  <c r="R35"/>
  <c r="Q47"/>
  <c r="R47"/>
  <c r="Q51"/>
  <c r="R51"/>
  <c r="Q63"/>
  <c r="R63"/>
  <c r="Q67"/>
  <c r="R67"/>
  <c r="Q75"/>
  <c r="R75"/>
  <c r="Q79"/>
  <c r="R79"/>
  <c r="Q203"/>
  <c r="R203"/>
  <c r="R119"/>
  <c r="R121"/>
  <c r="R151"/>
  <c r="R153"/>
  <c r="R204"/>
  <c r="R139"/>
  <c r="R147"/>
  <c r="R179"/>
  <c r="R181"/>
  <c r="AR8" i="17"/>
  <c r="AP8"/>
  <c r="AQ8" s="1"/>
  <c r="P64" i="24"/>
  <c r="P191"/>
  <c r="P183"/>
  <c r="O77"/>
  <c r="O93"/>
  <c r="O109"/>
  <c r="O125"/>
  <c r="O141"/>
  <c r="O157"/>
  <c r="O173"/>
  <c r="O189"/>
  <c r="O44"/>
  <c r="P77"/>
  <c r="P93"/>
  <c r="P109"/>
  <c r="P125"/>
  <c r="P141"/>
  <c r="P157"/>
  <c r="P192"/>
  <c r="O42"/>
  <c r="O170"/>
  <c r="O186"/>
  <c r="O40"/>
  <c r="O88"/>
  <c r="O104"/>
  <c r="O120"/>
  <c r="O136"/>
  <c r="O152"/>
  <c r="P80"/>
  <c r="P96"/>
  <c r="P112"/>
  <c r="P128"/>
  <c r="P144"/>
  <c r="P160"/>
  <c r="O73"/>
  <c r="O89"/>
  <c r="O105"/>
  <c r="O121"/>
  <c r="O137"/>
  <c r="O153"/>
  <c r="O169"/>
  <c r="O185"/>
  <c r="O76"/>
  <c r="O92"/>
  <c r="O108"/>
  <c r="O124"/>
  <c r="O140"/>
  <c r="O156"/>
  <c r="O172"/>
  <c r="O188"/>
  <c r="O179"/>
  <c r="O187"/>
  <c r="O85"/>
  <c r="O101"/>
  <c r="O117"/>
  <c r="O133"/>
  <c r="O149"/>
  <c r="O165"/>
  <c r="O181"/>
  <c r="O36"/>
  <c r="O52"/>
  <c r="O84"/>
  <c r="O100"/>
  <c r="O116"/>
  <c r="O132"/>
  <c r="O148"/>
  <c r="O164"/>
  <c r="O180"/>
  <c r="O50"/>
  <c r="O178"/>
  <c r="Z8" i="17"/>
  <c r="X8"/>
  <c r="Y8" s="1"/>
  <c r="P40" i="24"/>
  <c r="P48"/>
  <c r="P85"/>
  <c r="P101"/>
  <c r="P117"/>
  <c r="P133"/>
  <c r="P149"/>
  <c r="P165"/>
  <c r="O197"/>
  <c r="P204"/>
  <c r="O171"/>
  <c r="O38"/>
  <c r="O54"/>
  <c r="O167"/>
  <c r="O183"/>
  <c r="O199"/>
  <c r="O81"/>
  <c r="O97"/>
  <c r="O113"/>
  <c r="O129"/>
  <c r="O145"/>
  <c r="O161"/>
  <c r="O177"/>
  <c r="O48"/>
  <c r="O80"/>
  <c r="O96"/>
  <c r="O112"/>
  <c r="O128"/>
  <c r="O144"/>
  <c r="O160"/>
  <c r="O192"/>
  <c r="O46"/>
  <c r="P195"/>
  <c r="P190"/>
  <c r="V8" i="17"/>
  <c r="P167" i="24"/>
  <c r="O195"/>
  <c r="P182"/>
  <c r="P175"/>
  <c r="P176"/>
  <c r="P174"/>
  <c r="P184"/>
  <c r="P168"/>
  <c r="O37"/>
  <c r="P37"/>
  <c r="O53"/>
  <c r="P53"/>
  <c r="O65"/>
  <c r="P65"/>
  <c r="O47"/>
  <c r="P47"/>
  <c r="O63"/>
  <c r="P63"/>
  <c r="O79"/>
  <c r="P79"/>
  <c r="O95"/>
  <c r="P95"/>
  <c r="O111"/>
  <c r="P111"/>
  <c r="O127"/>
  <c r="P127"/>
  <c r="O143"/>
  <c r="P143"/>
  <c r="O159"/>
  <c r="P159"/>
  <c r="O78"/>
  <c r="P78"/>
  <c r="O94"/>
  <c r="P94"/>
  <c r="O110"/>
  <c r="P110"/>
  <c r="O126"/>
  <c r="P126"/>
  <c r="O142"/>
  <c r="P142"/>
  <c r="O158"/>
  <c r="P158"/>
  <c r="P169"/>
  <c r="P177"/>
  <c r="P185"/>
  <c r="P193"/>
  <c r="O168"/>
  <c r="O176"/>
  <c r="O184"/>
  <c r="P196"/>
  <c r="P171"/>
  <c r="P179"/>
  <c r="P187"/>
  <c r="P170"/>
  <c r="O174"/>
  <c r="P178"/>
  <c r="O182"/>
  <c r="P186"/>
  <c r="O190"/>
  <c r="P194"/>
  <c r="O41"/>
  <c r="P41"/>
  <c r="O69"/>
  <c r="P69"/>
  <c r="O35"/>
  <c r="P35"/>
  <c r="O51"/>
  <c r="P51"/>
  <c r="O67"/>
  <c r="P67"/>
  <c r="O83"/>
  <c r="P83"/>
  <c r="O99"/>
  <c r="P99"/>
  <c r="O115"/>
  <c r="P115"/>
  <c r="O131"/>
  <c r="P131"/>
  <c r="O147"/>
  <c r="P147"/>
  <c r="O163"/>
  <c r="P163"/>
  <c r="O82"/>
  <c r="P82"/>
  <c r="O98"/>
  <c r="P98"/>
  <c r="O114"/>
  <c r="P114"/>
  <c r="O130"/>
  <c r="P130"/>
  <c r="O146"/>
  <c r="P146"/>
  <c r="O162"/>
  <c r="P162"/>
  <c r="P173"/>
  <c r="P181"/>
  <c r="P189"/>
  <c r="O45"/>
  <c r="P45"/>
  <c r="O57"/>
  <c r="P57"/>
  <c r="O61"/>
  <c r="P61"/>
  <c r="O201"/>
  <c r="P201"/>
  <c r="O39"/>
  <c r="P39"/>
  <c r="O55"/>
  <c r="P55"/>
  <c r="O71"/>
  <c r="P71"/>
  <c r="O87"/>
  <c r="P87"/>
  <c r="O103"/>
  <c r="P103"/>
  <c r="O119"/>
  <c r="P119"/>
  <c r="O135"/>
  <c r="P135"/>
  <c r="O151"/>
  <c r="P151"/>
  <c r="O203"/>
  <c r="P203"/>
  <c r="O86"/>
  <c r="P86"/>
  <c r="O102"/>
  <c r="P102"/>
  <c r="O118"/>
  <c r="P118"/>
  <c r="O134"/>
  <c r="P134"/>
  <c r="O150"/>
  <c r="P150"/>
  <c r="O166"/>
  <c r="P166"/>
  <c r="P197"/>
  <c r="P172"/>
  <c r="P180"/>
  <c r="P188"/>
  <c r="P200"/>
  <c r="P199"/>
  <c r="P198"/>
  <c r="P202"/>
  <c r="O49"/>
  <c r="P49"/>
  <c r="O43"/>
  <c r="P43"/>
  <c r="O59"/>
  <c r="P59"/>
  <c r="O75"/>
  <c r="P75"/>
  <c r="O91"/>
  <c r="P91"/>
  <c r="O107"/>
  <c r="P107"/>
  <c r="O123"/>
  <c r="P123"/>
  <c r="O139"/>
  <c r="P139"/>
  <c r="O155"/>
  <c r="P155"/>
  <c r="O74"/>
  <c r="P74"/>
  <c r="O90"/>
  <c r="P90"/>
  <c r="O106"/>
  <c r="P106"/>
  <c r="O122"/>
  <c r="P122"/>
  <c r="O138"/>
  <c r="P138"/>
  <c r="O154"/>
  <c r="P154"/>
  <c r="O9" i="23"/>
  <c r="W8" i="29" l="1"/>
  <c r="V34"/>
  <c r="W34"/>
  <c r="V36"/>
  <c r="W36"/>
  <c r="V37"/>
  <c r="W37"/>
  <c r="V26"/>
  <c r="W26"/>
  <c r="V11"/>
  <c r="W11"/>
  <c r="W25"/>
  <c r="V25"/>
  <c r="V31"/>
  <c r="W31"/>
  <c r="V30"/>
  <c r="W30"/>
  <c r="V29"/>
  <c r="W29"/>
  <c r="V18"/>
  <c r="W18"/>
  <c r="V32"/>
  <c r="W32"/>
  <c r="W19"/>
  <c r="V19"/>
  <c r="V33"/>
  <c r="W33"/>
  <c r="W27"/>
  <c r="V27"/>
  <c r="V22"/>
  <c r="W22"/>
  <c r="U12"/>
  <c r="W12" s="1"/>
  <c r="V35"/>
  <c r="W35"/>
  <c r="U23"/>
  <c r="W23" s="1"/>
  <c r="U17"/>
  <c r="W17" s="1"/>
  <c r="U24"/>
  <c r="W24" s="1"/>
  <c r="U15"/>
  <c r="W20"/>
  <c r="V20"/>
  <c r="V21"/>
  <c r="W21"/>
  <c r="W14"/>
  <c r="V14"/>
  <c r="V16"/>
  <c r="W16"/>
  <c r="M165" i="26"/>
  <c r="M164"/>
  <c r="F168"/>
  <c r="E166"/>
  <c r="E164"/>
  <c r="K168"/>
  <c r="E167"/>
  <c r="G166"/>
  <c r="E165"/>
  <c r="W13" i="29"/>
  <c r="M48" i="26"/>
  <c r="W9" i="29"/>
  <c r="W10"/>
  <c r="E9" i="26"/>
  <c r="AC16" i="27"/>
  <c r="K82" i="26"/>
  <c r="K88"/>
  <c r="I86"/>
  <c r="M18"/>
  <c r="E49" i="27"/>
  <c r="L85" i="26"/>
  <c r="M49"/>
  <c r="L82"/>
  <c r="E120"/>
  <c r="C120"/>
  <c r="K83"/>
  <c r="L45" i="27"/>
  <c r="L52" i="26"/>
  <c r="K48" i="27"/>
  <c r="K122" i="26"/>
  <c r="K52"/>
  <c r="L117"/>
  <c r="AB17" i="27"/>
  <c r="G49"/>
  <c r="S51"/>
  <c r="U48"/>
  <c r="S46"/>
  <c r="Y45"/>
  <c r="W51"/>
  <c r="W48"/>
  <c r="U46"/>
  <c r="S45"/>
  <c r="Y48"/>
  <c r="W46"/>
  <c r="U45"/>
  <c r="S48"/>
  <c r="Y46"/>
  <c r="W45"/>
  <c r="K46"/>
  <c r="K51"/>
  <c r="K45"/>
  <c r="I49"/>
  <c r="AC13"/>
  <c r="AA17"/>
  <c r="C49"/>
  <c r="L48"/>
  <c r="L46"/>
  <c r="A47"/>
  <c r="A48" s="1"/>
  <c r="A49" s="1"/>
  <c r="AC14"/>
  <c r="I153" i="26"/>
  <c r="G151"/>
  <c r="E150"/>
  <c r="C153"/>
  <c r="I151"/>
  <c r="G150"/>
  <c r="C156"/>
  <c r="E153"/>
  <c r="C151"/>
  <c r="I150"/>
  <c r="G156"/>
  <c r="G153"/>
  <c r="E151"/>
  <c r="C150"/>
  <c r="G86"/>
  <c r="L116"/>
  <c r="I120"/>
  <c r="C86"/>
  <c r="L119"/>
  <c r="G120"/>
  <c r="K85"/>
  <c r="A115"/>
  <c r="A116" s="1"/>
  <c r="A117" s="1"/>
  <c r="A118" s="1"/>
  <c r="A119" s="1"/>
  <c r="A120" s="1"/>
  <c r="A121" s="1"/>
  <c r="A122" s="1"/>
  <c r="A123" s="1"/>
  <c r="A124" s="1"/>
  <c r="A125" s="1"/>
  <c r="A126" s="1"/>
  <c r="A127" s="1"/>
  <c r="A128" s="1"/>
  <c r="A129" s="1"/>
  <c r="A89"/>
  <c r="A90" s="1"/>
  <c r="A91" s="1"/>
  <c r="A92" s="1"/>
  <c r="A93" s="1"/>
  <c r="A94" s="1"/>
  <c r="A95" s="1"/>
  <c r="A96" s="1"/>
  <c r="A97" s="1"/>
  <c r="A98" s="1"/>
  <c r="A99" s="1"/>
  <c r="A100" s="1"/>
  <c r="A101" s="1"/>
  <c r="E86"/>
  <c r="L83"/>
  <c r="K117"/>
  <c r="K119"/>
  <c r="E57" i="27"/>
  <c r="J26" i="26"/>
  <c r="J25" i="27"/>
  <c r="AA55"/>
  <c r="U58"/>
  <c r="S55"/>
  <c r="Y55"/>
  <c r="AE55"/>
  <c r="AA62"/>
  <c r="U35"/>
  <c r="X37"/>
  <c r="U55"/>
  <c r="U61"/>
  <c r="N72"/>
  <c r="B94" s="1"/>
  <c r="Z57"/>
  <c r="S37"/>
  <c r="AD39"/>
  <c r="U36"/>
  <c r="U57"/>
  <c r="R55"/>
  <c r="W55"/>
  <c r="AC55"/>
  <c r="AD37"/>
  <c r="AD38"/>
  <c r="U38"/>
  <c r="AE57"/>
  <c r="AC58"/>
  <c r="U39"/>
  <c r="U40"/>
  <c r="V62"/>
  <c r="AS8" i="17"/>
  <c r="AU8" s="1"/>
  <c r="J57" i="27"/>
  <c r="O162" i="26"/>
  <c r="I160"/>
  <c r="B160"/>
  <c r="J162"/>
  <c r="K160"/>
  <c r="C160"/>
  <c r="E162"/>
  <c r="M160"/>
  <c r="E160"/>
  <c r="O160"/>
  <c r="G160"/>
  <c r="Q29" i="24"/>
  <c r="Q22"/>
  <c r="O22"/>
  <c r="P153" i="26"/>
  <c r="Q14" i="24"/>
  <c r="U13"/>
  <c r="Q13"/>
  <c r="S11"/>
  <c r="Q31"/>
  <c r="L16"/>
  <c r="AI77" i="26"/>
  <c r="N178"/>
  <c r="B202" s="1"/>
  <c r="N143"/>
  <c r="AH141" s="1"/>
  <c r="E142"/>
  <c r="E139"/>
  <c r="E144"/>
  <c r="H141"/>
  <c r="N141"/>
  <c r="N142"/>
  <c r="E143"/>
  <c r="A137"/>
  <c r="A138" s="1"/>
  <c r="A139" s="1"/>
  <c r="A140" s="1"/>
  <c r="A141" s="1"/>
  <c r="A142" s="1"/>
  <c r="A143" s="1"/>
  <c r="A144" s="1"/>
  <c r="A145" s="1"/>
  <c r="A146" s="1"/>
  <c r="A147" s="1"/>
  <c r="A148" s="1"/>
  <c r="A149" s="1"/>
  <c r="A150" s="1"/>
  <c r="A151" s="1"/>
  <c r="A152" s="1"/>
  <c r="A153" s="1"/>
  <c r="A154" s="1"/>
  <c r="A155" s="1"/>
  <c r="A156" s="1"/>
  <c r="C141"/>
  <c r="E140"/>
  <c r="AH42"/>
  <c r="AG77"/>
  <c r="AH44"/>
  <c r="AH75"/>
  <c r="AH77"/>
  <c r="AI108"/>
  <c r="AG108"/>
  <c r="AH108"/>
  <c r="P117"/>
  <c r="T32" i="24"/>
  <c r="Q33"/>
  <c r="S10"/>
  <c r="S29"/>
  <c r="BC8" i="17"/>
  <c r="S34" i="24"/>
  <c r="U23"/>
  <c r="T18"/>
  <c r="Q15"/>
  <c r="K16"/>
  <c r="U34"/>
  <c r="BU8" i="17"/>
  <c r="K182" i="24"/>
  <c r="K118"/>
  <c r="K54"/>
  <c r="K143"/>
  <c r="K184"/>
  <c r="K120"/>
  <c r="K56"/>
  <c r="K181"/>
  <c r="K117"/>
  <c r="K130"/>
  <c r="K91"/>
  <c r="K43"/>
  <c r="K196"/>
  <c r="K68"/>
  <c r="K113"/>
  <c r="K98"/>
  <c r="K123"/>
  <c r="K116"/>
  <c r="K193"/>
  <c r="K81"/>
  <c r="K190"/>
  <c r="K126"/>
  <c r="K62"/>
  <c r="K151"/>
  <c r="K87"/>
  <c r="K192"/>
  <c r="K128"/>
  <c r="K64"/>
  <c r="K157"/>
  <c r="K93"/>
  <c r="K45"/>
  <c r="K202"/>
  <c r="K122"/>
  <c r="K147"/>
  <c r="K99"/>
  <c r="K156"/>
  <c r="K44"/>
  <c r="K41"/>
  <c r="K154"/>
  <c r="K195"/>
  <c r="K51"/>
  <c r="K92"/>
  <c r="K73"/>
  <c r="K166"/>
  <c r="K102"/>
  <c r="K38"/>
  <c r="K191"/>
  <c r="K127"/>
  <c r="K79"/>
  <c r="K63"/>
  <c r="K168"/>
  <c r="K104"/>
  <c r="K40"/>
  <c r="K165"/>
  <c r="K101"/>
  <c r="K37"/>
  <c r="K66"/>
  <c r="K75"/>
  <c r="K164"/>
  <c r="K52"/>
  <c r="K97"/>
  <c r="K162"/>
  <c r="K82"/>
  <c r="K107"/>
  <c r="K84"/>
  <c r="K177"/>
  <c r="K201"/>
  <c r="K169"/>
  <c r="K174"/>
  <c r="K110"/>
  <c r="K46"/>
  <c r="K199"/>
  <c r="K135"/>
  <c r="K71"/>
  <c r="K176"/>
  <c r="K112"/>
  <c r="K48"/>
  <c r="K141"/>
  <c r="K77"/>
  <c r="K186"/>
  <c r="K90"/>
  <c r="K124"/>
  <c r="K153"/>
  <c r="K106"/>
  <c r="K163"/>
  <c r="K131"/>
  <c r="K204"/>
  <c r="K60"/>
  <c r="K150"/>
  <c r="K86"/>
  <c r="K111"/>
  <c r="K47"/>
  <c r="K152"/>
  <c r="K88"/>
  <c r="K149"/>
  <c r="K85"/>
  <c r="K194"/>
  <c r="K50"/>
  <c r="K59"/>
  <c r="K148"/>
  <c r="K65"/>
  <c r="K146"/>
  <c r="K187"/>
  <c r="K180"/>
  <c r="K145"/>
  <c r="K105"/>
  <c r="K158"/>
  <c r="K94"/>
  <c r="K119"/>
  <c r="K160"/>
  <c r="K96"/>
  <c r="K189"/>
  <c r="K125"/>
  <c r="K58"/>
  <c r="K179"/>
  <c r="K67"/>
  <c r="K35"/>
  <c r="K108"/>
  <c r="K89"/>
  <c r="K74"/>
  <c r="K172"/>
  <c r="K57"/>
  <c r="U27"/>
  <c r="N191"/>
  <c r="N127"/>
  <c r="N63"/>
  <c r="N168"/>
  <c r="N104"/>
  <c r="N40"/>
  <c r="N75"/>
  <c r="N164"/>
  <c r="N52"/>
  <c r="N107"/>
  <c r="N84"/>
  <c r="N169"/>
  <c r="N199"/>
  <c r="N135"/>
  <c r="N71"/>
  <c r="N176"/>
  <c r="N112"/>
  <c r="N48"/>
  <c r="N141"/>
  <c r="N77"/>
  <c r="N186"/>
  <c r="N124"/>
  <c r="N153"/>
  <c r="N131"/>
  <c r="N204"/>
  <c r="N60"/>
  <c r="K198"/>
  <c r="K134"/>
  <c r="K70"/>
  <c r="K175"/>
  <c r="K159"/>
  <c r="K95"/>
  <c r="K200"/>
  <c r="K136"/>
  <c r="K72"/>
  <c r="K197"/>
  <c r="K133"/>
  <c r="K69"/>
  <c r="K53"/>
  <c r="K178"/>
  <c r="K203"/>
  <c r="K139"/>
  <c r="K100"/>
  <c r="K161"/>
  <c r="K49"/>
  <c r="K137"/>
  <c r="K114"/>
  <c r="K171"/>
  <c r="K155"/>
  <c r="K132"/>
  <c r="K36"/>
  <c r="K129"/>
  <c r="K142"/>
  <c r="K78"/>
  <c r="K183"/>
  <c r="K167"/>
  <c r="K103"/>
  <c r="K55"/>
  <c r="K39"/>
  <c r="K144"/>
  <c r="K80"/>
  <c r="K173"/>
  <c r="K109"/>
  <c r="K61"/>
  <c r="K138"/>
  <c r="K188"/>
  <c r="K76"/>
  <c r="K170"/>
  <c r="K42"/>
  <c r="K115"/>
  <c r="K83"/>
  <c r="K140"/>
  <c r="K185"/>
  <c r="K121"/>
  <c r="U11"/>
  <c r="S21"/>
  <c r="S20"/>
  <c r="T16"/>
  <c r="U9"/>
  <c r="U15"/>
  <c r="V17"/>
  <c r="U21"/>
  <c r="U33"/>
  <c r="U31"/>
  <c r="U25"/>
  <c r="P122" i="26"/>
  <c r="U18" i="24"/>
  <c r="U10"/>
  <c r="U16"/>
  <c r="U24"/>
  <c r="U20"/>
  <c r="U26"/>
  <c r="U22"/>
  <c r="U32"/>
  <c r="U29"/>
  <c r="R16"/>
  <c r="BG8" i="17"/>
  <c r="V23" i="24"/>
  <c r="R32"/>
  <c r="S9"/>
  <c r="S17"/>
  <c r="S33"/>
  <c r="S23"/>
  <c r="S12"/>
  <c r="T12"/>
  <c r="S30"/>
  <c r="S26"/>
  <c r="S13"/>
  <c r="S15"/>
  <c r="S24"/>
  <c r="T24"/>
  <c r="T34"/>
  <c r="Q30"/>
  <c r="Q26"/>
  <c r="R33"/>
  <c r="O18"/>
  <c r="O12"/>
  <c r="P116" i="26"/>
  <c r="O10" i="24"/>
  <c r="O20"/>
  <c r="O14"/>
  <c r="O16"/>
  <c r="DK217" i="17"/>
  <c r="BK8" l="1"/>
  <c r="BM8" s="1"/>
  <c r="N13" i="23"/>
  <c r="O13" s="1"/>
  <c r="N14"/>
  <c r="O14" s="1"/>
  <c r="M52" i="26"/>
  <c r="H216" i="29"/>
  <c r="H215"/>
  <c r="H218"/>
  <c r="V15"/>
  <c r="H211"/>
  <c r="H217"/>
  <c r="W15"/>
  <c r="N213" s="1"/>
  <c r="V17"/>
  <c r="H219"/>
  <c r="V24"/>
  <c r="V23"/>
  <c r="V12"/>
  <c r="AA51" i="27"/>
  <c r="F94"/>
  <c r="K94"/>
  <c r="A130" i="26"/>
  <c r="A131" s="1"/>
  <c r="A132" s="1"/>
  <c r="A133" s="1"/>
  <c r="A134" s="1"/>
  <c r="A135" s="1"/>
  <c r="M198"/>
  <c r="K202"/>
  <c r="E200"/>
  <c r="E201"/>
  <c r="G200"/>
  <c r="E198"/>
  <c r="M199"/>
  <c r="F202"/>
  <c r="E199"/>
  <c r="P213" i="29"/>
  <c r="M82" i="26"/>
  <c r="L86"/>
  <c r="M117"/>
  <c r="L150"/>
  <c r="K150"/>
  <c r="M48" i="27"/>
  <c r="L153" i="26"/>
  <c r="U49" i="27"/>
  <c r="M119" i="26"/>
  <c r="K151"/>
  <c r="AB45" i="27"/>
  <c r="L49"/>
  <c r="S49"/>
  <c r="L120" i="26"/>
  <c r="L151"/>
  <c r="I154"/>
  <c r="AA48" i="27"/>
  <c r="AF45"/>
  <c r="AF46"/>
  <c r="K120" i="26"/>
  <c r="AT8" i="17"/>
  <c r="P17" i="26"/>
  <c r="P16" i="27"/>
  <c r="P51" i="26"/>
  <c r="AF16" i="27"/>
  <c r="C154" i="26"/>
  <c r="G154"/>
  <c r="P156"/>
  <c r="W49" i="27"/>
  <c r="AF51"/>
  <c r="P151" i="26"/>
  <c r="A50" i="27"/>
  <c r="A51" s="1"/>
  <c r="A52" s="1"/>
  <c r="A53" s="1"/>
  <c r="A54" s="1"/>
  <c r="A55" s="1"/>
  <c r="A56" s="1"/>
  <c r="A57" s="1"/>
  <c r="A58" s="1"/>
  <c r="A59" s="1"/>
  <c r="A60" s="1"/>
  <c r="A61" s="1"/>
  <c r="A62" s="1"/>
  <c r="A63" s="1"/>
  <c r="AB46"/>
  <c r="AA46"/>
  <c r="O83"/>
  <c r="O80"/>
  <c r="C80"/>
  <c r="G78"/>
  <c r="O77"/>
  <c r="C77"/>
  <c r="P83"/>
  <c r="P80"/>
  <c r="E80"/>
  <c r="I78"/>
  <c r="P77"/>
  <c r="E77"/>
  <c r="C83"/>
  <c r="O81"/>
  <c r="G80"/>
  <c r="O78"/>
  <c r="C78"/>
  <c r="G77"/>
  <c r="G83"/>
  <c r="I80"/>
  <c r="P78"/>
  <c r="E78"/>
  <c r="I77"/>
  <c r="AC17"/>
  <c r="M46"/>
  <c r="Y49"/>
  <c r="AA45"/>
  <c r="AB48"/>
  <c r="K49"/>
  <c r="M45"/>
  <c r="M83" i="26"/>
  <c r="M85"/>
  <c r="K86"/>
  <c r="M116"/>
  <c r="C190"/>
  <c r="P187"/>
  <c r="E187"/>
  <c r="O185"/>
  <c r="C185"/>
  <c r="I184"/>
  <c r="G190"/>
  <c r="G187"/>
  <c r="P185"/>
  <c r="E185"/>
  <c r="O184"/>
  <c r="C184"/>
  <c r="O190"/>
  <c r="O188"/>
  <c r="I187"/>
  <c r="G185"/>
  <c r="P184"/>
  <c r="E184"/>
  <c r="P190"/>
  <c r="O187"/>
  <c r="C187"/>
  <c r="I185"/>
  <c r="G184"/>
  <c r="K153"/>
  <c r="E154"/>
  <c r="A157"/>
  <c r="A158" s="1"/>
  <c r="A159" s="1"/>
  <c r="A160" s="1"/>
  <c r="A161" s="1"/>
  <c r="A162" s="1"/>
  <c r="A163" s="1"/>
  <c r="K156"/>
  <c r="R28" i="24"/>
  <c r="Q28"/>
  <c r="Q17"/>
  <c r="R17"/>
  <c r="Q27"/>
  <c r="R27"/>
  <c r="O194" i="26"/>
  <c r="G194"/>
  <c r="O196"/>
  <c r="I194"/>
  <c r="B194"/>
  <c r="J196"/>
  <c r="K194"/>
  <c r="C194"/>
  <c r="E196"/>
  <c r="M194"/>
  <c r="E194"/>
  <c r="Q19" i="24"/>
  <c r="Q20"/>
  <c r="E68" i="27"/>
  <c r="C69"/>
  <c r="E93"/>
  <c r="K87"/>
  <c r="AD72"/>
  <c r="R94" s="1"/>
  <c r="I87"/>
  <c r="E72"/>
  <c r="N71"/>
  <c r="E70"/>
  <c r="E89"/>
  <c r="E90"/>
  <c r="H69"/>
  <c r="C87"/>
  <c r="O87"/>
  <c r="E87"/>
  <c r="G87"/>
  <c r="N69"/>
  <c r="E71"/>
  <c r="B87"/>
  <c r="O89"/>
  <c r="J89"/>
  <c r="M90"/>
  <c r="A65"/>
  <c r="A66" s="1"/>
  <c r="A67" s="1"/>
  <c r="A68" s="1"/>
  <c r="A69" s="1"/>
  <c r="A70" s="1"/>
  <c r="A71" s="1"/>
  <c r="A72" s="1"/>
  <c r="A73" s="1"/>
  <c r="A74" s="1"/>
  <c r="A75" s="1"/>
  <c r="A76" s="1"/>
  <c r="A77" s="1"/>
  <c r="A78" s="1"/>
  <c r="A79" s="1"/>
  <c r="A80" s="1"/>
  <c r="A81" s="1"/>
  <c r="A82" s="1"/>
  <c r="A83" s="1"/>
  <c r="E67"/>
  <c r="N70"/>
  <c r="M87"/>
  <c r="Q23" i="24"/>
  <c r="Q21"/>
  <c r="Q12"/>
  <c r="Q11"/>
  <c r="R11"/>
  <c r="Q10"/>
  <c r="Q9"/>
  <c r="S8"/>
  <c r="T10"/>
  <c r="V27"/>
  <c r="Q16"/>
  <c r="M16"/>
  <c r="S16"/>
  <c r="R15"/>
  <c r="R31"/>
  <c r="Q25"/>
  <c r="R25"/>
  <c r="O153" i="26"/>
  <c r="T29" i="24"/>
  <c r="S18"/>
  <c r="S32"/>
  <c r="U8"/>
  <c r="O8"/>
  <c r="O154" i="26"/>
  <c r="Q6" i="24"/>
  <c r="N16"/>
  <c r="E43" i="26"/>
  <c r="N176"/>
  <c r="H175"/>
  <c r="E174"/>
  <c r="E173"/>
  <c r="E177"/>
  <c r="N175"/>
  <c r="N177"/>
  <c r="AH175" s="1"/>
  <c r="N212"/>
  <c r="B236" s="1"/>
  <c r="E176"/>
  <c r="A171"/>
  <c r="A172" s="1"/>
  <c r="A173" s="1"/>
  <c r="A174" s="1"/>
  <c r="A175" s="1"/>
  <c r="A176" s="1"/>
  <c r="A177" s="1"/>
  <c r="A178" s="1"/>
  <c r="A179" s="1"/>
  <c r="A180" s="1"/>
  <c r="A181" s="1"/>
  <c r="A182" s="1"/>
  <c r="A183" s="1"/>
  <c r="A184" s="1"/>
  <c r="A185" s="1"/>
  <c r="A186" s="1"/>
  <c r="A187" s="1"/>
  <c r="A188" s="1"/>
  <c r="A189" s="1"/>
  <c r="A190" s="1"/>
  <c r="C175"/>
  <c r="E178"/>
  <c r="AH78"/>
  <c r="AI111"/>
  <c r="AG111"/>
  <c r="AH142"/>
  <c r="AI142"/>
  <c r="AG142"/>
  <c r="AH111"/>
  <c r="AH109"/>
  <c r="AH76"/>
  <c r="S19" i="24"/>
  <c r="T19"/>
  <c r="S27"/>
  <c r="T27"/>
  <c r="V31"/>
  <c r="V21"/>
  <c r="R29"/>
  <c r="V33"/>
  <c r="T20"/>
  <c r="S25"/>
  <c r="T21"/>
  <c r="T33"/>
  <c r="O26"/>
  <c r="U19"/>
  <c r="V19"/>
  <c r="K10"/>
  <c r="O156" i="26"/>
  <c r="Q32" i="24"/>
  <c r="V11"/>
  <c r="V29"/>
  <c r="V15"/>
  <c r="V25"/>
  <c r="R23"/>
  <c r="V13"/>
  <c r="V34"/>
  <c r="K18"/>
  <c r="K22"/>
  <c r="K14"/>
  <c r="K12"/>
  <c r="O29"/>
  <c r="O34"/>
  <c r="O11"/>
  <c r="L57"/>
  <c r="M57"/>
  <c r="L74"/>
  <c r="M74"/>
  <c r="L108"/>
  <c r="M108"/>
  <c r="L67"/>
  <c r="M67"/>
  <c r="L58"/>
  <c r="M58"/>
  <c r="L189"/>
  <c r="M189"/>
  <c r="L160"/>
  <c r="M160"/>
  <c r="L94"/>
  <c r="M94"/>
  <c r="L105"/>
  <c r="M105"/>
  <c r="L180"/>
  <c r="M180"/>
  <c r="L146"/>
  <c r="M146"/>
  <c r="L148"/>
  <c r="M148"/>
  <c r="L50"/>
  <c r="M50"/>
  <c r="L85"/>
  <c r="M85"/>
  <c r="L88"/>
  <c r="M88"/>
  <c r="L47"/>
  <c r="M47"/>
  <c r="L86"/>
  <c r="M86"/>
  <c r="L60"/>
  <c r="M60"/>
  <c r="L131"/>
  <c r="M131"/>
  <c r="L106"/>
  <c r="M106"/>
  <c r="L124"/>
  <c r="M124"/>
  <c r="L186"/>
  <c r="M186"/>
  <c r="L141"/>
  <c r="M141"/>
  <c r="L112"/>
  <c r="M112"/>
  <c r="L71"/>
  <c r="M71"/>
  <c r="L199"/>
  <c r="M199"/>
  <c r="L110"/>
  <c r="M110"/>
  <c r="L169"/>
  <c r="M169"/>
  <c r="L177"/>
  <c r="M177"/>
  <c r="L107"/>
  <c r="M107"/>
  <c r="L162"/>
  <c r="M162"/>
  <c r="L52"/>
  <c r="M52"/>
  <c r="L75"/>
  <c r="M75"/>
  <c r="L37"/>
  <c r="M37"/>
  <c r="L165"/>
  <c r="M165"/>
  <c r="L104"/>
  <c r="M104"/>
  <c r="L63"/>
  <c r="M63"/>
  <c r="L127"/>
  <c r="M127"/>
  <c r="L38"/>
  <c r="M38"/>
  <c r="L166"/>
  <c r="M166"/>
  <c r="O25"/>
  <c r="K26"/>
  <c r="P24"/>
  <c r="L185"/>
  <c r="M185"/>
  <c r="L83"/>
  <c r="M83"/>
  <c r="L42"/>
  <c r="M42"/>
  <c r="L76"/>
  <c r="M76"/>
  <c r="L138"/>
  <c r="M138"/>
  <c r="L109"/>
  <c r="M109"/>
  <c r="L80"/>
  <c r="M80"/>
  <c r="L39"/>
  <c r="M39"/>
  <c r="L103"/>
  <c r="M103"/>
  <c r="L183"/>
  <c r="M183"/>
  <c r="L142"/>
  <c r="M142"/>
  <c r="L36"/>
  <c r="M36"/>
  <c r="L155"/>
  <c r="M155"/>
  <c r="L114"/>
  <c r="M114"/>
  <c r="L49"/>
  <c r="M49"/>
  <c r="L100"/>
  <c r="M100"/>
  <c r="L203"/>
  <c r="M203"/>
  <c r="L53"/>
  <c r="M53"/>
  <c r="L133"/>
  <c r="M133"/>
  <c r="L72"/>
  <c r="M72"/>
  <c r="L200"/>
  <c r="M200"/>
  <c r="L159"/>
  <c r="M159"/>
  <c r="L70"/>
  <c r="M70"/>
  <c r="L198"/>
  <c r="M198"/>
  <c r="L92"/>
  <c r="M92"/>
  <c r="L195"/>
  <c r="M195"/>
  <c r="L41"/>
  <c r="M41"/>
  <c r="L156"/>
  <c r="M156"/>
  <c r="L147"/>
  <c r="M147"/>
  <c r="L202"/>
  <c r="M202"/>
  <c r="L93"/>
  <c r="M93"/>
  <c r="L64"/>
  <c r="M64"/>
  <c r="L192"/>
  <c r="M192"/>
  <c r="L151"/>
  <c r="M151"/>
  <c r="L126"/>
  <c r="M126"/>
  <c r="L81"/>
  <c r="M81"/>
  <c r="L116"/>
  <c r="M116"/>
  <c r="L98"/>
  <c r="M98"/>
  <c r="L68"/>
  <c r="M68"/>
  <c r="L43"/>
  <c r="M43"/>
  <c r="L130"/>
  <c r="M130"/>
  <c r="L181"/>
  <c r="M181"/>
  <c r="L120"/>
  <c r="M120"/>
  <c r="L143"/>
  <c r="M143"/>
  <c r="L118"/>
  <c r="M118"/>
  <c r="O15"/>
  <c r="O13"/>
  <c r="O17"/>
  <c r="O31"/>
  <c r="O33"/>
  <c r="P19"/>
  <c r="P27"/>
  <c r="O23"/>
  <c r="P150" i="26"/>
  <c r="L172" i="24"/>
  <c r="M172"/>
  <c r="L89"/>
  <c r="M89"/>
  <c r="L35"/>
  <c r="M35"/>
  <c r="L179"/>
  <c r="M179"/>
  <c r="L125"/>
  <c r="M125"/>
  <c r="L96"/>
  <c r="M96"/>
  <c r="L119"/>
  <c r="M119"/>
  <c r="L158"/>
  <c r="M158"/>
  <c r="L145"/>
  <c r="M145"/>
  <c r="L187"/>
  <c r="M187"/>
  <c r="L65"/>
  <c r="M65"/>
  <c r="L59"/>
  <c r="M59"/>
  <c r="L194"/>
  <c r="M194"/>
  <c r="L149"/>
  <c r="M149"/>
  <c r="L152"/>
  <c r="M152"/>
  <c r="L111"/>
  <c r="M111"/>
  <c r="L150"/>
  <c r="M150"/>
  <c r="L204"/>
  <c r="M204"/>
  <c r="L163"/>
  <c r="M163"/>
  <c r="L153"/>
  <c r="M153"/>
  <c r="L90"/>
  <c r="M90"/>
  <c r="L77"/>
  <c r="M77"/>
  <c r="L48"/>
  <c r="M48"/>
  <c r="L176"/>
  <c r="M176"/>
  <c r="L135"/>
  <c r="M135"/>
  <c r="L46"/>
  <c r="M46"/>
  <c r="L174"/>
  <c r="M174"/>
  <c r="L201"/>
  <c r="M201"/>
  <c r="L84"/>
  <c r="M84"/>
  <c r="L82"/>
  <c r="M82"/>
  <c r="L97"/>
  <c r="M97"/>
  <c r="L164"/>
  <c r="M164"/>
  <c r="L66"/>
  <c r="M66"/>
  <c r="L101"/>
  <c r="M101"/>
  <c r="L40"/>
  <c r="M40"/>
  <c r="L168"/>
  <c r="M168"/>
  <c r="L79"/>
  <c r="M79"/>
  <c r="L191"/>
  <c r="M191"/>
  <c r="L102"/>
  <c r="M102"/>
  <c r="BY8" i="17"/>
  <c r="R21" i="24"/>
  <c r="O28"/>
  <c r="O32"/>
  <c r="L121"/>
  <c r="M121"/>
  <c r="L140"/>
  <c r="M140"/>
  <c r="L115"/>
  <c r="M115"/>
  <c r="L170"/>
  <c r="M170"/>
  <c r="L188"/>
  <c r="M188"/>
  <c r="L61"/>
  <c r="M61"/>
  <c r="L173"/>
  <c r="M173"/>
  <c r="L144"/>
  <c r="M144"/>
  <c r="L55"/>
  <c r="M55"/>
  <c r="L167"/>
  <c r="M167"/>
  <c r="L78"/>
  <c r="M78"/>
  <c r="L129"/>
  <c r="M129"/>
  <c r="L132"/>
  <c r="M132"/>
  <c r="L171"/>
  <c r="M171"/>
  <c r="L137"/>
  <c r="M137"/>
  <c r="L161"/>
  <c r="M161"/>
  <c r="L139"/>
  <c r="M139"/>
  <c r="L178"/>
  <c r="M178"/>
  <c r="L69"/>
  <c r="M69"/>
  <c r="L197"/>
  <c r="M197"/>
  <c r="L136"/>
  <c r="M136"/>
  <c r="L95"/>
  <c r="M95"/>
  <c r="L175"/>
  <c r="M175"/>
  <c r="L134"/>
  <c r="M134"/>
  <c r="L73"/>
  <c r="M73"/>
  <c r="L51"/>
  <c r="M51"/>
  <c r="L154"/>
  <c r="M154"/>
  <c r="L44"/>
  <c r="M44"/>
  <c r="L99"/>
  <c r="M99"/>
  <c r="L122"/>
  <c r="M122"/>
  <c r="L45"/>
  <c r="M45"/>
  <c r="L157"/>
  <c r="M157"/>
  <c r="L128"/>
  <c r="M128"/>
  <c r="L87"/>
  <c r="M87"/>
  <c r="L62"/>
  <c r="M62"/>
  <c r="L190"/>
  <c r="M190"/>
  <c r="L193"/>
  <c r="M193"/>
  <c r="L123"/>
  <c r="M123"/>
  <c r="L113"/>
  <c r="M113"/>
  <c r="L196"/>
  <c r="M196"/>
  <c r="L91"/>
  <c r="M91"/>
  <c r="L117"/>
  <c r="M117"/>
  <c r="L56"/>
  <c r="M56"/>
  <c r="L184"/>
  <c r="M184"/>
  <c r="L54"/>
  <c r="M54"/>
  <c r="L182"/>
  <c r="M182"/>
  <c r="T13"/>
  <c r="T17"/>
  <c r="P12"/>
  <c r="O151" i="26"/>
  <c r="U17" i="24"/>
  <c r="V24"/>
  <c r="V20"/>
  <c r="V32"/>
  <c r="V26"/>
  <c r="V16"/>
  <c r="U12"/>
  <c r="U14"/>
  <c r="U28"/>
  <c r="U30"/>
  <c r="V22"/>
  <c r="V10"/>
  <c r="V18"/>
  <c r="S31"/>
  <c r="T31"/>
  <c r="R26"/>
  <c r="T15"/>
  <c r="R22"/>
  <c r="T23"/>
  <c r="P28"/>
  <c r="S22"/>
  <c r="S28"/>
  <c r="R19"/>
  <c r="T11"/>
  <c r="T26"/>
  <c r="T30"/>
  <c r="S14"/>
  <c r="Q24"/>
  <c r="Q18"/>
  <c r="R14"/>
  <c r="R20"/>
  <c r="R30"/>
  <c r="Q34"/>
  <c r="P10"/>
  <c r="P22"/>
  <c r="P33"/>
  <c r="O9"/>
  <c r="O21"/>
  <c r="P20"/>
  <c r="P14"/>
  <c r="P16"/>
  <c r="P18"/>
  <c r="O30"/>
  <c r="P23"/>
  <c r="I24" i="23"/>
  <c r="B2" i="24"/>
  <c r="L213" i="29" l="1"/>
  <c r="BL8" i="17"/>
  <c r="S5" i="24" s="1"/>
  <c r="P14" i="27"/>
  <c r="P15" i="26"/>
  <c r="H213" i="29"/>
  <c r="J213"/>
  <c r="L154" i="26"/>
  <c r="AC48" i="27"/>
  <c r="M153" i="26"/>
  <c r="L78" i="27"/>
  <c r="E188" i="26"/>
  <c r="A164"/>
  <c r="A165" s="1"/>
  <c r="A166" s="1"/>
  <c r="A167" s="1"/>
  <c r="A168" s="1"/>
  <c r="A169" s="1"/>
  <c r="E234"/>
  <c r="E235"/>
  <c r="G234"/>
  <c r="E232"/>
  <c r="F236"/>
  <c r="M233"/>
  <c r="K236"/>
  <c r="M232"/>
  <c r="E233"/>
  <c r="V94" i="27"/>
  <c r="AA94"/>
  <c r="G81"/>
  <c r="K78"/>
  <c r="M151" i="26"/>
  <c r="M150"/>
  <c r="K77" i="27"/>
  <c r="I81"/>
  <c r="K83"/>
  <c r="K187" i="26"/>
  <c r="G188"/>
  <c r="M120"/>
  <c r="K184"/>
  <c r="L187"/>
  <c r="M187" s="1"/>
  <c r="K80" i="27"/>
  <c r="L184" i="26"/>
  <c r="C188"/>
  <c r="L77" i="27"/>
  <c r="E81"/>
  <c r="A191" i="26"/>
  <c r="A192" s="1"/>
  <c r="A193" s="1"/>
  <c r="A194" s="1"/>
  <c r="A195" s="1"/>
  <c r="A196" s="1"/>
  <c r="A197" s="1"/>
  <c r="A198" s="1"/>
  <c r="A199" s="1"/>
  <c r="A200" s="1"/>
  <c r="A201" s="1"/>
  <c r="A202" s="1"/>
  <c r="A203" s="1"/>
  <c r="K185"/>
  <c r="K190"/>
  <c r="L80" i="27"/>
  <c r="A84"/>
  <c r="A85" s="1"/>
  <c r="A86" s="1"/>
  <c r="A87" s="1"/>
  <c r="A88" s="1"/>
  <c r="A89" s="1"/>
  <c r="A90" s="1"/>
  <c r="A91" s="1"/>
  <c r="A92" s="1"/>
  <c r="A93" s="1"/>
  <c r="L185" i="26"/>
  <c r="I188"/>
  <c r="C81" i="27"/>
  <c r="M86" i="26"/>
  <c r="M49" i="27"/>
  <c r="O45"/>
  <c r="O82" i="26"/>
  <c r="P119"/>
  <c r="AF48" i="27"/>
  <c r="P51"/>
  <c r="P88" i="26"/>
  <c r="AB49" i="27"/>
  <c r="O51" i="26"/>
  <c r="AE16" i="27"/>
  <c r="P48" i="26"/>
  <c r="AF13" i="27"/>
  <c r="O17" i="26"/>
  <c r="O16" i="27"/>
  <c r="AC46"/>
  <c r="O15" i="26"/>
  <c r="O14" i="27"/>
  <c r="O122" i="26"/>
  <c r="AE51" i="27"/>
  <c r="O116" i="26"/>
  <c r="AE45" i="27"/>
  <c r="P45"/>
  <c r="P82" i="26"/>
  <c r="O117"/>
  <c r="AE46" i="27"/>
  <c r="W83"/>
  <c r="AE81"/>
  <c r="AF80"/>
  <c r="U80"/>
  <c r="Y78"/>
  <c r="AF77"/>
  <c r="U77"/>
  <c r="AE83"/>
  <c r="W80"/>
  <c r="AE78"/>
  <c r="S78"/>
  <c r="W77"/>
  <c r="AF83"/>
  <c r="Y80"/>
  <c r="AF78"/>
  <c r="U78"/>
  <c r="Y77"/>
  <c r="S83"/>
  <c r="AE80"/>
  <c r="S80"/>
  <c r="W78"/>
  <c r="AE77"/>
  <c r="S77"/>
  <c r="AC45"/>
  <c r="AA49"/>
  <c r="K154" i="26"/>
  <c r="P224"/>
  <c r="O221"/>
  <c r="C221"/>
  <c r="I219"/>
  <c r="G218"/>
  <c r="C224"/>
  <c r="P221"/>
  <c r="E221"/>
  <c r="O219"/>
  <c r="C219"/>
  <c r="I218"/>
  <c r="G224"/>
  <c r="G221"/>
  <c r="P219"/>
  <c r="E219"/>
  <c r="O218"/>
  <c r="C218"/>
  <c r="O224"/>
  <c r="O222"/>
  <c r="I221"/>
  <c r="G219"/>
  <c r="P218"/>
  <c r="E218"/>
  <c r="AC27" i="27"/>
  <c r="U87"/>
  <c r="X69"/>
  <c r="S87"/>
  <c r="AD70"/>
  <c r="U68"/>
  <c r="AC90"/>
  <c r="AE87"/>
  <c r="AC87"/>
  <c r="AE89"/>
  <c r="U71"/>
  <c r="U72"/>
  <c r="W87"/>
  <c r="U70"/>
  <c r="U67"/>
  <c r="N104"/>
  <c r="B126" s="1"/>
  <c r="U93"/>
  <c r="S69"/>
  <c r="AD71"/>
  <c r="AD69"/>
  <c r="U90"/>
  <c r="Y87"/>
  <c r="AA87"/>
  <c r="U89"/>
  <c r="Z89"/>
  <c r="R87"/>
  <c r="T9" i="24"/>
  <c r="P8"/>
  <c r="J230" i="26"/>
  <c r="K228"/>
  <c r="C228"/>
  <c r="E230"/>
  <c r="M228"/>
  <c r="E228"/>
  <c r="O228"/>
  <c r="G228"/>
  <c r="O230"/>
  <c r="I228"/>
  <c r="B228"/>
  <c r="T8" i="24"/>
  <c r="V9"/>
  <c r="Q7"/>
  <c r="R13"/>
  <c r="R12"/>
  <c r="AC91" i="27"/>
  <c r="W92"/>
  <c r="R10" i="24"/>
  <c r="M91" i="27"/>
  <c r="G92"/>
  <c r="R9" i="24"/>
  <c r="R6"/>
  <c r="N10"/>
  <c r="P29"/>
  <c r="O19"/>
  <c r="P7"/>
  <c r="V8"/>
  <c r="L10"/>
  <c r="O150" i="26"/>
  <c r="P26" i="24"/>
  <c r="Q8"/>
  <c r="U7"/>
  <c r="O6"/>
  <c r="N22"/>
  <c r="N26"/>
  <c r="N12"/>
  <c r="N14"/>
  <c r="N18"/>
  <c r="E77" i="26"/>
  <c r="O24" i="24"/>
  <c r="AH143" i="26"/>
  <c r="AH145"/>
  <c r="N211"/>
  <c r="AH209" s="1"/>
  <c r="AG210" s="1"/>
  <c r="E207"/>
  <c r="C209"/>
  <c r="H209"/>
  <c r="E210"/>
  <c r="N210"/>
  <c r="N246"/>
  <c r="B270" s="1"/>
  <c r="A205"/>
  <c r="A206" s="1"/>
  <c r="A207" s="1"/>
  <c r="A208" s="1"/>
  <c r="A209" s="1"/>
  <c r="A210" s="1"/>
  <c r="A211" s="1"/>
  <c r="A212" s="1"/>
  <c r="A213" s="1"/>
  <c r="A214" s="1"/>
  <c r="A215" s="1"/>
  <c r="A216" s="1"/>
  <c r="E208"/>
  <c r="E211"/>
  <c r="N209"/>
  <c r="E212"/>
  <c r="AI145"/>
  <c r="P32" i="24"/>
  <c r="AH112" i="26"/>
  <c r="AG145"/>
  <c r="AG176"/>
  <c r="AH176"/>
  <c r="AI176"/>
  <c r="AH110"/>
  <c r="E111" s="1"/>
  <c r="T25" i="24"/>
  <c r="P15"/>
  <c r="P31"/>
  <c r="P25"/>
  <c r="O27"/>
  <c r="Q5"/>
  <c r="K21"/>
  <c r="K30"/>
  <c r="K7"/>
  <c r="K29"/>
  <c r="M22"/>
  <c r="L22"/>
  <c r="T5"/>
  <c r="K28"/>
  <c r="K27"/>
  <c r="K6"/>
  <c r="K31"/>
  <c r="K13"/>
  <c r="K24"/>
  <c r="R5"/>
  <c r="CC8" i="17"/>
  <c r="P19" i="27" s="1"/>
  <c r="M26" i="24"/>
  <c r="L26"/>
  <c r="K25"/>
  <c r="K11"/>
  <c r="K34"/>
  <c r="L12"/>
  <c r="L14"/>
  <c r="K32"/>
  <c r="K20"/>
  <c r="K9"/>
  <c r="K23"/>
  <c r="K19"/>
  <c r="K33"/>
  <c r="K17"/>
  <c r="K15"/>
  <c r="O7"/>
  <c r="M18"/>
  <c r="L18"/>
  <c r="V14"/>
  <c r="V30"/>
  <c r="V28"/>
  <c r="V12"/>
  <c r="T22"/>
  <c r="R24"/>
  <c r="T14"/>
  <c r="T28"/>
  <c r="R34"/>
  <c r="R18"/>
  <c r="P30"/>
  <c r="P34"/>
  <c r="P17"/>
  <c r="P21"/>
  <c r="P11"/>
  <c r="P13"/>
  <c r="N9" i="23"/>
  <c r="A16"/>
  <c r="A36"/>
  <c r="J16"/>
  <c r="J36"/>
  <c r="S206" i="24"/>
  <c r="BQ209"/>
  <c r="BQ210"/>
  <c r="BQ211"/>
  <c r="BQ212"/>
  <c r="BQ213"/>
  <c r="BQ214"/>
  <c r="BQ215"/>
  <c r="BQ216"/>
  <c r="BQ217"/>
  <c r="BQ208"/>
  <c r="BQ3"/>
  <c r="DO217" i="17"/>
  <c r="CC207" i="24"/>
  <c r="CB207"/>
  <c r="CA207"/>
  <c r="BZ207"/>
  <c r="BY207"/>
  <c r="BX207"/>
  <c r="BW207"/>
  <c r="BV207"/>
  <c r="BU207"/>
  <c r="BT207"/>
  <c r="BS207"/>
  <c r="BR207"/>
  <c r="BR206"/>
  <c r="DO208" i="17"/>
  <c r="M78" i="27" l="1"/>
  <c r="U213" i="29"/>
  <c r="H214" s="1"/>
  <c r="CE8" i="17"/>
  <c r="A94" i="27"/>
  <c r="A95" s="1"/>
  <c r="E269" i="26"/>
  <c r="G268"/>
  <c r="E266"/>
  <c r="K270"/>
  <c r="M267"/>
  <c r="M266"/>
  <c r="E268"/>
  <c r="F270"/>
  <c r="E267"/>
  <c r="K126" i="27"/>
  <c r="F126"/>
  <c r="M154" i="26"/>
  <c r="M77" i="27"/>
  <c r="C222" i="26"/>
  <c r="AC49" i="27"/>
  <c r="E222" i="26"/>
  <c r="K81" i="27"/>
  <c r="AA83"/>
  <c r="U81"/>
  <c r="AA80"/>
  <c r="AB78"/>
  <c r="L219" i="26"/>
  <c r="I222"/>
  <c r="S81" i="27"/>
  <c r="L188" i="26"/>
  <c r="M184"/>
  <c r="K219"/>
  <c r="K224"/>
  <c r="K221"/>
  <c r="Y81" i="27"/>
  <c r="AB77"/>
  <c r="M185" i="26"/>
  <c r="K188"/>
  <c r="AA78" i="27"/>
  <c r="AB80"/>
  <c r="K218" i="26"/>
  <c r="L221"/>
  <c r="G222"/>
  <c r="AA77" i="27"/>
  <c r="W81"/>
  <c r="L81"/>
  <c r="M80"/>
  <c r="L218" i="26"/>
  <c r="A217"/>
  <c r="A218" s="1"/>
  <c r="A219" s="1"/>
  <c r="A220" s="1"/>
  <c r="A221" s="1"/>
  <c r="A222" s="1"/>
  <c r="A223" s="1"/>
  <c r="A224" s="1"/>
  <c r="A225" s="1"/>
  <c r="A226" s="1"/>
  <c r="A227" s="1"/>
  <c r="A228" s="1"/>
  <c r="A229" s="1"/>
  <c r="A230" s="1"/>
  <c r="A231" s="1"/>
  <c r="O119"/>
  <c r="AE48" i="27"/>
  <c r="AF19"/>
  <c r="P54" i="26"/>
  <c r="P46" i="27"/>
  <c r="P83" i="26"/>
  <c r="AE13" i="27"/>
  <c r="O48" i="26"/>
  <c r="P49"/>
  <c r="AF14" i="27"/>
  <c r="P48"/>
  <c r="P85" i="26"/>
  <c r="O51" i="27"/>
  <c r="O88" i="26"/>
  <c r="G115" i="27"/>
  <c r="I112"/>
  <c r="P110"/>
  <c r="E110"/>
  <c r="I109"/>
  <c r="O115"/>
  <c r="O112"/>
  <c r="C112"/>
  <c r="G110"/>
  <c r="O109"/>
  <c r="C109"/>
  <c r="P115"/>
  <c r="P112"/>
  <c r="E112"/>
  <c r="L112" s="1"/>
  <c r="I110"/>
  <c r="P109"/>
  <c r="E109"/>
  <c r="C115"/>
  <c r="O113"/>
  <c r="G112"/>
  <c r="O110"/>
  <c r="C110"/>
  <c r="G109"/>
  <c r="K109" s="1"/>
  <c r="O258" i="26"/>
  <c r="O256"/>
  <c r="I255"/>
  <c r="G253"/>
  <c r="P252"/>
  <c r="E252"/>
  <c r="P258"/>
  <c r="O255"/>
  <c r="C255"/>
  <c r="I253"/>
  <c r="G252"/>
  <c r="C258"/>
  <c r="P255"/>
  <c r="E255"/>
  <c r="O253"/>
  <c r="C253"/>
  <c r="K253" s="1"/>
  <c r="I252"/>
  <c r="G258"/>
  <c r="G255"/>
  <c r="P253"/>
  <c r="E253"/>
  <c r="O252"/>
  <c r="C252"/>
  <c r="P9" i="24"/>
  <c r="P20" i="26"/>
  <c r="J264"/>
  <c r="K262"/>
  <c r="C262"/>
  <c r="E264"/>
  <c r="M262"/>
  <c r="E262"/>
  <c r="O262"/>
  <c r="G262"/>
  <c r="O264"/>
  <c r="I262"/>
  <c r="B262"/>
  <c r="N101" i="27"/>
  <c r="H101"/>
  <c r="K119"/>
  <c r="G124"/>
  <c r="C119"/>
  <c r="J121"/>
  <c r="N102"/>
  <c r="E119"/>
  <c r="E121"/>
  <c r="E122"/>
  <c r="M122"/>
  <c r="E102"/>
  <c r="G119"/>
  <c r="M123"/>
  <c r="M119"/>
  <c r="B119"/>
  <c r="O119"/>
  <c r="E99"/>
  <c r="A97"/>
  <c r="A98" s="1"/>
  <c r="A99" s="1"/>
  <c r="A100" s="1"/>
  <c r="A101" s="1"/>
  <c r="A102" s="1"/>
  <c r="A103" s="1"/>
  <c r="A104" s="1"/>
  <c r="A105" s="1"/>
  <c r="A106" s="1"/>
  <c r="A107" s="1"/>
  <c r="A108" s="1"/>
  <c r="A109" s="1"/>
  <c r="A110" s="1"/>
  <c r="A111" s="1"/>
  <c r="A112" s="1"/>
  <c r="A113" s="1"/>
  <c r="A114" s="1"/>
  <c r="A115" s="1"/>
  <c r="AD104"/>
  <c r="R126" s="1"/>
  <c r="N103"/>
  <c r="E103"/>
  <c r="C101"/>
  <c r="E100"/>
  <c r="E104"/>
  <c r="E123"/>
  <c r="I119"/>
  <c r="O121"/>
  <c r="E124"/>
  <c r="E125"/>
  <c r="P6" i="24"/>
  <c r="M14"/>
  <c r="M12"/>
  <c r="U92" i="27"/>
  <c r="G60"/>
  <c r="M59"/>
  <c r="V6" i="24"/>
  <c r="V7"/>
  <c r="S7"/>
  <c r="R8"/>
  <c r="BN210" i="17"/>
  <c r="M10" i="24"/>
  <c r="U6"/>
  <c r="S6"/>
  <c r="K8"/>
  <c r="N17"/>
  <c r="N24"/>
  <c r="N31"/>
  <c r="N21"/>
  <c r="N15"/>
  <c r="N25"/>
  <c r="N13"/>
  <c r="N27"/>
  <c r="N29"/>
  <c r="N19"/>
  <c r="N32"/>
  <c r="N34"/>
  <c r="N11"/>
  <c r="N28"/>
  <c r="N33"/>
  <c r="N23"/>
  <c r="N20"/>
  <c r="N30"/>
  <c r="AH144" i="26"/>
  <c r="AH179"/>
  <c r="AH177"/>
  <c r="AI210"/>
  <c r="AH210"/>
  <c r="AI179"/>
  <c r="N244"/>
  <c r="E245"/>
  <c r="A239"/>
  <c r="A240" s="1"/>
  <c r="A241" s="1"/>
  <c r="A242" s="1"/>
  <c r="A243" s="1"/>
  <c r="A244" s="1"/>
  <c r="A245" s="1"/>
  <c r="A246" s="1"/>
  <c r="A247" s="1"/>
  <c r="A248" s="1"/>
  <c r="A249" s="1"/>
  <c r="A250" s="1"/>
  <c r="N243"/>
  <c r="H243"/>
  <c r="N280"/>
  <c r="B304" s="1"/>
  <c r="E241"/>
  <c r="E244"/>
  <c r="E242"/>
  <c r="N245"/>
  <c r="AH243" s="1"/>
  <c r="E246"/>
  <c r="C243"/>
  <c r="AG179"/>
  <c r="AH146"/>
  <c r="M19" i="24"/>
  <c r="L19"/>
  <c r="M32"/>
  <c r="L32"/>
  <c r="M23"/>
  <c r="L23"/>
  <c r="L15"/>
  <c r="M17"/>
  <c r="L17"/>
  <c r="L9"/>
  <c r="L11"/>
  <c r="M25"/>
  <c r="L25"/>
  <c r="L13"/>
  <c r="M31"/>
  <c r="L31"/>
  <c r="L7"/>
  <c r="M21"/>
  <c r="L21"/>
  <c r="N9"/>
  <c r="M27"/>
  <c r="L27"/>
  <c r="L29"/>
  <c r="M29"/>
  <c r="M30"/>
  <c r="L30"/>
  <c r="CD8" i="17"/>
  <c r="U5" i="24" s="1"/>
  <c r="O19" i="27"/>
  <c r="L6" i="24"/>
  <c r="L28"/>
  <c r="M28"/>
  <c r="N7"/>
  <c r="M33"/>
  <c r="L33"/>
  <c r="L20"/>
  <c r="M20"/>
  <c r="M34"/>
  <c r="L34"/>
  <c r="L24"/>
  <c r="M24"/>
  <c r="R67" i="22"/>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0"/>
  <c r="R19"/>
  <c r="R18"/>
  <c r="R17"/>
  <c r="R16"/>
  <c r="R15"/>
  <c r="R14"/>
  <c r="R13"/>
  <c r="R9"/>
  <c r="R8"/>
  <c r="R7"/>
  <c r="R6"/>
  <c r="R5"/>
  <c r="R4"/>
  <c r="CD206" i="10"/>
  <c r="CE206" s="1"/>
  <c r="CB206"/>
  <c r="CC206" s="1"/>
  <c r="BZ206"/>
  <c r="CA206" s="1"/>
  <c r="BX206"/>
  <c r="BY206" s="1"/>
  <c r="BV206"/>
  <c r="BW206" s="1"/>
  <c r="BT206"/>
  <c r="BU206" s="1"/>
  <c r="BR206"/>
  <c r="BS206" s="1"/>
  <c r="CD205"/>
  <c r="CE205" s="1"/>
  <c r="CB205"/>
  <c r="CC205" s="1"/>
  <c r="BZ205"/>
  <c r="CA205" s="1"/>
  <c r="BX205"/>
  <c r="BY205" s="1"/>
  <c r="BV205"/>
  <c r="BW205" s="1"/>
  <c r="BT205"/>
  <c r="BU205" s="1"/>
  <c r="BR205"/>
  <c r="BS205" s="1"/>
  <c r="CD204"/>
  <c r="CE204" s="1"/>
  <c r="CB204"/>
  <c r="CC204" s="1"/>
  <c r="BZ204"/>
  <c r="CA204" s="1"/>
  <c r="BX204"/>
  <c r="BY204" s="1"/>
  <c r="BV204"/>
  <c r="BW204" s="1"/>
  <c r="BT204"/>
  <c r="BU204" s="1"/>
  <c r="BR204"/>
  <c r="BS204" s="1"/>
  <c r="CD203"/>
  <c r="CE203" s="1"/>
  <c r="CB203"/>
  <c r="CC203" s="1"/>
  <c r="BZ203"/>
  <c r="CA203" s="1"/>
  <c r="BX203"/>
  <c r="BY203" s="1"/>
  <c r="BV203"/>
  <c r="BW203" s="1"/>
  <c r="BT203"/>
  <c r="BU203" s="1"/>
  <c r="BR203"/>
  <c r="BS203" s="1"/>
  <c r="CD202"/>
  <c r="CE202" s="1"/>
  <c r="CB202"/>
  <c r="CC202" s="1"/>
  <c r="BZ202"/>
  <c r="CA202" s="1"/>
  <c r="BX202"/>
  <c r="BY202" s="1"/>
  <c r="BV202"/>
  <c r="BW202" s="1"/>
  <c r="BT202"/>
  <c r="BU202" s="1"/>
  <c r="BR202"/>
  <c r="BS202" s="1"/>
  <c r="CD201"/>
  <c r="CE201" s="1"/>
  <c r="CB201"/>
  <c r="CC201" s="1"/>
  <c r="BZ201"/>
  <c r="CA201" s="1"/>
  <c r="BX201"/>
  <c r="BY201" s="1"/>
  <c r="BV201"/>
  <c r="BW201" s="1"/>
  <c r="BT201"/>
  <c r="BU201" s="1"/>
  <c r="BR201"/>
  <c r="BS201" s="1"/>
  <c r="CD200"/>
  <c r="CE200" s="1"/>
  <c r="CB200"/>
  <c r="CC200" s="1"/>
  <c r="BZ200"/>
  <c r="CA200" s="1"/>
  <c r="BX200"/>
  <c r="BY200" s="1"/>
  <c r="BV200"/>
  <c r="BW200" s="1"/>
  <c r="BT200"/>
  <c r="BU200" s="1"/>
  <c r="BR200"/>
  <c r="BS200" s="1"/>
  <c r="CD199"/>
  <c r="CE199" s="1"/>
  <c r="CB199"/>
  <c r="CC199" s="1"/>
  <c r="BZ199"/>
  <c r="CA199" s="1"/>
  <c r="BX199"/>
  <c r="BY199" s="1"/>
  <c r="BV199"/>
  <c r="BW199" s="1"/>
  <c r="BT199"/>
  <c r="BU199" s="1"/>
  <c r="BR199"/>
  <c r="BS199" s="1"/>
  <c r="CD198"/>
  <c r="CE198" s="1"/>
  <c r="CB198"/>
  <c r="CC198" s="1"/>
  <c r="BZ198"/>
  <c r="CA198" s="1"/>
  <c r="BX198"/>
  <c r="BY198" s="1"/>
  <c r="BV198"/>
  <c r="BW198" s="1"/>
  <c r="BT198"/>
  <c r="BU198" s="1"/>
  <c r="BR198"/>
  <c r="BS198" s="1"/>
  <c r="CD197"/>
  <c r="CE197" s="1"/>
  <c r="CB197"/>
  <c r="CC197" s="1"/>
  <c r="BZ197"/>
  <c r="CA197" s="1"/>
  <c r="BX197"/>
  <c r="BY197" s="1"/>
  <c r="BV197"/>
  <c r="BW197" s="1"/>
  <c r="BT197"/>
  <c r="BU197" s="1"/>
  <c r="BR197"/>
  <c r="BS197" s="1"/>
  <c r="CD196"/>
  <c r="CE196" s="1"/>
  <c r="CB196"/>
  <c r="CC196" s="1"/>
  <c r="BZ196"/>
  <c r="CA196" s="1"/>
  <c r="BX196"/>
  <c r="BY196" s="1"/>
  <c r="BV196"/>
  <c r="BW196" s="1"/>
  <c r="BT196"/>
  <c r="BU196" s="1"/>
  <c r="BR196"/>
  <c r="BS196" s="1"/>
  <c r="CD195"/>
  <c r="CE195" s="1"/>
  <c r="CB195"/>
  <c r="CC195" s="1"/>
  <c r="BZ195"/>
  <c r="CA195" s="1"/>
  <c r="BX195"/>
  <c r="BY195" s="1"/>
  <c r="BV195"/>
  <c r="BW195" s="1"/>
  <c r="BT195"/>
  <c r="BU195" s="1"/>
  <c r="BR195"/>
  <c r="BS195" s="1"/>
  <c r="CD194"/>
  <c r="CE194" s="1"/>
  <c r="CB194"/>
  <c r="CC194" s="1"/>
  <c r="BZ194"/>
  <c r="CA194" s="1"/>
  <c r="BX194"/>
  <c r="BY194" s="1"/>
  <c r="BV194"/>
  <c r="BW194" s="1"/>
  <c r="BT194"/>
  <c r="BU194" s="1"/>
  <c r="BR194"/>
  <c r="BS194" s="1"/>
  <c r="CD193"/>
  <c r="CE193" s="1"/>
  <c r="CB193"/>
  <c r="CC193" s="1"/>
  <c r="BZ193"/>
  <c r="CA193" s="1"/>
  <c r="BX193"/>
  <c r="BY193" s="1"/>
  <c r="BV193"/>
  <c r="BW193" s="1"/>
  <c r="BT193"/>
  <c r="BU193" s="1"/>
  <c r="BR193"/>
  <c r="BS193" s="1"/>
  <c r="CD192"/>
  <c r="CE192" s="1"/>
  <c r="CB192"/>
  <c r="CC192" s="1"/>
  <c r="BZ192"/>
  <c r="CA192" s="1"/>
  <c r="BX192"/>
  <c r="BY192" s="1"/>
  <c r="BV192"/>
  <c r="BW192" s="1"/>
  <c r="BT192"/>
  <c r="BU192" s="1"/>
  <c r="BR192"/>
  <c r="BS192" s="1"/>
  <c r="CD191"/>
  <c r="CE191" s="1"/>
  <c r="CB191"/>
  <c r="CC191" s="1"/>
  <c r="BZ191"/>
  <c r="CA191" s="1"/>
  <c r="BX191"/>
  <c r="BY191" s="1"/>
  <c r="BV191"/>
  <c r="BW191" s="1"/>
  <c r="BT191"/>
  <c r="BU191" s="1"/>
  <c r="BR191"/>
  <c r="BS191" s="1"/>
  <c r="CD190"/>
  <c r="CE190" s="1"/>
  <c r="CB190"/>
  <c r="CC190" s="1"/>
  <c r="BZ190"/>
  <c r="CA190" s="1"/>
  <c r="BX190"/>
  <c r="BY190" s="1"/>
  <c r="BV190"/>
  <c r="BW190" s="1"/>
  <c r="BT190"/>
  <c r="BU190" s="1"/>
  <c r="BR190"/>
  <c r="BS190" s="1"/>
  <c r="CD189"/>
  <c r="CE189" s="1"/>
  <c r="CB189"/>
  <c r="CC189" s="1"/>
  <c r="BZ189"/>
  <c r="CA189" s="1"/>
  <c r="BX189"/>
  <c r="BY189" s="1"/>
  <c r="BV189"/>
  <c r="BW189" s="1"/>
  <c r="BT189"/>
  <c r="BU189" s="1"/>
  <c r="BR189"/>
  <c r="BS189" s="1"/>
  <c r="CD188"/>
  <c r="CE188" s="1"/>
  <c r="CB188"/>
  <c r="CC188" s="1"/>
  <c r="BZ188"/>
  <c r="CA188" s="1"/>
  <c r="BX188"/>
  <c r="BY188" s="1"/>
  <c r="BV188"/>
  <c r="BW188" s="1"/>
  <c r="BT188"/>
  <c r="BU188" s="1"/>
  <c r="BR188"/>
  <c r="BS188" s="1"/>
  <c r="CD187"/>
  <c r="CE187" s="1"/>
  <c r="CB187"/>
  <c r="CC187" s="1"/>
  <c r="BZ187"/>
  <c r="CA187" s="1"/>
  <c r="BX187"/>
  <c r="BY187" s="1"/>
  <c r="BV187"/>
  <c r="BW187" s="1"/>
  <c r="BT187"/>
  <c r="BU187" s="1"/>
  <c r="BR187"/>
  <c r="BS187" s="1"/>
  <c r="CD186"/>
  <c r="CE186" s="1"/>
  <c r="CB186"/>
  <c r="CC186" s="1"/>
  <c r="BZ186"/>
  <c r="CA186" s="1"/>
  <c r="BX186"/>
  <c r="BY186" s="1"/>
  <c r="BV186"/>
  <c r="BW186" s="1"/>
  <c r="BT186"/>
  <c r="BU186" s="1"/>
  <c r="BR186"/>
  <c r="BS186" s="1"/>
  <c r="CD185"/>
  <c r="CE185" s="1"/>
  <c r="CB185"/>
  <c r="CC185" s="1"/>
  <c r="BZ185"/>
  <c r="CA185" s="1"/>
  <c r="BX185"/>
  <c r="BY185" s="1"/>
  <c r="BV185"/>
  <c r="BW185" s="1"/>
  <c r="BT185"/>
  <c r="BU185" s="1"/>
  <c r="BR185"/>
  <c r="BS185" s="1"/>
  <c r="CD184"/>
  <c r="CE184" s="1"/>
  <c r="CB184"/>
  <c r="CC184" s="1"/>
  <c r="BZ184"/>
  <c r="CA184" s="1"/>
  <c r="BX184"/>
  <c r="BY184" s="1"/>
  <c r="BV184"/>
  <c r="BW184" s="1"/>
  <c r="BT184"/>
  <c r="BU184" s="1"/>
  <c r="BR184"/>
  <c r="BS184" s="1"/>
  <c r="CD183"/>
  <c r="CE183" s="1"/>
  <c r="CB183"/>
  <c r="CC183" s="1"/>
  <c r="BZ183"/>
  <c r="CA183" s="1"/>
  <c r="BX183"/>
  <c r="BY183" s="1"/>
  <c r="BV183"/>
  <c r="BW183" s="1"/>
  <c r="BT183"/>
  <c r="BU183" s="1"/>
  <c r="BR183"/>
  <c r="BS183" s="1"/>
  <c r="CD182"/>
  <c r="CE182" s="1"/>
  <c r="CB182"/>
  <c r="CC182" s="1"/>
  <c r="BZ182"/>
  <c r="CA182" s="1"/>
  <c r="BX182"/>
  <c r="BY182" s="1"/>
  <c r="BV182"/>
  <c r="BW182" s="1"/>
  <c r="BT182"/>
  <c r="BU182" s="1"/>
  <c r="BR182"/>
  <c r="BS182" s="1"/>
  <c r="CD181"/>
  <c r="CE181" s="1"/>
  <c r="CB181"/>
  <c r="CC181" s="1"/>
  <c r="BZ181"/>
  <c r="CA181" s="1"/>
  <c r="BX181"/>
  <c r="BY181" s="1"/>
  <c r="BV181"/>
  <c r="BW181" s="1"/>
  <c r="BT181"/>
  <c r="BU181" s="1"/>
  <c r="BR181"/>
  <c r="BS181" s="1"/>
  <c r="CD180"/>
  <c r="CE180" s="1"/>
  <c r="CB180"/>
  <c r="CC180" s="1"/>
  <c r="BZ180"/>
  <c r="CA180" s="1"/>
  <c r="BX180"/>
  <c r="BY180" s="1"/>
  <c r="BV180"/>
  <c r="BW180" s="1"/>
  <c r="BT180"/>
  <c r="BU180" s="1"/>
  <c r="BR180"/>
  <c r="BS180" s="1"/>
  <c r="CD179"/>
  <c r="CE179" s="1"/>
  <c r="CB179"/>
  <c r="CC179" s="1"/>
  <c r="BZ179"/>
  <c r="CA179" s="1"/>
  <c r="BX179"/>
  <c r="BY179" s="1"/>
  <c r="BV179"/>
  <c r="BW179" s="1"/>
  <c r="BT179"/>
  <c r="BU179" s="1"/>
  <c r="BR179"/>
  <c r="BS179" s="1"/>
  <c r="CD178"/>
  <c r="CE178" s="1"/>
  <c r="CB178"/>
  <c r="CC178" s="1"/>
  <c r="BZ178"/>
  <c r="CA178" s="1"/>
  <c r="BX178"/>
  <c r="BY178" s="1"/>
  <c r="BV178"/>
  <c r="BW178" s="1"/>
  <c r="BT178"/>
  <c r="BU178" s="1"/>
  <c r="BR178"/>
  <c r="BS178" s="1"/>
  <c r="CD177"/>
  <c r="CE177" s="1"/>
  <c r="CB177"/>
  <c r="CC177" s="1"/>
  <c r="BZ177"/>
  <c r="CA177" s="1"/>
  <c r="BX177"/>
  <c r="BY177" s="1"/>
  <c r="BV177"/>
  <c r="BW177" s="1"/>
  <c r="BT177"/>
  <c r="BU177" s="1"/>
  <c r="BR177"/>
  <c r="BS177" s="1"/>
  <c r="CD176"/>
  <c r="CE176" s="1"/>
  <c r="CB176"/>
  <c r="CC176" s="1"/>
  <c r="BZ176"/>
  <c r="CA176" s="1"/>
  <c r="BX176"/>
  <c r="BY176" s="1"/>
  <c r="BV176"/>
  <c r="BW176" s="1"/>
  <c r="BT176"/>
  <c r="BU176" s="1"/>
  <c r="BR176"/>
  <c r="BS176" s="1"/>
  <c r="CD175"/>
  <c r="CE175" s="1"/>
  <c r="CB175"/>
  <c r="CC175" s="1"/>
  <c r="BZ175"/>
  <c r="CA175" s="1"/>
  <c r="BX175"/>
  <c r="BY175" s="1"/>
  <c r="BV175"/>
  <c r="BW175" s="1"/>
  <c r="BT175"/>
  <c r="BU175" s="1"/>
  <c r="BR175"/>
  <c r="BS175" s="1"/>
  <c r="CD174"/>
  <c r="CE174" s="1"/>
  <c r="CB174"/>
  <c r="CC174" s="1"/>
  <c r="BZ174"/>
  <c r="CA174" s="1"/>
  <c r="BX174"/>
  <c r="BY174" s="1"/>
  <c r="BV174"/>
  <c r="BW174" s="1"/>
  <c r="BT174"/>
  <c r="BU174" s="1"/>
  <c r="BR174"/>
  <c r="BS174" s="1"/>
  <c r="CD173"/>
  <c r="CE173" s="1"/>
  <c r="CB173"/>
  <c r="CC173" s="1"/>
  <c r="BZ173"/>
  <c r="CA173" s="1"/>
  <c r="BX173"/>
  <c r="BY173" s="1"/>
  <c r="BV173"/>
  <c r="BW173" s="1"/>
  <c r="BT173"/>
  <c r="BU173" s="1"/>
  <c r="BR173"/>
  <c r="BS173" s="1"/>
  <c r="CD172"/>
  <c r="CE172" s="1"/>
  <c r="CB172"/>
  <c r="CC172" s="1"/>
  <c r="BZ172"/>
  <c r="CA172" s="1"/>
  <c r="BX172"/>
  <c r="BY172" s="1"/>
  <c r="BV172"/>
  <c r="BW172" s="1"/>
  <c r="BT172"/>
  <c r="BU172" s="1"/>
  <c r="BR172"/>
  <c r="BS172" s="1"/>
  <c r="CD171"/>
  <c r="CE171" s="1"/>
  <c r="CB171"/>
  <c r="CC171" s="1"/>
  <c r="BZ171"/>
  <c r="CA171" s="1"/>
  <c r="BX171"/>
  <c r="BY171" s="1"/>
  <c r="BV171"/>
  <c r="BW171" s="1"/>
  <c r="BT171"/>
  <c r="BU171" s="1"/>
  <c r="BR171"/>
  <c r="BS171" s="1"/>
  <c r="CD170"/>
  <c r="CE170" s="1"/>
  <c r="CB170"/>
  <c r="CC170" s="1"/>
  <c r="BZ170"/>
  <c r="CA170" s="1"/>
  <c r="BX170"/>
  <c r="BY170" s="1"/>
  <c r="BV170"/>
  <c r="BW170" s="1"/>
  <c r="BT170"/>
  <c r="BU170" s="1"/>
  <c r="BR170"/>
  <c r="BS170" s="1"/>
  <c r="CD169"/>
  <c r="CE169" s="1"/>
  <c r="CB169"/>
  <c r="CC169" s="1"/>
  <c r="BZ169"/>
  <c r="CA169" s="1"/>
  <c r="BX169"/>
  <c r="BY169" s="1"/>
  <c r="BV169"/>
  <c r="BW169" s="1"/>
  <c r="BT169"/>
  <c r="BU169" s="1"/>
  <c r="BR169"/>
  <c r="BS169" s="1"/>
  <c r="CD168"/>
  <c r="CE168" s="1"/>
  <c r="CB168"/>
  <c r="CC168" s="1"/>
  <c r="BZ168"/>
  <c r="CA168" s="1"/>
  <c r="BX168"/>
  <c r="BY168" s="1"/>
  <c r="BV168"/>
  <c r="BW168" s="1"/>
  <c r="BT168"/>
  <c r="BU168" s="1"/>
  <c r="BR168"/>
  <c r="BS168" s="1"/>
  <c r="CD167"/>
  <c r="CE167" s="1"/>
  <c r="CB167"/>
  <c r="CC167" s="1"/>
  <c r="BZ167"/>
  <c r="CA167" s="1"/>
  <c r="BX167"/>
  <c r="BY167" s="1"/>
  <c r="BV167"/>
  <c r="BW167" s="1"/>
  <c r="BT167"/>
  <c r="BU167" s="1"/>
  <c r="BR167"/>
  <c r="BS167" s="1"/>
  <c r="CD166"/>
  <c r="CE166" s="1"/>
  <c r="CB166"/>
  <c r="CC166" s="1"/>
  <c r="BZ166"/>
  <c r="CA166" s="1"/>
  <c r="BX166"/>
  <c r="BY166" s="1"/>
  <c r="BV166"/>
  <c r="BW166" s="1"/>
  <c r="BT166"/>
  <c r="BU166" s="1"/>
  <c r="BR166"/>
  <c r="BS166" s="1"/>
  <c r="CD165"/>
  <c r="CE165" s="1"/>
  <c r="CB165"/>
  <c r="CC165" s="1"/>
  <c r="BZ165"/>
  <c r="CA165" s="1"/>
  <c r="BX165"/>
  <c r="BY165" s="1"/>
  <c r="BV165"/>
  <c r="BW165" s="1"/>
  <c r="BT165"/>
  <c r="BU165" s="1"/>
  <c r="BR165"/>
  <c r="BS165" s="1"/>
  <c r="CD164"/>
  <c r="CE164" s="1"/>
  <c r="CB164"/>
  <c r="CC164" s="1"/>
  <c r="BZ164"/>
  <c r="CA164" s="1"/>
  <c r="BX164"/>
  <c r="BY164" s="1"/>
  <c r="BV164"/>
  <c r="BW164" s="1"/>
  <c r="BT164"/>
  <c r="BU164" s="1"/>
  <c r="BR164"/>
  <c r="BS164" s="1"/>
  <c r="CD163"/>
  <c r="CE163" s="1"/>
  <c r="CB163"/>
  <c r="CC163" s="1"/>
  <c r="BZ163"/>
  <c r="CA163" s="1"/>
  <c r="BX163"/>
  <c r="BY163" s="1"/>
  <c r="BV163"/>
  <c r="BW163" s="1"/>
  <c r="BT163"/>
  <c r="BU163" s="1"/>
  <c r="BR163"/>
  <c r="BS163" s="1"/>
  <c r="CD162"/>
  <c r="CE162" s="1"/>
  <c r="CB162"/>
  <c r="CC162" s="1"/>
  <c r="BZ162"/>
  <c r="CA162" s="1"/>
  <c r="BX162"/>
  <c r="BY162" s="1"/>
  <c r="BV162"/>
  <c r="BW162" s="1"/>
  <c r="BT162"/>
  <c r="BU162" s="1"/>
  <c r="BR162"/>
  <c r="BS162" s="1"/>
  <c r="CD161"/>
  <c r="CE161" s="1"/>
  <c r="CB161"/>
  <c r="CC161" s="1"/>
  <c r="BZ161"/>
  <c r="CA161" s="1"/>
  <c r="BX161"/>
  <c r="BY161" s="1"/>
  <c r="BV161"/>
  <c r="BW161" s="1"/>
  <c r="BT161"/>
  <c r="BU161" s="1"/>
  <c r="BR161"/>
  <c r="BS161" s="1"/>
  <c r="CD160"/>
  <c r="CE160" s="1"/>
  <c r="CB160"/>
  <c r="CC160" s="1"/>
  <c r="BZ160"/>
  <c r="CA160" s="1"/>
  <c r="BX160"/>
  <c r="BY160" s="1"/>
  <c r="BV160"/>
  <c r="BW160" s="1"/>
  <c r="BT160"/>
  <c r="BU160" s="1"/>
  <c r="BR160"/>
  <c r="BS160" s="1"/>
  <c r="CD159"/>
  <c r="CE159" s="1"/>
  <c r="CB159"/>
  <c r="CC159" s="1"/>
  <c r="BZ159"/>
  <c r="CA159" s="1"/>
  <c r="BX159"/>
  <c r="BY159" s="1"/>
  <c r="BV159"/>
  <c r="BW159" s="1"/>
  <c r="BT159"/>
  <c r="BU159" s="1"/>
  <c r="BR159"/>
  <c r="BS159" s="1"/>
  <c r="CD158"/>
  <c r="CE158" s="1"/>
  <c r="CB158"/>
  <c r="CC158" s="1"/>
  <c r="BZ158"/>
  <c r="CA158" s="1"/>
  <c r="BX158"/>
  <c r="BY158" s="1"/>
  <c r="BV158"/>
  <c r="BW158" s="1"/>
  <c r="BT158"/>
  <c r="BU158" s="1"/>
  <c r="BR158"/>
  <c r="BS158" s="1"/>
  <c r="CD157"/>
  <c r="CE157" s="1"/>
  <c r="CB157"/>
  <c r="CC157" s="1"/>
  <c r="BZ157"/>
  <c r="CA157" s="1"/>
  <c r="BX157"/>
  <c r="BY157" s="1"/>
  <c r="BV157"/>
  <c r="BW157" s="1"/>
  <c r="BT157"/>
  <c r="BU157" s="1"/>
  <c r="BR157"/>
  <c r="BS157" s="1"/>
  <c r="CD156"/>
  <c r="CE156" s="1"/>
  <c r="CB156"/>
  <c r="CC156" s="1"/>
  <c r="BZ156"/>
  <c r="CA156" s="1"/>
  <c r="BX156"/>
  <c r="BY156" s="1"/>
  <c r="BV156"/>
  <c r="BW156" s="1"/>
  <c r="BT156"/>
  <c r="BU156" s="1"/>
  <c r="BR156"/>
  <c r="BS156" s="1"/>
  <c r="CD155"/>
  <c r="CE155" s="1"/>
  <c r="CB155"/>
  <c r="CC155" s="1"/>
  <c r="BZ155"/>
  <c r="CA155" s="1"/>
  <c r="BX155"/>
  <c r="BY155" s="1"/>
  <c r="BV155"/>
  <c r="BW155" s="1"/>
  <c r="BT155"/>
  <c r="BU155" s="1"/>
  <c r="BR155"/>
  <c r="BS155" s="1"/>
  <c r="CD154"/>
  <c r="CE154" s="1"/>
  <c r="CB154"/>
  <c r="CC154" s="1"/>
  <c r="BZ154"/>
  <c r="CA154" s="1"/>
  <c r="BX154"/>
  <c r="BY154" s="1"/>
  <c r="BV154"/>
  <c r="BW154" s="1"/>
  <c r="BT154"/>
  <c r="BU154" s="1"/>
  <c r="BR154"/>
  <c r="BS154" s="1"/>
  <c r="CD153"/>
  <c r="CE153" s="1"/>
  <c r="CB153"/>
  <c r="CC153" s="1"/>
  <c r="BZ153"/>
  <c r="CA153" s="1"/>
  <c r="BX153"/>
  <c r="BY153" s="1"/>
  <c r="BV153"/>
  <c r="BW153" s="1"/>
  <c r="BT153"/>
  <c r="BU153" s="1"/>
  <c r="BR153"/>
  <c r="BS153" s="1"/>
  <c r="CD152"/>
  <c r="CE152" s="1"/>
  <c r="CB152"/>
  <c r="CC152" s="1"/>
  <c r="BZ152"/>
  <c r="CA152" s="1"/>
  <c r="BX152"/>
  <c r="BY152" s="1"/>
  <c r="BV152"/>
  <c r="BW152" s="1"/>
  <c r="BT152"/>
  <c r="BU152" s="1"/>
  <c r="BR152"/>
  <c r="BS152" s="1"/>
  <c r="CD151"/>
  <c r="CE151" s="1"/>
  <c r="CB151"/>
  <c r="CC151" s="1"/>
  <c r="BZ151"/>
  <c r="CA151" s="1"/>
  <c r="BX151"/>
  <c r="BY151" s="1"/>
  <c r="BV151"/>
  <c r="BW151" s="1"/>
  <c r="BT151"/>
  <c r="BU151" s="1"/>
  <c r="BR151"/>
  <c r="BS151" s="1"/>
  <c r="CD150"/>
  <c r="CE150" s="1"/>
  <c r="CB150"/>
  <c r="CC150" s="1"/>
  <c r="BZ150"/>
  <c r="CA150" s="1"/>
  <c r="BX150"/>
  <c r="BY150" s="1"/>
  <c r="BV150"/>
  <c r="BW150" s="1"/>
  <c r="BT150"/>
  <c r="BU150" s="1"/>
  <c r="BR150"/>
  <c r="BS150" s="1"/>
  <c r="CD149"/>
  <c r="CE149" s="1"/>
  <c r="CB149"/>
  <c r="CC149" s="1"/>
  <c r="BZ149"/>
  <c r="CA149" s="1"/>
  <c r="BX149"/>
  <c r="BY149" s="1"/>
  <c r="BV149"/>
  <c r="BW149" s="1"/>
  <c r="BT149"/>
  <c r="BU149" s="1"/>
  <c r="BR149"/>
  <c r="BS149" s="1"/>
  <c r="CD148"/>
  <c r="CE148" s="1"/>
  <c r="CB148"/>
  <c r="CC148" s="1"/>
  <c r="BZ148"/>
  <c r="CA148" s="1"/>
  <c r="BX148"/>
  <c r="BY148" s="1"/>
  <c r="BV148"/>
  <c r="BW148" s="1"/>
  <c r="BT148"/>
  <c r="BU148" s="1"/>
  <c r="BR148"/>
  <c r="BS148" s="1"/>
  <c r="CD147"/>
  <c r="CE147" s="1"/>
  <c r="CB147"/>
  <c r="CC147" s="1"/>
  <c r="BZ147"/>
  <c r="CA147" s="1"/>
  <c r="BX147"/>
  <c r="BY147" s="1"/>
  <c r="BV147"/>
  <c r="BW147" s="1"/>
  <c r="BT147"/>
  <c r="BU147" s="1"/>
  <c r="BR147"/>
  <c r="BS147" s="1"/>
  <c r="CD146"/>
  <c r="CE146" s="1"/>
  <c r="CB146"/>
  <c r="CC146" s="1"/>
  <c r="BZ146"/>
  <c r="CA146" s="1"/>
  <c r="BX146"/>
  <c r="BY146" s="1"/>
  <c r="BV146"/>
  <c r="BW146" s="1"/>
  <c r="BT146"/>
  <c r="BU146" s="1"/>
  <c r="BR146"/>
  <c r="BS146" s="1"/>
  <c r="CD145"/>
  <c r="CE145" s="1"/>
  <c r="CB145"/>
  <c r="CC145" s="1"/>
  <c r="BZ145"/>
  <c r="CA145" s="1"/>
  <c r="BX145"/>
  <c r="BY145" s="1"/>
  <c r="BV145"/>
  <c r="BW145" s="1"/>
  <c r="BT145"/>
  <c r="BU145" s="1"/>
  <c r="BR145"/>
  <c r="BS145" s="1"/>
  <c r="CD144"/>
  <c r="CE144" s="1"/>
  <c r="CB144"/>
  <c r="CC144" s="1"/>
  <c r="BZ144"/>
  <c r="CA144" s="1"/>
  <c r="BX144"/>
  <c r="BY144" s="1"/>
  <c r="BV144"/>
  <c r="BW144" s="1"/>
  <c r="BT144"/>
  <c r="BU144" s="1"/>
  <c r="BR144"/>
  <c r="BS144" s="1"/>
  <c r="CD143"/>
  <c r="CE143" s="1"/>
  <c r="CB143"/>
  <c r="CC143" s="1"/>
  <c r="BZ143"/>
  <c r="CA143" s="1"/>
  <c r="BX143"/>
  <c r="BY143" s="1"/>
  <c r="BV143"/>
  <c r="BW143" s="1"/>
  <c r="BT143"/>
  <c r="BU143" s="1"/>
  <c r="BR143"/>
  <c r="BS143" s="1"/>
  <c r="CD142"/>
  <c r="CE142" s="1"/>
  <c r="CB142"/>
  <c r="CC142" s="1"/>
  <c r="BZ142"/>
  <c r="CA142" s="1"/>
  <c r="BX142"/>
  <c r="BY142" s="1"/>
  <c r="BV142"/>
  <c r="BW142" s="1"/>
  <c r="BT142"/>
  <c r="BU142" s="1"/>
  <c r="BR142"/>
  <c r="BS142" s="1"/>
  <c r="CD141"/>
  <c r="CE141" s="1"/>
  <c r="CB141"/>
  <c r="CC141" s="1"/>
  <c r="BZ141"/>
  <c r="CA141" s="1"/>
  <c r="BX141"/>
  <c r="BY141" s="1"/>
  <c r="BV141"/>
  <c r="BW141" s="1"/>
  <c r="BT141"/>
  <c r="BU141" s="1"/>
  <c r="BR141"/>
  <c r="BS141" s="1"/>
  <c r="CD140"/>
  <c r="CE140" s="1"/>
  <c r="CB140"/>
  <c r="CC140" s="1"/>
  <c r="BZ140"/>
  <c r="CA140" s="1"/>
  <c r="BX140"/>
  <c r="BY140" s="1"/>
  <c r="BV140"/>
  <c r="BW140" s="1"/>
  <c r="BT140"/>
  <c r="BU140" s="1"/>
  <c r="BR140"/>
  <c r="BS140" s="1"/>
  <c r="CD139"/>
  <c r="CE139" s="1"/>
  <c r="CB139"/>
  <c r="CC139" s="1"/>
  <c r="BZ139"/>
  <c r="CA139" s="1"/>
  <c r="BX139"/>
  <c r="BY139" s="1"/>
  <c r="BV139"/>
  <c r="BW139" s="1"/>
  <c r="BT139"/>
  <c r="BU139" s="1"/>
  <c r="BR139"/>
  <c r="BS139" s="1"/>
  <c r="CD138"/>
  <c r="CE138" s="1"/>
  <c r="CB138"/>
  <c r="CC138" s="1"/>
  <c r="BZ138"/>
  <c r="CA138" s="1"/>
  <c r="BX138"/>
  <c r="BY138" s="1"/>
  <c r="BV138"/>
  <c r="BW138" s="1"/>
  <c r="BT138"/>
  <c r="BU138" s="1"/>
  <c r="BR138"/>
  <c r="BS138" s="1"/>
  <c r="CD137"/>
  <c r="CE137" s="1"/>
  <c r="CB137"/>
  <c r="CC137" s="1"/>
  <c r="BZ137"/>
  <c r="CA137" s="1"/>
  <c r="BX137"/>
  <c r="BY137" s="1"/>
  <c r="BV137"/>
  <c r="BW137" s="1"/>
  <c r="BT137"/>
  <c r="BU137" s="1"/>
  <c r="BR137"/>
  <c r="BS137" s="1"/>
  <c r="CD136"/>
  <c r="CE136" s="1"/>
  <c r="CB136"/>
  <c r="CC136" s="1"/>
  <c r="BZ136"/>
  <c r="CA136" s="1"/>
  <c r="BX136"/>
  <c r="BY136" s="1"/>
  <c r="BV136"/>
  <c r="BW136" s="1"/>
  <c r="BT136"/>
  <c r="BU136" s="1"/>
  <c r="BR136"/>
  <c r="BS136" s="1"/>
  <c r="CD135"/>
  <c r="CE135" s="1"/>
  <c r="CB135"/>
  <c r="CC135" s="1"/>
  <c r="BZ135"/>
  <c r="CA135" s="1"/>
  <c r="BX135"/>
  <c r="BY135" s="1"/>
  <c r="BV135"/>
  <c r="BW135" s="1"/>
  <c r="BT135"/>
  <c r="BU135" s="1"/>
  <c r="BR135"/>
  <c r="BS135" s="1"/>
  <c r="CD134"/>
  <c r="CE134" s="1"/>
  <c r="CB134"/>
  <c r="CC134" s="1"/>
  <c r="BZ134"/>
  <c r="CA134" s="1"/>
  <c r="BX134"/>
  <c r="BY134" s="1"/>
  <c r="BV134"/>
  <c r="BW134" s="1"/>
  <c r="BT134"/>
  <c r="BU134" s="1"/>
  <c r="BR134"/>
  <c r="BS134" s="1"/>
  <c r="CD133"/>
  <c r="CE133" s="1"/>
  <c r="CB133"/>
  <c r="CC133" s="1"/>
  <c r="BZ133"/>
  <c r="CA133" s="1"/>
  <c r="BX133"/>
  <c r="BY133" s="1"/>
  <c r="BV133"/>
  <c r="BW133" s="1"/>
  <c r="BT133"/>
  <c r="BU133" s="1"/>
  <c r="BR133"/>
  <c r="BS133" s="1"/>
  <c r="CD132"/>
  <c r="CE132" s="1"/>
  <c r="CB132"/>
  <c r="CC132" s="1"/>
  <c r="BZ132"/>
  <c r="CA132" s="1"/>
  <c r="BX132"/>
  <c r="BY132" s="1"/>
  <c r="BV132"/>
  <c r="BW132" s="1"/>
  <c r="BT132"/>
  <c r="BU132" s="1"/>
  <c r="BR132"/>
  <c r="BS132" s="1"/>
  <c r="CD131"/>
  <c r="CE131" s="1"/>
  <c r="CB131"/>
  <c r="CC131" s="1"/>
  <c r="BZ131"/>
  <c r="CA131" s="1"/>
  <c r="BX131"/>
  <c r="BY131" s="1"/>
  <c r="BV131"/>
  <c r="BW131" s="1"/>
  <c r="BT131"/>
  <c r="BU131" s="1"/>
  <c r="BR131"/>
  <c r="BS131" s="1"/>
  <c r="CD130"/>
  <c r="CE130" s="1"/>
  <c r="CB130"/>
  <c r="CC130" s="1"/>
  <c r="BZ130"/>
  <c r="CA130" s="1"/>
  <c r="BX130"/>
  <c r="BY130" s="1"/>
  <c r="BV130"/>
  <c r="BW130" s="1"/>
  <c r="BT130"/>
  <c r="BU130" s="1"/>
  <c r="BR130"/>
  <c r="BS130" s="1"/>
  <c r="CD129"/>
  <c r="CE129" s="1"/>
  <c r="CB129"/>
  <c r="CC129" s="1"/>
  <c r="BZ129"/>
  <c r="CA129" s="1"/>
  <c r="BX129"/>
  <c r="BY129" s="1"/>
  <c r="BV129"/>
  <c r="BW129" s="1"/>
  <c r="BT129"/>
  <c r="BU129" s="1"/>
  <c r="BR129"/>
  <c r="BS129" s="1"/>
  <c r="CD128"/>
  <c r="CE128" s="1"/>
  <c r="CB128"/>
  <c r="CC128" s="1"/>
  <c r="BZ128"/>
  <c r="CA128" s="1"/>
  <c r="BX128"/>
  <c r="BY128" s="1"/>
  <c r="BV128"/>
  <c r="BW128" s="1"/>
  <c r="BT128"/>
  <c r="BU128" s="1"/>
  <c r="BR128"/>
  <c r="BS128" s="1"/>
  <c r="CD127"/>
  <c r="CE127" s="1"/>
  <c r="CB127"/>
  <c r="CC127" s="1"/>
  <c r="BZ127"/>
  <c r="CA127" s="1"/>
  <c r="BX127"/>
  <c r="BY127" s="1"/>
  <c r="BV127"/>
  <c r="BW127" s="1"/>
  <c r="BT127"/>
  <c r="BU127" s="1"/>
  <c r="BR127"/>
  <c r="BS127" s="1"/>
  <c r="CB126"/>
  <c r="CC126" s="1"/>
  <c r="BZ126"/>
  <c r="CA126" s="1"/>
  <c r="BX126"/>
  <c r="BY126" s="1"/>
  <c r="BV126"/>
  <c r="BW126" s="1"/>
  <c r="BT126"/>
  <c r="BU126" s="1"/>
  <c r="BR126"/>
  <c r="BS126" s="1"/>
  <c r="CB125"/>
  <c r="CC125" s="1"/>
  <c r="BZ125"/>
  <c r="CA125" s="1"/>
  <c r="BX125"/>
  <c r="BY125" s="1"/>
  <c r="BV125"/>
  <c r="BW125" s="1"/>
  <c r="BT125"/>
  <c r="BU125" s="1"/>
  <c r="BR125"/>
  <c r="BS125" s="1"/>
  <c r="CB124"/>
  <c r="CC124" s="1"/>
  <c r="BZ124"/>
  <c r="CA124" s="1"/>
  <c r="BX124"/>
  <c r="BY124" s="1"/>
  <c r="BV124"/>
  <c r="BW124" s="1"/>
  <c r="BT124"/>
  <c r="BU124" s="1"/>
  <c r="BR124"/>
  <c r="BS124" s="1"/>
  <c r="CB123"/>
  <c r="CC123" s="1"/>
  <c r="BZ123"/>
  <c r="CA123" s="1"/>
  <c r="BX123"/>
  <c r="BY123" s="1"/>
  <c r="BV123"/>
  <c r="BW123" s="1"/>
  <c r="BT123"/>
  <c r="BU123" s="1"/>
  <c r="BR123"/>
  <c r="BS123" s="1"/>
  <c r="CB122"/>
  <c r="CC122" s="1"/>
  <c r="BZ122"/>
  <c r="CA122" s="1"/>
  <c r="BX122"/>
  <c r="BY122" s="1"/>
  <c r="BV122"/>
  <c r="BW122" s="1"/>
  <c r="BT122"/>
  <c r="BU122" s="1"/>
  <c r="BR122"/>
  <c r="BS122" s="1"/>
  <c r="CB121"/>
  <c r="CC121" s="1"/>
  <c r="BZ121"/>
  <c r="CA121" s="1"/>
  <c r="BX121"/>
  <c r="BY121" s="1"/>
  <c r="BV121"/>
  <c r="BW121" s="1"/>
  <c r="BT121"/>
  <c r="BU121" s="1"/>
  <c r="BR121"/>
  <c r="BS121" s="1"/>
  <c r="CB120"/>
  <c r="CC120" s="1"/>
  <c r="BZ120"/>
  <c r="CA120" s="1"/>
  <c r="BX120"/>
  <c r="BY120" s="1"/>
  <c r="BV120"/>
  <c r="BW120" s="1"/>
  <c r="BT120"/>
  <c r="BU120" s="1"/>
  <c r="BR120"/>
  <c r="BS120" s="1"/>
  <c r="CB119"/>
  <c r="CC119" s="1"/>
  <c r="BZ119"/>
  <c r="CA119" s="1"/>
  <c r="BX119"/>
  <c r="BY119" s="1"/>
  <c r="BV119"/>
  <c r="BW119" s="1"/>
  <c r="BT119"/>
  <c r="BU119" s="1"/>
  <c r="BR119"/>
  <c r="BS119" s="1"/>
  <c r="CB118"/>
  <c r="CC118" s="1"/>
  <c r="BZ118"/>
  <c r="CA118" s="1"/>
  <c r="BX118"/>
  <c r="BY118" s="1"/>
  <c r="BV118"/>
  <c r="BW118" s="1"/>
  <c r="BT118"/>
  <c r="BU118" s="1"/>
  <c r="BR118"/>
  <c r="BS118" s="1"/>
  <c r="CB117"/>
  <c r="CC117" s="1"/>
  <c r="BZ117"/>
  <c r="CA117" s="1"/>
  <c r="BX117"/>
  <c r="BY117" s="1"/>
  <c r="BV117"/>
  <c r="BW117" s="1"/>
  <c r="BT117"/>
  <c r="BU117" s="1"/>
  <c r="BR117"/>
  <c r="BS117" s="1"/>
  <c r="CB116"/>
  <c r="CC116" s="1"/>
  <c r="BZ116"/>
  <c r="CA116" s="1"/>
  <c r="BX116"/>
  <c r="BY116" s="1"/>
  <c r="BV116"/>
  <c r="BW116" s="1"/>
  <c r="BT116"/>
  <c r="BU116" s="1"/>
  <c r="BR116"/>
  <c r="BS116" s="1"/>
  <c r="CB115"/>
  <c r="CC115" s="1"/>
  <c r="BZ115"/>
  <c r="CA115" s="1"/>
  <c r="BX115"/>
  <c r="BY115" s="1"/>
  <c r="BV115"/>
  <c r="BW115" s="1"/>
  <c r="BT115"/>
  <c r="BU115" s="1"/>
  <c r="BR115"/>
  <c r="BS115" s="1"/>
  <c r="CB114"/>
  <c r="CC114" s="1"/>
  <c r="BZ114"/>
  <c r="CA114" s="1"/>
  <c r="BX114"/>
  <c r="BY114" s="1"/>
  <c r="BV114"/>
  <c r="BW114" s="1"/>
  <c r="BT114"/>
  <c r="BU114" s="1"/>
  <c r="BR114"/>
  <c r="BS114" s="1"/>
  <c r="CB113"/>
  <c r="CC113" s="1"/>
  <c r="BZ113"/>
  <c r="CA113" s="1"/>
  <c r="BX113"/>
  <c r="BY113" s="1"/>
  <c r="BV113"/>
  <c r="BW113" s="1"/>
  <c r="BT113"/>
  <c r="BU113" s="1"/>
  <c r="BR113"/>
  <c r="BS113" s="1"/>
  <c r="CB112"/>
  <c r="CC112" s="1"/>
  <c r="BZ112"/>
  <c r="CA112" s="1"/>
  <c r="BX112"/>
  <c r="BY112" s="1"/>
  <c r="BV112"/>
  <c r="BW112" s="1"/>
  <c r="BT112"/>
  <c r="BU112" s="1"/>
  <c r="BR112"/>
  <c r="BS112" s="1"/>
  <c r="CB111"/>
  <c r="CC111" s="1"/>
  <c r="BZ111"/>
  <c r="CA111" s="1"/>
  <c r="BX111"/>
  <c r="BY111" s="1"/>
  <c r="BV111"/>
  <c r="BW111" s="1"/>
  <c r="BT111"/>
  <c r="BU111" s="1"/>
  <c r="BR111"/>
  <c r="BS111" s="1"/>
  <c r="CB110"/>
  <c r="CC110" s="1"/>
  <c r="BZ110"/>
  <c r="CA110" s="1"/>
  <c r="BX110"/>
  <c r="BY110" s="1"/>
  <c r="BV110"/>
  <c r="BW110" s="1"/>
  <c r="BT110"/>
  <c r="BU110" s="1"/>
  <c r="BR110"/>
  <c r="BS110" s="1"/>
  <c r="CB109"/>
  <c r="CC109" s="1"/>
  <c r="BZ109"/>
  <c r="CA109" s="1"/>
  <c r="BX109"/>
  <c r="BY109" s="1"/>
  <c r="BV109"/>
  <c r="BW109" s="1"/>
  <c r="BT109"/>
  <c r="BU109" s="1"/>
  <c r="BR109"/>
  <c r="BS109" s="1"/>
  <c r="CB108"/>
  <c r="CC108" s="1"/>
  <c r="BZ108"/>
  <c r="CA108" s="1"/>
  <c r="BX108"/>
  <c r="BY108" s="1"/>
  <c r="BV108"/>
  <c r="BW108" s="1"/>
  <c r="BT108"/>
  <c r="BU108" s="1"/>
  <c r="BR108"/>
  <c r="BS108" s="1"/>
  <c r="CB107"/>
  <c r="CC107" s="1"/>
  <c r="BZ107"/>
  <c r="CA107" s="1"/>
  <c r="BX107"/>
  <c r="BY107" s="1"/>
  <c r="BV107"/>
  <c r="BW107" s="1"/>
  <c r="BT107"/>
  <c r="BU107" s="1"/>
  <c r="BR107"/>
  <c r="BS107" s="1"/>
  <c r="CB106"/>
  <c r="CC106" s="1"/>
  <c r="BZ106"/>
  <c r="CA106" s="1"/>
  <c r="BX106"/>
  <c r="BY106" s="1"/>
  <c r="BV106"/>
  <c r="BW106" s="1"/>
  <c r="BT106"/>
  <c r="BU106" s="1"/>
  <c r="BR106"/>
  <c r="BS106" s="1"/>
  <c r="CB105"/>
  <c r="CC105" s="1"/>
  <c r="BZ105"/>
  <c r="CA105" s="1"/>
  <c r="BX105"/>
  <c r="BY105" s="1"/>
  <c r="BV105"/>
  <c r="BW105" s="1"/>
  <c r="BT105"/>
  <c r="BU105" s="1"/>
  <c r="BR105"/>
  <c r="BS105" s="1"/>
  <c r="CB104"/>
  <c r="CC104" s="1"/>
  <c r="BZ104"/>
  <c r="CA104" s="1"/>
  <c r="BX104"/>
  <c r="BY104" s="1"/>
  <c r="BV104"/>
  <c r="BW104" s="1"/>
  <c r="BT104"/>
  <c r="BU104" s="1"/>
  <c r="BR104"/>
  <c r="BS104" s="1"/>
  <c r="CB103"/>
  <c r="CC103" s="1"/>
  <c r="BZ103"/>
  <c r="CA103" s="1"/>
  <c r="BX103"/>
  <c r="BY103" s="1"/>
  <c r="BV103"/>
  <c r="BW103" s="1"/>
  <c r="BT103"/>
  <c r="BU103" s="1"/>
  <c r="BR103"/>
  <c r="BS103" s="1"/>
  <c r="CB102"/>
  <c r="CC102" s="1"/>
  <c r="BZ102"/>
  <c r="CA102" s="1"/>
  <c r="BX102"/>
  <c r="BY102" s="1"/>
  <c r="BV102"/>
  <c r="BW102" s="1"/>
  <c r="BT102"/>
  <c r="BU102" s="1"/>
  <c r="BR102"/>
  <c r="BS102" s="1"/>
  <c r="CB101"/>
  <c r="CC101" s="1"/>
  <c r="BZ101"/>
  <c r="CA101" s="1"/>
  <c r="BX101"/>
  <c r="BY101" s="1"/>
  <c r="BV101"/>
  <c r="BW101" s="1"/>
  <c r="BT101"/>
  <c r="BU101" s="1"/>
  <c r="BR101"/>
  <c r="BS101" s="1"/>
  <c r="CB100"/>
  <c r="CC100" s="1"/>
  <c r="BZ100"/>
  <c r="CA100" s="1"/>
  <c r="BX100"/>
  <c r="BY100" s="1"/>
  <c r="BV100"/>
  <c r="BW100" s="1"/>
  <c r="BT100"/>
  <c r="BU100" s="1"/>
  <c r="BR100"/>
  <c r="BS100" s="1"/>
  <c r="CB99"/>
  <c r="CC99" s="1"/>
  <c r="BZ99"/>
  <c r="CA99" s="1"/>
  <c r="BX99"/>
  <c r="BY99" s="1"/>
  <c r="BV99"/>
  <c r="BW99" s="1"/>
  <c r="BT99"/>
  <c r="BU99" s="1"/>
  <c r="BR99"/>
  <c r="BS99" s="1"/>
  <c r="CB98"/>
  <c r="CC98" s="1"/>
  <c r="BZ98"/>
  <c r="CA98" s="1"/>
  <c r="BX98"/>
  <c r="BY98" s="1"/>
  <c r="BV98"/>
  <c r="BW98" s="1"/>
  <c r="BT98"/>
  <c r="BU98" s="1"/>
  <c r="BR98"/>
  <c r="BS98" s="1"/>
  <c r="CB97"/>
  <c r="CC97" s="1"/>
  <c r="BZ97"/>
  <c r="CA97" s="1"/>
  <c r="BX97"/>
  <c r="BY97" s="1"/>
  <c r="BV97"/>
  <c r="BW97" s="1"/>
  <c r="BT97"/>
  <c r="BU97" s="1"/>
  <c r="BR97"/>
  <c r="BS97" s="1"/>
  <c r="CB96"/>
  <c r="CC96" s="1"/>
  <c r="BZ96"/>
  <c r="CA96" s="1"/>
  <c r="BX96"/>
  <c r="BY96" s="1"/>
  <c r="BV96"/>
  <c r="BW96" s="1"/>
  <c r="BT96"/>
  <c r="BU96" s="1"/>
  <c r="BR96"/>
  <c r="BS96" s="1"/>
  <c r="CB95"/>
  <c r="CC95" s="1"/>
  <c r="BZ95"/>
  <c r="CA95" s="1"/>
  <c r="BX95"/>
  <c r="BY95" s="1"/>
  <c r="BV95"/>
  <c r="BW95" s="1"/>
  <c r="BT95"/>
  <c r="BU95" s="1"/>
  <c r="BR95"/>
  <c r="BS95" s="1"/>
  <c r="CB94"/>
  <c r="CC94" s="1"/>
  <c r="BZ94"/>
  <c r="CA94" s="1"/>
  <c r="BX94"/>
  <c r="BY94" s="1"/>
  <c r="BV94"/>
  <c r="BW94" s="1"/>
  <c r="BT94"/>
  <c r="BU94" s="1"/>
  <c r="BR94"/>
  <c r="BS94" s="1"/>
  <c r="CB93"/>
  <c r="CC93" s="1"/>
  <c r="BZ93"/>
  <c r="CA93" s="1"/>
  <c r="BX93"/>
  <c r="BY93" s="1"/>
  <c r="BV93"/>
  <c r="BW93" s="1"/>
  <c r="BT93"/>
  <c r="BU93" s="1"/>
  <c r="BR93"/>
  <c r="BS93" s="1"/>
  <c r="CB92"/>
  <c r="CC92" s="1"/>
  <c r="BZ92"/>
  <c r="CA92" s="1"/>
  <c r="BX92"/>
  <c r="BY92" s="1"/>
  <c r="BV92"/>
  <c r="BW92" s="1"/>
  <c r="BT92"/>
  <c r="BU92" s="1"/>
  <c r="BR92"/>
  <c r="BS92" s="1"/>
  <c r="CB91"/>
  <c r="CC91" s="1"/>
  <c r="BZ91"/>
  <c r="CA91" s="1"/>
  <c r="BX91"/>
  <c r="BY91" s="1"/>
  <c r="BV91"/>
  <c r="BW91" s="1"/>
  <c r="BT91"/>
  <c r="BU91" s="1"/>
  <c r="BR91"/>
  <c r="BS91" s="1"/>
  <c r="CB90"/>
  <c r="CC90" s="1"/>
  <c r="BZ90"/>
  <c r="CA90" s="1"/>
  <c r="BX90"/>
  <c r="BY90" s="1"/>
  <c r="BV90"/>
  <c r="BW90" s="1"/>
  <c r="BT90"/>
  <c r="BU90" s="1"/>
  <c r="BR90"/>
  <c r="BS90" s="1"/>
  <c r="CB89"/>
  <c r="CC89" s="1"/>
  <c r="BZ89"/>
  <c r="CA89" s="1"/>
  <c r="BX89"/>
  <c r="BY89" s="1"/>
  <c r="BV89"/>
  <c r="BW89" s="1"/>
  <c r="BT89"/>
  <c r="BU89" s="1"/>
  <c r="BR89"/>
  <c r="BS89" s="1"/>
  <c r="CB88"/>
  <c r="CC88" s="1"/>
  <c r="BZ88"/>
  <c r="CA88" s="1"/>
  <c r="BX88"/>
  <c r="BY88" s="1"/>
  <c r="BV88"/>
  <c r="BW88" s="1"/>
  <c r="BT88"/>
  <c r="BU88" s="1"/>
  <c r="BR88"/>
  <c r="BS88" s="1"/>
  <c r="CB87"/>
  <c r="CC87" s="1"/>
  <c r="BZ87"/>
  <c r="CA87" s="1"/>
  <c r="BX87"/>
  <c r="BY87" s="1"/>
  <c r="BV87"/>
  <c r="BW87" s="1"/>
  <c r="BT87"/>
  <c r="BU87" s="1"/>
  <c r="BR87"/>
  <c r="BS87" s="1"/>
  <c r="CB86"/>
  <c r="CC86" s="1"/>
  <c r="BZ86"/>
  <c r="CA86" s="1"/>
  <c r="BX86"/>
  <c r="BY86" s="1"/>
  <c r="BV86"/>
  <c r="BW86" s="1"/>
  <c r="BT86"/>
  <c r="BU86" s="1"/>
  <c r="BR86"/>
  <c r="BS86" s="1"/>
  <c r="CB85"/>
  <c r="CC85" s="1"/>
  <c r="BZ85"/>
  <c r="CA85" s="1"/>
  <c r="BX85"/>
  <c r="BY85" s="1"/>
  <c r="BV85"/>
  <c r="BW85" s="1"/>
  <c r="BT85"/>
  <c r="BU85" s="1"/>
  <c r="BR85"/>
  <c r="BS85" s="1"/>
  <c r="CB84"/>
  <c r="CC84" s="1"/>
  <c r="BZ84"/>
  <c r="CA84" s="1"/>
  <c r="BX84"/>
  <c r="BY84" s="1"/>
  <c r="BV84"/>
  <c r="BW84" s="1"/>
  <c r="BT84"/>
  <c r="BU84" s="1"/>
  <c r="BR84"/>
  <c r="BS84" s="1"/>
  <c r="CB83"/>
  <c r="CC83" s="1"/>
  <c r="BZ83"/>
  <c r="CA83" s="1"/>
  <c r="BX83"/>
  <c r="BY83" s="1"/>
  <c r="BV83"/>
  <c r="BW83" s="1"/>
  <c r="BT83"/>
  <c r="BU83" s="1"/>
  <c r="BR83"/>
  <c r="BS83" s="1"/>
  <c r="CB82"/>
  <c r="CC82" s="1"/>
  <c r="BZ82"/>
  <c r="CA82" s="1"/>
  <c r="BX82"/>
  <c r="BY82" s="1"/>
  <c r="BV82"/>
  <c r="BW82" s="1"/>
  <c r="BT82"/>
  <c r="BU82" s="1"/>
  <c r="BR82"/>
  <c r="BS82" s="1"/>
  <c r="CB81"/>
  <c r="CC81" s="1"/>
  <c r="BZ81"/>
  <c r="CA81" s="1"/>
  <c r="BX81"/>
  <c r="BY81" s="1"/>
  <c r="BV81"/>
  <c r="BW81" s="1"/>
  <c r="BT81"/>
  <c r="BU81" s="1"/>
  <c r="BR81"/>
  <c r="BS81" s="1"/>
  <c r="CB80"/>
  <c r="CC80" s="1"/>
  <c r="BZ80"/>
  <c r="CA80" s="1"/>
  <c r="BX80"/>
  <c r="BY80" s="1"/>
  <c r="BV80"/>
  <c r="BW80" s="1"/>
  <c r="BT80"/>
  <c r="BU80" s="1"/>
  <c r="BR80"/>
  <c r="BS80" s="1"/>
  <c r="CB79"/>
  <c r="CC79" s="1"/>
  <c r="BZ79"/>
  <c r="CA79" s="1"/>
  <c r="BX79"/>
  <c r="BY79" s="1"/>
  <c r="BV79"/>
  <c r="BW79" s="1"/>
  <c r="BT79"/>
  <c r="BU79" s="1"/>
  <c r="BR79"/>
  <c r="BS79" s="1"/>
  <c r="CB78"/>
  <c r="CC78" s="1"/>
  <c r="BZ78"/>
  <c r="CA78" s="1"/>
  <c r="BX78"/>
  <c r="BY78" s="1"/>
  <c r="BV78"/>
  <c r="BW78" s="1"/>
  <c r="BT78"/>
  <c r="BU78" s="1"/>
  <c r="BR78"/>
  <c r="BS78" s="1"/>
  <c r="CB77"/>
  <c r="CC77" s="1"/>
  <c r="BZ77"/>
  <c r="CA77" s="1"/>
  <c r="BX77"/>
  <c r="BY77" s="1"/>
  <c r="BV77"/>
  <c r="BW77" s="1"/>
  <c r="BT77"/>
  <c r="BU77" s="1"/>
  <c r="BR77"/>
  <c r="BS77" s="1"/>
  <c r="CB76"/>
  <c r="CC76" s="1"/>
  <c r="BZ76"/>
  <c r="CA76" s="1"/>
  <c r="BX76"/>
  <c r="BY76" s="1"/>
  <c r="BV76"/>
  <c r="BW76" s="1"/>
  <c r="BT76"/>
  <c r="BU76" s="1"/>
  <c r="BR76"/>
  <c r="BS76" s="1"/>
  <c r="CB75"/>
  <c r="CC75" s="1"/>
  <c r="BZ75"/>
  <c r="CA75" s="1"/>
  <c r="BX75"/>
  <c r="BY75" s="1"/>
  <c r="BV75"/>
  <c r="BW75" s="1"/>
  <c r="BT75"/>
  <c r="BU75" s="1"/>
  <c r="BR75"/>
  <c r="BS75" s="1"/>
  <c r="CB74"/>
  <c r="CC74" s="1"/>
  <c r="BZ74"/>
  <c r="CA74" s="1"/>
  <c r="BX74"/>
  <c r="BY74" s="1"/>
  <c r="BV74"/>
  <c r="BW74" s="1"/>
  <c r="BT74"/>
  <c r="BU74" s="1"/>
  <c r="BR74"/>
  <c r="BS74" s="1"/>
  <c r="CB73"/>
  <c r="CC73" s="1"/>
  <c r="BZ73"/>
  <c r="CA73" s="1"/>
  <c r="BX73"/>
  <c r="BY73" s="1"/>
  <c r="BV73"/>
  <c r="BW73" s="1"/>
  <c r="BT73"/>
  <c r="BU73" s="1"/>
  <c r="BR73"/>
  <c r="BS73" s="1"/>
  <c r="CB72"/>
  <c r="CC72" s="1"/>
  <c r="BZ72"/>
  <c r="CA72" s="1"/>
  <c r="BX72"/>
  <c r="BY72" s="1"/>
  <c r="BV72"/>
  <c r="BW72" s="1"/>
  <c r="BT72"/>
  <c r="BU72" s="1"/>
  <c r="BR72"/>
  <c r="BS72" s="1"/>
  <c r="CB71"/>
  <c r="CC71" s="1"/>
  <c r="BZ71"/>
  <c r="CA71" s="1"/>
  <c r="BX71"/>
  <c r="BY71" s="1"/>
  <c r="BV71"/>
  <c r="BW71" s="1"/>
  <c r="BT71"/>
  <c r="BU71" s="1"/>
  <c r="BR71"/>
  <c r="BS71" s="1"/>
  <c r="CB70"/>
  <c r="CC70" s="1"/>
  <c r="BZ70"/>
  <c r="CA70" s="1"/>
  <c r="BX70"/>
  <c r="BY70" s="1"/>
  <c r="BV70"/>
  <c r="BW70" s="1"/>
  <c r="BT70"/>
  <c r="BU70" s="1"/>
  <c r="BR70"/>
  <c r="BS70" s="1"/>
  <c r="CB69"/>
  <c r="CC69" s="1"/>
  <c r="BZ69"/>
  <c r="CA69" s="1"/>
  <c r="BX69"/>
  <c r="BY69" s="1"/>
  <c r="BV69"/>
  <c r="BW69" s="1"/>
  <c r="BT69"/>
  <c r="BU69" s="1"/>
  <c r="BR69"/>
  <c r="BS69" s="1"/>
  <c r="CB68"/>
  <c r="CC68" s="1"/>
  <c r="BZ68"/>
  <c r="CA68" s="1"/>
  <c r="BX68"/>
  <c r="BY68" s="1"/>
  <c r="BV68"/>
  <c r="BW68" s="1"/>
  <c r="BT68"/>
  <c r="BU68" s="1"/>
  <c r="BR68"/>
  <c r="BS68" s="1"/>
  <c r="CB67"/>
  <c r="CC67" s="1"/>
  <c r="BZ67"/>
  <c r="CA67" s="1"/>
  <c r="BX67"/>
  <c r="BY67" s="1"/>
  <c r="BV67"/>
  <c r="BW67" s="1"/>
  <c r="BT67"/>
  <c r="BU67" s="1"/>
  <c r="BR67"/>
  <c r="BS67" s="1"/>
  <c r="CB66"/>
  <c r="CC66" s="1"/>
  <c r="BZ66"/>
  <c r="CA66" s="1"/>
  <c r="BX66"/>
  <c r="BY66" s="1"/>
  <c r="BV66"/>
  <c r="BW66" s="1"/>
  <c r="BT66"/>
  <c r="BU66" s="1"/>
  <c r="BR66"/>
  <c r="BS66" s="1"/>
  <c r="CB65"/>
  <c r="CC65" s="1"/>
  <c r="BZ65"/>
  <c r="CA65" s="1"/>
  <c r="BX65"/>
  <c r="BY65" s="1"/>
  <c r="BV65"/>
  <c r="BW65" s="1"/>
  <c r="BT65"/>
  <c r="BU65" s="1"/>
  <c r="BR65"/>
  <c r="BS65" s="1"/>
  <c r="CB64"/>
  <c r="CC64" s="1"/>
  <c r="BZ64"/>
  <c r="CA64" s="1"/>
  <c r="BX64"/>
  <c r="BY64" s="1"/>
  <c r="BV64"/>
  <c r="BW64" s="1"/>
  <c r="BT64"/>
  <c r="BU64" s="1"/>
  <c r="BR64"/>
  <c r="BS64" s="1"/>
  <c r="CB63"/>
  <c r="CC63" s="1"/>
  <c r="BZ63"/>
  <c r="CA63" s="1"/>
  <c r="BX63"/>
  <c r="BY63" s="1"/>
  <c r="BV63"/>
  <c r="BW63" s="1"/>
  <c r="BT63"/>
  <c r="BU63" s="1"/>
  <c r="BR63"/>
  <c r="BS63" s="1"/>
  <c r="CB62"/>
  <c r="CC62" s="1"/>
  <c r="BZ62"/>
  <c r="CA62" s="1"/>
  <c r="BX62"/>
  <c r="BY62" s="1"/>
  <c r="BV62"/>
  <c r="BW62" s="1"/>
  <c r="BT62"/>
  <c r="BU62" s="1"/>
  <c r="BR62"/>
  <c r="BS62" s="1"/>
  <c r="CB61"/>
  <c r="CC61" s="1"/>
  <c r="BZ61"/>
  <c r="CA61" s="1"/>
  <c r="BX61"/>
  <c r="BY61" s="1"/>
  <c r="BV61"/>
  <c r="BW61" s="1"/>
  <c r="BT61"/>
  <c r="BU61" s="1"/>
  <c r="BR61"/>
  <c r="BS61" s="1"/>
  <c r="CB60"/>
  <c r="CC60" s="1"/>
  <c r="BZ60"/>
  <c r="CA60" s="1"/>
  <c r="BX60"/>
  <c r="BY60" s="1"/>
  <c r="BV60"/>
  <c r="BW60" s="1"/>
  <c r="BT60"/>
  <c r="BU60" s="1"/>
  <c r="BR60"/>
  <c r="BS60" s="1"/>
  <c r="CB59"/>
  <c r="CC59" s="1"/>
  <c r="BZ59"/>
  <c r="CA59" s="1"/>
  <c r="BX59"/>
  <c r="BY59" s="1"/>
  <c r="BV59"/>
  <c r="BW59" s="1"/>
  <c r="BT59"/>
  <c r="BU59" s="1"/>
  <c r="BR59"/>
  <c r="BS59" s="1"/>
  <c r="CB58"/>
  <c r="CC58" s="1"/>
  <c r="BZ58"/>
  <c r="CA58" s="1"/>
  <c r="BX58"/>
  <c r="BY58" s="1"/>
  <c r="BV58"/>
  <c r="BW58" s="1"/>
  <c r="BT58"/>
  <c r="BU58" s="1"/>
  <c r="BR58"/>
  <c r="BS58" s="1"/>
  <c r="CB57"/>
  <c r="CC57" s="1"/>
  <c r="BZ57"/>
  <c r="CA57" s="1"/>
  <c r="BX57"/>
  <c r="BY57" s="1"/>
  <c r="BV57"/>
  <c r="BW57" s="1"/>
  <c r="BT57"/>
  <c r="BU57" s="1"/>
  <c r="BR57"/>
  <c r="BS57" s="1"/>
  <c r="CB56"/>
  <c r="CC56" s="1"/>
  <c r="BZ56"/>
  <c r="CA56" s="1"/>
  <c r="BX56"/>
  <c r="BY56" s="1"/>
  <c r="BV56"/>
  <c r="BW56" s="1"/>
  <c r="BT56"/>
  <c r="BU56" s="1"/>
  <c r="BR56"/>
  <c r="BS56" s="1"/>
  <c r="CB55"/>
  <c r="CC55" s="1"/>
  <c r="BZ55"/>
  <c r="CA55" s="1"/>
  <c r="BX55"/>
  <c r="BY55" s="1"/>
  <c r="BV55"/>
  <c r="BW55" s="1"/>
  <c r="BT55"/>
  <c r="BU55" s="1"/>
  <c r="BR55"/>
  <c r="BS55" s="1"/>
  <c r="CB54"/>
  <c r="CC54" s="1"/>
  <c r="BZ54"/>
  <c r="CA54" s="1"/>
  <c r="BX54"/>
  <c r="BY54" s="1"/>
  <c r="BV54"/>
  <c r="BW54" s="1"/>
  <c r="BT54"/>
  <c r="BU54" s="1"/>
  <c r="BR54"/>
  <c r="BS54" s="1"/>
  <c r="CB53"/>
  <c r="CC53" s="1"/>
  <c r="BZ53"/>
  <c r="CA53" s="1"/>
  <c r="BX53"/>
  <c r="BY53" s="1"/>
  <c r="BV53"/>
  <c r="BW53" s="1"/>
  <c r="BT53"/>
  <c r="BU53" s="1"/>
  <c r="BR53"/>
  <c r="BS53" s="1"/>
  <c r="CB52"/>
  <c r="CC52" s="1"/>
  <c r="BZ52"/>
  <c r="CA52" s="1"/>
  <c r="BX52"/>
  <c r="BY52" s="1"/>
  <c r="BV52"/>
  <c r="BW52" s="1"/>
  <c r="BT52"/>
  <c r="BU52" s="1"/>
  <c r="BR52"/>
  <c r="BS52" s="1"/>
  <c r="CB51"/>
  <c r="CC51" s="1"/>
  <c r="BZ51"/>
  <c r="CA51" s="1"/>
  <c r="BX51"/>
  <c r="BY51" s="1"/>
  <c r="BV51"/>
  <c r="BW51" s="1"/>
  <c r="BT51"/>
  <c r="BU51" s="1"/>
  <c r="BR51"/>
  <c r="BS51" s="1"/>
  <c r="CB50"/>
  <c r="CC50" s="1"/>
  <c r="BZ50"/>
  <c r="CA50" s="1"/>
  <c r="BX50"/>
  <c r="BY50" s="1"/>
  <c r="BV50"/>
  <c r="BW50" s="1"/>
  <c r="BT50"/>
  <c r="BU50" s="1"/>
  <c r="BR50"/>
  <c r="BS50" s="1"/>
  <c r="CB49"/>
  <c r="CC49" s="1"/>
  <c r="BZ49"/>
  <c r="CA49" s="1"/>
  <c r="BX49"/>
  <c r="BY49" s="1"/>
  <c r="BV49"/>
  <c r="BW49" s="1"/>
  <c r="BT49"/>
  <c r="BU49" s="1"/>
  <c r="BR49"/>
  <c r="BS49" s="1"/>
  <c r="CB48"/>
  <c r="CC48" s="1"/>
  <c r="BZ48"/>
  <c r="CA48" s="1"/>
  <c r="BX48"/>
  <c r="BY48" s="1"/>
  <c r="BV48"/>
  <c r="BW48" s="1"/>
  <c r="BT48"/>
  <c r="BU48" s="1"/>
  <c r="BR48"/>
  <c r="BS48" s="1"/>
  <c r="CB47"/>
  <c r="CC47" s="1"/>
  <c r="BZ47"/>
  <c r="CA47" s="1"/>
  <c r="BX47"/>
  <c r="BY47" s="1"/>
  <c r="BV47"/>
  <c r="BW47" s="1"/>
  <c r="BT47"/>
  <c r="BU47" s="1"/>
  <c r="BR47"/>
  <c r="BS47" s="1"/>
  <c r="CB46"/>
  <c r="CC46" s="1"/>
  <c r="BZ46"/>
  <c r="CA46" s="1"/>
  <c r="BX46"/>
  <c r="BY46" s="1"/>
  <c r="BV46"/>
  <c r="BW46" s="1"/>
  <c r="BT46"/>
  <c r="BU46" s="1"/>
  <c r="BR46"/>
  <c r="BS46" s="1"/>
  <c r="CB45"/>
  <c r="CC45" s="1"/>
  <c r="BZ45"/>
  <c r="CA45" s="1"/>
  <c r="BX45"/>
  <c r="BY45" s="1"/>
  <c r="BV45"/>
  <c r="BW45" s="1"/>
  <c r="BT45"/>
  <c r="BU45" s="1"/>
  <c r="BR45"/>
  <c r="BS45" s="1"/>
  <c r="CB44"/>
  <c r="CC44" s="1"/>
  <c r="BZ44"/>
  <c r="CA44" s="1"/>
  <c r="BX44"/>
  <c r="BY44" s="1"/>
  <c r="BV44"/>
  <c r="BW44" s="1"/>
  <c r="BT44"/>
  <c r="BU44" s="1"/>
  <c r="BR44"/>
  <c r="BS44" s="1"/>
  <c r="CB43"/>
  <c r="CC43" s="1"/>
  <c r="BZ43"/>
  <c r="CA43" s="1"/>
  <c r="BX43"/>
  <c r="BY43" s="1"/>
  <c r="BV43"/>
  <c r="BW43" s="1"/>
  <c r="BT43"/>
  <c r="BU43" s="1"/>
  <c r="BR43"/>
  <c r="BS43" s="1"/>
  <c r="CB42"/>
  <c r="CC42" s="1"/>
  <c r="BZ42"/>
  <c r="CA42" s="1"/>
  <c r="BX42"/>
  <c r="BY42" s="1"/>
  <c r="BV42"/>
  <c r="BW42" s="1"/>
  <c r="BT42"/>
  <c r="BU42" s="1"/>
  <c r="BR42"/>
  <c r="BS42" s="1"/>
  <c r="CB41"/>
  <c r="CC41" s="1"/>
  <c r="BZ41"/>
  <c r="CA41" s="1"/>
  <c r="BX41"/>
  <c r="BY41" s="1"/>
  <c r="BV41"/>
  <c r="BW41" s="1"/>
  <c r="BT41"/>
  <c r="BU41" s="1"/>
  <c r="BR41"/>
  <c r="BS41" s="1"/>
  <c r="CB40"/>
  <c r="CC40" s="1"/>
  <c r="BZ40"/>
  <c r="CA40" s="1"/>
  <c r="BX40"/>
  <c r="BY40" s="1"/>
  <c r="BV40"/>
  <c r="BW40" s="1"/>
  <c r="BT40"/>
  <c r="BU40" s="1"/>
  <c r="BR40"/>
  <c r="BS40" s="1"/>
  <c r="CB39"/>
  <c r="CC39" s="1"/>
  <c r="BZ39"/>
  <c r="CA39" s="1"/>
  <c r="BX39"/>
  <c r="BY39" s="1"/>
  <c r="BV39"/>
  <c r="BW39" s="1"/>
  <c r="BT39"/>
  <c r="BU39" s="1"/>
  <c r="BR39"/>
  <c r="BS39" s="1"/>
  <c r="CB38"/>
  <c r="CC38" s="1"/>
  <c r="BZ38"/>
  <c r="CA38" s="1"/>
  <c r="BX38"/>
  <c r="BY38" s="1"/>
  <c r="BV38"/>
  <c r="BW38" s="1"/>
  <c r="BT38"/>
  <c r="BU38" s="1"/>
  <c r="BR38"/>
  <c r="BS38" s="1"/>
  <c r="CB37"/>
  <c r="CC37" s="1"/>
  <c r="BZ37"/>
  <c r="CA37" s="1"/>
  <c r="BX37"/>
  <c r="BY37" s="1"/>
  <c r="BV37"/>
  <c r="BW37" s="1"/>
  <c r="BT37"/>
  <c r="BU37" s="1"/>
  <c r="BR37"/>
  <c r="BS37" s="1"/>
  <c r="CB36"/>
  <c r="CC36" s="1"/>
  <c r="BZ36"/>
  <c r="CA36" s="1"/>
  <c r="BX36"/>
  <c r="BY36" s="1"/>
  <c r="BV36"/>
  <c r="BW36" s="1"/>
  <c r="BT36"/>
  <c r="BU36" s="1"/>
  <c r="BR36"/>
  <c r="BS36" s="1"/>
  <c r="CB35"/>
  <c r="CC35" s="1"/>
  <c r="BZ35"/>
  <c r="CA35" s="1"/>
  <c r="BX35"/>
  <c r="BY35" s="1"/>
  <c r="BV35"/>
  <c r="BW35" s="1"/>
  <c r="BT35"/>
  <c r="BU35" s="1"/>
  <c r="BR35"/>
  <c r="BS35" s="1"/>
  <c r="CB34"/>
  <c r="CC34" s="1"/>
  <c r="BZ34"/>
  <c r="CA34" s="1"/>
  <c r="BX34"/>
  <c r="BY34" s="1"/>
  <c r="BV34"/>
  <c r="BW34" s="1"/>
  <c r="BT34"/>
  <c r="BU34" s="1"/>
  <c r="BR34"/>
  <c r="BS34" s="1"/>
  <c r="CB33"/>
  <c r="CC33" s="1"/>
  <c r="BZ33"/>
  <c r="CA33" s="1"/>
  <c r="BX33"/>
  <c r="BY33" s="1"/>
  <c r="BV33"/>
  <c r="BW33" s="1"/>
  <c r="BT33"/>
  <c r="BU33" s="1"/>
  <c r="BR33"/>
  <c r="BS33" s="1"/>
  <c r="CB32"/>
  <c r="CC32" s="1"/>
  <c r="BZ32"/>
  <c r="CA32" s="1"/>
  <c r="BX32"/>
  <c r="BY32" s="1"/>
  <c r="BV32"/>
  <c r="BW32" s="1"/>
  <c r="BT32"/>
  <c r="BU32" s="1"/>
  <c r="BR32"/>
  <c r="BS32" s="1"/>
  <c r="CB31"/>
  <c r="CC31" s="1"/>
  <c r="BZ31"/>
  <c r="CA31" s="1"/>
  <c r="BX31"/>
  <c r="BY31" s="1"/>
  <c r="BV31"/>
  <c r="BW31" s="1"/>
  <c r="BT31"/>
  <c r="BU31" s="1"/>
  <c r="BR31"/>
  <c r="BS31" s="1"/>
  <c r="CB30"/>
  <c r="CC30" s="1"/>
  <c r="BZ30"/>
  <c r="CA30" s="1"/>
  <c r="BX30"/>
  <c r="BY30" s="1"/>
  <c r="BV30"/>
  <c r="BW30" s="1"/>
  <c r="BT30"/>
  <c r="BU30" s="1"/>
  <c r="BR30"/>
  <c r="BS30" s="1"/>
  <c r="CB29"/>
  <c r="CC29" s="1"/>
  <c r="BZ29"/>
  <c r="CA29" s="1"/>
  <c r="BX29"/>
  <c r="BY29" s="1"/>
  <c r="BV29"/>
  <c r="BW29" s="1"/>
  <c r="BT29"/>
  <c r="BU29" s="1"/>
  <c r="BR29"/>
  <c r="BS29" s="1"/>
  <c r="CB28"/>
  <c r="CC28" s="1"/>
  <c r="BZ28"/>
  <c r="CA28" s="1"/>
  <c r="BX28"/>
  <c r="BY28" s="1"/>
  <c r="BV28"/>
  <c r="BW28" s="1"/>
  <c r="BT28"/>
  <c r="BU28" s="1"/>
  <c r="BR28"/>
  <c r="BS28" s="1"/>
  <c r="CB27"/>
  <c r="CC27" s="1"/>
  <c r="BZ27"/>
  <c r="CA27" s="1"/>
  <c r="BX27"/>
  <c r="BY27" s="1"/>
  <c r="BV27"/>
  <c r="BW27" s="1"/>
  <c r="BT27"/>
  <c r="BU27" s="1"/>
  <c r="BR27"/>
  <c r="BS27" s="1"/>
  <c r="CB26"/>
  <c r="CC26" s="1"/>
  <c r="BZ26"/>
  <c r="CA26" s="1"/>
  <c r="BX26"/>
  <c r="BY26" s="1"/>
  <c r="BV26"/>
  <c r="BW26" s="1"/>
  <c r="BT26"/>
  <c r="BU26" s="1"/>
  <c r="BR26"/>
  <c r="BS26" s="1"/>
  <c r="CB25"/>
  <c r="CC25" s="1"/>
  <c r="BZ25"/>
  <c r="CA25" s="1"/>
  <c r="BX25"/>
  <c r="BY25" s="1"/>
  <c r="BV25"/>
  <c r="BW25" s="1"/>
  <c r="BT25"/>
  <c r="BU25" s="1"/>
  <c r="BR25"/>
  <c r="BS25" s="1"/>
  <c r="CB24"/>
  <c r="CC24" s="1"/>
  <c r="BZ24"/>
  <c r="CA24" s="1"/>
  <c r="BX24"/>
  <c r="BY24" s="1"/>
  <c r="BV24"/>
  <c r="BW24" s="1"/>
  <c r="BT24"/>
  <c r="BU24" s="1"/>
  <c r="BR24"/>
  <c r="BS24" s="1"/>
  <c r="CB23"/>
  <c r="CC23" s="1"/>
  <c r="BZ23"/>
  <c r="CA23" s="1"/>
  <c r="BX23"/>
  <c r="BY23" s="1"/>
  <c r="BV23"/>
  <c r="BW23" s="1"/>
  <c r="BT23"/>
  <c r="BU23" s="1"/>
  <c r="BR23"/>
  <c r="BS23" s="1"/>
  <c r="CB22"/>
  <c r="CC22" s="1"/>
  <c r="BZ22"/>
  <c r="CA22" s="1"/>
  <c r="BX22"/>
  <c r="BY22" s="1"/>
  <c r="BV22"/>
  <c r="BW22" s="1"/>
  <c r="BT22"/>
  <c r="BU22" s="1"/>
  <c r="BR22"/>
  <c r="BS22" s="1"/>
  <c r="CB21"/>
  <c r="CC21" s="1"/>
  <c r="BZ21"/>
  <c r="CA21" s="1"/>
  <c r="BX21"/>
  <c r="BY21" s="1"/>
  <c r="BV21"/>
  <c r="BW21" s="1"/>
  <c r="BT21"/>
  <c r="BU21" s="1"/>
  <c r="BR21"/>
  <c r="BS21" s="1"/>
  <c r="CB20"/>
  <c r="CC20" s="1"/>
  <c r="BZ20"/>
  <c r="CA20" s="1"/>
  <c r="BX20"/>
  <c r="BY20" s="1"/>
  <c r="BV20"/>
  <c r="BW20" s="1"/>
  <c r="BT20"/>
  <c r="BU20" s="1"/>
  <c r="BR20"/>
  <c r="BS20" s="1"/>
  <c r="CB19"/>
  <c r="CC19" s="1"/>
  <c r="BZ19"/>
  <c r="CA19" s="1"/>
  <c r="BX19"/>
  <c r="BY19" s="1"/>
  <c r="BV19"/>
  <c r="BW19" s="1"/>
  <c r="BT19"/>
  <c r="BU19" s="1"/>
  <c r="BR19"/>
  <c r="BS19" s="1"/>
  <c r="CB18"/>
  <c r="CC18" s="1"/>
  <c r="BZ18"/>
  <c r="CA18" s="1"/>
  <c r="BX18"/>
  <c r="BY18" s="1"/>
  <c r="BV18"/>
  <c r="BW18" s="1"/>
  <c r="BT18"/>
  <c r="BU18" s="1"/>
  <c r="BR18"/>
  <c r="BS18" s="1"/>
  <c r="CB17"/>
  <c r="CC17" s="1"/>
  <c r="BZ17"/>
  <c r="CA17" s="1"/>
  <c r="BX17"/>
  <c r="BY17" s="1"/>
  <c r="BV17"/>
  <c r="BW17" s="1"/>
  <c r="BT17"/>
  <c r="BU17" s="1"/>
  <c r="BR17"/>
  <c r="BS17" s="1"/>
  <c r="CB16"/>
  <c r="CC16" s="1"/>
  <c r="BZ16"/>
  <c r="CA16" s="1"/>
  <c r="BX16"/>
  <c r="BY16" s="1"/>
  <c r="BV16"/>
  <c r="BW16" s="1"/>
  <c r="BT16"/>
  <c r="BU16" s="1"/>
  <c r="BR16"/>
  <c r="BS16" s="1"/>
  <c r="CB15"/>
  <c r="CC15" s="1"/>
  <c r="BZ15"/>
  <c r="CA15" s="1"/>
  <c r="BX15"/>
  <c r="BY15" s="1"/>
  <c r="BV15"/>
  <c r="BW15" s="1"/>
  <c r="BT15"/>
  <c r="BU15" s="1"/>
  <c r="BR15"/>
  <c r="BS15" s="1"/>
  <c r="CB14"/>
  <c r="CC14" s="1"/>
  <c r="BZ14"/>
  <c r="CA14" s="1"/>
  <c r="BX14"/>
  <c r="BY14" s="1"/>
  <c r="BV14"/>
  <c r="BW14" s="1"/>
  <c r="BT14"/>
  <c r="BU14" s="1"/>
  <c r="BR14"/>
  <c r="BS14" s="1"/>
  <c r="CB13"/>
  <c r="CC13" s="1"/>
  <c r="BZ13"/>
  <c r="CA13" s="1"/>
  <c r="BX13"/>
  <c r="BY13" s="1"/>
  <c r="BV13"/>
  <c r="BW13" s="1"/>
  <c r="BT13"/>
  <c r="BU13" s="1"/>
  <c r="BR13"/>
  <c r="BS13" s="1"/>
  <c r="CB12"/>
  <c r="CC12" s="1"/>
  <c r="BZ12"/>
  <c r="CA12" s="1"/>
  <c r="BX12"/>
  <c r="BY12" s="1"/>
  <c r="BV12"/>
  <c r="BW12" s="1"/>
  <c r="BT12"/>
  <c r="BU12" s="1"/>
  <c r="BR12"/>
  <c r="BS12" s="1"/>
  <c r="CB11"/>
  <c r="CC11" s="1"/>
  <c r="BZ11"/>
  <c r="CA11" s="1"/>
  <c r="BX11"/>
  <c r="BY11" s="1"/>
  <c r="BV11"/>
  <c r="BW11" s="1"/>
  <c r="BT11"/>
  <c r="BU11" s="1"/>
  <c r="BR11"/>
  <c r="BS11" s="1"/>
  <c r="CB10"/>
  <c r="CC10" s="1"/>
  <c r="BZ10"/>
  <c r="CA10" s="1"/>
  <c r="BX10"/>
  <c r="BY10" s="1"/>
  <c r="BV10"/>
  <c r="BW10" s="1"/>
  <c r="BT10"/>
  <c r="BU10" s="1"/>
  <c r="BR10"/>
  <c r="BS10" s="1"/>
  <c r="CB9"/>
  <c r="CC9" s="1"/>
  <c r="BZ9"/>
  <c r="CA9" s="1"/>
  <c r="BX9"/>
  <c r="BY9" s="1"/>
  <c r="BV9"/>
  <c r="BW9" s="1"/>
  <c r="BT9"/>
  <c r="BU9" s="1"/>
  <c r="BR9"/>
  <c r="BS9" s="1"/>
  <c r="CB8"/>
  <c r="CC8" s="1"/>
  <c r="BZ8"/>
  <c r="CA8" s="1"/>
  <c r="BX8"/>
  <c r="BY8" s="1"/>
  <c r="BV8"/>
  <c r="BW8" s="1"/>
  <c r="BT8"/>
  <c r="BU8" s="1"/>
  <c r="BR8"/>
  <c r="BS8" s="1"/>
  <c r="CB7"/>
  <c r="CC7" s="1"/>
  <c r="BZ7"/>
  <c r="CA7" s="1"/>
  <c r="BX7"/>
  <c r="BY7" s="1"/>
  <c r="BV7"/>
  <c r="BW7" s="1"/>
  <c r="BT7"/>
  <c r="BU7" s="1"/>
  <c r="BR7"/>
  <c r="BS7" s="1"/>
  <c r="CG6"/>
  <c r="CG5"/>
  <c r="CB5"/>
  <c r="BZ5"/>
  <c r="BX5"/>
  <c r="BV5"/>
  <c r="BT5"/>
  <c r="BR5"/>
  <c r="CG4"/>
  <c r="CJ3"/>
  <c r="CG3"/>
  <c r="CJ2"/>
  <c r="CG2"/>
  <c r="CJ1"/>
  <c r="CG1"/>
  <c r="A232" i="26" l="1"/>
  <c r="A233" s="1"/>
  <c r="A234" s="1"/>
  <c r="A235" s="1"/>
  <c r="A236" s="1"/>
  <c r="A237" s="1"/>
  <c r="M301"/>
  <c r="M300"/>
  <c r="F304"/>
  <c r="E302"/>
  <c r="K304"/>
  <c r="E303"/>
  <c r="G302"/>
  <c r="E300"/>
  <c r="E301"/>
  <c r="V126" i="27"/>
  <c r="AA126"/>
  <c r="J2" i="24"/>
  <c r="K115" i="27"/>
  <c r="M81"/>
  <c r="E113"/>
  <c r="M219" i="26"/>
  <c r="L222"/>
  <c r="AC80" i="27"/>
  <c r="K110"/>
  <c r="L109"/>
  <c r="M109" s="1"/>
  <c r="AC78"/>
  <c r="L255" i="26"/>
  <c r="L252"/>
  <c r="K252"/>
  <c r="L253"/>
  <c r="M253" s="1"/>
  <c r="I256"/>
  <c r="BN215" i="17"/>
  <c r="K8" i="23" s="1"/>
  <c r="K258" i="26"/>
  <c r="K255"/>
  <c r="G113" i="27"/>
  <c r="G256" i="26"/>
  <c r="M188"/>
  <c r="E256"/>
  <c r="C113" i="27"/>
  <c r="L110"/>
  <c r="M110" s="1"/>
  <c r="M221" i="26"/>
  <c r="AC77" i="27"/>
  <c r="AA81"/>
  <c r="K112"/>
  <c r="M112" s="1"/>
  <c r="I113"/>
  <c r="K222" i="26"/>
  <c r="M218"/>
  <c r="BN217" i="17"/>
  <c r="C256" i="26"/>
  <c r="A251"/>
  <c r="A252" s="1"/>
  <c r="A253" s="1"/>
  <c r="A254" s="1"/>
  <c r="A255" s="1"/>
  <c r="A256" s="1"/>
  <c r="A257" s="1"/>
  <c r="A258" s="1"/>
  <c r="A259" s="1"/>
  <c r="A260" s="1"/>
  <c r="A261" s="1"/>
  <c r="A262" s="1"/>
  <c r="A263" s="1"/>
  <c r="A264" s="1"/>
  <c r="A265" s="1"/>
  <c r="A116" i="27"/>
  <c r="A117" s="1"/>
  <c r="A118" s="1"/>
  <c r="A119" s="1"/>
  <c r="A120" s="1"/>
  <c r="A121" s="1"/>
  <c r="A122" s="1"/>
  <c r="A123" s="1"/>
  <c r="A124" s="1"/>
  <c r="A125" s="1"/>
  <c r="AB81"/>
  <c r="O120" i="26"/>
  <c r="AE49" i="27"/>
  <c r="O83" i="26"/>
  <c r="O46" i="27"/>
  <c r="O85" i="26"/>
  <c r="O48" i="27"/>
  <c r="O49"/>
  <c r="O86" i="26"/>
  <c r="O52"/>
  <c r="AE17" i="27"/>
  <c r="AE14"/>
  <c r="O49" i="26"/>
  <c r="O54"/>
  <c r="AE19" i="27"/>
  <c r="S115"/>
  <c r="AE112"/>
  <c r="S112"/>
  <c r="W110"/>
  <c r="AE109"/>
  <c r="S109"/>
  <c r="W115"/>
  <c r="AE113"/>
  <c r="AF112"/>
  <c r="U112"/>
  <c r="Y110"/>
  <c r="AF109"/>
  <c r="U109"/>
  <c r="AE115"/>
  <c r="W112"/>
  <c r="AE110"/>
  <c r="S110"/>
  <c r="W109"/>
  <c r="AF115"/>
  <c r="Y112"/>
  <c r="AF110"/>
  <c r="U110"/>
  <c r="Y109"/>
  <c r="C292" i="26"/>
  <c r="P289"/>
  <c r="E289"/>
  <c r="O287"/>
  <c r="C287"/>
  <c r="I286"/>
  <c r="G292"/>
  <c r="G289"/>
  <c r="P287"/>
  <c r="E287"/>
  <c r="O286"/>
  <c r="C286"/>
  <c r="O292"/>
  <c r="O290"/>
  <c r="I289"/>
  <c r="G287"/>
  <c r="P286"/>
  <c r="E286"/>
  <c r="P292"/>
  <c r="O289"/>
  <c r="C289"/>
  <c r="I287"/>
  <c r="G286"/>
  <c r="BN216" i="17"/>
  <c r="BN214"/>
  <c r="BN218"/>
  <c r="U119" i="27"/>
  <c r="Z121"/>
  <c r="AC119"/>
  <c r="U121"/>
  <c r="AE119"/>
  <c r="AC122"/>
  <c r="U102"/>
  <c r="S101"/>
  <c r="W119"/>
  <c r="U125"/>
  <c r="Y119"/>
  <c r="U103"/>
  <c r="U99"/>
  <c r="N136"/>
  <c r="B158" s="1"/>
  <c r="U100"/>
  <c r="AD102"/>
  <c r="AD101"/>
  <c r="U104"/>
  <c r="X101"/>
  <c r="AE121"/>
  <c r="U122"/>
  <c r="R119"/>
  <c r="S119"/>
  <c r="AD103"/>
  <c r="AA119"/>
  <c r="AC123"/>
  <c r="W124"/>
  <c r="O20" i="26"/>
  <c r="O296"/>
  <c r="G296"/>
  <c r="O298"/>
  <c r="I296"/>
  <c r="B296"/>
  <c r="J298"/>
  <c r="K296"/>
  <c r="C296"/>
  <c r="E298"/>
  <c r="M296"/>
  <c r="E296"/>
  <c r="T6" i="24"/>
  <c r="BC212" i="17"/>
  <c r="I7" i="23" s="1"/>
  <c r="BD212" i="17"/>
  <c r="J7" i="23" s="1"/>
  <c r="BA212" i="17"/>
  <c r="G7" i="23" s="1"/>
  <c r="AZ212" i="17"/>
  <c r="F7" i="23" s="1"/>
  <c r="BB212" i="17"/>
  <c r="H7" i="23" s="1"/>
  <c r="R7" i="24"/>
  <c r="M15"/>
  <c r="M13"/>
  <c r="U124" i="27"/>
  <c r="E92"/>
  <c r="AC59"/>
  <c r="W60"/>
  <c r="E60"/>
  <c r="U28"/>
  <c r="W28"/>
  <c r="BS212" i="17"/>
  <c r="G8" i="23" s="1"/>
  <c r="BT212" i="17"/>
  <c r="H8" i="23" s="1"/>
  <c r="BU212" i="17"/>
  <c r="I8" i="23" s="1"/>
  <c r="BV212" i="17"/>
  <c r="J8" i="23" s="1"/>
  <c r="BR212" i="17"/>
  <c r="N6" i="24"/>
  <c r="T7"/>
  <c r="AV212" i="17"/>
  <c r="AX212"/>
  <c r="AH212"/>
  <c r="F6" i="23" s="1"/>
  <c r="AV215" i="17"/>
  <c r="K7" i="23" s="1"/>
  <c r="AV217" i="17"/>
  <c r="AV214"/>
  <c r="AV216"/>
  <c r="AV218"/>
  <c r="AV210"/>
  <c r="L8" i="24"/>
  <c r="N8"/>
  <c r="M11"/>
  <c r="M6"/>
  <c r="E145" i="26"/>
  <c r="AH211"/>
  <c r="AH213"/>
  <c r="AH180"/>
  <c r="AI244"/>
  <c r="AG244"/>
  <c r="AH244"/>
  <c r="AI213"/>
  <c r="N278"/>
  <c r="E278"/>
  <c r="C277"/>
  <c r="N279"/>
  <c r="AH277" s="1"/>
  <c r="N277"/>
  <c r="N314"/>
  <c r="B338" s="1"/>
  <c r="E279"/>
  <c r="H277"/>
  <c r="E275"/>
  <c r="E280"/>
  <c r="E276"/>
  <c r="A273"/>
  <c r="A274" s="1"/>
  <c r="A275" s="1"/>
  <c r="A276" s="1"/>
  <c r="A277" s="1"/>
  <c r="A278" s="1"/>
  <c r="A279" s="1"/>
  <c r="A280" s="1"/>
  <c r="A281" s="1"/>
  <c r="A282" s="1"/>
  <c r="A283" s="1"/>
  <c r="A284" s="1"/>
  <c r="A285" s="1"/>
  <c r="A286" s="1"/>
  <c r="A287" s="1"/>
  <c r="A288" s="1"/>
  <c r="A289" s="1"/>
  <c r="A290" s="1"/>
  <c r="A291" s="1"/>
  <c r="A292" s="1"/>
  <c r="AG213"/>
  <c r="AH178"/>
  <c r="E179" s="1"/>
  <c r="M9" i="24"/>
  <c r="M7"/>
  <c r="CO7" i="17"/>
  <c r="CP8"/>
  <c r="CI8"/>
  <c r="CH7"/>
  <c r="CW8"/>
  <c r="CV7"/>
  <c r="V5" i="24"/>
  <c r="BN212" i="17"/>
  <c r="BP212"/>
  <c r="V7"/>
  <c r="N24" i="23"/>
  <c r="M2"/>
  <c r="M222" i="26" l="1"/>
  <c r="M334"/>
  <c r="K338"/>
  <c r="E337"/>
  <c r="E336"/>
  <c r="G336"/>
  <c r="E334"/>
  <c r="M335"/>
  <c r="F338"/>
  <c r="E335"/>
  <c r="F158" i="27"/>
  <c r="K158"/>
  <c r="A266" i="26"/>
  <c r="A267" s="1"/>
  <c r="A268" s="1"/>
  <c r="A269" s="1"/>
  <c r="A270" s="1"/>
  <c r="A271" s="1"/>
  <c r="A126" i="27"/>
  <c r="A127" s="1"/>
  <c r="AA110"/>
  <c r="K289" i="26"/>
  <c r="AC81" i="27"/>
  <c r="G290" i="26"/>
  <c r="AB110" i="27"/>
  <c r="AC110" s="1"/>
  <c r="W113"/>
  <c r="M252" i="26"/>
  <c r="M255"/>
  <c r="L256"/>
  <c r="E290"/>
  <c r="CQ9" i="17"/>
  <c r="CR9" s="1"/>
  <c r="CS9" s="1"/>
  <c r="CQ12"/>
  <c r="CR12" s="1"/>
  <c r="CS12" s="1"/>
  <c r="CQ17"/>
  <c r="CR17" s="1"/>
  <c r="CS17" s="1"/>
  <c r="CQ14"/>
  <c r="CR14" s="1"/>
  <c r="CS14" s="1"/>
  <c r="CQ10"/>
  <c r="CR10" s="1"/>
  <c r="CS10" s="1"/>
  <c r="CQ23"/>
  <c r="CR23" s="1"/>
  <c r="CS23" s="1"/>
  <c r="CQ18"/>
  <c r="CR18" s="1"/>
  <c r="CS18" s="1"/>
  <c r="CQ22"/>
  <c r="CR22" s="1"/>
  <c r="CS22" s="1"/>
  <c r="CQ21"/>
  <c r="CR21" s="1"/>
  <c r="CS21" s="1"/>
  <c r="CQ13"/>
  <c r="CR13" s="1"/>
  <c r="CS13" s="1"/>
  <c r="CQ15"/>
  <c r="CR15" s="1"/>
  <c r="CS15" s="1"/>
  <c r="CQ19"/>
  <c r="CR19" s="1"/>
  <c r="CS19" s="1"/>
  <c r="CQ20"/>
  <c r="CR20" s="1"/>
  <c r="CS20" s="1"/>
  <c r="CQ11"/>
  <c r="CR11" s="1"/>
  <c r="CS11" s="1"/>
  <c r="CQ16"/>
  <c r="CR16" s="1"/>
  <c r="CS16" s="1"/>
  <c r="CJ19"/>
  <c r="CK19" s="1"/>
  <c r="CL19" s="1"/>
  <c r="CJ10"/>
  <c r="CJ18"/>
  <c r="CK18" s="1"/>
  <c r="CL18" s="1"/>
  <c r="CJ14"/>
  <c r="CK14" s="1"/>
  <c r="CL14" s="1"/>
  <c r="CJ12"/>
  <c r="CK12" s="1"/>
  <c r="CL12" s="1"/>
  <c r="CJ17"/>
  <c r="CK17" s="1"/>
  <c r="CL17" s="1"/>
  <c r="CJ21"/>
  <c r="CJ11"/>
  <c r="CJ16"/>
  <c r="CK16" s="1"/>
  <c r="CL16" s="1"/>
  <c r="CJ13"/>
  <c r="CK13" s="1"/>
  <c r="CL13" s="1"/>
  <c r="CJ9"/>
  <c r="CK9" s="1"/>
  <c r="CL9" s="1"/>
  <c r="CJ20"/>
  <c r="CK20" s="1"/>
  <c r="CL20" s="1"/>
  <c r="CJ15"/>
  <c r="CK15" s="1"/>
  <c r="CL15" s="1"/>
  <c r="CX17"/>
  <c r="CY17" s="1"/>
  <c r="CZ17" s="1"/>
  <c r="CX21"/>
  <c r="CY21" s="1"/>
  <c r="CZ21" s="1"/>
  <c r="CX18"/>
  <c r="CY18" s="1"/>
  <c r="CZ18" s="1"/>
  <c r="CX12"/>
  <c r="CY12" s="1"/>
  <c r="CZ12" s="1"/>
  <c r="CX26"/>
  <c r="CY26" s="1"/>
  <c r="CZ26" s="1"/>
  <c r="CX19"/>
  <c r="CY19" s="1"/>
  <c r="CZ19" s="1"/>
  <c r="CX16"/>
  <c r="CY16" s="1"/>
  <c r="CZ16" s="1"/>
  <c r="CX22"/>
  <c r="CY22" s="1"/>
  <c r="CZ22" s="1"/>
  <c r="CX25"/>
  <c r="CY25" s="1"/>
  <c r="CZ25" s="1"/>
  <c r="CX13"/>
  <c r="CY13" s="1"/>
  <c r="CZ13" s="1"/>
  <c r="CX23"/>
  <c r="CY23" s="1"/>
  <c r="CZ23" s="1"/>
  <c r="CX14"/>
  <c r="CY14" s="1"/>
  <c r="CZ14" s="1"/>
  <c r="CX15"/>
  <c r="CY15" s="1"/>
  <c r="CZ15" s="1"/>
  <c r="P298" i="26" s="1"/>
  <c r="CX11" i="17"/>
  <c r="CY11" s="1"/>
  <c r="CZ11" s="1"/>
  <c r="CX20"/>
  <c r="CY20" s="1"/>
  <c r="CZ20" s="1"/>
  <c r="CX9"/>
  <c r="CY9" s="1"/>
  <c r="CZ9" s="1"/>
  <c r="CX10"/>
  <c r="CY10" s="1"/>
  <c r="CZ10" s="1"/>
  <c r="CX24"/>
  <c r="CY24" s="1"/>
  <c r="CZ24" s="1"/>
  <c r="Y113" i="27"/>
  <c r="L286" i="26"/>
  <c r="AA109" i="27"/>
  <c r="K292" i="26"/>
  <c r="K256"/>
  <c r="U113" i="27"/>
  <c r="AA115"/>
  <c r="K286" i="26"/>
  <c r="M113" i="27"/>
  <c r="L287" i="26"/>
  <c r="I290"/>
  <c r="AB112" i="27"/>
  <c r="AA112"/>
  <c r="L113"/>
  <c r="L289" i="26"/>
  <c r="A293"/>
  <c r="A294" s="1"/>
  <c r="A295" s="1"/>
  <c r="A296" s="1"/>
  <c r="A297" s="1"/>
  <c r="A298" s="1"/>
  <c r="A299" s="1"/>
  <c r="A300" s="1"/>
  <c r="A301" s="1"/>
  <c r="A302" s="1"/>
  <c r="A303" s="1"/>
  <c r="A304" s="1"/>
  <c r="C290"/>
  <c r="K113" i="27"/>
  <c r="K287" i="26"/>
  <c r="AB109" i="27"/>
  <c r="S113"/>
  <c r="P147"/>
  <c r="P144"/>
  <c r="E144"/>
  <c r="I142"/>
  <c r="P141"/>
  <c r="E141"/>
  <c r="C147"/>
  <c r="O145"/>
  <c r="G144"/>
  <c r="O142"/>
  <c r="C142"/>
  <c r="G141"/>
  <c r="G147"/>
  <c r="I144"/>
  <c r="P142"/>
  <c r="E142"/>
  <c r="L142" s="1"/>
  <c r="I141"/>
  <c r="O147"/>
  <c r="O144"/>
  <c r="C144"/>
  <c r="G142"/>
  <c r="O141"/>
  <c r="C141"/>
  <c r="P326" i="26"/>
  <c r="O323"/>
  <c r="C323"/>
  <c r="I321"/>
  <c r="G320"/>
  <c r="C326"/>
  <c r="P323"/>
  <c r="E323"/>
  <c r="O321"/>
  <c r="C321"/>
  <c r="I320"/>
  <c r="G326"/>
  <c r="G323"/>
  <c r="P321"/>
  <c r="E321"/>
  <c r="O320"/>
  <c r="C320"/>
  <c r="K320" s="1"/>
  <c r="O326"/>
  <c r="O324"/>
  <c r="I323"/>
  <c r="G321"/>
  <c r="P320"/>
  <c r="E320"/>
  <c r="L320" s="1"/>
  <c r="AI212" i="17"/>
  <c r="G6" i="23" s="1"/>
  <c r="E332" i="26"/>
  <c r="M330"/>
  <c r="E330"/>
  <c r="O330"/>
  <c r="G330"/>
  <c r="O332"/>
  <c r="I330"/>
  <c r="B330"/>
  <c r="J332"/>
  <c r="K330"/>
  <c r="C330"/>
  <c r="AK212" i="17"/>
  <c r="I6" i="23" s="1"/>
  <c r="AL212" i="17"/>
  <c r="BF212"/>
  <c r="D7" i="23" s="1"/>
  <c r="N7" s="1"/>
  <c r="A129" i="27"/>
  <c r="A130" s="1"/>
  <c r="A131" s="1"/>
  <c r="A132" s="1"/>
  <c r="A133" s="1"/>
  <c r="A134" s="1"/>
  <c r="A135" s="1"/>
  <c r="A136" s="1"/>
  <c r="A137" s="1"/>
  <c r="A138" s="1"/>
  <c r="A139" s="1"/>
  <c r="I151"/>
  <c r="O153"/>
  <c r="E135"/>
  <c r="B151"/>
  <c r="K151"/>
  <c r="N134"/>
  <c r="E132"/>
  <c r="E131"/>
  <c r="E151"/>
  <c r="E136"/>
  <c r="AD136"/>
  <c r="R158" s="1"/>
  <c r="M151"/>
  <c r="H133"/>
  <c r="C133"/>
  <c r="E157"/>
  <c r="O151"/>
  <c r="M154"/>
  <c r="G151"/>
  <c r="C151"/>
  <c r="E134"/>
  <c r="N133"/>
  <c r="N135"/>
  <c r="E153"/>
  <c r="E154"/>
  <c r="J153"/>
  <c r="G156"/>
  <c r="M155"/>
  <c r="E156"/>
  <c r="AJ212" i="17"/>
  <c r="H6" i="23" s="1"/>
  <c r="U60" i="27"/>
  <c r="BX212" i="17"/>
  <c r="F8" i="23"/>
  <c r="AD215" i="17"/>
  <c r="K6" i="23" s="1"/>
  <c r="AD217" i="17"/>
  <c r="AD214"/>
  <c r="AD218"/>
  <c r="AD216"/>
  <c r="AD210"/>
  <c r="AF212"/>
  <c r="AD212"/>
  <c r="J6" i="23"/>
  <c r="M8" i="24"/>
  <c r="A305" i="26"/>
  <c r="AH247"/>
  <c r="AH245"/>
  <c r="AH214"/>
  <c r="AI278"/>
  <c r="AG278"/>
  <c r="AH278"/>
  <c r="AI247"/>
  <c r="AH212"/>
  <c r="N312"/>
  <c r="E310"/>
  <c r="N313"/>
  <c r="AH311" s="1"/>
  <c r="E314"/>
  <c r="E309"/>
  <c r="C311"/>
  <c r="N311"/>
  <c r="H311"/>
  <c r="E313"/>
  <c r="E312"/>
  <c r="A307"/>
  <c r="A308" s="1"/>
  <c r="A309" s="1"/>
  <c r="A310" s="1"/>
  <c r="A311" s="1"/>
  <c r="A312" s="1"/>
  <c r="A313" s="1"/>
  <c r="A314" s="1"/>
  <c r="A315" s="1"/>
  <c r="A316" s="1"/>
  <c r="A317" s="1"/>
  <c r="A318" s="1"/>
  <c r="AG247"/>
  <c r="CX8" i="17"/>
  <c r="CY8" s="1"/>
  <c r="P332" i="26"/>
  <c r="K298"/>
  <c r="CQ8" i="17"/>
  <c r="CR8" s="1"/>
  <c r="K332" i="26"/>
  <c r="CJ8" i="17"/>
  <c r="CK8" s="1"/>
  <c r="F332" i="26"/>
  <c r="BQ7" i="24"/>
  <c r="BQ18"/>
  <c r="BQ22"/>
  <c r="BQ26"/>
  <c r="BQ30"/>
  <c r="BQ34"/>
  <c r="BQ38"/>
  <c r="BQ42"/>
  <c r="BQ46"/>
  <c r="BQ50"/>
  <c r="BQ54"/>
  <c r="BQ58"/>
  <c r="BQ62"/>
  <c r="BQ66"/>
  <c r="BQ70"/>
  <c r="BQ74"/>
  <c r="BQ78"/>
  <c r="BQ82"/>
  <c r="BQ86"/>
  <c r="BQ90"/>
  <c r="BQ94"/>
  <c r="BQ98"/>
  <c r="BQ102"/>
  <c r="BQ106"/>
  <c r="BQ110"/>
  <c r="BQ114"/>
  <c r="BQ118"/>
  <c r="BQ122"/>
  <c r="BQ12"/>
  <c r="BQ16"/>
  <c r="BQ20"/>
  <c r="BQ24"/>
  <c r="BQ28"/>
  <c r="BQ32"/>
  <c r="BQ36"/>
  <c r="BQ40"/>
  <c r="BQ44"/>
  <c r="BQ48"/>
  <c r="BQ52"/>
  <c r="BQ56"/>
  <c r="BQ60"/>
  <c r="BQ64"/>
  <c r="BQ68"/>
  <c r="BQ72"/>
  <c r="BQ76"/>
  <c r="BQ80"/>
  <c r="BQ84"/>
  <c r="BQ88"/>
  <c r="BQ92"/>
  <c r="BQ96"/>
  <c r="BQ100"/>
  <c r="BQ104"/>
  <c r="BQ108"/>
  <c r="BQ112"/>
  <c r="BQ116"/>
  <c r="BQ120"/>
  <c r="BQ124"/>
  <c r="BQ185"/>
  <c r="BQ10"/>
  <c r="BQ14"/>
  <c r="BQ186"/>
  <c r="BQ190"/>
  <c r="BQ194"/>
  <c r="BQ198"/>
  <c r="BQ202"/>
  <c r="BQ8"/>
  <c r="BQ17"/>
  <c r="BQ21"/>
  <c r="BQ25"/>
  <c r="BQ29"/>
  <c r="BQ33"/>
  <c r="BQ37"/>
  <c r="BQ41"/>
  <c r="BQ45"/>
  <c r="BQ49"/>
  <c r="BQ53"/>
  <c r="BQ57"/>
  <c r="BQ61"/>
  <c r="BQ65"/>
  <c r="BQ69"/>
  <c r="BQ73"/>
  <c r="BQ77"/>
  <c r="BQ81"/>
  <c r="BQ85"/>
  <c r="BQ89"/>
  <c r="BQ93"/>
  <c r="BQ97"/>
  <c r="BQ101"/>
  <c r="BQ105"/>
  <c r="BQ109"/>
  <c r="BQ113"/>
  <c r="BQ117"/>
  <c r="BQ121"/>
  <c r="BQ125"/>
  <c r="BQ129"/>
  <c r="BQ133"/>
  <c r="BQ137"/>
  <c r="BQ141"/>
  <c r="BQ145"/>
  <c r="BQ149"/>
  <c r="BQ153"/>
  <c r="BQ157"/>
  <c r="BQ161"/>
  <c r="BQ165"/>
  <c r="BQ169"/>
  <c r="BQ173"/>
  <c r="BQ177"/>
  <c r="BQ181"/>
  <c r="BQ19"/>
  <c r="BQ23"/>
  <c r="BQ27"/>
  <c r="BQ31"/>
  <c r="BQ35"/>
  <c r="BQ39"/>
  <c r="BQ43"/>
  <c r="BQ47"/>
  <c r="BQ51"/>
  <c r="BQ55"/>
  <c r="BQ59"/>
  <c r="BQ63"/>
  <c r="BQ67"/>
  <c r="BQ71"/>
  <c r="BQ75"/>
  <c r="BQ79"/>
  <c r="BQ83"/>
  <c r="BQ87"/>
  <c r="BQ91"/>
  <c r="BQ95"/>
  <c r="BQ99"/>
  <c r="BQ103"/>
  <c r="BQ107"/>
  <c r="BQ111"/>
  <c r="BQ115"/>
  <c r="BQ119"/>
  <c r="BQ123"/>
  <c r="BQ127"/>
  <c r="BQ131"/>
  <c r="BQ135"/>
  <c r="BQ139"/>
  <c r="BQ143"/>
  <c r="BQ147"/>
  <c r="BQ151"/>
  <c r="BQ155"/>
  <c r="BQ159"/>
  <c r="BQ163"/>
  <c r="BQ167"/>
  <c r="BQ171"/>
  <c r="BQ175"/>
  <c r="BQ179"/>
  <c r="BQ183"/>
  <c r="BQ184"/>
  <c r="BQ188"/>
  <c r="BQ192"/>
  <c r="BQ196"/>
  <c r="BQ200"/>
  <c r="BQ204"/>
  <c r="BQ191"/>
  <c r="BQ195"/>
  <c r="BQ199"/>
  <c r="BQ203"/>
  <c r="BQ9"/>
  <c r="BQ128"/>
  <c r="BQ132"/>
  <c r="BQ136"/>
  <c r="BQ140"/>
  <c r="BQ144"/>
  <c r="BQ148"/>
  <c r="BQ152"/>
  <c r="BQ156"/>
  <c r="BQ160"/>
  <c r="BQ164"/>
  <c r="BQ168"/>
  <c r="BQ172"/>
  <c r="BQ176"/>
  <c r="BQ180"/>
  <c r="BQ187"/>
  <c r="BQ126"/>
  <c r="BQ130"/>
  <c r="BQ134"/>
  <c r="BQ138"/>
  <c r="BQ142"/>
  <c r="BQ146"/>
  <c r="BQ150"/>
  <c r="BQ154"/>
  <c r="BQ158"/>
  <c r="BQ162"/>
  <c r="BQ166"/>
  <c r="BQ170"/>
  <c r="BQ174"/>
  <c r="BQ178"/>
  <c r="BQ182"/>
  <c r="BQ6"/>
  <c r="BQ13"/>
  <c r="BQ11"/>
  <c r="BQ15"/>
  <c r="BQ189"/>
  <c r="BQ193"/>
  <c r="BQ197"/>
  <c r="BQ201"/>
  <c r="S7" i="17"/>
  <c r="W7" s="1"/>
  <c r="DI7" s="1"/>
  <c r="K147" i="27" l="1"/>
  <c r="V158"/>
  <c r="AA158"/>
  <c r="E213" i="26"/>
  <c r="F298"/>
  <c r="L321"/>
  <c r="M289"/>
  <c r="P230"/>
  <c r="P121" i="27"/>
  <c r="K230" i="26"/>
  <c r="K121" i="27"/>
  <c r="F230" i="26"/>
  <c r="F121" i="27"/>
  <c r="AB113"/>
  <c r="K144"/>
  <c r="L141"/>
  <c r="C145"/>
  <c r="M256" i="26"/>
  <c r="AC112" i="27"/>
  <c r="M286" i="26"/>
  <c r="M287"/>
  <c r="M320"/>
  <c r="K321"/>
  <c r="AA113" i="27"/>
  <c r="K323" i="26"/>
  <c r="L290"/>
  <c r="G324"/>
  <c r="C324"/>
  <c r="A319"/>
  <c r="A320" s="1"/>
  <c r="A321" s="1"/>
  <c r="A322" s="1"/>
  <c r="A323" s="1"/>
  <c r="A324" s="1"/>
  <c r="A325" s="1"/>
  <c r="A326" s="1"/>
  <c r="A327" s="1"/>
  <c r="A328" s="1"/>
  <c r="A329" s="1"/>
  <c r="A330" s="1"/>
  <c r="A331" s="1"/>
  <c r="A332" s="1"/>
  <c r="A333" s="1"/>
  <c r="K141" i="27"/>
  <c r="E145"/>
  <c r="K290" i="26"/>
  <c r="K326"/>
  <c r="A140" i="27"/>
  <c r="A141" s="1"/>
  <c r="A142" s="1"/>
  <c r="A143" s="1"/>
  <c r="A144" s="1"/>
  <c r="A145" s="1"/>
  <c r="A146" s="1"/>
  <c r="A147" s="1"/>
  <c r="A148" s="1"/>
  <c r="A149" s="1"/>
  <c r="A150" s="1"/>
  <c r="A151" s="1"/>
  <c r="A152" s="1"/>
  <c r="A153" s="1"/>
  <c r="A154" s="1"/>
  <c r="A155" s="1"/>
  <c r="A156" s="1"/>
  <c r="A157" s="1"/>
  <c r="L144"/>
  <c r="M144" s="1"/>
  <c r="E324" i="26"/>
  <c r="I324"/>
  <c r="I145" i="27"/>
  <c r="K142"/>
  <c r="M142" s="1"/>
  <c r="AC109"/>
  <c r="L323" i="26"/>
  <c r="M323" s="1"/>
  <c r="G145" i="27"/>
  <c r="AE147"/>
  <c r="W144"/>
  <c r="AE142"/>
  <c r="S142"/>
  <c r="W141"/>
  <c r="AF147"/>
  <c r="Y144"/>
  <c r="AF142"/>
  <c r="U142"/>
  <c r="Y141"/>
  <c r="S147"/>
  <c r="AE144"/>
  <c r="S144"/>
  <c r="W142"/>
  <c r="AE141"/>
  <c r="S141"/>
  <c r="W147"/>
  <c r="AE145"/>
  <c r="AF144"/>
  <c r="U144"/>
  <c r="Y142"/>
  <c r="AF141"/>
  <c r="U141"/>
  <c r="AV213" i="17"/>
  <c r="F162" i="26"/>
  <c r="F89" i="27"/>
  <c r="V25"/>
  <c r="F60" i="26"/>
  <c r="K94"/>
  <c r="K57" i="27"/>
  <c r="P162" i="26"/>
  <c r="P89" i="27"/>
  <c r="P128" i="26"/>
  <c r="AF57" i="27"/>
  <c r="P264" i="26"/>
  <c r="AF121" i="27"/>
  <c r="K153"/>
  <c r="K128" i="26"/>
  <c r="AA57" i="27"/>
  <c r="K60" i="26"/>
  <c r="AA25" i="27"/>
  <c r="P60" i="26"/>
  <c r="AF25" i="27"/>
  <c r="P94" i="26"/>
  <c r="P57" i="27"/>
  <c r="P153"/>
  <c r="F94" i="26"/>
  <c r="F57" i="27"/>
  <c r="F196" i="26"/>
  <c r="V89" i="27"/>
  <c r="K264" i="26"/>
  <c r="AA121" i="27"/>
  <c r="K196" i="26"/>
  <c r="AA89" i="27"/>
  <c r="P196" i="26"/>
  <c r="AF89" i="27"/>
  <c r="AN212" i="17"/>
  <c r="F153" i="27"/>
  <c r="K162" i="26"/>
  <c r="K89" i="27"/>
  <c r="F128" i="26"/>
  <c r="V57" i="27"/>
  <c r="F264" i="26"/>
  <c r="V121" i="27"/>
  <c r="U134"/>
  <c r="AD133"/>
  <c r="W151"/>
  <c r="U151"/>
  <c r="U131"/>
  <c r="V153"/>
  <c r="U132"/>
  <c r="S133"/>
  <c r="N168"/>
  <c r="B190" s="1"/>
  <c r="U136"/>
  <c r="AC154"/>
  <c r="AE151"/>
  <c r="AD134"/>
  <c r="U154"/>
  <c r="R151"/>
  <c r="U135"/>
  <c r="U157"/>
  <c r="Y151"/>
  <c r="AE153"/>
  <c r="U153"/>
  <c r="AF153"/>
  <c r="AA153"/>
  <c r="S151"/>
  <c r="X133"/>
  <c r="AA151"/>
  <c r="AC151"/>
  <c r="AD135"/>
  <c r="Z153"/>
  <c r="AC155"/>
  <c r="W156"/>
  <c r="U156"/>
  <c r="K4" i="24"/>
  <c r="AI281" i="26"/>
  <c r="AH246"/>
  <c r="AH248"/>
  <c r="AI312"/>
  <c r="AG312"/>
  <c r="AH312"/>
  <c r="AG281"/>
  <c r="AH279"/>
  <c r="AH281"/>
  <c r="CL8" i="17"/>
  <c r="CF217"/>
  <c r="CF215"/>
  <c r="CF210"/>
  <c r="CF214"/>
  <c r="CF218"/>
  <c r="CF216"/>
  <c r="CZ8"/>
  <c r="CT216"/>
  <c r="CT218"/>
  <c r="CT214"/>
  <c r="CT217"/>
  <c r="CT210"/>
  <c r="CT215"/>
  <c r="D8" i="23"/>
  <c r="BN213" i="17"/>
  <c r="CM218"/>
  <c r="CM216"/>
  <c r="CM215"/>
  <c r="CM210"/>
  <c r="CM217"/>
  <c r="CM214"/>
  <c r="F5" i="24"/>
  <c r="G5"/>
  <c r="C5"/>
  <c r="I5"/>
  <c r="H5"/>
  <c r="W5"/>
  <c r="BQ203" i="10"/>
  <c r="BQ187"/>
  <c r="BQ9"/>
  <c r="BQ194"/>
  <c r="BQ114"/>
  <c r="BQ98"/>
  <c r="BQ82"/>
  <c r="BQ66"/>
  <c r="BQ50"/>
  <c r="BQ34"/>
  <c r="BQ120"/>
  <c r="BQ104"/>
  <c r="BQ88"/>
  <c r="BQ72"/>
  <c r="BQ56"/>
  <c r="BQ40"/>
  <c r="BQ24"/>
  <c r="E5" i="24"/>
  <c r="BQ5"/>
  <c r="BQ175" i="10"/>
  <c r="BQ159"/>
  <c r="BQ143"/>
  <c r="BQ127"/>
  <c r="BQ111"/>
  <c r="BQ95"/>
  <c r="BQ79"/>
  <c r="BQ63"/>
  <c r="BQ47"/>
  <c r="BQ31"/>
  <c r="BQ186"/>
  <c r="BQ15"/>
  <c r="BQ185"/>
  <c r="BQ169"/>
  <c r="BQ153"/>
  <c r="BQ137"/>
  <c r="BQ121"/>
  <c r="BQ105"/>
  <c r="BQ89"/>
  <c r="BQ73"/>
  <c r="BQ57"/>
  <c r="BQ41"/>
  <c r="BQ25"/>
  <c r="BQ200"/>
  <c r="BQ197"/>
  <c r="BQ184"/>
  <c r="BQ168"/>
  <c r="BQ152"/>
  <c r="BQ136"/>
  <c r="BQ14"/>
  <c r="BQ174"/>
  <c r="BQ158"/>
  <c r="BQ142"/>
  <c r="BQ199"/>
  <c r="BQ206"/>
  <c r="BQ126"/>
  <c r="BQ110"/>
  <c r="BQ94"/>
  <c r="BQ78"/>
  <c r="BQ62"/>
  <c r="BQ46"/>
  <c r="BQ30"/>
  <c r="BQ116"/>
  <c r="BQ100"/>
  <c r="BQ84"/>
  <c r="BQ68"/>
  <c r="BQ52"/>
  <c r="BQ36"/>
  <c r="BQ20"/>
  <c r="BQ171"/>
  <c r="BQ155"/>
  <c r="BQ139"/>
  <c r="BQ123"/>
  <c r="BQ107"/>
  <c r="BQ91"/>
  <c r="BQ75"/>
  <c r="BQ59"/>
  <c r="BQ43"/>
  <c r="BQ27"/>
  <c r="BQ11"/>
  <c r="BQ181"/>
  <c r="BQ165"/>
  <c r="BQ149"/>
  <c r="BQ133"/>
  <c r="BQ117"/>
  <c r="BQ101"/>
  <c r="BQ85"/>
  <c r="BQ69"/>
  <c r="BQ53"/>
  <c r="BQ37"/>
  <c r="BQ21"/>
  <c r="BQ196"/>
  <c r="BQ193"/>
  <c r="BQ180"/>
  <c r="BQ164"/>
  <c r="BQ148"/>
  <c r="BQ132"/>
  <c r="BQ170"/>
  <c r="BQ154"/>
  <c r="BQ138"/>
  <c r="BQ10"/>
  <c r="BQ195"/>
  <c r="BQ188"/>
  <c r="BQ202"/>
  <c r="BQ122"/>
  <c r="BQ106"/>
  <c r="BQ90"/>
  <c r="BQ74"/>
  <c r="BQ58"/>
  <c r="BQ42"/>
  <c r="BQ26"/>
  <c r="BQ112"/>
  <c r="BQ96"/>
  <c r="BQ80"/>
  <c r="BQ64"/>
  <c r="BQ48"/>
  <c r="BQ32"/>
  <c r="BQ17"/>
  <c r="BQ183"/>
  <c r="BQ167"/>
  <c r="BQ151"/>
  <c r="BQ135"/>
  <c r="BQ119"/>
  <c r="BQ103"/>
  <c r="BQ87"/>
  <c r="BQ71"/>
  <c r="BQ55"/>
  <c r="BQ39"/>
  <c r="BQ23"/>
  <c r="BQ177"/>
  <c r="BQ161"/>
  <c r="BQ145"/>
  <c r="BQ129"/>
  <c r="BQ113"/>
  <c r="BQ97"/>
  <c r="BQ81"/>
  <c r="BQ65"/>
  <c r="BQ49"/>
  <c r="BQ33"/>
  <c r="BQ192"/>
  <c r="BQ205"/>
  <c r="BQ189"/>
  <c r="BQ176"/>
  <c r="BQ160"/>
  <c r="BQ144"/>
  <c r="BQ128"/>
  <c r="BQ182"/>
  <c r="BQ166"/>
  <c r="BQ150"/>
  <c r="BQ134"/>
  <c r="BQ16"/>
  <c r="BQ191"/>
  <c r="BQ190"/>
  <c r="BQ7"/>
  <c r="BQ198"/>
  <c r="BQ118"/>
  <c r="BQ102"/>
  <c r="BQ86"/>
  <c r="BQ70"/>
  <c r="BQ54"/>
  <c r="BQ38"/>
  <c r="BQ22"/>
  <c r="BQ124"/>
  <c r="BQ108"/>
  <c r="BQ92"/>
  <c r="BQ76"/>
  <c r="BQ60"/>
  <c r="BQ44"/>
  <c r="BQ28"/>
  <c r="BQ13"/>
  <c r="BQ179"/>
  <c r="BQ163"/>
  <c r="BQ147"/>
  <c r="BQ131"/>
  <c r="BQ115"/>
  <c r="BQ99"/>
  <c r="BQ83"/>
  <c r="BQ67"/>
  <c r="BQ51"/>
  <c r="BQ35"/>
  <c r="BQ19"/>
  <c r="BQ8"/>
  <c r="BQ173"/>
  <c r="BQ157"/>
  <c r="BQ141"/>
  <c r="BQ125"/>
  <c r="BQ109"/>
  <c r="BQ93"/>
  <c r="BQ77"/>
  <c r="BQ61"/>
  <c r="BQ45"/>
  <c r="BQ29"/>
  <c r="BQ204"/>
  <c r="BQ201"/>
  <c r="BQ172"/>
  <c r="BQ156"/>
  <c r="BQ140"/>
  <c r="BQ18"/>
  <c r="BQ178"/>
  <c r="BQ162"/>
  <c r="BQ146"/>
  <c r="BQ130"/>
  <c r="D5" i="24"/>
  <c r="BQ12" i="10"/>
  <c r="A158" i="27" l="1"/>
  <c r="A159" s="1"/>
  <c r="F190"/>
  <c r="K190"/>
  <c r="A334" i="26"/>
  <c r="A335" s="1"/>
  <c r="A336" s="1"/>
  <c r="A337" s="1"/>
  <c r="A338" s="1"/>
  <c r="A339" s="1"/>
  <c r="M321"/>
  <c r="M324" s="1"/>
  <c r="AC113" i="27"/>
  <c r="AB141"/>
  <c r="AA144"/>
  <c r="AA141"/>
  <c r="AB144"/>
  <c r="M290" i="26"/>
  <c r="K324"/>
  <c r="AA147" i="27"/>
  <c r="U145"/>
  <c r="AA142"/>
  <c r="L324" i="26"/>
  <c r="W145" i="27"/>
  <c r="S145"/>
  <c r="AB142"/>
  <c r="L145"/>
  <c r="M141"/>
  <c r="M145" s="1"/>
  <c r="K145"/>
  <c r="Y145"/>
  <c r="G179"/>
  <c r="I176"/>
  <c r="P174"/>
  <c r="E174"/>
  <c r="I173"/>
  <c r="O179"/>
  <c r="O176"/>
  <c r="C176"/>
  <c r="G174"/>
  <c r="O173"/>
  <c r="C173"/>
  <c r="P179"/>
  <c r="P176"/>
  <c r="E176"/>
  <c r="L176" s="1"/>
  <c r="I174"/>
  <c r="P173"/>
  <c r="E173"/>
  <c r="L173" s="1"/>
  <c r="C179"/>
  <c r="O177"/>
  <c r="G176"/>
  <c r="O174"/>
  <c r="C174"/>
  <c r="G173"/>
  <c r="E186"/>
  <c r="N166"/>
  <c r="C183"/>
  <c r="C165"/>
  <c r="K185"/>
  <c r="E164"/>
  <c r="E185"/>
  <c r="E163"/>
  <c r="E168"/>
  <c r="H165"/>
  <c r="B183"/>
  <c r="P185"/>
  <c r="O185"/>
  <c r="J185"/>
  <c r="E167"/>
  <c r="I183"/>
  <c r="G183"/>
  <c r="M186"/>
  <c r="A161"/>
  <c r="A162" s="1"/>
  <c r="A163" s="1"/>
  <c r="A164" s="1"/>
  <c r="A165" s="1"/>
  <c r="A166" s="1"/>
  <c r="A167" s="1"/>
  <c r="A168" s="1"/>
  <c r="A169" s="1"/>
  <c r="A170" s="1"/>
  <c r="A171" s="1"/>
  <c r="A172" s="1"/>
  <c r="A173" s="1"/>
  <c r="A174" s="1"/>
  <c r="A175" s="1"/>
  <c r="A176" s="1"/>
  <c r="A177" s="1"/>
  <c r="A178" s="1"/>
  <c r="A179" s="1"/>
  <c r="F185"/>
  <c r="O183"/>
  <c r="E183"/>
  <c r="E166"/>
  <c r="K183"/>
  <c r="N165"/>
  <c r="M183"/>
  <c r="AD168"/>
  <c r="R190" s="1"/>
  <c r="E189"/>
  <c r="N167"/>
  <c r="M187"/>
  <c r="G188"/>
  <c r="E188"/>
  <c r="P25"/>
  <c r="P26" i="26"/>
  <c r="F25" i="27"/>
  <c r="F26" i="26"/>
  <c r="CF212" i="17"/>
  <c r="CI212"/>
  <c r="H10" i="23" s="1"/>
  <c r="CJ212" i="17"/>
  <c r="I10" i="23" s="1"/>
  <c r="CH212" i="17"/>
  <c r="G10" i="23" s="1"/>
  <c r="CG212" i="17"/>
  <c r="CK212"/>
  <c r="J10" i="23" s="1"/>
  <c r="D6"/>
  <c r="AD213" i="17"/>
  <c r="AH282" i="26"/>
  <c r="E247"/>
  <c r="AH280"/>
  <c r="AH315"/>
  <c r="AH313"/>
  <c r="AI315"/>
  <c r="AG315"/>
  <c r="CY212" i="17"/>
  <c r="J12" i="23" s="1"/>
  <c r="CV212" i="17"/>
  <c r="G12" i="23" s="1"/>
  <c r="CW212" i="17"/>
  <c r="H12" i="23" s="1"/>
  <c r="CT212" i="17"/>
  <c r="CX212"/>
  <c r="I12" i="23" s="1"/>
  <c r="S8" i="17"/>
  <c r="AA190" i="27" l="1"/>
  <c r="V190"/>
  <c r="E281" i="26"/>
  <c r="AC144" i="27"/>
  <c r="AC141"/>
  <c r="AB145"/>
  <c r="AA145"/>
  <c r="K174"/>
  <c r="G177"/>
  <c r="E177"/>
  <c r="C177"/>
  <c r="L174"/>
  <c r="M174" s="1"/>
  <c r="A180"/>
  <c r="A181" s="1"/>
  <c r="A182" s="1"/>
  <c r="A183" s="1"/>
  <c r="A184" s="1"/>
  <c r="A185" s="1"/>
  <c r="A186" s="1"/>
  <c r="A187" s="1"/>
  <c r="A188" s="1"/>
  <c r="A189" s="1"/>
  <c r="K173"/>
  <c r="K176"/>
  <c r="M176" s="1"/>
  <c r="I177"/>
  <c r="K179"/>
  <c r="AC142"/>
  <c r="S179"/>
  <c r="AE176"/>
  <c r="S176"/>
  <c r="W174"/>
  <c r="AE173"/>
  <c r="S173"/>
  <c r="W179"/>
  <c r="AE177"/>
  <c r="AF176"/>
  <c r="U176"/>
  <c r="Y174"/>
  <c r="AF173"/>
  <c r="U173"/>
  <c r="AE179"/>
  <c r="W176"/>
  <c r="AE174"/>
  <c r="S174"/>
  <c r="W173"/>
  <c r="AF179"/>
  <c r="Y176"/>
  <c r="AF174"/>
  <c r="U174"/>
  <c r="Y173"/>
  <c r="AA173"/>
  <c r="X165"/>
  <c r="S183"/>
  <c r="AD166"/>
  <c r="AE185"/>
  <c r="AA183"/>
  <c r="AC187"/>
  <c r="W188"/>
  <c r="AF185"/>
  <c r="U183"/>
  <c r="AD167"/>
  <c r="U163"/>
  <c r="U168"/>
  <c r="U186"/>
  <c r="Z185"/>
  <c r="AA185"/>
  <c r="U166"/>
  <c r="AD165"/>
  <c r="AC186"/>
  <c r="AE183"/>
  <c r="AC183"/>
  <c r="U164"/>
  <c r="S165"/>
  <c r="W183"/>
  <c r="N200"/>
  <c r="B222" s="1"/>
  <c r="U189"/>
  <c r="Y183"/>
  <c r="U167"/>
  <c r="V185"/>
  <c r="U185"/>
  <c r="R183"/>
  <c r="U188"/>
  <c r="AH314" i="26"/>
  <c r="AH316"/>
  <c r="W8" i="17"/>
  <c r="J204" i="24"/>
  <c r="J92"/>
  <c r="J163"/>
  <c r="J138"/>
  <c r="J165"/>
  <c r="J96"/>
  <c r="J66"/>
  <c r="J200"/>
  <c r="J199"/>
  <c r="J159"/>
  <c r="J167"/>
  <c r="J110"/>
  <c r="J94"/>
  <c r="J59"/>
  <c r="J140"/>
  <c r="J197"/>
  <c r="J172"/>
  <c r="J129"/>
  <c r="J136"/>
  <c r="J78"/>
  <c r="J177"/>
  <c r="J79"/>
  <c r="J135"/>
  <c r="J190"/>
  <c r="J158"/>
  <c r="J57"/>
  <c r="J154"/>
  <c r="J118"/>
  <c r="J53"/>
  <c r="J182"/>
  <c r="J115"/>
  <c r="J74"/>
  <c r="J178"/>
  <c r="J196"/>
  <c r="J100"/>
  <c r="J141"/>
  <c r="J116"/>
  <c r="J191"/>
  <c r="J131"/>
  <c r="J179"/>
  <c r="J160"/>
  <c r="J85"/>
  <c r="J170"/>
  <c r="J117"/>
  <c r="J122"/>
  <c r="J76"/>
  <c r="J56"/>
  <c r="J137"/>
  <c r="J68"/>
  <c r="J186"/>
  <c r="J58"/>
  <c r="J105"/>
  <c r="J171"/>
  <c r="J168"/>
  <c r="J201"/>
  <c r="J148"/>
  <c r="J71"/>
  <c r="J126"/>
  <c r="J103"/>
  <c r="J189"/>
  <c r="J75"/>
  <c r="J61"/>
  <c r="J187"/>
  <c r="J104"/>
  <c r="J133"/>
  <c r="J169"/>
  <c r="J101"/>
  <c r="J97"/>
  <c r="J106"/>
  <c r="J120"/>
  <c r="J156"/>
  <c r="J146"/>
  <c r="J195"/>
  <c r="J130"/>
  <c r="J98"/>
  <c r="J144"/>
  <c r="J69"/>
  <c r="J73"/>
  <c r="J70"/>
  <c r="J149"/>
  <c r="J175"/>
  <c r="J153"/>
  <c r="J84"/>
  <c r="J124"/>
  <c r="J89"/>
  <c r="J99"/>
  <c r="J121"/>
  <c r="J193"/>
  <c r="J123"/>
  <c r="J109"/>
  <c r="J77"/>
  <c r="J150"/>
  <c r="J203"/>
  <c r="J132"/>
  <c r="J194"/>
  <c r="J87"/>
  <c r="J166"/>
  <c r="J81"/>
  <c r="J125"/>
  <c r="J142"/>
  <c r="J155"/>
  <c r="J107"/>
  <c r="J127"/>
  <c r="J111"/>
  <c r="J198"/>
  <c r="J184"/>
  <c r="J152"/>
  <c r="J128"/>
  <c r="J134"/>
  <c r="J64"/>
  <c r="J83"/>
  <c r="J55"/>
  <c r="J139"/>
  <c r="J164"/>
  <c r="J183"/>
  <c r="J93"/>
  <c r="J88"/>
  <c r="J102"/>
  <c r="J112"/>
  <c r="J86"/>
  <c r="J181"/>
  <c r="J82"/>
  <c r="J54"/>
  <c r="J67"/>
  <c r="J114"/>
  <c r="J95"/>
  <c r="J91"/>
  <c r="J162"/>
  <c r="J151"/>
  <c r="J188"/>
  <c r="J63"/>
  <c r="J185"/>
  <c r="J174"/>
  <c r="J180"/>
  <c r="J157"/>
  <c r="J143"/>
  <c r="J62"/>
  <c r="J161"/>
  <c r="J65"/>
  <c r="J173"/>
  <c r="J113"/>
  <c r="J145"/>
  <c r="J108"/>
  <c r="J60"/>
  <c r="J202"/>
  <c r="J192"/>
  <c r="J80"/>
  <c r="J72"/>
  <c r="J119"/>
  <c r="J90"/>
  <c r="J176"/>
  <c r="J147"/>
  <c r="CS8" i="17"/>
  <c r="AA8" l="1"/>
  <c r="P13" i="27" s="1"/>
  <c r="A190"/>
  <c r="A191" s="1"/>
  <c r="F222"/>
  <c r="K222"/>
  <c r="AC145"/>
  <c r="AA174"/>
  <c r="AB174"/>
  <c r="U177"/>
  <c r="Y177"/>
  <c r="AA179"/>
  <c r="L177"/>
  <c r="AB173"/>
  <c r="AC173" s="1"/>
  <c r="S177"/>
  <c r="K177"/>
  <c r="M173"/>
  <c r="M177" s="1"/>
  <c r="W177"/>
  <c r="AB176"/>
  <c r="AA176"/>
  <c r="AA177" s="1"/>
  <c r="C211"/>
  <c r="O209"/>
  <c r="G208"/>
  <c r="O206"/>
  <c r="C206"/>
  <c r="G205"/>
  <c r="G211"/>
  <c r="I208"/>
  <c r="P206"/>
  <c r="E206"/>
  <c r="I205"/>
  <c r="O211"/>
  <c r="O208"/>
  <c r="C208"/>
  <c r="G206"/>
  <c r="O205"/>
  <c r="C205"/>
  <c r="P211"/>
  <c r="P208"/>
  <c r="E208"/>
  <c r="L208" s="1"/>
  <c r="I206"/>
  <c r="P205"/>
  <c r="E205"/>
  <c r="L205" s="1"/>
  <c r="E198"/>
  <c r="E221"/>
  <c r="N197"/>
  <c r="E200"/>
  <c r="K215"/>
  <c r="C197"/>
  <c r="N198"/>
  <c r="P217"/>
  <c r="O215"/>
  <c r="E220"/>
  <c r="AD200"/>
  <c r="R222" s="1"/>
  <c r="N199"/>
  <c r="E217"/>
  <c r="A193"/>
  <c r="A194" s="1"/>
  <c r="A195" s="1"/>
  <c r="A196" s="1"/>
  <c r="A197" s="1"/>
  <c r="A198" s="1"/>
  <c r="A199" s="1"/>
  <c r="A200" s="1"/>
  <c r="A201" s="1"/>
  <c r="A202" s="1"/>
  <c r="A203" s="1"/>
  <c r="M219"/>
  <c r="E218"/>
  <c r="O217"/>
  <c r="M215"/>
  <c r="E215"/>
  <c r="K217"/>
  <c r="E195"/>
  <c r="G220"/>
  <c r="M218"/>
  <c r="I215"/>
  <c r="H197"/>
  <c r="B215"/>
  <c r="J217"/>
  <c r="G215"/>
  <c r="E199"/>
  <c r="F217"/>
  <c r="C215"/>
  <c r="E196"/>
  <c r="K26" i="26"/>
  <c r="K25" i="27"/>
  <c r="AB8" i="17"/>
  <c r="U91" i="27"/>
  <c r="DI8" i="17"/>
  <c r="E315" i="26"/>
  <c r="CP212" i="17"/>
  <c r="H11" i="23" s="1"/>
  <c r="CQ212" i="17"/>
  <c r="I11" i="23" s="1"/>
  <c r="CR212" i="17"/>
  <c r="J11" i="23" s="1"/>
  <c r="CO212" i="17"/>
  <c r="G11" i="23" s="1"/>
  <c r="CM212" i="17"/>
  <c r="J10" i="24"/>
  <c r="C12" i="23"/>
  <c r="C11"/>
  <c r="J39" i="24"/>
  <c r="J38"/>
  <c r="J43"/>
  <c r="J49"/>
  <c r="J37"/>
  <c r="J41"/>
  <c r="J48"/>
  <c r="J44"/>
  <c r="J46"/>
  <c r="J45"/>
  <c r="J42"/>
  <c r="J40"/>
  <c r="J35"/>
  <c r="J36"/>
  <c r="J47"/>
  <c r="J52"/>
  <c r="J51"/>
  <c r="J50"/>
  <c r="J23"/>
  <c r="J22"/>
  <c r="J30"/>
  <c r="E187" i="27"/>
  <c r="J24" i="24"/>
  <c r="U155" i="27"/>
  <c r="J31" i="24"/>
  <c r="J25"/>
  <c r="J33"/>
  <c r="J28"/>
  <c r="J26"/>
  <c r="J34"/>
  <c r="J29"/>
  <c r="U187" i="27"/>
  <c r="J32" i="24"/>
  <c r="J27"/>
  <c r="J21"/>
  <c r="CU212" i="17"/>
  <c r="F12" i="23" s="1"/>
  <c r="CN212" i="17"/>
  <c r="L11" i="23"/>
  <c r="K11"/>
  <c r="M11"/>
  <c r="M12"/>
  <c r="K12"/>
  <c r="L12"/>
  <c r="AC8" i="17" l="1"/>
  <c r="K212" s="1"/>
  <c r="P14" i="26"/>
  <c r="V222" i="27"/>
  <c r="AA222"/>
  <c r="AC174"/>
  <c r="C209"/>
  <c r="DJ8" i="17"/>
  <c r="DM8"/>
  <c r="DP8"/>
  <c r="O17" i="27" s="1"/>
  <c r="K205"/>
  <c r="M205" s="1"/>
  <c r="L206"/>
  <c r="L209" s="1"/>
  <c r="K208"/>
  <c r="M208" s="1"/>
  <c r="I209"/>
  <c r="K211"/>
  <c r="AB177"/>
  <c r="K206"/>
  <c r="E209"/>
  <c r="G209"/>
  <c r="AC176"/>
  <c r="A204"/>
  <c r="A205" s="1"/>
  <c r="A206" s="1"/>
  <c r="A207" s="1"/>
  <c r="A208" s="1"/>
  <c r="A209" s="1"/>
  <c r="A210" s="1"/>
  <c r="A211" s="1"/>
  <c r="A212" s="1"/>
  <c r="A213" s="1"/>
  <c r="A214" s="1"/>
  <c r="A215" s="1"/>
  <c r="A216" s="1"/>
  <c r="A217" s="1"/>
  <c r="A218" s="1"/>
  <c r="A219" s="1"/>
  <c r="A220" s="1"/>
  <c r="A221" s="1"/>
  <c r="AF211"/>
  <c r="Y208"/>
  <c r="AF206"/>
  <c r="U206"/>
  <c r="Y205"/>
  <c r="S211"/>
  <c r="AE208"/>
  <c r="S208"/>
  <c r="W206"/>
  <c r="AE205"/>
  <c r="S205"/>
  <c r="W211"/>
  <c r="AE209"/>
  <c r="AF208"/>
  <c r="U208"/>
  <c r="Y206"/>
  <c r="AF205"/>
  <c r="U205"/>
  <c r="AE211"/>
  <c r="W208"/>
  <c r="AE206"/>
  <c r="S206"/>
  <c r="W205"/>
  <c r="AD198"/>
  <c r="AE217"/>
  <c r="U217"/>
  <c r="AD197"/>
  <c r="U220"/>
  <c r="R215"/>
  <c r="X197"/>
  <c r="U196"/>
  <c r="U195"/>
  <c r="AD199"/>
  <c r="AF217"/>
  <c r="AC219"/>
  <c r="W220"/>
  <c r="AA215"/>
  <c r="U215"/>
  <c r="AC215"/>
  <c r="U198"/>
  <c r="S197"/>
  <c r="U200"/>
  <c r="U218"/>
  <c r="S215"/>
  <c r="AC218"/>
  <c r="AE215"/>
  <c r="N232"/>
  <c r="B254" s="1"/>
  <c r="V217"/>
  <c r="AA217"/>
  <c r="W215"/>
  <c r="U199"/>
  <c r="U221"/>
  <c r="Y215"/>
  <c r="Z217"/>
  <c r="J19" i="24"/>
  <c r="J18"/>
  <c r="J20"/>
  <c r="J17"/>
  <c r="U219" i="27"/>
  <c r="J16" i="24"/>
  <c r="E219" i="27"/>
  <c r="E155"/>
  <c r="U123"/>
  <c r="E91"/>
  <c r="U59"/>
  <c r="E59"/>
  <c r="U27"/>
  <c r="O13"/>
  <c r="J15" i="24"/>
  <c r="J13"/>
  <c r="J12"/>
  <c r="J11"/>
  <c r="J14"/>
  <c r="J6"/>
  <c r="F11" i="23"/>
  <c r="O5" i="24"/>
  <c r="K214" i="17"/>
  <c r="K218"/>
  <c r="K210"/>
  <c r="K216"/>
  <c r="K217"/>
  <c r="K215"/>
  <c r="K5" i="23" s="1"/>
  <c r="J8" i="24"/>
  <c r="J7"/>
  <c r="J9"/>
  <c r="CZ212" i="17"/>
  <c r="CT213" s="1"/>
  <c r="CS212"/>
  <c r="CM213" s="1"/>
  <c r="BX200" i="24"/>
  <c r="CA74"/>
  <c r="BU69"/>
  <c r="CA89"/>
  <c r="BU203"/>
  <c r="BU155"/>
  <c r="BW134"/>
  <c r="BU88"/>
  <c r="CA114"/>
  <c r="BS174"/>
  <c r="BZ113"/>
  <c r="BU119"/>
  <c r="BZ85"/>
  <c r="BZ186"/>
  <c r="BT148"/>
  <c r="BZ126"/>
  <c r="BS169"/>
  <c r="BY204"/>
  <c r="BU199"/>
  <c r="BZ172"/>
  <c r="BU178"/>
  <c r="BZ144"/>
  <c r="BY124"/>
  <c r="BZ150"/>
  <c r="BU128"/>
  <c r="BU164"/>
  <c r="BU93"/>
  <c r="CC67"/>
  <c r="BR188"/>
  <c r="BV173"/>
  <c r="BT72"/>
  <c r="BY160"/>
  <c r="BU68"/>
  <c r="BT71"/>
  <c r="BT133"/>
  <c r="BZ195"/>
  <c r="BX92"/>
  <c r="BS159"/>
  <c r="BZ197"/>
  <c r="BT129"/>
  <c r="BZ190"/>
  <c r="BX57"/>
  <c r="BT196"/>
  <c r="BU70"/>
  <c r="BX121"/>
  <c r="BT194"/>
  <c r="BZ127"/>
  <c r="BX83"/>
  <c r="BZ112"/>
  <c r="BS91"/>
  <c r="BZ157"/>
  <c r="BZ108"/>
  <c r="BS176"/>
  <c r="CB117"/>
  <c r="BX105"/>
  <c r="BZ97"/>
  <c r="CA163"/>
  <c r="BT167"/>
  <c r="BT136"/>
  <c r="BZ158"/>
  <c r="BS154"/>
  <c r="BS100"/>
  <c r="BU73"/>
  <c r="BT99"/>
  <c r="BU142"/>
  <c r="BZ107"/>
  <c r="BU64"/>
  <c r="BS102"/>
  <c r="BU95"/>
  <c r="BU185"/>
  <c r="BZ145"/>
  <c r="BT90"/>
  <c r="BX170"/>
  <c r="BZ58"/>
  <c r="BU103"/>
  <c r="BS101"/>
  <c r="BU138"/>
  <c r="BT118"/>
  <c r="BT141"/>
  <c r="BU175"/>
  <c r="BZ123"/>
  <c r="BV166"/>
  <c r="BT198"/>
  <c r="BT139"/>
  <c r="BZ181"/>
  <c r="CA151"/>
  <c r="BU202"/>
  <c r="BY191"/>
  <c r="BT76"/>
  <c r="BZ168"/>
  <c r="BU189"/>
  <c r="BZ61"/>
  <c r="BZ120"/>
  <c r="CB165"/>
  <c r="BV177"/>
  <c r="BR53"/>
  <c r="BT116"/>
  <c r="BT149"/>
  <c r="BV193"/>
  <c r="BU132"/>
  <c r="BU87"/>
  <c r="BR111"/>
  <c r="BU55"/>
  <c r="BU86"/>
  <c r="BZ162"/>
  <c r="CA180"/>
  <c r="BY60"/>
  <c r="BU147"/>
  <c r="BZ122"/>
  <c r="BT171"/>
  <c r="BU75"/>
  <c r="BV106"/>
  <c r="BZ96"/>
  <c r="BU110"/>
  <c r="BZ59"/>
  <c r="BU78"/>
  <c r="BX79"/>
  <c r="BZ182"/>
  <c r="BZ98"/>
  <c r="BZ84"/>
  <c r="BZ77"/>
  <c r="BZ125"/>
  <c r="BX152"/>
  <c r="BZ183"/>
  <c r="BZ54"/>
  <c r="BU63"/>
  <c r="BU62"/>
  <c r="BZ65"/>
  <c r="BZ80"/>
  <c r="BZ179"/>
  <c r="BZ137"/>
  <c r="BS148"/>
  <c r="BW148"/>
  <c r="BZ104"/>
  <c r="BZ146"/>
  <c r="BZ66"/>
  <c r="BU94"/>
  <c r="BZ140"/>
  <c r="BZ135"/>
  <c r="BX115"/>
  <c r="BX130"/>
  <c r="BX153"/>
  <c r="BZ109"/>
  <c r="BZ81"/>
  <c r="BZ184"/>
  <c r="BX164"/>
  <c r="BX82"/>
  <c r="BU143"/>
  <c r="BZ161"/>
  <c r="BU192"/>
  <c r="BZ131"/>
  <c r="BZ56"/>
  <c r="BX201"/>
  <c r="BZ187"/>
  <c r="BX156"/>
  <c r="AC177" i="27" l="1"/>
  <c r="E251"/>
  <c r="K254"/>
  <c r="F254"/>
  <c r="A222"/>
  <c r="A223" s="1"/>
  <c r="AA205"/>
  <c r="AA206"/>
  <c r="AB205"/>
  <c r="M206"/>
  <c r="M209" s="1"/>
  <c r="AB208"/>
  <c r="DK8" i="17"/>
  <c r="DL12"/>
  <c r="M166" i="26" s="1"/>
  <c r="DL31" i="17"/>
  <c r="DL20"/>
  <c r="DL19"/>
  <c r="DL24"/>
  <c r="DL16"/>
  <c r="DL11"/>
  <c r="M132" i="26" s="1"/>
  <c r="DL23" i="17"/>
  <c r="DL18"/>
  <c r="DL34"/>
  <c r="DL21"/>
  <c r="DL29"/>
  <c r="DL8"/>
  <c r="DL32"/>
  <c r="DL17"/>
  <c r="M336" i="26" s="1"/>
  <c r="DL35" i="17"/>
  <c r="DL14"/>
  <c r="M234" i="26" s="1"/>
  <c r="DL37" i="17"/>
  <c r="DL28"/>
  <c r="DL26"/>
  <c r="DL36"/>
  <c r="DL25"/>
  <c r="DL33"/>
  <c r="DL22"/>
  <c r="M252" i="27" s="1"/>
  <c r="DL27" i="17"/>
  <c r="DL30"/>
  <c r="DL15"/>
  <c r="DL9"/>
  <c r="M64" i="26" s="1"/>
  <c r="DL10" i="17"/>
  <c r="M98" i="26" s="1"/>
  <c r="DL13" i="17"/>
  <c r="M200" i="26" s="1"/>
  <c r="U209" i="27"/>
  <c r="AA211"/>
  <c r="S209"/>
  <c r="AB206"/>
  <c r="AA208"/>
  <c r="AC208" s="1"/>
  <c r="Y209"/>
  <c r="W209"/>
  <c r="K209"/>
  <c r="O243"/>
  <c r="P240"/>
  <c r="E240"/>
  <c r="I238"/>
  <c r="P237"/>
  <c r="E237"/>
  <c r="P243"/>
  <c r="C243"/>
  <c r="O241"/>
  <c r="G240"/>
  <c r="O238"/>
  <c r="C238"/>
  <c r="G237"/>
  <c r="G243"/>
  <c r="I240"/>
  <c r="P238"/>
  <c r="E238"/>
  <c r="I237"/>
  <c r="O240"/>
  <c r="C240"/>
  <c r="G238"/>
  <c r="O237"/>
  <c r="C237"/>
  <c r="O14" i="26"/>
  <c r="R212" i="17"/>
  <c r="I5" i="23" s="1"/>
  <c r="Q212" i="17"/>
  <c r="H5" i="23" s="1"/>
  <c r="O212" i="17"/>
  <c r="G5" i="23" s="1"/>
  <c r="A225" i="27"/>
  <c r="A226" s="1"/>
  <c r="A227" s="1"/>
  <c r="A228" s="1"/>
  <c r="A229" s="1"/>
  <c r="A230" s="1"/>
  <c r="A231" s="1"/>
  <c r="A232" s="1"/>
  <c r="A233" s="1"/>
  <c r="A234" s="1"/>
  <c r="A235" s="1"/>
  <c r="A236" s="1"/>
  <c r="A237" s="1"/>
  <c r="A238" s="1"/>
  <c r="A239" s="1"/>
  <c r="A240" s="1"/>
  <c r="A241" s="1"/>
  <c r="A242" s="1"/>
  <c r="A243" s="1"/>
  <c r="E227"/>
  <c r="O247"/>
  <c r="M247"/>
  <c r="G247"/>
  <c r="E247"/>
  <c r="E249"/>
  <c r="E250"/>
  <c r="N230"/>
  <c r="E228"/>
  <c r="C229"/>
  <c r="K247"/>
  <c r="F249"/>
  <c r="AD232"/>
  <c r="R254" s="1"/>
  <c r="K249"/>
  <c r="B247"/>
  <c r="M251"/>
  <c r="M250"/>
  <c r="E230"/>
  <c r="P249"/>
  <c r="C247"/>
  <c r="N231"/>
  <c r="E232"/>
  <c r="E231"/>
  <c r="N229"/>
  <c r="H229"/>
  <c r="O249"/>
  <c r="J249"/>
  <c r="I247"/>
  <c r="G252"/>
  <c r="E252"/>
  <c r="E253"/>
  <c r="G28"/>
  <c r="G30" i="26"/>
  <c r="O18"/>
  <c r="M27" i="27"/>
  <c r="M29" i="26"/>
  <c r="S212" i="17"/>
  <c r="J5" i="23" s="1"/>
  <c r="M188" i="27"/>
  <c r="M220"/>
  <c r="AC188"/>
  <c r="AC156"/>
  <c r="AC220"/>
  <c r="CL212" i="17"/>
  <c r="CF213" s="1"/>
  <c r="F10" i="23"/>
  <c r="BZ164" i="24"/>
  <c r="BY67"/>
  <c r="CC127"/>
  <c r="M8" i="23"/>
  <c r="BV164" i="24"/>
  <c r="BS164"/>
  <c r="BV148"/>
  <c r="BV67"/>
  <c r="BW164"/>
  <c r="CB164"/>
  <c r="BR148"/>
  <c r="BZ148"/>
  <c r="CA173"/>
  <c r="BU67"/>
  <c r="L8" i="23"/>
  <c r="BR164" i="24"/>
  <c r="CA164"/>
  <c r="BT164"/>
  <c r="CA148"/>
  <c r="BX173"/>
  <c r="BT67"/>
  <c r="BW166"/>
  <c r="CA144"/>
  <c r="BU123"/>
  <c r="CC107"/>
  <c r="BX133"/>
  <c r="BY172"/>
  <c r="BV133"/>
  <c r="BX172"/>
  <c r="BU172"/>
  <c r="BU107"/>
  <c r="BT91"/>
  <c r="BT172"/>
  <c r="BZ134"/>
  <c r="BX175"/>
  <c r="CB172"/>
  <c r="BW168"/>
  <c r="CB175"/>
  <c r="BU133"/>
  <c r="BZ74"/>
  <c r="CA168"/>
  <c r="BT175"/>
  <c r="BY107"/>
  <c r="BW127"/>
  <c r="BV171"/>
  <c r="BW175"/>
  <c r="CA175"/>
  <c r="BS175"/>
  <c r="BX107"/>
  <c r="CB107"/>
  <c r="BT107"/>
  <c r="BT124"/>
  <c r="BR175"/>
  <c r="BV175"/>
  <c r="BZ175"/>
  <c r="BW107"/>
  <c r="CA107"/>
  <c r="BS107"/>
  <c r="BY194"/>
  <c r="BY175"/>
  <c r="CC175"/>
  <c r="BR107"/>
  <c r="BV107"/>
  <c r="BX171"/>
  <c r="BS171"/>
  <c r="CA202"/>
  <c r="BT95"/>
  <c r="CC71"/>
  <c r="CC74"/>
  <c r="BV74"/>
  <c r="BW171"/>
  <c r="BZ171"/>
  <c r="BS149"/>
  <c r="BW116"/>
  <c r="BY148"/>
  <c r="CC148"/>
  <c r="BU148"/>
  <c r="BV127"/>
  <c r="CA119"/>
  <c r="BY74"/>
  <c r="BR171"/>
  <c r="CA171"/>
  <c r="BY164"/>
  <c r="CC164"/>
  <c r="BX148"/>
  <c r="CB148"/>
  <c r="BS168"/>
  <c r="BU74"/>
  <c r="BV60"/>
  <c r="BW193"/>
  <c r="BV72"/>
  <c r="BX91"/>
  <c r="BT159"/>
  <c r="CA55"/>
  <c r="BW202"/>
  <c r="BS202"/>
  <c r="CC118"/>
  <c r="BT101"/>
  <c r="BV64"/>
  <c r="BV117"/>
  <c r="CB91"/>
  <c r="BU196"/>
  <c r="BU57"/>
  <c r="CC159"/>
  <c r="BY106"/>
  <c r="CB202"/>
  <c r="BX101"/>
  <c r="BR64"/>
  <c r="BY117"/>
  <c r="BY91"/>
  <c r="BU91"/>
  <c r="CC57"/>
  <c r="CB159"/>
  <c r="BS72"/>
  <c r="BS76"/>
  <c r="BX202"/>
  <c r="BT202"/>
  <c r="BZ64"/>
  <c r="CC91"/>
  <c r="BY57"/>
  <c r="BY168"/>
  <c r="CC168"/>
  <c r="BU168"/>
  <c r="CB101"/>
  <c r="CA145"/>
  <c r="BX64"/>
  <c r="CB64"/>
  <c r="BT64"/>
  <c r="BW163"/>
  <c r="BX97"/>
  <c r="BU105"/>
  <c r="CC83"/>
  <c r="BY127"/>
  <c r="BR127"/>
  <c r="CB127"/>
  <c r="BY196"/>
  <c r="BS57"/>
  <c r="BW57"/>
  <c r="CA57"/>
  <c r="BU159"/>
  <c r="BR159"/>
  <c r="BX159"/>
  <c r="BT68"/>
  <c r="BW72"/>
  <c r="CC72"/>
  <c r="CC113"/>
  <c r="BX168"/>
  <c r="CB168"/>
  <c r="BT168"/>
  <c r="BY101"/>
  <c r="BU101"/>
  <c r="CC90"/>
  <c r="BW145"/>
  <c r="BW64"/>
  <c r="CA64"/>
  <c r="BS64"/>
  <c r="CC105"/>
  <c r="BS127"/>
  <c r="BU127"/>
  <c r="CA127"/>
  <c r="BZ57"/>
  <c r="BR57"/>
  <c r="BV57"/>
  <c r="BZ159"/>
  <c r="BV159"/>
  <c r="BY159"/>
  <c r="BR72"/>
  <c r="CA72"/>
  <c r="BU72"/>
  <c r="BW204"/>
  <c r="CB126"/>
  <c r="BS155"/>
  <c r="BU162"/>
  <c r="BZ86"/>
  <c r="BR168"/>
  <c r="BV168"/>
  <c r="CC101"/>
  <c r="BS145"/>
  <c r="BY64"/>
  <c r="CC64"/>
  <c r="BT97"/>
  <c r="BY105"/>
  <c r="BX127"/>
  <c r="BT127"/>
  <c r="CC196"/>
  <c r="CB57"/>
  <c r="BT57"/>
  <c r="BW159"/>
  <c r="CA159"/>
  <c r="BY72"/>
  <c r="BZ72"/>
  <c r="CC100"/>
  <c r="CA167"/>
  <c r="BY136"/>
  <c r="CB87"/>
  <c r="BU141"/>
  <c r="CA138"/>
  <c r="CA99"/>
  <c r="BV75"/>
  <c r="BZ60"/>
  <c r="BW55"/>
  <c r="BS55"/>
  <c r="BS193"/>
  <c r="CA193"/>
  <c r="BT165"/>
  <c r="BW99"/>
  <c r="BS99"/>
  <c r="CB73"/>
  <c r="BW167"/>
  <c r="BS167"/>
  <c r="CA60"/>
  <c r="BR55"/>
  <c r="BZ55"/>
  <c r="CB193"/>
  <c r="BX193"/>
  <c r="BU120"/>
  <c r="BU102"/>
  <c r="BR99"/>
  <c r="BZ99"/>
  <c r="BT100"/>
  <c r="BR167"/>
  <c r="BZ167"/>
  <c r="BS60"/>
  <c r="BV55"/>
  <c r="BT193"/>
  <c r="BV99"/>
  <c r="BS73"/>
  <c r="BX100"/>
  <c r="BV167"/>
  <c r="BW60"/>
  <c r="BR165"/>
  <c r="BU151"/>
  <c r="CC141"/>
  <c r="CA58"/>
  <c r="CC102"/>
  <c r="BY99"/>
  <c r="CC99"/>
  <c r="BU99"/>
  <c r="CA73"/>
  <c r="CB100"/>
  <c r="BU136"/>
  <c r="BY167"/>
  <c r="CC167"/>
  <c r="BU167"/>
  <c r="BR60"/>
  <c r="BY141"/>
  <c r="BY102"/>
  <c r="BX99"/>
  <c r="CB99"/>
  <c r="BY100"/>
  <c r="BU100"/>
  <c r="CC136"/>
  <c r="BX167"/>
  <c r="CB167"/>
  <c r="BV147"/>
  <c r="CB60"/>
  <c r="BT60"/>
  <c r="BX60"/>
  <c r="BS165"/>
  <c r="BX165"/>
  <c r="BY120"/>
  <c r="BU198"/>
  <c r="BU117"/>
  <c r="CC117"/>
  <c r="CC60"/>
  <c r="BU60"/>
  <c r="BZ165"/>
  <c r="CA165"/>
  <c r="CC120"/>
  <c r="BR117"/>
  <c r="BZ117"/>
  <c r="CA121"/>
  <c r="BV129"/>
  <c r="BW160"/>
  <c r="BR169"/>
  <c r="BY171"/>
  <c r="CC171"/>
  <c r="BU171"/>
  <c r="BR202"/>
  <c r="BV202"/>
  <c r="BZ202"/>
  <c r="CB171"/>
  <c r="BZ111"/>
  <c r="BY202"/>
  <c r="CC202"/>
  <c r="BV139"/>
  <c r="CB157"/>
  <c r="CA108"/>
  <c r="CC151"/>
  <c r="BR139"/>
  <c r="BX95"/>
  <c r="BT157"/>
  <c r="BR86"/>
  <c r="BY53"/>
  <c r="BY151"/>
  <c r="BZ139"/>
  <c r="BY198"/>
  <c r="CB95"/>
  <c r="BX157"/>
  <c r="CB195"/>
  <c r="BW157"/>
  <c r="BS157"/>
  <c r="BR70"/>
  <c r="CA157"/>
  <c r="CC112"/>
  <c r="BZ70"/>
  <c r="BV199"/>
  <c r="BV70"/>
  <c r="BW195"/>
  <c r="BW155"/>
  <c r="BR155"/>
  <c r="BZ155"/>
  <c r="BU195"/>
  <c r="BT186"/>
  <c r="CA155"/>
  <c r="CA70"/>
  <c r="BT195"/>
  <c r="BW186"/>
  <c r="BV155"/>
  <c r="CA75"/>
  <c r="CB147"/>
  <c r="BT188"/>
  <c r="BW86"/>
  <c r="BS86"/>
  <c r="BT87"/>
  <c r="CC53"/>
  <c r="BW139"/>
  <c r="CA139"/>
  <c r="BS139"/>
  <c r="BV198"/>
  <c r="BR118"/>
  <c r="BZ118"/>
  <c r="BR103"/>
  <c r="BS58"/>
  <c r="BW170"/>
  <c r="BW90"/>
  <c r="BS90"/>
  <c r="BR154"/>
  <c r="CA97"/>
  <c r="BU112"/>
  <c r="CC194"/>
  <c r="BW92"/>
  <c r="CC133"/>
  <c r="BR133"/>
  <c r="CA133"/>
  <c r="CB160"/>
  <c r="CA160"/>
  <c r="BY150"/>
  <c r="CA204"/>
  <c r="BW75"/>
  <c r="BS75"/>
  <c r="BX147"/>
  <c r="BT147"/>
  <c r="BV188"/>
  <c r="CA86"/>
  <c r="BX87"/>
  <c r="BT53"/>
  <c r="CA53"/>
  <c r="BY139"/>
  <c r="CC139"/>
  <c r="BU139"/>
  <c r="BR198"/>
  <c r="BZ198"/>
  <c r="BV118"/>
  <c r="BT138"/>
  <c r="BZ103"/>
  <c r="BW58"/>
  <c r="CA90"/>
  <c r="BW97"/>
  <c r="BS97"/>
  <c r="BY112"/>
  <c r="BW70"/>
  <c r="BS70"/>
  <c r="CA195"/>
  <c r="CB133"/>
  <c r="BZ133"/>
  <c r="BS133"/>
  <c r="BR160"/>
  <c r="BX72"/>
  <c r="CB72"/>
  <c r="BR67"/>
  <c r="BZ67"/>
  <c r="BR204"/>
  <c r="CA186"/>
  <c r="CB174"/>
  <c r="BR75"/>
  <c r="BZ75"/>
  <c r="BU122"/>
  <c r="BR147"/>
  <c r="BZ147"/>
  <c r="BX188"/>
  <c r="BV86"/>
  <c r="BZ53"/>
  <c r="BX53"/>
  <c r="BZ191"/>
  <c r="BX139"/>
  <c r="CB139"/>
  <c r="CC198"/>
  <c r="BY118"/>
  <c r="BU118"/>
  <c r="BZ138"/>
  <c r="BV103"/>
  <c r="BY90"/>
  <c r="BU90"/>
  <c r="CB97"/>
  <c r="BU194"/>
  <c r="BW133"/>
  <c r="BY133"/>
  <c r="BZ160"/>
  <c r="CC150"/>
  <c r="BS204"/>
  <c r="BV93"/>
  <c r="BU150"/>
  <c r="BZ204"/>
  <c r="BV204"/>
  <c r="BY174"/>
  <c r="BU174"/>
  <c r="BX174"/>
  <c r="BT174"/>
  <c r="CC174"/>
  <c r="BR176"/>
  <c r="BW108"/>
  <c r="BS108"/>
  <c r="BY83"/>
  <c r="BR129"/>
  <c r="BZ129"/>
  <c r="BW144"/>
  <c r="BS144"/>
  <c r="BU126"/>
  <c r="BV69"/>
  <c r="BW147"/>
  <c r="CA147"/>
  <c r="BS147"/>
  <c r="CB151"/>
  <c r="BX151"/>
  <c r="BS166"/>
  <c r="CB58"/>
  <c r="CA170"/>
  <c r="BR90"/>
  <c r="BV90"/>
  <c r="BZ90"/>
  <c r="CB102"/>
  <c r="CB108"/>
  <c r="BU83"/>
  <c r="CC129"/>
  <c r="BU71"/>
  <c r="BT173"/>
  <c r="BR93"/>
  <c r="BX150"/>
  <c r="BT150"/>
  <c r="CB144"/>
  <c r="BZ199"/>
  <c r="CC126"/>
  <c r="BS186"/>
  <c r="BW113"/>
  <c r="CB134"/>
  <c r="BY147"/>
  <c r="CC147"/>
  <c r="CA116"/>
  <c r="CA76"/>
  <c r="BT151"/>
  <c r="CA166"/>
  <c r="BX58"/>
  <c r="BT58"/>
  <c r="BS170"/>
  <c r="BX90"/>
  <c r="CB90"/>
  <c r="BX102"/>
  <c r="BT102"/>
  <c r="BX108"/>
  <c r="BT108"/>
  <c r="BY129"/>
  <c r="BU129"/>
  <c r="BY71"/>
  <c r="BZ93"/>
  <c r="CB150"/>
  <c r="BX144"/>
  <c r="BT144"/>
  <c r="BR199"/>
  <c r="BY126"/>
  <c r="BX186"/>
  <c r="BS113"/>
  <c r="BX134"/>
  <c r="CB69"/>
  <c r="CB186"/>
  <c r="BX75"/>
  <c r="CB75"/>
  <c r="BT75"/>
  <c r="BY122"/>
  <c r="BX86"/>
  <c r="CB86"/>
  <c r="BT86"/>
  <c r="BX55"/>
  <c r="CB55"/>
  <c r="BT55"/>
  <c r="CC193"/>
  <c r="BU193"/>
  <c r="BY193"/>
  <c r="BS116"/>
  <c r="BV53"/>
  <c r="BU53"/>
  <c r="BW53"/>
  <c r="CC165"/>
  <c r="BW165"/>
  <c r="BU165"/>
  <c r="BR191"/>
  <c r="BZ151"/>
  <c r="BR151"/>
  <c r="BV151"/>
  <c r="BW198"/>
  <c r="CA198"/>
  <c r="BS198"/>
  <c r="BY123"/>
  <c r="BW118"/>
  <c r="CA118"/>
  <c r="BS118"/>
  <c r="BR101"/>
  <c r="BV101"/>
  <c r="BZ101"/>
  <c r="BY58"/>
  <c r="CC58"/>
  <c r="BU58"/>
  <c r="BR102"/>
  <c r="BV102"/>
  <c r="BZ102"/>
  <c r="BR100"/>
  <c r="BV100"/>
  <c r="BZ100"/>
  <c r="BV154"/>
  <c r="BT163"/>
  <c r="BY97"/>
  <c r="CC97"/>
  <c r="BU97"/>
  <c r="BS117"/>
  <c r="BW117"/>
  <c r="CA117"/>
  <c r="BV176"/>
  <c r="BY108"/>
  <c r="CC108"/>
  <c r="BU108"/>
  <c r="BY157"/>
  <c r="CC157"/>
  <c r="BU157"/>
  <c r="BR91"/>
  <c r="BV91"/>
  <c r="BZ91"/>
  <c r="BS121"/>
  <c r="BX70"/>
  <c r="CB70"/>
  <c r="BT70"/>
  <c r="BW129"/>
  <c r="CA129"/>
  <c r="BS129"/>
  <c r="BX195"/>
  <c r="CC195"/>
  <c r="BX68"/>
  <c r="BS160"/>
  <c r="BX160"/>
  <c r="BY144"/>
  <c r="CC144"/>
  <c r="BU144"/>
  <c r="CC172"/>
  <c r="CB204"/>
  <c r="BT204"/>
  <c r="BX204"/>
  <c r="BX126"/>
  <c r="BT126"/>
  <c r="BY186"/>
  <c r="CC186"/>
  <c r="BU186"/>
  <c r="BY113"/>
  <c r="BU113"/>
  <c r="BR174"/>
  <c r="BV174"/>
  <c r="BZ174"/>
  <c r="BT134"/>
  <c r="BX155"/>
  <c r="CB155"/>
  <c r="BT155"/>
  <c r="CC89"/>
  <c r="BR69"/>
  <c r="BZ69"/>
  <c r="BR74"/>
  <c r="C6" i="23"/>
  <c r="BY75" i="24"/>
  <c r="CC75"/>
  <c r="CC122"/>
  <c r="BY86"/>
  <c r="CC86"/>
  <c r="BY55"/>
  <c r="CC55"/>
  <c r="BZ193"/>
  <c r="BR193"/>
  <c r="BS53"/>
  <c r="CB53"/>
  <c r="BY165"/>
  <c r="BV165"/>
  <c r="BU61"/>
  <c r="BW76"/>
  <c r="BV191"/>
  <c r="BS151"/>
  <c r="BW151"/>
  <c r="BX198"/>
  <c r="CB198"/>
  <c r="CC123"/>
  <c r="BX118"/>
  <c r="CB118"/>
  <c r="BW101"/>
  <c r="CA101"/>
  <c r="BR58"/>
  <c r="BV58"/>
  <c r="BW102"/>
  <c r="CA102"/>
  <c r="BW100"/>
  <c r="CA100"/>
  <c r="BZ154"/>
  <c r="BV163"/>
  <c r="BR97"/>
  <c r="BV97"/>
  <c r="BT117"/>
  <c r="BX117"/>
  <c r="BZ176"/>
  <c r="BR108"/>
  <c r="BV108"/>
  <c r="BR157"/>
  <c r="BV157"/>
  <c r="BW91"/>
  <c r="CA91"/>
  <c r="BW121"/>
  <c r="BY70"/>
  <c r="CC70"/>
  <c r="BX129"/>
  <c r="CB129"/>
  <c r="BY195"/>
  <c r="BS195"/>
  <c r="CB68"/>
  <c r="BT160"/>
  <c r="BV160"/>
  <c r="BT128"/>
  <c r="BR144"/>
  <c r="BV144"/>
  <c r="CC204"/>
  <c r="BU204"/>
  <c r="BR186"/>
  <c r="BV186"/>
  <c r="CA113"/>
  <c r="BW174"/>
  <c r="CA174"/>
  <c r="BV134"/>
  <c r="BR134"/>
  <c r="BY155"/>
  <c r="CC155"/>
  <c r="BX69"/>
  <c r="BT69"/>
  <c r="CC106"/>
  <c r="BW149"/>
  <c r="BU177"/>
  <c r="BY61"/>
  <c r="CB191"/>
  <c r="BT191"/>
  <c r="BX191"/>
  <c r="CC181"/>
  <c r="CC166"/>
  <c r="BU166"/>
  <c r="BY166"/>
  <c r="BW141"/>
  <c r="CA141"/>
  <c r="BS141"/>
  <c r="BX103"/>
  <c r="CB103"/>
  <c r="BT103"/>
  <c r="BY145"/>
  <c r="CC145"/>
  <c r="BU145"/>
  <c r="BX73"/>
  <c r="BV73"/>
  <c r="BT73"/>
  <c r="BW136"/>
  <c r="CA136"/>
  <c r="BS136"/>
  <c r="BS105"/>
  <c r="BW105"/>
  <c r="CA105"/>
  <c r="BS83"/>
  <c r="BW83"/>
  <c r="CA83"/>
  <c r="BW194"/>
  <c r="CA194"/>
  <c r="BS194"/>
  <c r="BW196"/>
  <c r="CA196"/>
  <c r="BS196"/>
  <c r="BW71"/>
  <c r="CA71"/>
  <c r="BS71"/>
  <c r="CC173"/>
  <c r="BZ173"/>
  <c r="BY173"/>
  <c r="BX93"/>
  <c r="CB93"/>
  <c r="BT93"/>
  <c r="BW111"/>
  <c r="CC177"/>
  <c r="BS191"/>
  <c r="BW191"/>
  <c r="CA191"/>
  <c r="BY181"/>
  <c r="CB166"/>
  <c r="BT166"/>
  <c r="BX166"/>
  <c r="BR141"/>
  <c r="BV141"/>
  <c r="BZ141"/>
  <c r="BW103"/>
  <c r="CA103"/>
  <c r="BS103"/>
  <c r="BX145"/>
  <c r="CB145"/>
  <c r="BT145"/>
  <c r="BW73"/>
  <c r="BY73"/>
  <c r="CC73"/>
  <c r="BR136"/>
  <c r="BV136"/>
  <c r="BZ136"/>
  <c r="BZ105"/>
  <c r="BR105"/>
  <c r="BV105"/>
  <c r="BZ83"/>
  <c r="BR83"/>
  <c r="BV83"/>
  <c r="BR194"/>
  <c r="BV194"/>
  <c r="BZ194"/>
  <c r="BR196"/>
  <c r="BV196"/>
  <c r="BZ196"/>
  <c r="CA92"/>
  <c r="BR71"/>
  <c r="BV71"/>
  <c r="BZ71"/>
  <c r="BW173"/>
  <c r="CB173"/>
  <c r="BU173"/>
  <c r="BW93"/>
  <c r="CA93"/>
  <c r="BS93"/>
  <c r="BX124"/>
  <c r="BU106"/>
  <c r="BU111"/>
  <c r="CA149"/>
  <c r="BY177"/>
  <c r="CC61"/>
  <c r="CC191"/>
  <c r="BU191"/>
  <c r="BU181"/>
  <c r="BZ166"/>
  <c r="BR166"/>
  <c r="BX141"/>
  <c r="CB141"/>
  <c r="BY103"/>
  <c r="CC103"/>
  <c r="BR145"/>
  <c r="BV145"/>
  <c r="BR73"/>
  <c r="BZ73"/>
  <c r="BX136"/>
  <c r="CB136"/>
  <c r="CB105"/>
  <c r="BT105"/>
  <c r="CB83"/>
  <c r="BT83"/>
  <c r="BX194"/>
  <c r="CB194"/>
  <c r="BX196"/>
  <c r="CB196"/>
  <c r="BS92"/>
  <c r="BX71"/>
  <c r="CB71"/>
  <c r="BR173"/>
  <c r="BS173"/>
  <c r="BY93"/>
  <c r="CC93"/>
  <c r="CB124"/>
  <c r="CB74"/>
  <c r="BT74"/>
  <c r="BX74"/>
  <c r="BS74"/>
  <c r="BW74"/>
  <c r="BW119"/>
  <c r="BZ124"/>
  <c r="BV124"/>
  <c r="CB199"/>
  <c r="BS119"/>
  <c r="BR124"/>
  <c r="BX199"/>
  <c r="BT199"/>
  <c r="BX119"/>
  <c r="BT119"/>
  <c r="CB119"/>
  <c r="CB88"/>
  <c r="BR88"/>
  <c r="BZ88"/>
  <c r="CB106"/>
  <c r="BT106"/>
  <c r="BX106"/>
  <c r="CC162"/>
  <c r="BV111"/>
  <c r="BS111"/>
  <c r="BX111"/>
  <c r="BR149"/>
  <c r="BV149"/>
  <c r="BZ149"/>
  <c r="CB177"/>
  <c r="BT177"/>
  <c r="BX177"/>
  <c r="BX61"/>
  <c r="CB61"/>
  <c r="BT61"/>
  <c r="BS67"/>
  <c r="BW67"/>
  <c r="BX67"/>
  <c r="BW150"/>
  <c r="CA150"/>
  <c r="BS150"/>
  <c r="BW172"/>
  <c r="CA172"/>
  <c r="BS172"/>
  <c r="BW126"/>
  <c r="CA126"/>
  <c r="BS126"/>
  <c r="BR119"/>
  <c r="BV119"/>
  <c r="BZ119"/>
  <c r="BV88"/>
  <c r="BY89"/>
  <c r="BS106"/>
  <c r="BW106"/>
  <c r="CA106"/>
  <c r="BY162"/>
  <c r="CC111"/>
  <c r="BT111"/>
  <c r="CA111"/>
  <c r="BY149"/>
  <c r="CC149"/>
  <c r="BU149"/>
  <c r="BS177"/>
  <c r="BW177"/>
  <c r="CA177"/>
  <c r="BW61"/>
  <c r="CA61"/>
  <c r="BS61"/>
  <c r="BR195"/>
  <c r="BV195"/>
  <c r="CC160"/>
  <c r="BU160"/>
  <c r="CB67"/>
  <c r="CA67"/>
  <c r="BR150"/>
  <c r="BV150"/>
  <c r="BR172"/>
  <c r="BV172"/>
  <c r="BR126"/>
  <c r="BV126"/>
  <c r="BY119"/>
  <c r="CC119"/>
  <c r="BX88"/>
  <c r="BT88"/>
  <c r="BU89"/>
  <c r="BZ106"/>
  <c r="BR106"/>
  <c r="CB111"/>
  <c r="BY111"/>
  <c r="BX149"/>
  <c r="CB149"/>
  <c r="BZ177"/>
  <c r="BR177"/>
  <c r="BR61"/>
  <c r="BV61"/>
  <c r="BW128"/>
  <c r="C8" i="23"/>
  <c r="BS124" i="24"/>
  <c r="BW124"/>
  <c r="CA124"/>
  <c r="BW199"/>
  <c r="CA199"/>
  <c r="BS199"/>
  <c r="BX113"/>
  <c r="CB113"/>
  <c r="BT113"/>
  <c r="BY134"/>
  <c r="CC134"/>
  <c r="BU134"/>
  <c r="BW69"/>
  <c r="CA69"/>
  <c r="BS69"/>
  <c r="CC128"/>
  <c r="CC124"/>
  <c r="BU124"/>
  <c r="BY199"/>
  <c r="CC199"/>
  <c r="BR113"/>
  <c r="BV113"/>
  <c r="CA134"/>
  <c r="BS134"/>
  <c r="BY69"/>
  <c r="CC69"/>
  <c r="CB178"/>
  <c r="BX178"/>
  <c r="BT178"/>
  <c r="BS200"/>
  <c r="BZ169"/>
  <c r="BZ114"/>
  <c r="BW85"/>
  <c r="BV169"/>
  <c r="CC85"/>
  <c r="BR114"/>
  <c r="BX203"/>
  <c r="BW200"/>
  <c r="BX85"/>
  <c r="BT203"/>
  <c r="CA200"/>
  <c r="BV114"/>
  <c r="CB203"/>
  <c r="BW88"/>
  <c r="CA88"/>
  <c r="BS88"/>
  <c r="BZ89"/>
  <c r="BR89"/>
  <c r="BV89"/>
  <c r="BY88"/>
  <c r="CC88"/>
  <c r="CB89"/>
  <c r="BT89"/>
  <c r="BX89"/>
  <c r="BS89"/>
  <c r="BW89"/>
  <c r="BX122"/>
  <c r="CB122"/>
  <c r="BT122"/>
  <c r="CC188"/>
  <c r="BW188"/>
  <c r="BY188"/>
  <c r="BX162"/>
  <c r="CB162"/>
  <c r="BT162"/>
  <c r="BW87"/>
  <c r="CA87"/>
  <c r="BS87"/>
  <c r="BR116"/>
  <c r="BV116"/>
  <c r="BZ116"/>
  <c r="BX120"/>
  <c r="CB120"/>
  <c r="BT120"/>
  <c r="BR76"/>
  <c r="BV76"/>
  <c r="BZ76"/>
  <c r="BX181"/>
  <c r="CB181"/>
  <c r="BT181"/>
  <c r="BX123"/>
  <c r="CB123"/>
  <c r="BT123"/>
  <c r="CB138"/>
  <c r="BS138"/>
  <c r="BV138"/>
  <c r="BZ170"/>
  <c r="BR170"/>
  <c r="BV170"/>
  <c r="CA95"/>
  <c r="BS95"/>
  <c r="BW95"/>
  <c r="BY154"/>
  <c r="CC154"/>
  <c r="BU154"/>
  <c r="CB163"/>
  <c r="BS163"/>
  <c r="BY163"/>
  <c r="BY176"/>
  <c r="CC176"/>
  <c r="BU176"/>
  <c r="BX112"/>
  <c r="CB112"/>
  <c r="BT112"/>
  <c r="BZ121"/>
  <c r="BR121"/>
  <c r="BV121"/>
  <c r="BZ92"/>
  <c r="BR92"/>
  <c r="BV92"/>
  <c r="BW68"/>
  <c r="CA68"/>
  <c r="BS68"/>
  <c r="BR128"/>
  <c r="CB128"/>
  <c r="BZ128"/>
  <c r="BW178"/>
  <c r="CA178"/>
  <c r="BS178"/>
  <c r="BY169"/>
  <c r="CC169"/>
  <c r="BU169"/>
  <c r="BV85"/>
  <c r="BT85"/>
  <c r="BR85"/>
  <c r="CC114"/>
  <c r="BU114"/>
  <c r="BY114"/>
  <c r="BW203"/>
  <c r="CA203"/>
  <c r="BS203"/>
  <c r="BV200"/>
  <c r="BZ200"/>
  <c r="BR200"/>
  <c r="BW122"/>
  <c r="CA122"/>
  <c r="BS122"/>
  <c r="CB188"/>
  <c r="BS188"/>
  <c r="CA188"/>
  <c r="BW162"/>
  <c r="CA162"/>
  <c r="BS162"/>
  <c r="BR87"/>
  <c r="BV87"/>
  <c r="BZ87"/>
  <c r="BY116"/>
  <c r="CC116"/>
  <c r="BU116"/>
  <c r="BW120"/>
  <c r="CA120"/>
  <c r="BS120"/>
  <c r="BY76"/>
  <c r="CC76"/>
  <c r="BU76"/>
  <c r="BW181"/>
  <c r="CA181"/>
  <c r="BS181"/>
  <c r="BW123"/>
  <c r="CA123"/>
  <c r="BS123"/>
  <c r="BX138"/>
  <c r="CC138"/>
  <c r="BY138"/>
  <c r="CC170"/>
  <c r="BU170"/>
  <c r="BY170"/>
  <c r="BV95"/>
  <c r="BZ95"/>
  <c r="BR95"/>
  <c r="BX154"/>
  <c r="CB154"/>
  <c r="BT154"/>
  <c r="BR163"/>
  <c r="BZ163"/>
  <c r="BX163"/>
  <c r="BX176"/>
  <c r="CB176"/>
  <c r="BT176"/>
  <c r="BW112"/>
  <c r="CA112"/>
  <c r="BS112"/>
  <c r="CC121"/>
  <c r="BU121"/>
  <c r="BY121"/>
  <c r="CC92"/>
  <c r="BU92"/>
  <c r="BY92"/>
  <c r="BR68"/>
  <c r="BV68"/>
  <c r="BZ68"/>
  <c r="BV128"/>
  <c r="BS128"/>
  <c r="CA128"/>
  <c r="BR178"/>
  <c r="BV178"/>
  <c r="BZ178"/>
  <c r="BX169"/>
  <c r="CB169"/>
  <c r="BT169"/>
  <c r="CB85"/>
  <c r="BY85"/>
  <c r="BU85"/>
  <c r="CB114"/>
  <c r="BT114"/>
  <c r="BX114"/>
  <c r="BR203"/>
  <c r="BV203"/>
  <c r="BZ203"/>
  <c r="BY200"/>
  <c r="CC200"/>
  <c r="BU200"/>
  <c r="BR122"/>
  <c r="BV122"/>
  <c r="BZ188"/>
  <c r="BU188"/>
  <c r="BR162"/>
  <c r="BV162"/>
  <c r="BY87"/>
  <c r="CC87"/>
  <c r="BX116"/>
  <c r="CB116"/>
  <c r="BR120"/>
  <c r="BV120"/>
  <c r="BX76"/>
  <c r="CB76"/>
  <c r="BR181"/>
  <c r="BV181"/>
  <c r="BR123"/>
  <c r="BV123"/>
  <c r="BR138"/>
  <c r="BW138"/>
  <c r="CB170"/>
  <c r="BT170"/>
  <c r="BY95"/>
  <c r="CC95"/>
  <c r="BW154"/>
  <c r="CA154"/>
  <c r="CC163"/>
  <c r="BU163"/>
  <c r="BW176"/>
  <c r="CA176"/>
  <c r="BR112"/>
  <c r="BV112"/>
  <c r="CB121"/>
  <c r="BT121"/>
  <c r="CB92"/>
  <c r="BT92"/>
  <c r="BY68"/>
  <c r="CC68"/>
  <c r="BY128"/>
  <c r="BX128"/>
  <c r="BY178"/>
  <c r="CC178"/>
  <c r="BW169"/>
  <c r="CA169"/>
  <c r="CA85"/>
  <c r="BS85"/>
  <c r="BS114"/>
  <c r="BW114"/>
  <c r="BY203"/>
  <c r="CC203"/>
  <c r="CB200"/>
  <c r="BT200"/>
  <c r="BR143"/>
  <c r="CA143"/>
  <c r="BT143"/>
  <c r="BV94"/>
  <c r="BS94"/>
  <c r="BX62"/>
  <c r="BZ62"/>
  <c r="BX78"/>
  <c r="BZ78"/>
  <c r="BW110"/>
  <c r="CB110"/>
  <c r="CB180"/>
  <c r="BY180"/>
  <c r="BR132"/>
  <c r="CA132"/>
  <c r="BT132"/>
  <c r="BR189"/>
  <c r="CA189"/>
  <c r="BT189"/>
  <c r="BR156"/>
  <c r="CA187"/>
  <c r="CC201"/>
  <c r="BV201"/>
  <c r="BW56"/>
  <c r="BS56"/>
  <c r="CB131"/>
  <c r="BR192"/>
  <c r="BX161"/>
  <c r="BT161"/>
  <c r="BS185"/>
  <c r="BR82"/>
  <c r="BW184"/>
  <c r="BS184"/>
  <c r="CC142"/>
  <c r="BW81"/>
  <c r="BS81"/>
  <c r="CB109"/>
  <c r="BU153"/>
  <c r="BZ130"/>
  <c r="BV130"/>
  <c r="CC115"/>
  <c r="BY115"/>
  <c r="CA158"/>
  <c r="BW135"/>
  <c r="BS135"/>
  <c r="CB140"/>
  <c r="CA66"/>
  <c r="BX146"/>
  <c r="BT146"/>
  <c r="BW104"/>
  <c r="BS104"/>
  <c r="BX137"/>
  <c r="BT137"/>
  <c r="BW179"/>
  <c r="BS179"/>
  <c r="CB80"/>
  <c r="CA65"/>
  <c r="CA63"/>
  <c r="BW63"/>
  <c r="BW54"/>
  <c r="BS54"/>
  <c r="CB183"/>
  <c r="BV152"/>
  <c r="BX125"/>
  <c r="BT77"/>
  <c r="BX84"/>
  <c r="BT98"/>
  <c r="BX190"/>
  <c r="CB197"/>
  <c r="BV143"/>
  <c r="BS143"/>
  <c r="BX94"/>
  <c r="BZ94"/>
  <c r="BW62"/>
  <c r="CB62"/>
  <c r="BW78"/>
  <c r="CB78"/>
  <c r="BR110"/>
  <c r="CA110"/>
  <c r="BT110"/>
  <c r="BR180"/>
  <c r="BU180"/>
  <c r="BV132"/>
  <c r="BS132"/>
  <c r="BV189"/>
  <c r="BS189"/>
  <c r="BU156"/>
  <c r="BX187"/>
  <c r="BT187"/>
  <c r="CB201"/>
  <c r="BY201"/>
  <c r="CB56"/>
  <c r="CA131"/>
  <c r="CC192"/>
  <c r="BV192"/>
  <c r="BW161"/>
  <c r="BS161"/>
  <c r="CC185"/>
  <c r="BU82"/>
  <c r="CB184"/>
  <c r="CB142"/>
  <c r="BV142"/>
  <c r="CB81"/>
  <c r="CA109"/>
  <c r="BZ153"/>
  <c r="BV153"/>
  <c r="CC130"/>
  <c r="BY130"/>
  <c r="BR115"/>
  <c r="BX158"/>
  <c r="BT158"/>
  <c r="CB135"/>
  <c r="CA140"/>
  <c r="BX66"/>
  <c r="BT66"/>
  <c r="BW146"/>
  <c r="BS146"/>
  <c r="CB104"/>
  <c r="BW137"/>
  <c r="BS137"/>
  <c r="CB179"/>
  <c r="CA80"/>
  <c r="BX65"/>
  <c r="BT65"/>
  <c r="BV63"/>
  <c r="BR63"/>
  <c r="CB54"/>
  <c r="CA183"/>
  <c r="BR152"/>
  <c r="CB77"/>
  <c r="CB98"/>
  <c r="BX197"/>
  <c r="BX143"/>
  <c r="BZ143"/>
  <c r="BW94"/>
  <c r="CB94"/>
  <c r="BR62"/>
  <c r="CA62"/>
  <c r="BT62"/>
  <c r="BR78"/>
  <c r="CA78"/>
  <c r="BT78"/>
  <c r="BV110"/>
  <c r="BS110"/>
  <c r="CC180"/>
  <c r="BS180"/>
  <c r="BX132"/>
  <c r="BZ132"/>
  <c r="BX189"/>
  <c r="BZ189"/>
  <c r="BZ156"/>
  <c r="BV156"/>
  <c r="BW187"/>
  <c r="BS187"/>
  <c r="BU201"/>
  <c r="CA56"/>
  <c r="BX131"/>
  <c r="BT131"/>
  <c r="BW192"/>
  <c r="BY192"/>
  <c r="CB161"/>
  <c r="CB185"/>
  <c r="BV185"/>
  <c r="BZ82"/>
  <c r="BV82"/>
  <c r="CA184"/>
  <c r="BX142"/>
  <c r="BY142"/>
  <c r="CA81"/>
  <c r="BX109"/>
  <c r="BT109"/>
  <c r="CC153"/>
  <c r="BY153"/>
  <c r="BR130"/>
  <c r="BU115"/>
  <c r="BW158"/>
  <c r="BS158"/>
  <c r="CA135"/>
  <c r="BX140"/>
  <c r="BT140"/>
  <c r="BW66"/>
  <c r="BS66"/>
  <c r="CB146"/>
  <c r="CA104"/>
  <c r="CB137"/>
  <c r="CA179"/>
  <c r="BX80"/>
  <c r="BT80"/>
  <c r="BW65"/>
  <c r="BS65"/>
  <c r="BS63"/>
  <c r="CA54"/>
  <c r="BX183"/>
  <c r="BT183"/>
  <c r="BZ152"/>
  <c r="BT125"/>
  <c r="BX77"/>
  <c r="BT84"/>
  <c r="BX98"/>
  <c r="BT190"/>
  <c r="BW143"/>
  <c r="CB143"/>
  <c r="BR94"/>
  <c r="CA94"/>
  <c r="BT94"/>
  <c r="BV62"/>
  <c r="BS62"/>
  <c r="BV78"/>
  <c r="BS78"/>
  <c r="BX110"/>
  <c r="BZ110"/>
  <c r="BW180"/>
  <c r="BZ180"/>
  <c r="BV180"/>
  <c r="BW132"/>
  <c r="CB132"/>
  <c r="BW189"/>
  <c r="CB189"/>
  <c r="CC156"/>
  <c r="BY156"/>
  <c r="CB187"/>
  <c r="BT201"/>
  <c r="BX56"/>
  <c r="BT56"/>
  <c r="BW131"/>
  <c r="BS131"/>
  <c r="BZ192"/>
  <c r="CA161"/>
  <c r="BX185"/>
  <c r="BY185"/>
  <c r="CC82"/>
  <c r="BY82"/>
  <c r="BX184"/>
  <c r="BT184"/>
  <c r="BS142"/>
  <c r="BX81"/>
  <c r="BT81"/>
  <c r="BW109"/>
  <c r="BS109"/>
  <c r="BR153"/>
  <c r="BU130"/>
  <c r="BZ115"/>
  <c r="BV115"/>
  <c r="CB158"/>
  <c r="BX135"/>
  <c r="BT135"/>
  <c r="BW140"/>
  <c r="BS140"/>
  <c r="CB66"/>
  <c r="CA146"/>
  <c r="BX104"/>
  <c r="BT104"/>
  <c r="CA137"/>
  <c r="BX179"/>
  <c r="BT179"/>
  <c r="BW80"/>
  <c r="BS80"/>
  <c r="CB65"/>
  <c r="BZ63"/>
  <c r="BX54"/>
  <c r="BT54"/>
  <c r="BW183"/>
  <c r="BS183"/>
  <c r="CB125"/>
  <c r="CB84"/>
  <c r="CB190"/>
  <c r="BT197"/>
  <c r="BY143"/>
  <c r="CC143"/>
  <c r="BY94"/>
  <c r="CC94"/>
  <c r="BY62"/>
  <c r="CC62"/>
  <c r="BY78"/>
  <c r="CC78"/>
  <c r="BY110"/>
  <c r="CC110"/>
  <c r="BX180"/>
  <c r="BT180"/>
  <c r="BY132"/>
  <c r="CC132"/>
  <c r="BY189"/>
  <c r="CC189"/>
  <c r="BS156"/>
  <c r="BW156"/>
  <c r="CA156"/>
  <c r="BY187"/>
  <c r="CC187"/>
  <c r="BU187"/>
  <c r="BZ201"/>
  <c r="BW201"/>
  <c r="CA201"/>
  <c r="BY56"/>
  <c r="CC56"/>
  <c r="BU56"/>
  <c r="BY131"/>
  <c r="CC131"/>
  <c r="BU131"/>
  <c r="BS192"/>
  <c r="BT192"/>
  <c r="CA192"/>
  <c r="BY161"/>
  <c r="CC161"/>
  <c r="BU161"/>
  <c r="BZ185"/>
  <c r="BT185"/>
  <c r="CA185"/>
  <c r="BS82"/>
  <c r="BW82"/>
  <c r="CA82"/>
  <c r="BY184"/>
  <c r="CC184"/>
  <c r="BU184"/>
  <c r="BZ142"/>
  <c r="BT142"/>
  <c r="CA142"/>
  <c r="BY81"/>
  <c r="CC81"/>
  <c r="BU81"/>
  <c r="BY109"/>
  <c r="CC109"/>
  <c r="BU109"/>
  <c r="BS153"/>
  <c r="BW153"/>
  <c r="CA153"/>
  <c r="BS130"/>
  <c r="BW130"/>
  <c r="CA130"/>
  <c r="BS115"/>
  <c r="BW115"/>
  <c r="CA115"/>
  <c r="BY158"/>
  <c r="CC158"/>
  <c r="BU158"/>
  <c r="BY135"/>
  <c r="CC135"/>
  <c r="BU135"/>
  <c r="BY140"/>
  <c r="CC140"/>
  <c r="BU140"/>
  <c r="BY66"/>
  <c r="CC66"/>
  <c r="BU66"/>
  <c r="BY146"/>
  <c r="CC146"/>
  <c r="BU146"/>
  <c r="BY104"/>
  <c r="CC104"/>
  <c r="BU104"/>
  <c r="BY137"/>
  <c r="CC137"/>
  <c r="BU137"/>
  <c r="BY179"/>
  <c r="CC179"/>
  <c r="BU179"/>
  <c r="BY80"/>
  <c r="CC80"/>
  <c r="BU80"/>
  <c r="BY65"/>
  <c r="CC65"/>
  <c r="BU65"/>
  <c r="CB63"/>
  <c r="BT63"/>
  <c r="BX63"/>
  <c r="BY54"/>
  <c r="CC54"/>
  <c r="BU54"/>
  <c r="BY183"/>
  <c r="CC183"/>
  <c r="BU183"/>
  <c r="BS152"/>
  <c r="BW152"/>
  <c r="CA152"/>
  <c r="BY125"/>
  <c r="CC125"/>
  <c r="BU125"/>
  <c r="BY77"/>
  <c r="CC77"/>
  <c r="BU77"/>
  <c r="BY84"/>
  <c r="CC84"/>
  <c r="BU84"/>
  <c r="BY98"/>
  <c r="CC98"/>
  <c r="BU98"/>
  <c r="BY182"/>
  <c r="CC182"/>
  <c r="BU182"/>
  <c r="BY190"/>
  <c r="CC190"/>
  <c r="BU190"/>
  <c r="BS79"/>
  <c r="BW79"/>
  <c r="CA79"/>
  <c r="BY197"/>
  <c r="CC197"/>
  <c r="BU197"/>
  <c r="BY59"/>
  <c r="CC59"/>
  <c r="BU59"/>
  <c r="BY96"/>
  <c r="CC96"/>
  <c r="BU96"/>
  <c r="BX182"/>
  <c r="CB182"/>
  <c r="BT182"/>
  <c r="BZ79"/>
  <c r="BR79"/>
  <c r="BV79"/>
  <c r="BX59"/>
  <c r="CB59"/>
  <c r="BT59"/>
  <c r="BX96"/>
  <c r="CB96"/>
  <c r="BT96"/>
  <c r="CC152"/>
  <c r="BU152"/>
  <c r="BY152"/>
  <c r="BW125"/>
  <c r="CA125"/>
  <c r="BS125"/>
  <c r="BW77"/>
  <c r="CA77"/>
  <c r="BS77"/>
  <c r="BW84"/>
  <c r="CA84"/>
  <c r="BS84"/>
  <c r="BW98"/>
  <c r="CA98"/>
  <c r="BS98"/>
  <c r="BW182"/>
  <c r="CA182"/>
  <c r="BS182"/>
  <c r="BW190"/>
  <c r="CA190"/>
  <c r="BS190"/>
  <c r="CC79"/>
  <c r="BU79"/>
  <c r="BY79"/>
  <c r="BW197"/>
  <c r="CA197"/>
  <c r="BS197"/>
  <c r="BW59"/>
  <c r="CA59"/>
  <c r="BS59"/>
  <c r="BW96"/>
  <c r="CA96"/>
  <c r="BS96"/>
  <c r="CB156"/>
  <c r="BT156"/>
  <c r="BR187"/>
  <c r="BV187"/>
  <c r="BR201"/>
  <c r="BS201"/>
  <c r="BR56"/>
  <c r="BV56"/>
  <c r="BR131"/>
  <c r="BV131"/>
  <c r="CB192"/>
  <c r="BX192"/>
  <c r="BR161"/>
  <c r="BV161"/>
  <c r="BR185"/>
  <c r="BW185"/>
  <c r="CB82"/>
  <c r="BT82"/>
  <c r="BR184"/>
  <c r="BV184"/>
  <c r="BR142"/>
  <c r="BW142"/>
  <c r="BR81"/>
  <c r="BV81"/>
  <c r="BR109"/>
  <c r="BV109"/>
  <c r="CB153"/>
  <c r="BT153"/>
  <c r="CB130"/>
  <c r="BT130"/>
  <c r="CB115"/>
  <c r="BT115"/>
  <c r="BR158"/>
  <c r="BV158"/>
  <c r="BR135"/>
  <c r="BV135"/>
  <c r="BR140"/>
  <c r="BV140"/>
  <c r="BR66"/>
  <c r="BV66"/>
  <c r="BR146"/>
  <c r="BV146"/>
  <c r="BR104"/>
  <c r="BV104"/>
  <c r="BR137"/>
  <c r="BV137"/>
  <c r="BR179"/>
  <c r="BV179"/>
  <c r="BR80"/>
  <c r="BV80"/>
  <c r="BR65"/>
  <c r="BV65"/>
  <c r="BY63"/>
  <c r="CC63"/>
  <c r="BR54"/>
  <c r="BV54"/>
  <c r="BR183"/>
  <c r="BV183"/>
  <c r="CB152"/>
  <c r="BT152"/>
  <c r="BR125"/>
  <c r="BV125"/>
  <c r="BR77"/>
  <c r="BV77"/>
  <c r="BR84"/>
  <c r="BV84"/>
  <c r="BR98"/>
  <c r="BV98"/>
  <c r="BR182"/>
  <c r="BV182"/>
  <c r="BR190"/>
  <c r="BV190"/>
  <c r="CB79"/>
  <c r="BT79"/>
  <c r="BR197"/>
  <c r="BV197"/>
  <c r="BR59"/>
  <c r="BV59"/>
  <c r="BR96"/>
  <c r="BV96"/>
  <c r="BS37"/>
  <c r="BX40"/>
  <c r="BV39"/>
  <c r="BV46"/>
  <c r="CC50"/>
  <c r="BV45"/>
  <c r="BV47"/>
  <c r="BT52"/>
  <c r="BV38"/>
  <c r="BZ43"/>
  <c r="CC51"/>
  <c r="CA41"/>
  <c r="CA49"/>
  <c r="BX48"/>
  <c r="CA42"/>
  <c r="BX44"/>
  <c r="BX36"/>
  <c r="D11" i="23"/>
  <c r="M5"/>
  <c r="K5" i="24"/>
  <c r="D12" i="23"/>
  <c r="M302" i="26" l="1"/>
  <c r="M268"/>
  <c r="V254" i="27"/>
  <c r="AA254"/>
  <c r="C241"/>
  <c r="AC205"/>
  <c r="M124"/>
  <c r="K240"/>
  <c r="K243"/>
  <c r="L238"/>
  <c r="AB209"/>
  <c r="I241"/>
  <c r="E241"/>
  <c r="AC206"/>
  <c r="AC209" s="1"/>
  <c r="L237"/>
  <c r="L240"/>
  <c r="M240" s="1"/>
  <c r="AA209"/>
  <c r="K237"/>
  <c r="A244"/>
  <c r="A245" s="1"/>
  <c r="A246" s="1"/>
  <c r="A247" s="1"/>
  <c r="A248" s="1"/>
  <c r="A249" s="1"/>
  <c r="A250" s="1"/>
  <c r="A251" s="1"/>
  <c r="A252" s="1"/>
  <c r="A253" s="1"/>
  <c r="K238"/>
  <c r="G241"/>
  <c r="W243"/>
  <c r="W240"/>
  <c r="AE238"/>
  <c r="S238"/>
  <c r="W237"/>
  <c r="AE243"/>
  <c r="Y240"/>
  <c r="AF238"/>
  <c r="U238"/>
  <c r="Y237"/>
  <c r="AF243"/>
  <c r="AE240"/>
  <c r="S240"/>
  <c r="W238"/>
  <c r="AE237"/>
  <c r="S237"/>
  <c r="S243"/>
  <c r="AA243" s="1"/>
  <c r="AE241"/>
  <c r="AF240"/>
  <c r="U240"/>
  <c r="Y238"/>
  <c r="AF237"/>
  <c r="U237"/>
  <c r="U212" i="17"/>
  <c r="D5" i="23" s="1"/>
  <c r="U230" i="27"/>
  <c r="U227"/>
  <c r="U253"/>
  <c r="Y247"/>
  <c r="S247"/>
  <c r="AC252"/>
  <c r="V249"/>
  <c r="AD229"/>
  <c r="U232"/>
  <c r="U250"/>
  <c r="Z249"/>
  <c r="AA249"/>
  <c r="W247"/>
  <c r="X229"/>
  <c r="U251"/>
  <c r="S229"/>
  <c r="AD230"/>
  <c r="AE249"/>
  <c r="AA247"/>
  <c r="U228"/>
  <c r="U231"/>
  <c r="N264"/>
  <c r="B286" s="1"/>
  <c r="U252"/>
  <c r="R247"/>
  <c r="U247"/>
  <c r="AD231"/>
  <c r="U249"/>
  <c r="W252"/>
  <c r="AF249"/>
  <c r="AC250"/>
  <c r="AE247"/>
  <c r="AC247"/>
  <c r="AC251"/>
  <c r="E27"/>
  <c r="E29" i="26"/>
  <c r="E28" i="27"/>
  <c r="E30" i="26"/>
  <c r="DK209" i="17"/>
  <c r="DK208"/>
  <c r="M60" i="27"/>
  <c r="AC60"/>
  <c r="M28"/>
  <c r="M30" i="26"/>
  <c r="AC28" i="27"/>
  <c r="M92"/>
  <c r="AC124"/>
  <c r="AC92"/>
  <c r="M156"/>
  <c r="L6" i="23"/>
  <c r="M6"/>
  <c r="N5" i="24"/>
  <c r="L5" i="23"/>
  <c r="N12"/>
  <c r="O12" s="1"/>
  <c r="N11"/>
  <c r="O11" s="1"/>
  <c r="C7"/>
  <c r="N8"/>
  <c r="O8" s="1"/>
  <c r="L7"/>
  <c r="M7"/>
  <c r="CC46" i="24"/>
  <c r="BR50"/>
  <c r="BX37"/>
  <c r="BZ50"/>
  <c r="BV50"/>
  <c r="BZ37"/>
  <c r="BU47"/>
  <c r="CC47"/>
  <c r="CC39"/>
  <c r="CA52"/>
  <c r="BY46"/>
  <c r="BX38"/>
  <c r="BT50"/>
  <c r="BX50"/>
  <c r="CB50"/>
  <c r="BY37"/>
  <c r="BT37"/>
  <c r="BU46"/>
  <c r="BU43"/>
  <c r="BS38"/>
  <c r="BS50"/>
  <c r="BW50"/>
  <c r="CA50"/>
  <c r="BR37"/>
  <c r="CC37"/>
  <c r="BU50"/>
  <c r="BY50"/>
  <c r="BW37"/>
  <c r="BV37"/>
  <c r="BU37"/>
  <c r="CB46"/>
  <c r="BT46"/>
  <c r="BX46"/>
  <c r="CC38"/>
  <c r="BW38"/>
  <c r="BS46"/>
  <c r="BW46"/>
  <c r="CA46"/>
  <c r="CB38"/>
  <c r="BU38"/>
  <c r="CA38"/>
  <c r="BZ46"/>
  <c r="BR46"/>
  <c r="CC43"/>
  <c r="BT38"/>
  <c r="BY38"/>
  <c r="BT39"/>
  <c r="BW52"/>
  <c r="BY47"/>
  <c r="CB39"/>
  <c r="BX39"/>
  <c r="BU39"/>
  <c r="BS51"/>
  <c r="CA51"/>
  <c r="BY43"/>
  <c r="BS52"/>
  <c r="BY39"/>
  <c r="BW51"/>
  <c r="BT51"/>
  <c r="BX51"/>
  <c r="CB51"/>
  <c r="BR51"/>
  <c r="BV51"/>
  <c r="BZ51"/>
  <c r="BU51"/>
  <c r="BY51"/>
  <c r="BR49"/>
  <c r="BV41"/>
  <c r="BZ38"/>
  <c r="BR38"/>
  <c r="BX41"/>
  <c r="BU45"/>
  <c r="BR52"/>
  <c r="BV52"/>
  <c r="BZ52"/>
  <c r="CB47"/>
  <c r="BT47"/>
  <c r="BX47"/>
  <c r="BR41"/>
  <c r="BZ41"/>
  <c r="BY52"/>
  <c r="CC52"/>
  <c r="BU52"/>
  <c r="BS47"/>
  <c r="BW47"/>
  <c r="CA47"/>
  <c r="BS39"/>
  <c r="BW39"/>
  <c r="CA39"/>
  <c r="BT41"/>
  <c r="CB41"/>
  <c r="BX52"/>
  <c r="CB52"/>
  <c r="BZ47"/>
  <c r="BR47"/>
  <c r="BZ39"/>
  <c r="BR39"/>
  <c r="BZ49"/>
  <c r="BX43"/>
  <c r="CB43"/>
  <c r="BT43"/>
  <c r="CC45"/>
  <c r="CA40"/>
  <c r="BW43"/>
  <c r="CA43"/>
  <c r="BS43"/>
  <c r="BR40"/>
  <c r="BV49"/>
  <c r="BR43"/>
  <c r="BV43"/>
  <c r="BY45"/>
  <c r="BZ40"/>
  <c r="CC49"/>
  <c r="BU49"/>
  <c r="BY49"/>
  <c r="CB45"/>
  <c r="BT45"/>
  <c r="BX45"/>
  <c r="CC40"/>
  <c r="BU40"/>
  <c r="BV40"/>
  <c r="CB49"/>
  <c r="BT49"/>
  <c r="BX49"/>
  <c r="BS45"/>
  <c r="BW45"/>
  <c r="CA45"/>
  <c r="CB40"/>
  <c r="BT40"/>
  <c r="BY40"/>
  <c r="CA37"/>
  <c r="CB37"/>
  <c r="BS49"/>
  <c r="BW49"/>
  <c r="BZ45"/>
  <c r="BR45"/>
  <c r="BS40"/>
  <c r="BW40"/>
  <c r="BU41"/>
  <c r="BY41"/>
  <c r="CC41"/>
  <c r="BS41"/>
  <c r="BW41"/>
  <c r="BZ44"/>
  <c r="BV44"/>
  <c r="BT42"/>
  <c r="CB42"/>
  <c r="BU48"/>
  <c r="CC44"/>
  <c r="BY44"/>
  <c r="BY42"/>
  <c r="CC48"/>
  <c r="BR44"/>
  <c r="BX42"/>
  <c r="BU44"/>
  <c r="BU42"/>
  <c r="CC42"/>
  <c r="BY48"/>
  <c r="BS36"/>
  <c r="BW36"/>
  <c r="CA36"/>
  <c r="BS44"/>
  <c r="BW44"/>
  <c r="CA44"/>
  <c r="BR42"/>
  <c r="BV42"/>
  <c r="BZ42"/>
  <c r="BS48"/>
  <c r="BW48"/>
  <c r="CA48"/>
  <c r="BZ36"/>
  <c r="BR36"/>
  <c r="BV36"/>
  <c r="BZ48"/>
  <c r="BR48"/>
  <c r="BV48"/>
  <c r="CC36"/>
  <c r="BU36"/>
  <c r="BY36"/>
  <c r="CB36"/>
  <c r="BT36"/>
  <c r="CB44"/>
  <c r="BT44"/>
  <c r="BS42"/>
  <c r="BW42"/>
  <c r="CB48"/>
  <c r="BT48"/>
  <c r="CA34"/>
  <c r="BV34"/>
  <c r="BY34"/>
  <c r="BX34"/>
  <c r="BW34"/>
  <c r="BR34"/>
  <c r="BU34"/>
  <c r="BT34"/>
  <c r="BS34"/>
  <c r="BZ34"/>
  <c r="CC34"/>
  <c r="CB34"/>
  <c r="BZ15"/>
  <c r="BT15"/>
  <c r="BW15"/>
  <c r="BV15"/>
  <c r="CC15"/>
  <c r="BS15"/>
  <c r="BR15"/>
  <c r="BY15"/>
  <c r="CB15"/>
  <c r="BU15"/>
  <c r="BX15"/>
  <c r="CA15"/>
  <c r="BZ11"/>
  <c r="BT11"/>
  <c r="BW11"/>
  <c r="BV11"/>
  <c r="CC11"/>
  <c r="BS11"/>
  <c r="BR11"/>
  <c r="BY11"/>
  <c r="CB11"/>
  <c r="BU11"/>
  <c r="BX11"/>
  <c r="CA11"/>
  <c r="BZ21"/>
  <c r="BT21"/>
  <c r="BW21"/>
  <c r="BV21"/>
  <c r="CC21"/>
  <c r="BS21"/>
  <c r="BR21"/>
  <c r="BY21"/>
  <c r="CB21"/>
  <c r="BU21"/>
  <c r="BX21"/>
  <c r="CA21"/>
  <c r="BZ18"/>
  <c r="BT18"/>
  <c r="BW18"/>
  <c r="BV18"/>
  <c r="CC18"/>
  <c r="BS18"/>
  <c r="BR18"/>
  <c r="BY18"/>
  <c r="CB18"/>
  <c r="BU18"/>
  <c r="BX18"/>
  <c r="CA18"/>
  <c r="BZ27"/>
  <c r="BT27"/>
  <c r="BW27"/>
  <c r="BV27"/>
  <c r="CC27"/>
  <c r="BS27"/>
  <c r="BR27"/>
  <c r="BY27"/>
  <c r="CB27"/>
  <c r="BU27"/>
  <c r="BX27"/>
  <c r="CA27"/>
  <c r="BZ30"/>
  <c r="BT30"/>
  <c r="BW30"/>
  <c r="BV30"/>
  <c r="CC30"/>
  <c r="BS30"/>
  <c r="BR30"/>
  <c r="BY30"/>
  <c r="CB30"/>
  <c r="BU30"/>
  <c r="BX30"/>
  <c r="CA30"/>
  <c r="BU12"/>
  <c r="BX12"/>
  <c r="CA12"/>
  <c r="BZ12"/>
  <c r="BT12"/>
  <c r="BW12"/>
  <c r="BV12"/>
  <c r="CC12"/>
  <c r="BS12"/>
  <c r="BR12"/>
  <c r="BY12"/>
  <c r="CB12"/>
  <c r="BZ31"/>
  <c r="BT31"/>
  <c r="BW31"/>
  <c r="BV31"/>
  <c r="CC31"/>
  <c r="BS31"/>
  <c r="BR31"/>
  <c r="BY31"/>
  <c r="CB31"/>
  <c r="BU31"/>
  <c r="BX31"/>
  <c r="CA31"/>
  <c r="BZ33"/>
  <c r="BT33"/>
  <c r="BW33"/>
  <c r="BV33"/>
  <c r="CC33"/>
  <c r="BS33"/>
  <c r="BR33"/>
  <c r="BY33"/>
  <c r="CB33"/>
  <c r="BU33"/>
  <c r="BX33"/>
  <c r="CA33"/>
  <c r="BU28"/>
  <c r="BX28"/>
  <c r="CA28"/>
  <c r="BZ28"/>
  <c r="BT28"/>
  <c r="BW28"/>
  <c r="BV28"/>
  <c r="CC28"/>
  <c r="BS28"/>
  <c r="BR28"/>
  <c r="BY28"/>
  <c r="CB28"/>
  <c r="BZ20"/>
  <c r="BT20"/>
  <c r="BW20"/>
  <c r="BV20"/>
  <c r="CC20"/>
  <c r="BS20"/>
  <c r="BR20"/>
  <c r="BY20"/>
  <c r="CB20"/>
  <c r="BU20"/>
  <c r="BX20"/>
  <c r="CA20"/>
  <c r="BZ25"/>
  <c r="BT25"/>
  <c r="BW25"/>
  <c r="BV25"/>
  <c r="CC25"/>
  <c r="BS25"/>
  <c r="BR25"/>
  <c r="BY25"/>
  <c r="CB25"/>
  <c r="BU25"/>
  <c r="BX25"/>
  <c r="CA25"/>
  <c r="BZ10"/>
  <c r="BT10"/>
  <c r="BW10"/>
  <c r="BV10"/>
  <c r="CC10"/>
  <c r="BS10"/>
  <c r="BR10"/>
  <c r="BY10"/>
  <c r="CB10"/>
  <c r="BU10"/>
  <c r="BX10"/>
  <c r="CA10"/>
  <c r="BU13"/>
  <c r="BX13"/>
  <c r="CA13"/>
  <c r="BZ13"/>
  <c r="BT13"/>
  <c r="BW13"/>
  <c r="BV13"/>
  <c r="CC13"/>
  <c r="BS13"/>
  <c r="BR13"/>
  <c r="BY13"/>
  <c r="CB13"/>
  <c r="BZ23"/>
  <c r="BT23"/>
  <c r="BW23"/>
  <c r="BV23"/>
  <c r="CC23"/>
  <c r="BS23"/>
  <c r="BR23"/>
  <c r="BY23"/>
  <c r="CB23"/>
  <c r="BU23"/>
  <c r="BX23"/>
  <c r="CA23"/>
  <c r="BU9"/>
  <c r="BX9"/>
  <c r="CA9"/>
  <c r="BZ9"/>
  <c r="BT9"/>
  <c r="BW9"/>
  <c r="BV9"/>
  <c r="CC9"/>
  <c r="BS9"/>
  <c r="BR9"/>
  <c r="BY9"/>
  <c r="CB9"/>
  <c r="BV35"/>
  <c r="CC35"/>
  <c r="BS35"/>
  <c r="BR35"/>
  <c r="BY35"/>
  <c r="CB35"/>
  <c r="BU35"/>
  <c r="BX35"/>
  <c r="CA35"/>
  <c r="BZ35"/>
  <c r="BT35"/>
  <c r="BW35"/>
  <c r="BU8"/>
  <c r="BX8"/>
  <c r="CA8"/>
  <c r="BZ8"/>
  <c r="BT8"/>
  <c r="BW8"/>
  <c r="BV8"/>
  <c r="CC8"/>
  <c r="BS8"/>
  <c r="BR8"/>
  <c r="BY8"/>
  <c r="CB8"/>
  <c r="BZ19"/>
  <c r="BT19"/>
  <c r="BW19"/>
  <c r="BV19"/>
  <c r="CC19"/>
  <c r="BS19"/>
  <c r="BR19"/>
  <c r="BY19"/>
  <c r="CB19"/>
  <c r="BU19"/>
  <c r="BX19"/>
  <c r="CA19"/>
  <c r="BZ24"/>
  <c r="BT24"/>
  <c r="BW24"/>
  <c r="BV24"/>
  <c r="CC24"/>
  <c r="BS24"/>
  <c r="BR24"/>
  <c r="BY24"/>
  <c r="CB24"/>
  <c r="BU24"/>
  <c r="BX24"/>
  <c r="CA24"/>
  <c r="BZ22"/>
  <c r="BT22"/>
  <c r="BW22"/>
  <c r="BV22"/>
  <c r="CC22"/>
  <c r="BS22"/>
  <c r="BR22"/>
  <c r="BY22"/>
  <c r="CB22"/>
  <c r="BU22"/>
  <c r="BX22"/>
  <c r="CA22"/>
  <c r="BZ14"/>
  <c r="BT14"/>
  <c r="BW14"/>
  <c r="BV14"/>
  <c r="CC14"/>
  <c r="BS14"/>
  <c r="BR14"/>
  <c r="BY14"/>
  <c r="CB14"/>
  <c r="BU14"/>
  <c r="BX14"/>
  <c r="CA14"/>
  <c r="BZ26"/>
  <c r="BT26"/>
  <c r="BW26"/>
  <c r="BV26"/>
  <c r="CC26"/>
  <c r="BS26"/>
  <c r="BR26"/>
  <c r="BY26"/>
  <c r="CB26"/>
  <c r="BU26"/>
  <c r="BX26"/>
  <c r="CA26"/>
  <c r="BU17"/>
  <c r="BX17"/>
  <c r="CA17"/>
  <c r="BZ17"/>
  <c r="BT17"/>
  <c r="BW17"/>
  <c r="BV17"/>
  <c r="CC17"/>
  <c r="BS17"/>
  <c r="BR17"/>
  <c r="BY17"/>
  <c r="CB17"/>
  <c r="BZ32"/>
  <c r="BT32"/>
  <c r="BW32"/>
  <c r="BV32"/>
  <c r="CC32"/>
  <c r="BS32"/>
  <c r="BR32"/>
  <c r="BY32"/>
  <c r="CB32"/>
  <c r="BU32"/>
  <c r="BX32"/>
  <c r="CA32"/>
  <c r="BZ16"/>
  <c r="BT16"/>
  <c r="BW16"/>
  <c r="BV16"/>
  <c r="CC16"/>
  <c r="BS16"/>
  <c r="BR16"/>
  <c r="BY16"/>
  <c r="CB16"/>
  <c r="BU16"/>
  <c r="BX16"/>
  <c r="CA16"/>
  <c r="BZ29"/>
  <c r="BT29"/>
  <c r="BW29"/>
  <c r="BV29"/>
  <c r="CC29"/>
  <c r="BS29"/>
  <c r="BR29"/>
  <c r="BY29"/>
  <c r="CB29"/>
  <c r="BU29"/>
  <c r="BX29"/>
  <c r="CA29"/>
  <c r="P5"/>
  <c r="L5"/>
  <c r="M284" i="27" l="1"/>
  <c r="F286"/>
  <c r="K286"/>
  <c r="A254"/>
  <c r="A255" s="1"/>
  <c r="AB240"/>
  <c r="AB237"/>
  <c r="AA240"/>
  <c r="AA237"/>
  <c r="M238"/>
  <c r="S241"/>
  <c r="U241"/>
  <c r="L241"/>
  <c r="K241"/>
  <c r="M237"/>
  <c r="AB238"/>
  <c r="W241"/>
  <c r="Y241"/>
  <c r="AA238"/>
  <c r="F209" i="24"/>
  <c r="F207"/>
  <c r="C275" i="27"/>
  <c r="O273"/>
  <c r="G272"/>
  <c r="O270"/>
  <c r="C270"/>
  <c r="G269"/>
  <c r="G275"/>
  <c r="I272"/>
  <c r="P270"/>
  <c r="E270"/>
  <c r="I269"/>
  <c r="O275"/>
  <c r="O272"/>
  <c r="C272"/>
  <c r="G270"/>
  <c r="O269"/>
  <c r="C269"/>
  <c r="P275"/>
  <c r="P272"/>
  <c r="E272"/>
  <c r="L272" s="1"/>
  <c r="I270"/>
  <c r="P269"/>
  <c r="E269"/>
  <c r="N5" i="23"/>
  <c r="O5" s="1"/>
  <c r="C279" i="27"/>
  <c r="C261"/>
  <c r="K281"/>
  <c r="E260"/>
  <c r="E263"/>
  <c r="E282"/>
  <c r="M283"/>
  <c r="M282"/>
  <c r="P281"/>
  <c r="O281"/>
  <c r="J281"/>
  <c r="O279"/>
  <c r="M279"/>
  <c r="E285"/>
  <c r="N263"/>
  <c r="E264"/>
  <c r="H261"/>
  <c r="B279"/>
  <c r="A257"/>
  <c r="A258" s="1"/>
  <c r="A259" s="1"/>
  <c r="A260" s="1"/>
  <c r="A261" s="1"/>
  <c r="A262" s="1"/>
  <c r="A263" s="1"/>
  <c r="A264" s="1"/>
  <c r="A265" s="1"/>
  <c r="A266" s="1"/>
  <c r="A267" s="1"/>
  <c r="E281"/>
  <c r="E259"/>
  <c r="G284"/>
  <c r="E284"/>
  <c r="E262"/>
  <c r="F281"/>
  <c r="AD264"/>
  <c r="R286" s="1"/>
  <c r="I279"/>
  <c r="G279"/>
  <c r="E279"/>
  <c r="K279"/>
  <c r="N261"/>
  <c r="N262"/>
  <c r="E283"/>
  <c r="K213" i="17"/>
  <c r="F210" i="24"/>
  <c r="F211"/>
  <c r="F208"/>
  <c r="N6" i="23"/>
  <c r="O6" s="1"/>
  <c r="BZ6" i="24"/>
  <c r="BT6"/>
  <c r="BW6"/>
  <c r="BV6"/>
  <c r="CC6"/>
  <c r="BS6"/>
  <c r="BR6"/>
  <c r="BY6"/>
  <c r="CB6"/>
  <c r="BU6"/>
  <c r="BX6"/>
  <c r="CA6"/>
  <c r="BZ7"/>
  <c r="BT7"/>
  <c r="BW7"/>
  <c r="BV7"/>
  <c r="CC7"/>
  <c r="BS7"/>
  <c r="BR7"/>
  <c r="BY7"/>
  <c r="CB7"/>
  <c r="BU7"/>
  <c r="BX7"/>
  <c r="CA7"/>
  <c r="M5"/>
  <c r="J5"/>
  <c r="DK216" i="17"/>
  <c r="DK210"/>
  <c r="DK214"/>
  <c r="DK213"/>
  <c r="DK211"/>
  <c r="F212" i="24" l="1"/>
  <c r="F213" s="1"/>
  <c r="V286" i="27"/>
  <c r="AA286"/>
  <c r="AC240"/>
  <c r="K275"/>
  <c r="AB241"/>
  <c r="AC237"/>
  <c r="M241"/>
  <c r="E273"/>
  <c r="AC238"/>
  <c r="K269"/>
  <c r="K272"/>
  <c r="M272" s="1"/>
  <c r="AA241"/>
  <c r="C273"/>
  <c r="G273"/>
  <c r="L270"/>
  <c r="I273"/>
  <c r="L269"/>
  <c r="A268"/>
  <c r="A269" s="1"/>
  <c r="A270" s="1"/>
  <c r="A271" s="1"/>
  <c r="A272" s="1"/>
  <c r="A273" s="1"/>
  <c r="A274" s="1"/>
  <c r="A275" s="1"/>
  <c r="A276" s="1"/>
  <c r="A277" s="1"/>
  <c r="A278" s="1"/>
  <c r="A279" s="1"/>
  <c r="A280" s="1"/>
  <c r="A281" s="1"/>
  <c r="A282" s="1"/>
  <c r="A283" s="1"/>
  <c r="A284" s="1"/>
  <c r="A285" s="1"/>
  <c r="K270"/>
  <c r="AF275"/>
  <c r="Y272"/>
  <c r="AF270"/>
  <c r="U270"/>
  <c r="Y269"/>
  <c r="S275"/>
  <c r="AE272"/>
  <c r="S272"/>
  <c r="W270"/>
  <c r="AE269"/>
  <c r="S269"/>
  <c r="W275"/>
  <c r="AE273"/>
  <c r="AF272"/>
  <c r="U272"/>
  <c r="Y270"/>
  <c r="AF269"/>
  <c r="U269"/>
  <c r="AE275"/>
  <c r="W272"/>
  <c r="AE270"/>
  <c r="S270"/>
  <c r="W269"/>
  <c r="AA281"/>
  <c r="W279"/>
  <c r="X261"/>
  <c r="S279"/>
  <c r="AC279"/>
  <c r="AC283"/>
  <c r="N296"/>
  <c r="B318" s="1"/>
  <c r="U284"/>
  <c r="R279"/>
  <c r="U279"/>
  <c r="S261"/>
  <c r="V281"/>
  <c r="AD261"/>
  <c r="U264"/>
  <c r="U282"/>
  <c r="Z281"/>
  <c r="W284"/>
  <c r="AF281"/>
  <c r="AC282"/>
  <c r="AE279"/>
  <c r="AD262"/>
  <c r="AE281"/>
  <c r="AA279"/>
  <c r="U260"/>
  <c r="U263"/>
  <c r="U262"/>
  <c r="U259"/>
  <c r="U285"/>
  <c r="Y279"/>
  <c r="AD263"/>
  <c r="U281"/>
  <c r="U283"/>
  <c r="AC284"/>
  <c r="DK212" i="17"/>
  <c r="O7" i="23"/>
  <c r="BU5" i="24"/>
  <c r="BR5"/>
  <c r="BS5"/>
  <c r="BT5"/>
  <c r="BY5"/>
  <c r="BV5"/>
  <c r="BW5"/>
  <c r="BX5"/>
  <c r="CC5"/>
  <c r="BZ5"/>
  <c r="CA5"/>
  <c r="CB5"/>
  <c r="F318" i="27" l="1"/>
  <c r="K318"/>
  <c r="A286"/>
  <c r="A287" s="1"/>
  <c r="AC241"/>
  <c r="U273"/>
  <c r="M269"/>
  <c r="W273"/>
  <c r="AB272"/>
  <c r="Y273"/>
  <c r="S273"/>
  <c r="M270"/>
  <c r="K273"/>
  <c r="AA269"/>
  <c r="AA272"/>
  <c r="AB270"/>
  <c r="AA270"/>
  <c r="AB269"/>
  <c r="AA275"/>
  <c r="L273"/>
  <c r="DK218" i="17"/>
  <c r="DK215"/>
  <c r="O304" i="27"/>
  <c r="C304"/>
  <c r="G302"/>
  <c r="O301"/>
  <c r="C301"/>
  <c r="O307"/>
  <c r="P304"/>
  <c r="E304"/>
  <c r="I302"/>
  <c r="P301"/>
  <c r="E301"/>
  <c r="P307"/>
  <c r="C307"/>
  <c r="O305"/>
  <c r="G304"/>
  <c r="O302"/>
  <c r="C302"/>
  <c r="G301"/>
  <c r="G307"/>
  <c r="I304"/>
  <c r="P302"/>
  <c r="E302"/>
  <c r="I301"/>
  <c r="E294"/>
  <c r="K313"/>
  <c r="E291"/>
  <c r="G316"/>
  <c r="E316"/>
  <c r="E317"/>
  <c r="N293"/>
  <c r="N294"/>
  <c r="H293"/>
  <c r="B311"/>
  <c r="F313"/>
  <c r="J313"/>
  <c r="G311"/>
  <c r="E311"/>
  <c r="E313"/>
  <c r="A289"/>
  <c r="A290" s="1"/>
  <c r="A291" s="1"/>
  <c r="A292" s="1"/>
  <c r="A293" s="1"/>
  <c r="A294" s="1"/>
  <c r="A295" s="1"/>
  <c r="A296" s="1"/>
  <c r="A297" s="1"/>
  <c r="A298" s="1"/>
  <c r="A299" s="1"/>
  <c r="A300" s="1"/>
  <c r="A301" s="1"/>
  <c r="A302" s="1"/>
  <c r="A303" s="1"/>
  <c r="A304" s="1"/>
  <c r="A305" s="1"/>
  <c r="A306" s="1"/>
  <c r="A307" s="1"/>
  <c r="M315"/>
  <c r="M314"/>
  <c r="C311"/>
  <c r="E292"/>
  <c r="I311"/>
  <c r="K311"/>
  <c r="C293"/>
  <c r="P313"/>
  <c r="O311"/>
  <c r="M311"/>
  <c r="AD296"/>
  <c r="R318" s="1"/>
  <c r="N295"/>
  <c r="E296"/>
  <c r="E295"/>
  <c r="E314"/>
  <c r="O313"/>
  <c r="E315"/>
  <c r="M316"/>
  <c r="BX211" i="24"/>
  <c r="I29" i="23" s="1"/>
  <c r="BX208" i="24"/>
  <c r="I26" i="23" s="1"/>
  <c r="BX212" i="24"/>
  <c r="I30" i="23" s="1"/>
  <c r="BX214" i="24"/>
  <c r="I32" i="23" s="1"/>
  <c r="BX209" i="24"/>
  <c r="I27" i="23" s="1"/>
  <c r="BX210" i="24"/>
  <c r="I28" i="23" s="1"/>
  <c r="CC208" i="24"/>
  <c r="N26" i="23" s="1"/>
  <c r="CC212" i="24"/>
  <c r="N30" i="23" s="1"/>
  <c r="CC214" i="24"/>
  <c r="N32" i="23" s="1"/>
  <c r="CC209" i="24"/>
  <c r="N27" i="23" s="1"/>
  <c r="CC210" i="24"/>
  <c r="N28" i="23" s="1"/>
  <c r="CC211" i="24"/>
  <c r="N29" i="23" s="1"/>
  <c r="BY208" i="24"/>
  <c r="J26" i="23" s="1"/>
  <c r="BY212" i="24"/>
  <c r="J30" i="23" s="1"/>
  <c r="BY214" i="24"/>
  <c r="J32" i="23" s="1"/>
  <c r="BY209" i="24"/>
  <c r="J27" i="23" s="1"/>
  <c r="BY210" i="24"/>
  <c r="J28" i="23" s="1"/>
  <c r="BY211" i="24"/>
  <c r="J29" i="23" s="1"/>
  <c r="BU208" i="24"/>
  <c r="F26" i="23" s="1"/>
  <c r="BU212" i="24"/>
  <c r="F30" i="23" s="1"/>
  <c r="BU214" i="24"/>
  <c r="F32" i="23" s="1"/>
  <c r="BU209" i="24"/>
  <c r="F27" i="23" s="1"/>
  <c r="BU210" i="24"/>
  <c r="F28" i="23" s="1"/>
  <c r="BU211" i="24"/>
  <c r="F29" i="23" s="1"/>
  <c r="CB211" i="24"/>
  <c r="M29" i="23" s="1"/>
  <c r="CB208" i="24"/>
  <c r="M26" i="23" s="1"/>
  <c r="CB212" i="24"/>
  <c r="M30" i="23" s="1"/>
  <c r="CB214" i="24"/>
  <c r="M32" i="23" s="1"/>
  <c r="CB209" i="24"/>
  <c r="M27" i="23" s="1"/>
  <c r="CB210" i="24"/>
  <c r="M28" i="23" s="1"/>
  <c r="BT211" i="24"/>
  <c r="E29" i="23" s="1"/>
  <c r="BT208" i="24"/>
  <c r="E26" i="23" s="1"/>
  <c r="BT212" i="24"/>
  <c r="E30" i="23" s="1"/>
  <c r="BT214" i="24"/>
  <c r="E32" i="23" s="1"/>
  <c r="BT209" i="24"/>
  <c r="E27" i="23" s="1"/>
  <c r="BT210" i="24"/>
  <c r="E28" i="23" s="1"/>
  <c r="BZ209" i="24"/>
  <c r="K27" i="23" s="1"/>
  <c r="BZ210" i="24"/>
  <c r="K28" i="23" s="1"/>
  <c r="BZ211" i="24"/>
  <c r="K29" i="23" s="1"/>
  <c r="BZ208" i="24"/>
  <c r="K26" i="23" s="1"/>
  <c r="BZ212" i="24"/>
  <c r="K30" i="23" s="1"/>
  <c r="BZ214" i="24"/>
  <c r="K32" i="23" s="1"/>
  <c r="BV209" i="24"/>
  <c r="G27" i="23" s="1"/>
  <c r="BV210" i="24"/>
  <c r="G28" i="23" s="1"/>
  <c r="BV211" i="24"/>
  <c r="G29" i="23" s="1"/>
  <c r="BV208" i="24"/>
  <c r="G26" i="23" s="1"/>
  <c r="BV212" i="24"/>
  <c r="G30" i="23" s="1"/>
  <c r="BV214" i="24"/>
  <c r="G32" i="23" s="1"/>
  <c r="BR214" i="24"/>
  <c r="C32" i="23" s="1"/>
  <c r="BR211" i="24"/>
  <c r="C29" i="23" s="1"/>
  <c r="BR212" i="24"/>
  <c r="C30" i="23" s="1"/>
  <c r="CA210" i="24"/>
  <c r="L28" i="23" s="1"/>
  <c r="CA211" i="24"/>
  <c r="L29" i="23" s="1"/>
  <c r="CA208" i="24"/>
  <c r="L26" i="23" s="1"/>
  <c r="CA212" i="24"/>
  <c r="L30" i="23" s="1"/>
  <c r="CA214" i="24"/>
  <c r="L32" i="23" s="1"/>
  <c r="CA209" i="24"/>
  <c r="L27" i="23" s="1"/>
  <c r="BW210" i="24"/>
  <c r="H28" i="23" s="1"/>
  <c r="BW211" i="24"/>
  <c r="H29" i="23" s="1"/>
  <c r="BW208" i="24"/>
  <c r="H26" i="23" s="1"/>
  <c r="BW212" i="24"/>
  <c r="H30" i="23" s="1"/>
  <c r="BW214" i="24"/>
  <c r="H32" i="23" s="1"/>
  <c r="BW209" i="24"/>
  <c r="H27" i="23" s="1"/>
  <c r="BS210" i="24"/>
  <c r="D28" i="23" s="1"/>
  <c r="BS211" i="24"/>
  <c r="D29" i="23" s="1"/>
  <c r="BS208" i="24"/>
  <c r="D26" i="23" s="1"/>
  <c r="BS212" i="24"/>
  <c r="D30" i="23" s="1"/>
  <c r="BS214" i="24"/>
  <c r="D32" i="23" s="1"/>
  <c r="BS209" i="24"/>
  <c r="D27" i="23" s="1"/>
  <c r="BR209" i="24"/>
  <c r="C27" i="23" s="1"/>
  <c r="BR210" i="24"/>
  <c r="C28" i="23" s="1"/>
  <c r="BR208" i="24"/>
  <c r="C26" i="23" s="1"/>
  <c r="BR217" i="24"/>
  <c r="CC217"/>
  <c r="BV217"/>
  <c r="BZ217"/>
  <c r="BW217"/>
  <c r="BX217"/>
  <c r="BT217"/>
  <c r="BS217"/>
  <c r="CA217"/>
  <c r="CB217"/>
  <c r="BY217"/>
  <c r="BU217"/>
  <c r="AA318" i="27" l="1"/>
  <c r="V318"/>
  <c r="K302"/>
  <c r="AC272"/>
  <c r="I305"/>
  <c r="M273"/>
  <c r="AB273"/>
  <c r="G305"/>
  <c r="K307"/>
  <c r="C305"/>
  <c r="E305"/>
  <c r="K301"/>
  <c r="L302"/>
  <c r="L304"/>
  <c r="L301"/>
  <c r="K304"/>
  <c r="AC270"/>
  <c r="AC269"/>
  <c r="AA273"/>
  <c r="A308"/>
  <c r="A309" s="1"/>
  <c r="A310" s="1"/>
  <c r="A311" s="1"/>
  <c r="A312" s="1"/>
  <c r="A313" s="1"/>
  <c r="A314" s="1"/>
  <c r="A315" s="1"/>
  <c r="A316" s="1"/>
  <c r="A317" s="1"/>
  <c r="S307"/>
  <c r="AE305"/>
  <c r="AF304"/>
  <c r="U304"/>
  <c r="Y302"/>
  <c r="AF301"/>
  <c r="U301"/>
  <c r="W307"/>
  <c r="W304"/>
  <c r="AE302"/>
  <c r="S302"/>
  <c r="W301"/>
  <c r="AE307"/>
  <c r="Y304"/>
  <c r="AF302"/>
  <c r="U302"/>
  <c r="Y301"/>
  <c r="AF307"/>
  <c r="AE304"/>
  <c r="S304"/>
  <c r="W302"/>
  <c r="AE301"/>
  <c r="S301"/>
  <c r="U296"/>
  <c r="U314"/>
  <c r="U315"/>
  <c r="AA313"/>
  <c r="W311"/>
  <c r="U295"/>
  <c r="U317"/>
  <c r="Y311"/>
  <c r="Z313"/>
  <c r="AC311"/>
  <c r="U294"/>
  <c r="S293"/>
  <c r="AD293"/>
  <c r="U316"/>
  <c r="R311"/>
  <c r="X293"/>
  <c r="U292"/>
  <c r="U291"/>
  <c r="V313"/>
  <c r="U313"/>
  <c r="W316"/>
  <c r="AA311"/>
  <c r="U311"/>
  <c r="AD294"/>
  <c r="AE313"/>
  <c r="AC315"/>
  <c r="S311"/>
  <c r="AC314"/>
  <c r="AE311"/>
  <c r="AD295"/>
  <c r="AF313"/>
  <c r="AC316"/>
  <c r="BS213" i="24"/>
  <c r="D31" i="23" s="1"/>
  <c r="BV213" i="24"/>
  <c r="G31" i="23" s="1"/>
  <c r="BZ213" i="24"/>
  <c r="K31" i="23" s="1"/>
  <c r="BY213" i="24"/>
  <c r="J31" i="23" s="1"/>
  <c r="CB213" i="24"/>
  <c r="M31" i="23" s="1"/>
  <c r="BX213" i="24"/>
  <c r="I31" i="23" s="1"/>
  <c r="CA213" i="24"/>
  <c r="L31" i="23" s="1"/>
  <c r="BR213" i="24"/>
  <c r="BU213"/>
  <c r="F31" i="23" s="1"/>
  <c r="BW213" i="24"/>
  <c r="H31" i="23" s="1"/>
  <c r="BT213" i="24"/>
  <c r="E31" i="23" s="1"/>
  <c r="CC213" i="24"/>
  <c r="N31" i="23" s="1"/>
  <c r="CD217" i="24"/>
  <c r="CD209"/>
  <c r="O27" i="23" s="1"/>
  <c r="CD208" i="24"/>
  <c r="O26" i="23" s="1"/>
  <c r="CD214" i="24"/>
  <c r="O32" i="23" s="1"/>
  <c r="CD210" i="24"/>
  <c r="O28" i="23" s="1"/>
  <c r="A318" i="27" l="1"/>
  <c r="A319" s="1"/>
  <c r="M302"/>
  <c r="U305"/>
  <c r="AA304"/>
  <c r="AB302"/>
  <c r="AA301"/>
  <c r="Y305"/>
  <c r="S305"/>
  <c r="L305"/>
  <c r="M304"/>
  <c r="K305"/>
  <c r="M301"/>
  <c r="W305"/>
  <c r="AB304"/>
  <c r="AA307"/>
  <c r="AC273"/>
  <c r="AA302"/>
  <c r="AB301"/>
  <c r="AC301" s="1"/>
  <c r="BR215" i="24"/>
  <c r="C31" i="23"/>
  <c r="BZ215" i="24"/>
  <c r="CD213"/>
  <c r="O31" i="23" s="1"/>
  <c r="BV215" i="24"/>
  <c r="BS215"/>
  <c r="CA215"/>
  <c r="BY215"/>
  <c r="BT215"/>
  <c r="CC215"/>
  <c r="BU215"/>
  <c r="CB215"/>
  <c r="BW215"/>
  <c r="BX215"/>
  <c r="CD212"/>
  <c r="O30" i="23" s="1"/>
  <c r="CD211" i="24"/>
  <c r="O29" i="23" s="1"/>
  <c r="M305" i="27" l="1"/>
  <c r="AC304"/>
  <c r="AC302"/>
  <c r="AA305"/>
  <c r="AB305"/>
  <c r="BU216" i="24"/>
  <c r="F34" i="23" s="1"/>
  <c r="F33"/>
  <c r="CA216" i="24"/>
  <c r="L34" i="23" s="1"/>
  <c r="L33"/>
  <c r="BR216" i="24"/>
  <c r="C34" i="23" s="1"/>
  <c r="C33"/>
  <c r="CB216" i="24"/>
  <c r="M34" i="23" s="1"/>
  <c r="M33"/>
  <c r="BY216" i="24"/>
  <c r="J33" i="23"/>
  <c r="BW216" i="24"/>
  <c r="H34" i="23" s="1"/>
  <c r="H33"/>
  <c r="BT216" i="24"/>
  <c r="E34" i="23" s="1"/>
  <c r="E33"/>
  <c r="BV216" i="24"/>
  <c r="G34" i="23" s="1"/>
  <c r="G33"/>
  <c r="BZ216" i="24"/>
  <c r="K34" i="23" s="1"/>
  <c r="K33"/>
  <c r="BX216" i="24"/>
  <c r="I34" i="23" s="1"/>
  <c r="I33"/>
  <c r="CC216" i="24"/>
  <c r="N34" i="23" s="1"/>
  <c r="N33"/>
  <c r="BS216" i="24"/>
  <c r="D34" i="23" s="1"/>
  <c r="D33"/>
  <c r="J34"/>
  <c r="CD215" i="24"/>
  <c r="AC305" i="27" l="1"/>
  <c r="CD216" i="24"/>
  <c r="O34" i="23" s="1"/>
  <c r="O33"/>
  <c r="K10" l="1"/>
  <c r="M10"/>
  <c r="L10"/>
  <c r="C10"/>
  <c r="D10" l="1"/>
  <c r="N10" l="1"/>
  <c r="O10" s="1"/>
</calcChain>
</file>

<file path=xl/sharedStrings.xml><?xml version="1.0" encoding="utf-8"?>
<sst xmlns="http://schemas.openxmlformats.org/spreadsheetml/2006/main" count="2032" uniqueCount="285">
  <si>
    <t>Presented By :-</t>
  </si>
  <si>
    <t>HEERA LAL JAT</t>
  </si>
  <si>
    <t>V./P. -  CHANDAWAL NAGAR , SOJAT (PALI)</t>
  </si>
  <si>
    <t>ML</t>
  </si>
  <si>
    <t>AB</t>
  </si>
  <si>
    <t>Sr. Teacher at MGGS BAR (PALI)</t>
  </si>
  <si>
    <t>A</t>
  </si>
  <si>
    <t>F</t>
  </si>
  <si>
    <t>OBC</t>
  </si>
  <si>
    <t>M</t>
  </si>
  <si>
    <t>SC</t>
  </si>
  <si>
    <t>GEN</t>
  </si>
  <si>
    <t>SBC</t>
  </si>
  <si>
    <t>SUGANDAS</t>
  </si>
  <si>
    <t>POOJA</t>
  </si>
  <si>
    <t>KANTA DEVI</t>
  </si>
  <si>
    <t>LEELA</t>
  </si>
  <si>
    <t>PINKI</t>
  </si>
  <si>
    <t>MANJU DEVI</t>
  </si>
  <si>
    <t>PRAKASH PRAJAPAT</t>
  </si>
  <si>
    <t>HEENA BANU</t>
  </si>
  <si>
    <t>PUSHPA DEVI</t>
  </si>
  <si>
    <t>MEENA</t>
  </si>
  <si>
    <t>Suresh Kumar</t>
  </si>
  <si>
    <t>ANITA</t>
  </si>
  <si>
    <t>REKHA DEVI</t>
  </si>
  <si>
    <t>MADINA BANO</t>
  </si>
  <si>
    <t>JAYA</t>
  </si>
  <si>
    <t>GOVIND LAL</t>
  </si>
  <si>
    <t>SEEMA</t>
  </si>
  <si>
    <t>AJIT SINGH</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</si>
  <si>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</si>
  <si>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</si>
  <si>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</si>
  <si>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</si>
  <si>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</si>
  <si>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</si>
  <si>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</si>
  <si>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</si>
  <si>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</si>
  <si>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</si>
  <si>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</si>
  <si>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</si>
  <si>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</si>
  <si>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</si>
  <si>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</si>
  <si>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</si>
  <si>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</si>
  <si>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</si>
  <si>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</si>
  <si>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</si>
  <si>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</si>
  <si>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</si>
  <si>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</si>
  <si>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</si>
  <si>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</si>
  <si>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</si>
  <si>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ए/बी/सी/डी/ई ग्रेडिंग देनी है 
(A/B/C/D/E  Grade)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</si>
  <si>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</si>
  <si>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</si>
  <si>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</si>
  <si>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</si>
  <si>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</si>
  <si>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</si>
  <si>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</si>
  <si>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</si>
  <si>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</si>
  <si>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</si>
  <si>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</si>
  <si>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</si>
  <si>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</si>
  <si>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</si>
  <si>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</si>
  <si>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</si>
  <si>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</si>
  <si>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</si>
  <si>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</si>
  <si>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</si>
  <si>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</si>
  <si>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</si>
  <si>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</si>
  <si>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</si>
  <si>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</si>
  <si>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</si>
  <si>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</si>
  <si>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</si>
  <si>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</si>
  <si>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Rakesh Kumar</t>
  </si>
  <si>
    <t>Exam Nodel &amp; Collection Centre Name :-</t>
  </si>
  <si>
    <t>G.S.S.S. BAR</t>
  </si>
  <si>
    <t>Date of result declaration :-</t>
  </si>
  <si>
    <t>Medium  :-</t>
  </si>
  <si>
    <t>Principal Name  :-</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</si>
  <si>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</si>
  <si>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</si>
  <si>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</si>
  <si>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</si>
  <si>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</si>
  <si>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</si>
  <si>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</si>
  <si>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</si>
  <si>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</si>
  <si>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</si>
  <si>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</si>
  <si>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</si>
  <si>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</si>
  <si>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</si>
  <si>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</si>
  <si>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</si>
  <si>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</si>
  <si>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</si>
  <si>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</si>
  <si>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</si>
  <si>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</si>
  <si>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</si>
  <si>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</si>
  <si>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</si>
  <si>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</si>
  <si>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</si>
  <si>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</si>
  <si>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</si>
  <si>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</si>
  <si>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</si>
  <si>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</si>
  <si>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</si>
  <si>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</si>
  <si>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</si>
  <si>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Sampat Raj</t>
  </si>
  <si>
    <t>/</t>
  </si>
  <si>
    <t>Abhimanyu singh</t>
  </si>
  <si>
    <t>Pradip singh</t>
  </si>
  <si>
    <t>Pushpendra Jawra</t>
  </si>
  <si>
    <t>हिंदी , अंग्रेजी , गणित और पर्यावरण विषयों मे ग्रेडिंग देने का आधार निम्न प्रकार से रहेगा -</t>
  </si>
  <si>
    <t>A+</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</si>
  <si>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</si>
  <si>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</si>
  <si>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</si>
  <si>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</si>
  <si>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</si>
  <si>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</si>
  <si>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</si>
  <si>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</si>
  <si>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</si>
  <si>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</si>
  <si>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</si>
  <si>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</si>
  <si>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Pradip singh Rajawat</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</si>
  <si>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</si>
  <si>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</si>
  <si>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</si>
  <si>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</si>
  <si>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</si>
  <si>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</si>
  <si>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</si>
  <si>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</si>
  <si>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</si>
  <si>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</si>
  <si>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</si>
  <si>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</si>
  <si>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</si>
  <si>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</si>
  <si>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</si>
  <si>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</si>
  <si>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</si>
  <si>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</si>
  <si>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</si>
  <si>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</si>
  <si>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</si>
  <si>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</si>
  <si>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</si>
  <si>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</si>
  <si>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</si>
  <si>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</si>
  <si>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</si>
  <si>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</si>
  <si>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</si>
  <si>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</si>
  <si>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</si>
  <si>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</si>
  <si>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</si>
  <si>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</si>
  <si>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</si>
  <si>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</si>
  <si>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</si>
  <si>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</si>
  <si>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</si>
  <si>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</si>
  <si>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</si>
  <si>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</si>
  <si>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</si>
  <si>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</si>
  <si>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</si>
  <si>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</si>
  <si>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</si>
  <si>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</si>
  <si>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</si>
  <si>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</si>
  <si>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</si>
  <si>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</si>
  <si>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</si>
  <si>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</si>
  <si>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</si>
  <si>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</si>
  <si>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</si>
  <si>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</si>
  <si>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</si>
  <si>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</si>
  <si>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</si>
  <si>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</si>
  <si>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</si>
  <si>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</si>
  <si>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</si>
  <si>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</si>
  <si>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</si>
  <si>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</si>
  <si>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</si>
  <si>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</si>
  <si>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</si>
  <si>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</si>
  <si>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</si>
  <si>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</si>
  <si>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</si>
  <si>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Yogesh</t>
  </si>
  <si>
    <t>Result Maker :-</t>
  </si>
  <si>
    <t xml:space="preserve">Name of School (In Hindi)  :- </t>
  </si>
  <si>
    <t xml:space="preserve">Name of School (In English)  :- </t>
  </si>
  <si>
    <t>Mahatma Gandhi Government School (English Medium) Bar, Pali</t>
  </si>
  <si>
    <t>शिक्षा/पाली/1995/2001</t>
  </si>
  <si>
    <r>
      <t xml:space="preserve">School Recognition </t>
    </r>
    <r>
      <rPr>
        <b/>
        <sz val="11"/>
        <rFont val="Cambria"/>
        <family val="1"/>
        <scheme val="major"/>
      </rPr>
      <t>(विद्यालय मान्यता क्रमांक)</t>
    </r>
    <r>
      <rPr>
        <b/>
        <i/>
        <sz val="13"/>
        <rFont val="Cambria"/>
        <family val="1"/>
        <scheme val="major"/>
      </rPr>
      <t xml:space="preserve"> :- </t>
    </r>
  </si>
  <si>
    <t>to</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</si>
  <si>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</si>
  <si>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</si>
  <si>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</si>
  <si>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(सामान्य जानकारी ,</t>
    </r>
    <r>
      <rPr>
        <b/>
        <sz val="12"/>
        <color theme="1"/>
        <rFont val="Calibri"/>
        <family val="2"/>
        <scheme val="minor"/>
      </rPr>
      <t xml:space="preserve"> master sheet &amp; Marksheet</t>
    </r>
    <r>
      <rPr>
        <b/>
        <sz val="11"/>
        <color theme="1"/>
        <rFont val="Calibri"/>
        <family val="2"/>
        <scheme val="minor"/>
      </rPr>
      <t xml:space="preserve"> पर </t>
    </r>
    <r>
      <rPr>
        <b/>
        <sz val="12"/>
        <color theme="1"/>
        <rFont val="Calibri"/>
        <family val="2"/>
        <scheme val="minor"/>
      </rPr>
      <t xml:space="preserve">try </t>
    </r>
    <r>
      <rPr>
        <b/>
        <sz val="11"/>
        <color theme="1"/>
        <rFont val="Calibri"/>
        <family val="2"/>
        <scheme val="minor"/>
      </rPr>
      <t>नहीं करें )</t>
    </r>
  </si>
  <si>
    <t>https://youtu.be/ThY9TGuohzE</t>
  </si>
  <si>
    <t>30 + 70  = 100</t>
  </si>
  <si>
    <t>15 + 35  = 50</t>
  </si>
  <si>
    <t>Nursery</t>
  </si>
  <si>
    <t>LKG</t>
  </si>
  <si>
    <t>UKG</t>
  </si>
  <si>
    <t>PP3+</t>
  </si>
  <si>
    <t>PP+4</t>
  </si>
  <si>
    <t>PP+5</t>
  </si>
  <si>
    <t>https://youtu.be/-g0L49HEEsU</t>
  </si>
  <si>
    <t>Youtube Video Link for Class LKG / UKG</t>
  </si>
  <si>
    <t>Updated On</t>
  </si>
  <si>
    <r>
      <rPr>
        <b/>
        <sz val="14"/>
        <color theme="1"/>
        <rFont val="Calibri"/>
        <family val="2"/>
        <scheme val="minor"/>
      </rPr>
      <t>1</t>
    </r>
    <r>
      <rPr>
        <b/>
        <sz val="11"/>
        <color theme="1"/>
        <rFont val="Calibri"/>
        <family val="2"/>
        <scheme val="minor"/>
      </rPr>
      <t>. स्थानीय परीक्षा में प्रत्येक विषय की सैद्धांतिक परीक्षा हेतु अर्द्ध वार्षिक परीक्षा व वार्षिक परीक्षा हेतु निम्नोक्त अंक निर्धारित रहेंगे -</t>
    </r>
  </si>
  <si>
    <r>
      <t>इसके अंतर्गत नियमित विद्यार्थियों के लिए विद्यालय द्वारा लिए गए  अर्द्धवार्षिक परीक्षा (100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</si>
  <si>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</si>
  <si>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t>
  </si>
  <si>
    <t>you can print 20 Marksheets at once. Two columns are given above, in which you can print the 20 marksheets. you want to print by writing their first and 20th Roll Numbers. Example : 101 to 120, 121 to 140, 141 to 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</si>
  <si>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1</t>
    </r>
    <r>
      <rPr>
        <b/>
        <sz val="12"/>
        <color theme="1"/>
        <rFont val="Calibri"/>
        <family val="2"/>
        <scheme val="minor"/>
      </rPr>
      <t>20</t>
    </r>
    <r>
      <rPr>
        <sz val="11"/>
        <color theme="1"/>
        <rFont val="Calibri"/>
        <family val="2"/>
        <scheme val="minor"/>
      </rPr>
      <t xml:space="preserve"> , 1</t>
    </r>
    <r>
      <rPr>
        <b/>
        <sz val="12"/>
        <color theme="1"/>
        <rFont val="Calibri"/>
        <family val="2"/>
        <scheme val="minor"/>
      </rPr>
      <t>21</t>
    </r>
    <r>
      <rPr>
        <sz val="11"/>
        <color theme="1"/>
        <rFont val="Calibri"/>
        <family val="2"/>
        <scheme val="minor"/>
      </rPr>
      <t xml:space="preserve"> से 1</t>
    </r>
    <r>
      <rPr>
        <b/>
        <sz val="12"/>
        <color theme="1"/>
        <rFont val="Calibri"/>
        <family val="2"/>
        <scheme val="minor"/>
      </rPr>
      <t>40 , 141</t>
    </r>
    <r>
      <rPr>
        <sz val="11"/>
        <color theme="1"/>
        <rFont val="Calibri"/>
        <family val="2"/>
        <scheme val="minor"/>
      </rPr>
      <t xml:space="preserve"> से 1</t>
    </r>
    <r>
      <rPr>
        <b/>
        <sz val="12"/>
        <color theme="1"/>
        <rFont val="Calibri"/>
        <family val="2"/>
        <scheme val="minor"/>
      </rPr>
      <t>60</t>
    </r>
    <r>
      <rPr>
        <sz val="11"/>
        <color theme="1"/>
        <rFont val="Calibri"/>
        <family val="2"/>
        <scheme val="minor"/>
      </rPr>
      <t xml:space="preserve"> ...........</t>
    </r>
  </si>
  <si>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</si>
  <si>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</si>
  <si>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</si>
  <si>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</si>
  <si>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r>
      <t xml:space="preserve">यह रिजल्ट शीट एक्सेल सॉफ्टवेयर आपको
</t>
    </r>
    <r>
      <rPr>
        <b/>
        <sz val="14"/>
        <color rgb="FFFF0000"/>
        <rFont val="Calibri"/>
        <family val="2"/>
        <scheme val="minor"/>
      </rPr>
      <t>https://excelguruedu.blogspot.com/</t>
    </r>
    <r>
      <rPr>
        <b/>
        <sz val="11"/>
        <color rgb="FF0000CC"/>
        <rFont val="Calibri"/>
        <family val="2"/>
        <scheme val="minor"/>
      </rPr>
      <t xml:space="preserve">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0000CC"/>
        <rFont val="Calibri"/>
        <family val="2"/>
        <scheme val="minor"/>
      </rPr>
      <t xml:space="preserve">heeralal jat </t>
    </r>
    <r>
      <rPr>
        <b/>
        <sz val="11"/>
        <color rgb="FF0000CC"/>
        <rFont val="Calibri"/>
        <family val="2"/>
        <scheme val="minor"/>
      </rPr>
      <t>लिखकर सर्च करेंगे , तो भी यह एक्सेल शीट मिल जाएगी I</t>
    </r>
  </si>
  <si>
    <t>https://youtu.be/KH69Y_uPILw</t>
  </si>
  <si>
    <t>Sr. Teacher at MGGS BAR (Beawar)</t>
  </si>
  <si>
    <t>School E-MAIL :-</t>
  </si>
  <si>
    <t xml:space="preserve">Session :- </t>
  </si>
  <si>
    <t xml:space="preserve">School U-DISE Code:- </t>
  </si>
  <si>
    <t>mggsbar@gmail.com</t>
  </si>
  <si>
    <t>Computer</t>
  </si>
  <si>
    <t>G.K.</t>
  </si>
  <si>
    <t>Hemant Ahuja</t>
  </si>
  <si>
    <t>Seema Chhaba</t>
  </si>
  <si>
    <t>Lalit Kumar</t>
  </si>
  <si>
    <t>Suman</t>
  </si>
  <si>
    <t>Madhuri</t>
  </si>
  <si>
    <t>Sharada</t>
  </si>
  <si>
    <t>Mukesh Kumar</t>
  </si>
  <si>
    <t>Ramesh Kumar</t>
  </si>
  <si>
    <t>Rajendra Sel</t>
  </si>
  <si>
    <t>Raju</t>
  </si>
  <si>
    <t>Narpat</t>
  </si>
  <si>
    <t>Hindi</t>
  </si>
  <si>
    <t>https://youtu.be/LtNtUR-_iP8</t>
  </si>
  <si>
    <t>New Video Link</t>
  </si>
  <si>
    <t>Dewanand</t>
  </si>
  <si>
    <t>2025-26</t>
  </si>
  <si>
    <t>This Sheet Password :-     Resultsheet2026</t>
  </si>
  <si>
    <r>
      <t>सत्र 2025-26  हेतु कक्षा</t>
    </r>
    <r>
      <rPr>
        <b/>
        <sz val="18"/>
        <color rgb="FF0000CC"/>
        <rFont val="Calibri"/>
        <family val="2"/>
        <scheme val="minor"/>
      </rPr>
      <t xml:space="preserve"> PP+3, PP+4</t>
    </r>
    <r>
      <rPr>
        <b/>
        <sz val="16"/>
        <color rgb="FF0000CC"/>
        <rFont val="Calibri"/>
        <family val="2"/>
        <scheme val="minor"/>
      </rPr>
      <t xml:space="preserve"> से </t>
    </r>
    <r>
      <rPr>
        <b/>
        <sz val="18"/>
        <color rgb="FF0000CC"/>
        <rFont val="Calibri"/>
        <family val="2"/>
        <scheme val="minor"/>
      </rPr>
      <t>PP+5</t>
    </r>
    <r>
      <rPr>
        <b/>
        <sz val="16"/>
        <color rgb="FF0000CC"/>
        <rFont val="Calibri"/>
        <family val="2"/>
        <scheme val="minor"/>
      </rPr>
      <t xml:space="preserve"> </t>
    </r>
    <r>
      <rPr>
        <b/>
        <sz val="14"/>
        <color rgb="FF0000CC"/>
        <rFont val="Calibri"/>
        <family val="2"/>
        <scheme val="minor"/>
      </rPr>
      <t xml:space="preserve">तक </t>
    </r>
    <r>
      <rPr>
        <b/>
        <u/>
        <sz val="14"/>
        <color rgb="FFCC00CC"/>
        <rFont val="Calibri"/>
        <family val="2"/>
        <scheme val="minor"/>
      </rPr>
      <t>निजी विद्यालयों</t>
    </r>
    <r>
      <rPr>
        <b/>
        <sz val="14"/>
        <color rgb="FF0000CC"/>
        <rFont val="Calibri"/>
        <family val="2"/>
        <scheme val="minor"/>
      </rPr>
      <t xml:space="preserve"> के लिए रिजल्ट शीट  </t>
    </r>
  </si>
  <si>
    <t>Password of This Result Sheet  :-             Resultsheet2026</t>
  </si>
  <si>
    <r>
      <t xml:space="preserve">This Sheet Password :-     Resultsheet2026
</t>
    </r>
    <r>
      <rPr>
        <b/>
        <sz val="14"/>
        <color rgb="FF0000CC"/>
        <rFont val="Calibri"/>
        <family val="2"/>
        <scheme val="minor"/>
      </rPr>
      <t>(</t>
    </r>
    <r>
      <rPr>
        <b/>
        <sz val="11"/>
        <color rgb="FF0000CC"/>
        <rFont val="Calibri"/>
        <family val="2"/>
        <scheme val="minor"/>
      </rPr>
      <t>सामान्य जानकारी</t>
    </r>
    <r>
      <rPr>
        <b/>
        <sz val="12"/>
        <color rgb="FF0000CC"/>
        <rFont val="Calibri"/>
        <family val="2"/>
        <scheme val="minor"/>
      </rPr>
      <t xml:space="preserve"> ,</t>
    </r>
    <r>
      <rPr>
        <b/>
        <sz val="14"/>
        <color rgb="FF0000CC"/>
        <rFont val="Calibri"/>
        <family val="2"/>
        <scheme val="minor"/>
      </rPr>
      <t xml:space="preserve"> </t>
    </r>
    <r>
      <rPr>
        <b/>
        <sz val="13"/>
        <color rgb="FF0000CC"/>
        <rFont val="Calibri"/>
        <family val="2"/>
        <scheme val="minor"/>
      </rPr>
      <t>master sheet &amp; Marksheet</t>
    </r>
    <r>
      <rPr>
        <b/>
        <sz val="14"/>
        <color rgb="FF0000CC"/>
        <rFont val="Calibri"/>
        <family val="2"/>
        <scheme val="minor"/>
      </rPr>
      <t xml:space="preserve"> </t>
    </r>
    <r>
      <rPr>
        <b/>
        <sz val="11"/>
        <color rgb="FF0000CC"/>
        <rFont val="Calibri"/>
        <family val="2"/>
        <scheme val="minor"/>
      </rPr>
      <t>पर</t>
    </r>
    <r>
      <rPr>
        <b/>
        <sz val="14"/>
        <color rgb="FF0000CC"/>
        <rFont val="Calibri"/>
        <family val="2"/>
        <scheme val="minor"/>
      </rPr>
      <t xml:space="preserve"> </t>
    </r>
    <r>
      <rPr>
        <b/>
        <sz val="13"/>
        <color rgb="FF0000CC"/>
        <rFont val="Calibri"/>
        <family val="2"/>
        <scheme val="minor"/>
      </rPr>
      <t>try</t>
    </r>
    <r>
      <rPr>
        <b/>
        <sz val="14"/>
        <color rgb="FF0000CC"/>
        <rFont val="Calibri"/>
        <family val="2"/>
        <scheme val="minor"/>
      </rPr>
      <t xml:space="preserve"> </t>
    </r>
    <r>
      <rPr>
        <b/>
        <sz val="11"/>
        <color rgb="FF0000CC"/>
        <rFont val="Calibri"/>
        <family val="2"/>
        <scheme val="minor"/>
      </rPr>
      <t xml:space="preserve">नहीं करें </t>
    </r>
    <r>
      <rPr>
        <b/>
        <sz val="12"/>
        <color rgb="FF0000CC"/>
        <rFont val="Calibri"/>
        <family val="2"/>
        <scheme val="minor"/>
      </rPr>
      <t>)</t>
    </r>
  </si>
</sst>
</file>

<file path=xl/styles.xml><?xml version="1.0" encoding="utf-8"?>
<styleSheet xmlns="http://schemas.openxmlformats.org/spreadsheetml/2006/main">
  <numFmts count="5">
    <numFmt numFmtId="164" formatCode="dd/mm/yyyy"/>
    <numFmt numFmtId="165" formatCode="0.00\ &quot;%&quot;"/>
    <numFmt numFmtId="166" formatCode="0.0"/>
    <numFmt numFmtId="167" formatCode="0.00;[Red]0.00"/>
    <numFmt numFmtId="168" formatCode="00000000000"/>
  </numFmts>
  <fonts count="179">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b/>
      <sz val="12"/>
      <color rgb="FFC00000"/>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sz val="10.5"/>
      <color indexed="10"/>
      <name val="Calibri"/>
      <family val="2"/>
      <scheme val="minor"/>
    </font>
    <font>
      <b/>
      <u/>
      <sz val="12"/>
      <color rgb="FF0000CC"/>
      <name val="Cambria"/>
      <family val="1"/>
      <scheme val="major"/>
    </font>
    <font>
      <b/>
      <u val="double"/>
      <sz val="14"/>
      <color theme="1"/>
      <name val="Calibri"/>
      <family val="2"/>
      <scheme val="minor"/>
    </font>
    <font>
      <sz val="11"/>
      <color rgb="FF0000CC"/>
      <name val="Calibri"/>
      <family val="2"/>
      <scheme val="minor"/>
    </font>
    <font>
      <b/>
      <u/>
      <sz val="12"/>
      <color theme="10"/>
      <name val="Calibri"/>
      <family val="2"/>
    </font>
    <font>
      <sz val="11"/>
      <color theme="8" tint="-0.249977111117893"/>
      <name val="Calibri"/>
      <family val="2"/>
      <scheme val="minor"/>
    </font>
    <font>
      <b/>
      <sz val="11"/>
      <color rgb="FF006600"/>
      <name val="Cambria"/>
      <family val="1"/>
      <scheme val="major"/>
    </font>
    <font>
      <b/>
      <sz val="10.5"/>
      <color rgb="FF0000CC"/>
      <name val="Calibri"/>
      <family val="2"/>
      <scheme val="minor"/>
    </font>
    <font>
      <b/>
      <i/>
      <u/>
      <sz val="11"/>
      <color theme="1"/>
      <name val="Calibri"/>
      <family val="2"/>
      <scheme val="minor"/>
    </font>
    <font>
      <b/>
      <u/>
      <sz val="11"/>
      <color theme="1"/>
      <name val="Calibri"/>
      <family val="2"/>
      <scheme val="minor"/>
    </font>
    <font>
      <b/>
      <u/>
      <sz val="10"/>
      <color theme="1"/>
      <name val="Calibri"/>
      <family val="2"/>
      <scheme val="minor"/>
    </font>
    <font>
      <b/>
      <u val="double"/>
      <sz val="14"/>
      <color rgb="FFFF0000"/>
      <name val="Calibri"/>
      <family val="2"/>
      <scheme val="minor"/>
    </font>
    <font>
      <b/>
      <sz val="18"/>
      <color rgb="FF0000CC"/>
      <name val="Calibri"/>
      <family val="2"/>
      <scheme val="minor"/>
    </font>
    <font>
      <b/>
      <u val="double"/>
      <sz val="13"/>
      <color rgb="FF0000CC"/>
      <name val="Calibri"/>
      <family val="2"/>
      <scheme val="minor"/>
    </font>
    <font>
      <b/>
      <u/>
      <sz val="14"/>
      <name val="Calibri"/>
      <family val="2"/>
      <scheme val="minor"/>
    </font>
    <font>
      <b/>
      <sz val="9.5"/>
      <name val="Calibri"/>
      <family val="2"/>
      <scheme val="minor"/>
    </font>
    <font>
      <b/>
      <sz val="9.5"/>
      <color rgb="FF006600"/>
      <name val="Cambria"/>
      <family val="1"/>
      <scheme val="major"/>
    </font>
    <font>
      <b/>
      <u/>
      <sz val="12"/>
      <color theme="1"/>
      <name val="Calibri"/>
      <family val="2"/>
      <scheme val="minor"/>
    </font>
    <font>
      <b/>
      <sz val="12"/>
      <name val="Cambria"/>
      <family val="1"/>
    </font>
    <font>
      <b/>
      <sz val="11"/>
      <name val="Cambria"/>
      <family val="1"/>
    </font>
    <font>
      <b/>
      <sz val="11"/>
      <color rgb="FFFF0000"/>
      <name val="Cambria"/>
      <family val="1"/>
      <scheme val="major"/>
    </font>
    <font>
      <b/>
      <sz val="16"/>
      <color rgb="FF123A24"/>
      <name val="Cambria"/>
      <family val="1"/>
      <scheme val="major"/>
    </font>
  </fonts>
  <fills count="4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s>
  <borders count="1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medium">
        <color rgb="FFFF0000"/>
      </right>
      <top/>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style="thin">
        <color rgb="FF3F3F3F"/>
      </top>
      <bottom/>
      <diagonal/>
    </border>
    <border>
      <left/>
      <right/>
      <top style="thin">
        <color rgb="FF3F3F3F"/>
      </top>
      <bottom style="double">
        <color theme="9" tint="-0.499984740745262"/>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double">
        <color theme="9" tint="-0.499984740745262"/>
      </left>
      <right/>
      <top style="double">
        <color theme="5" tint="-0.499984740745262"/>
      </top>
      <bottom style="double">
        <color theme="5" tint="-0.499984740745262"/>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top style="medium">
        <color rgb="FFFF3300"/>
      </top>
      <bottom/>
      <diagonal/>
    </border>
    <border>
      <left style="medium">
        <color rgb="FFFF3300"/>
      </left>
      <right/>
      <top/>
      <bottom/>
      <diagonal/>
    </border>
    <border>
      <left style="medium">
        <color rgb="FFFF3300"/>
      </left>
      <right/>
      <top style="thin">
        <color indexed="64"/>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medium">
        <color rgb="FFFFFF00"/>
      </left>
      <right style="medium">
        <color rgb="FFFFFF00"/>
      </right>
      <top/>
      <bottom style="double">
        <color rgb="FF00B050"/>
      </bottom>
      <diagonal/>
    </border>
    <border>
      <left style="medium">
        <color rgb="FFFFFF00"/>
      </left>
      <right style="medium">
        <color rgb="FFFFFF00"/>
      </right>
      <top style="double">
        <color rgb="FF00B050"/>
      </top>
      <bottom/>
      <diagonal/>
    </border>
    <border>
      <left style="medium">
        <color rgb="FFFFFF00"/>
      </left>
      <right style="medium">
        <color rgb="FFFFFF00"/>
      </right>
      <top/>
      <bottom style="medium">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right style="medium">
        <color rgb="FFFFFF00"/>
      </right>
      <top/>
      <bottom style="double">
        <color rgb="FF00B050"/>
      </bottom>
      <diagonal/>
    </border>
    <border>
      <left/>
      <right style="medium">
        <color rgb="FFFFFF00"/>
      </right>
      <top style="double">
        <color rgb="FF00B050"/>
      </top>
      <bottom/>
      <diagonal/>
    </border>
    <border>
      <left style="medium">
        <color rgb="FF123A24"/>
      </left>
      <right style="medium">
        <color rgb="FF123A24"/>
      </right>
      <top style="medium">
        <color rgb="FF123A24"/>
      </top>
      <bottom/>
      <diagonal/>
    </border>
    <border>
      <left style="medium">
        <color rgb="FF123A24"/>
      </left>
      <right style="medium">
        <color rgb="FF123A24"/>
      </right>
      <top/>
      <bottom/>
      <diagonal/>
    </border>
    <border>
      <left style="medium">
        <color rgb="FF123A24"/>
      </left>
      <right style="medium">
        <color rgb="FF123A24"/>
      </right>
      <top/>
      <bottom style="medium">
        <color rgb="FF123A24"/>
      </bottom>
      <diagonal/>
    </border>
    <border>
      <left style="medium">
        <color rgb="FFFF0000"/>
      </left>
      <right/>
      <top style="medium">
        <color rgb="FFFF0000"/>
      </top>
      <bottom/>
      <diagonal/>
    </border>
    <border>
      <left style="thin">
        <color rgb="FF0000CC"/>
      </left>
      <right style="thin">
        <color rgb="FF0000CC"/>
      </right>
      <top style="medium">
        <color rgb="FFFF0000"/>
      </top>
      <bottom style="thin">
        <color rgb="FF0000CC"/>
      </bottom>
      <diagonal/>
    </border>
    <border>
      <left style="thin">
        <color rgb="FF0000CC"/>
      </left>
      <right style="medium">
        <color rgb="FFFF0000"/>
      </right>
      <top style="medium">
        <color rgb="FFFF0000"/>
      </top>
      <bottom style="thin">
        <color rgb="FF0000CC"/>
      </bottom>
      <diagonal/>
    </border>
    <border>
      <left style="thin">
        <color rgb="FF0000CC"/>
      </left>
      <right style="medium">
        <color rgb="FFFF0000"/>
      </right>
      <top style="thin">
        <color rgb="FF0000CC"/>
      </top>
      <bottom style="thin">
        <color rgb="FF0000CC"/>
      </bottom>
      <diagonal/>
    </border>
    <border>
      <left style="thin">
        <color rgb="FF0000CC"/>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medium">
        <color rgb="FFCC00CC"/>
      </left>
      <right style="medium">
        <color rgb="FFCC00CC"/>
      </right>
      <top style="medium">
        <color rgb="FFCC00CC"/>
      </top>
      <bottom style="medium">
        <color rgb="FFCC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style="thin">
        <color rgb="FF006600"/>
      </top>
      <bottom style="thin">
        <color rgb="FF006600"/>
      </bottom>
      <diagonal/>
    </border>
    <border>
      <left/>
      <right/>
      <top style="thin">
        <color rgb="FF006600"/>
      </top>
      <bottom/>
      <diagonal/>
    </border>
    <border>
      <left/>
      <right style="thin">
        <color rgb="FF006600"/>
      </right>
      <top style="thin">
        <color rgb="FF006600"/>
      </top>
      <bottom/>
      <diagonal/>
    </border>
    <border>
      <left/>
      <right style="thin">
        <color rgb="FF006600"/>
      </right>
      <top style="thin">
        <color rgb="FF006600"/>
      </top>
      <bottom style="thin">
        <color rgb="FF006600"/>
      </bottom>
      <diagonal/>
    </border>
    <border>
      <left/>
      <right style="thin">
        <color rgb="FF006600"/>
      </right>
      <top/>
      <bottom style="thin">
        <color rgb="FF006600"/>
      </bottom>
      <diagonal/>
    </border>
    <border>
      <left/>
      <right/>
      <top/>
      <bottom style="thin">
        <color rgb="FF006600"/>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s>
  <cellStyleXfs count="3">
    <xf numFmtId="0" fontId="0" fillId="0" borderId="0"/>
    <xf numFmtId="0" fontId="24" fillId="17" borderId="18" applyNumberFormat="0" applyAlignment="0" applyProtection="0"/>
    <xf numFmtId="0" fontId="30" fillId="0" borderId="0" applyNumberFormat="0" applyFill="0" applyBorder="0" applyAlignment="0" applyProtection="0">
      <alignment vertical="top"/>
      <protection locked="0"/>
    </xf>
  </cellStyleXfs>
  <cellXfs count="980">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0" fillId="18" borderId="0" xfId="0" applyFill="1"/>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3" xfId="0" applyFont="1" applyBorder="1" applyAlignment="1">
      <alignment horizontal="center" vertical="center" wrapText="1"/>
    </xf>
    <xf numFmtId="0" fontId="22" fillId="0" borderId="26" xfId="0" applyFont="1" applyBorder="1" applyAlignment="1">
      <alignment horizontal="center" vertical="center" wrapText="1"/>
    </xf>
    <xf numFmtId="0" fontId="4" fillId="0" borderId="30" xfId="0" applyFont="1" applyBorder="1" applyAlignment="1">
      <alignment horizontal="justify" vertical="center" wrapText="1"/>
    </xf>
    <xf numFmtId="0" fontId="4" fillId="0" borderId="31" xfId="0" applyFont="1" applyBorder="1" applyAlignment="1">
      <alignment horizontal="center" vertical="center" wrapText="1"/>
    </xf>
    <xf numFmtId="0" fontId="20" fillId="0" borderId="27"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8" fillId="14" borderId="45" xfId="0" applyFont="1" applyFill="1" applyBorder="1" applyAlignment="1" applyProtection="1">
      <alignment horizontal="right" vertical="center" wrapText="1"/>
      <protection hidden="1"/>
    </xf>
    <xf numFmtId="0" fontId="10" fillId="0" borderId="47" xfId="0" applyFont="1" applyFill="1" applyBorder="1" applyAlignment="1" applyProtection="1">
      <alignment horizontal="center" vertical="center" wrapText="1"/>
      <protection locked="0"/>
    </xf>
    <xf numFmtId="0" fontId="10" fillId="0" borderId="48"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7" xfId="0" applyFont="1" applyFill="1" applyBorder="1" applyAlignment="1" applyProtection="1">
      <alignment horizontal="center" vertical="center" wrapText="1"/>
      <protection locked="0"/>
    </xf>
    <xf numFmtId="0" fontId="22" fillId="0" borderId="48"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15" fillId="13" borderId="53" xfId="0" applyFont="1" applyFill="1" applyBorder="1" applyAlignment="1" applyProtection="1">
      <alignment vertical="center" wrapText="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4" fillId="3" borderId="1" xfId="0" applyFont="1" applyFill="1" applyBorder="1" applyAlignment="1" applyProtection="1">
      <alignment horizontal="center" vertical="center" wrapText="1"/>
      <protection hidden="1"/>
    </xf>
    <xf numFmtId="0" fontId="51" fillId="3" borderId="0" xfId="0" applyFont="1" applyFill="1" applyBorder="1" applyAlignment="1" applyProtection="1">
      <alignment vertical="center"/>
      <protection hidden="1"/>
    </xf>
    <xf numFmtId="0" fontId="15" fillId="13" borderId="53" xfId="0" applyFont="1" applyFill="1" applyBorder="1" applyAlignment="1" applyProtection="1">
      <alignment horizontal="right" vertical="center" wrapText="1"/>
      <protection hidden="1"/>
    </xf>
    <xf numFmtId="0" fontId="56" fillId="3" borderId="1" xfId="0" applyFont="1" applyFill="1" applyBorder="1" applyAlignment="1" applyProtection="1">
      <alignment horizontal="center" vertical="center" wrapText="1"/>
      <protection hidden="1"/>
    </xf>
    <xf numFmtId="0" fontId="57" fillId="3" borderId="1"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7"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59" fillId="24" borderId="3" xfId="0" applyFont="1" applyFill="1" applyBorder="1" applyAlignment="1" applyProtection="1">
      <alignment horizontal="center" vertical="center"/>
      <protection hidden="1"/>
    </xf>
    <xf numFmtId="0" fontId="48" fillId="3" borderId="1"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locked="0"/>
    </xf>
    <xf numFmtId="0" fontId="10" fillId="0" borderId="62" xfId="0" applyFont="1" applyFill="1" applyBorder="1" applyAlignment="1" applyProtection="1">
      <alignment horizontal="center" vertical="center" wrapText="1"/>
      <protection locked="0"/>
    </xf>
    <xf numFmtId="0" fontId="10" fillId="0" borderId="46" xfId="0" applyFont="1" applyFill="1" applyBorder="1" applyAlignment="1" applyProtection="1">
      <alignment horizontal="center" vertical="center" wrapText="1"/>
      <protection locked="0"/>
    </xf>
    <xf numFmtId="0" fontId="58" fillId="3" borderId="1" xfId="0" applyNumberFormat="1"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0" fillId="0" borderId="1" xfId="0" applyFont="1" applyBorder="1" applyAlignment="1" applyProtection="1">
      <alignment horizontal="center" vertical="center"/>
      <protection hidden="1"/>
    </xf>
    <xf numFmtId="0" fontId="0" fillId="0" borderId="0" xfId="0" applyBorder="1" applyAlignment="1" applyProtection="1">
      <protection hidden="1"/>
    </xf>
    <xf numFmtId="0" fontId="49" fillId="0" borderId="6" xfId="0" applyFont="1" applyFill="1" applyBorder="1" applyAlignment="1" applyProtection="1">
      <alignment vertical="center"/>
      <protection hidden="1"/>
    </xf>
    <xf numFmtId="0" fontId="50"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63"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6"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42" fillId="27"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70"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2"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100" fillId="0" borderId="117" xfId="0" applyFont="1" applyFill="1" applyBorder="1" applyAlignment="1" applyProtection="1">
      <alignment horizontal="center" wrapText="1"/>
      <protection hidden="1"/>
    </xf>
    <xf numFmtId="0" fontId="4" fillId="3" borderId="25"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4" fillId="0" borderId="0" xfId="0" applyFont="1" applyBorder="1" applyProtection="1">
      <protection hidden="1"/>
    </xf>
    <xf numFmtId="0" fontId="134" fillId="0" borderId="0" xfId="0" applyFont="1" applyProtection="1">
      <protection hidden="1"/>
    </xf>
    <xf numFmtId="0" fontId="0" fillId="0" borderId="0" xfId="0" applyAlignment="1" applyProtection="1">
      <alignment vertical="center"/>
      <protection hidden="1"/>
    </xf>
    <xf numFmtId="0" fontId="53" fillId="24" borderId="1" xfId="0" applyFont="1" applyFill="1" applyBorder="1" applyAlignment="1" applyProtection="1">
      <alignment horizontal="center" vertical="center" wrapText="1"/>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54"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3" fillId="3" borderId="1" xfId="0" applyFont="1" applyFill="1" applyBorder="1" applyAlignment="1" applyProtection="1">
      <alignment horizontal="center" vertical="center" wrapText="1"/>
      <protection hidden="1"/>
    </xf>
    <xf numFmtId="0" fontId="55" fillId="0" borderId="1" xfId="0" applyFont="1" applyFill="1" applyBorder="1" applyAlignment="1" applyProtection="1">
      <alignment horizontal="center" vertical="center" wrapText="1"/>
      <protection hidden="1"/>
    </xf>
    <xf numFmtId="0" fontId="71" fillId="0" borderId="1" xfId="0" applyFont="1" applyFill="1" applyBorder="1" applyAlignment="1" applyProtection="1">
      <alignment horizontal="center" vertical="center" wrapText="1"/>
      <protection hidden="1"/>
    </xf>
    <xf numFmtId="0" fontId="75"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7" fillId="33" borderId="1" xfId="0" applyNumberFormat="1" applyFont="1" applyFill="1" applyBorder="1" applyAlignment="1" applyProtection="1">
      <alignment vertical="center" wrapText="1"/>
      <protection hidden="1"/>
    </xf>
    <xf numFmtId="0" fontId="81" fillId="0" borderId="1" xfId="0" applyFont="1" applyFill="1" applyBorder="1" applyAlignment="1" applyProtection="1">
      <alignment horizontal="center" vertical="center" wrapText="1"/>
      <protection hidden="1"/>
    </xf>
    <xf numFmtId="0" fontId="78" fillId="33" borderId="1" xfId="0" applyFont="1" applyFill="1" applyBorder="1" applyAlignment="1" applyProtection="1">
      <alignment wrapText="1"/>
      <protection hidden="1"/>
    </xf>
    <xf numFmtId="0" fontId="65"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0" fillId="0" borderId="0" xfId="0" applyFont="1" applyFill="1" applyBorder="1" applyAlignment="1" applyProtection="1">
      <alignment horizontal="center" wrapText="1"/>
      <protection hidden="1"/>
    </xf>
    <xf numFmtId="0" fontId="91" fillId="0" borderId="0" xfId="0" applyFont="1" applyFill="1" applyBorder="1" applyAlignment="1" applyProtection="1">
      <alignment horizontal="center" wrapText="1"/>
      <protection hidden="1"/>
    </xf>
    <xf numFmtId="0" fontId="37" fillId="0" borderId="72" xfId="0" applyFont="1" applyFill="1" applyBorder="1" applyAlignment="1" applyProtection="1">
      <alignment horizontal="center" vertical="center" wrapText="1"/>
      <protection hidden="1"/>
    </xf>
    <xf numFmtId="0" fontId="95" fillId="0" borderId="0" xfId="0" applyFont="1" applyFill="1" applyBorder="1" applyAlignment="1" applyProtection="1">
      <alignment horizontal="center" wrapText="1"/>
      <protection hidden="1"/>
    </xf>
    <xf numFmtId="0" fontId="28" fillId="0" borderId="73" xfId="0" applyFont="1" applyBorder="1" applyAlignment="1" applyProtection="1">
      <alignment horizontal="left" vertical="center" wrapText="1"/>
      <protection hidden="1"/>
    </xf>
    <xf numFmtId="0" fontId="94"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73" xfId="0" applyFont="1" applyFill="1" applyBorder="1" applyAlignment="1" applyProtection="1">
      <alignment horizontal="left" vertical="center" wrapText="1"/>
      <protection hidden="1"/>
    </xf>
    <xf numFmtId="0" fontId="94"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28" fillId="0" borderId="74" xfId="0" applyFont="1" applyBorder="1" applyAlignment="1" applyProtection="1">
      <alignment horizontal="left" vertical="center" wrapText="1"/>
      <protection hidden="1"/>
    </xf>
    <xf numFmtId="0" fontId="37" fillId="0" borderId="75" xfId="0" applyFont="1" applyBorder="1" applyAlignment="1" applyProtection="1">
      <alignment horizontal="center" vertical="center" wrapText="1"/>
      <protection hidden="1"/>
    </xf>
    <xf numFmtId="1" fontId="37" fillId="0" borderId="75" xfId="0" applyNumberFormat="1" applyFont="1" applyBorder="1" applyAlignment="1" applyProtection="1">
      <alignment horizontal="center" vertical="center" wrapText="1"/>
      <protection hidden="1"/>
    </xf>
    <xf numFmtId="2" fontId="37" fillId="0" borderId="75" xfId="0" applyNumberFormat="1" applyFont="1" applyBorder="1" applyAlignment="1" applyProtection="1">
      <alignment horizontal="center" vertical="center" wrapText="1"/>
      <protection hidden="1"/>
    </xf>
    <xf numFmtId="0" fontId="37" fillId="0" borderId="75" xfId="0" applyFont="1" applyFill="1" applyBorder="1" applyAlignment="1" applyProtection="1">
      <alignment horizontal="center" vertical="center" wrapText="1"/>
      <protection hidden="1"/>
    </xf>
    <xf numFmtId="0" fontId="37" fillId="0" borderId="76" xfId="0" applyFont="1" applyFill="1" applyBorder="1" applyAlignment="1" applyProtection="1">
      <alignment horizontal="center" vertical="center" wrapText="1"/>
      <protection hidden="1"/>
    </xf>
    <xf numFmtId="0" fontId="96" fillId="0" borderId="0" xfId="0" applyFont="1" applyBorder="1" applyAlignment="1" applyProtection="1">
      <alignment horizontal="left" vertical="center" wrapText="1"/>
      <protection hidden="1"/>
    </xf>
    <xf numFmtId="0" fontId="97"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99" fillId="0" borderId="0" xfId="0" applyNumberFormat="1" applyFont="1" applyBorder="1" applyAlignment="1" applyProtection="1">
      <alignment horizontal="center" vertical="center" wrapText="1"/>
      <protection hidden="1"/>
    </xf>
    <xf numFmtId="2" fontId="99" fillId="0" borderId="0" xfId="0" applyNumberFormat="1" applyFont="1" applyBorder="1" applyAlignment="1" applyProtection="1">
      <alignment horizontal="center" vertical="center" wrapText="1"/>
      <protection hidden="1"/>
    </xf>
    <xf numFmtId="0" fontId="99" fillId="0" borderId="0" xfId="0" applyFont="1" applyFill="1" applyBorder="1" applyAlignment="1" applyProtection="1">
      <alignment horizontal="center" vertical="center" wrapText="1"/>
      <protection hidden="1"/>
    </xf>
    <xf numFmtId="0" fontId="99" fillId="0" borderId="0" xfId="0" applyFont="1" applyBorder="1" applyAlignment="1" applyProtection="1">
      <alignment horizontal="center" vertical="center" wrapText="1"/>
      <protection hidden="1"/>
    </xf>
    <xf numFmtId="0" fontId="101" fillId="0" borderId="0" xfId="0" applyFont="1" applyBorder="1" applyAlignment="1" applyProtection="1">
      <alignment horizontal="left" wrapText="1"/>
      <protection hidden="1"/>
    </xf>
    <xf numFmtId="0" fontId="102" fillId="0" borderId="0" xfId="0" applyFont="1" applyFill="1" applyBorder="1" applyAlignment="1" applyProtection="1">
      <alignment vertical="center" wrapText="1"/>
      <protection hidden="1"/>
    </xf>
    <xf numFmtId="0" fontId="103" fillId="0" borderId="0" xfId="0" applyFont="1" applyAlignment="1" applyProtection="1">
      <alignment vertical="center"/>
      <protection hidden="1"/>
    </xf>
    <xf numFmtId="0" fontId="103" fillId="0" borderId="0" xfId="0" applyFont="1" applyBorder="1" applyAlignment="1" applyProtection="1">
      <alignment vertical="center"/>
      <protection hidden="1"/>
    </xf>
    <xf numFmtId="0" fontId="104" fillId="0" borderId="79" xfId="0" applyFont="1" applyFill="1" applyBorder="1" applyAlignment="1" applyProtection="1">
      <alignment horizontal="center" vertical="center" wrapText="1"/>
      <protection hidden="1"/>
    </xf>
    <xf numFmtId="0" fontId="104" fillId="0" borderId="79" xfId="0" applyFont="1" applyFill="1" applyBorder="1" applyAlignment="1" applyProtection="1">
      <alignment horizontal="center" vertical="center"/>
      <protection hidden="1"/>
    </xf>
    <xf numFmtId="0" fontId="80" fillId="0" borderId="3" xfId="0" applyFont="1" applyFill="1" applyBorder="1" applyAlignment="1" applyProtection="1">
      <alignment horizontal="center" vertical="center"/>
      <protection hidden="1"/>
    </xf>
    <xf numFmtId="0" fontId="105" fillId="0" borderId="0" xfId="0" applyFont="1" applyFill="1" applyBorder="1" applyAlignment="1" applyProtection="1">
      <alignment horizontal="center" vertical="center"/>
      <protection hidden="1"/>
    </xf>
    <xf numFmtId="0" fontId="106" fillId="0" borderId="0" xfId="0" applyFont="1" applyFill="1" applyBorder="1" applyAlignment="1" applyProtection="1">
      <alignment horizontal="center" vertical="center" wrapText="1"/>
      <protection hidden="1"/>
    </xf>
    <xf numFmtId="0" fontId="107" fillId="0" borderId="0"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protection hidden="1"/>
    </xf>
    <xf numFmtId="0" fontId="109" fillId="0" borderId="0" xfId="0" applyFont="1" applyFill="1" applyBorder="1" applyAlignment="1" applyProtection="1">
      <alignment horizontal="center" vertical="center"/>
      <protection hidden="1"/>
    </xf>
    <xf numFmtId="166" fontId="82" fillId="0" borderId="0" xfId="0" applyNumberFormat="1" applyFont="1" applyFill="1" applyBorder="1" applyAlignment="1" applyProtection="1">
      <alignment horizontal="center" vertical="center"/>
      <protection hidden="1"/>
    </xf>
    <xf numFmtId="0" fontId="110" fillId="0" borderId="0" xfId="0" applyFont="1" applyBorder="1" applyAlignment="1" applyProtection="1">
      <alignment horizontal="center" wrapText="1"/>
      <protection hidden="1"/>
    </xf>
    <xf numFmtId="0" fontId="110" fillId="0" borderId="0" xfId="0" applyFont="1" applyBorder="1" applyAlignment="1" applyProtection="1">
      <alignment horizontal="left" wrapText="1"/>
      <protection hidden="1"/>
    </xf>
    <xf numFmtId="0" fontId="112" fillId="0" borderId="0" xfId="0" applyFont="1" applyAlignment="1" applyProtection="1">
      <alignment vertical="center"/>
      <protection hidden="1"/>
    </xf>
    <xf numFmtId="0" fontId="97" fillId="0" borderId="94" xfId="0" applyFont="1" applyFill="1" applyBorder="1" applyAlignment="1" applyProtection="1">
      <alignment horizontal="left" vertical="center" wrapText="1"/>
      <protection hidden="1"/>
    </xf>
    <xf numFmtId="0" fontId="113" fillId="0" borderId="95" xfId="0" applyFont="1" applyFill="1" applyBorder="1" applyAlignment="1" applyProtection="1">
      <alignment horizontal="center" vertical="center" wrapText="1"/>
      <protection hidden="1"/>
    </xf>
    <xf numFmtId="0" fontId="113" fillId="0" borderId="96" xfId="0" applyFont="1" applyFill="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3" fillId="0" borderId="107" xfId="0" applyFont="1" applyFill="1" applyBorder="1" applyAlignment="1" applyProtection="1">
      <alignment horizontal="center" vertical="center"/>
      <protection hidden="1"/>
    </xf>
    <xf numFmtId="0" fontId="114" fillId="0" borderId="87" xfId="0" applyFont="1" applyFill="1" applyBorder="1" applyAlignment="1" applyProtection="1">
      <alignment horizontal="center" vertical="center" wrapText="1"/>
      <protection hidden="1"/>
    </xf>
    <xf numFmtId="0" fontId="115" fillId="0" borderId="87" xfId="0" applyFont="1" applyFill="1" applyBorder="1" applyAlignment="1" applyProtection="1">
      <alignment horizontal="center" vertical="center" wrapText="1"/>
      <protection hidden="1"/>
    </xf>
    <xf numFmtId="0" fontId="116" fillId="0" borderId="87" xfId="0" applyFont="1" applyFill="1" applyBorder="1" applyAlignment="1" applyProtection="1">
      <alignment horizontal="center" vertical="center" wrapText="1"/>
      <protection hidden="1"/>
    </xf>
    <xf numFmtId="14" fontId="115" fillId="0" borderId="87" xfId="0" applyNumberFormat="1" applyFont="1" applyFill="1" applyBorder="1" applyAlignment="1" applyProtection="1">
      <alignment horizontal="center" vertical="center" wrapText="1"/>
      <protection hidden="1"/>
    </xf>
    <xf numFmtId="0" fontId="117" fillId="0" borderId="87" xfId="0" applyFont="1" applyFill="1" applyBorder="1" applyAlignment="1" applyProtection="1">
      <alignment horizontal="left" vertical="center" wrapText="1"/>
      <protection hidden="1"/>
    </xf>
    <xf numFmtId="0" fontId="117" fillId="0" borderId="92" xfId="0" applyFont="1" applyFill="1" applyBorder="1" applyAlignment="1" applyProtection="1">
      <alignment horizontal="center" vertical="center" wrapText="1"/>
      <protection hidden="1"/>
    </xf>
    <xf numFmtId="1" fontId="104" fillId="0" borderId="87" xfId="0" applyNumberFormat="1" applyFont="1" applyFill="1" applyBorder="1" applyAlignment="1" applyProtection="1">
      <alignment horizontal="center" vertical="center" wrapText="1"/>
      <protection hidden="1"/>
    </xf>
    <xf numFmtId="165" fontId="117" fillId="0" borderId="87" xfId="0" applyNumberFormat="1" applyFont="1" applyFill="1" applyBorder="1" applyAlignment="1" applyProtection="1">
      <alignment horizontal="center" vertical="center" wrapText="1"/>
      <protection hidden="1"/>
    </xf>
    <xf numFmtId="2" fontId="57" fillId="0" borderId="87" xfId="0" applyNumberFormat="1" applyFont="1" applyFill="1" applyBorder="1" applyAlignment="1" applyProtection="1">
      <alignment horizontal="center" vertical="center" wrapText="1"/>
      <protection hidden="1"/>
    </xf>
    <xf numFmtId="2" fontId="130" fillId="0" borderId="87" xfId="0" applyNumberFormat="1" applyFont="1" applyFill="1" applyBorder="1" applyAlignment="1" applyProtection="1">
      <alignment horizontal="center" vertical="center" wrapText="1"/>
      <protection hidden="1"/>
    </xf>
    <xf numFmtId="0" fontId="104" fillId="0" borderId="87" xfId="0" applyFont="1" applyFill="1" applyBorder="1" applyAlignment="1" applyProtection="1">
      <alignment horizontal="center" vertical="center" wrapText="1"/>
      <protection hidden="1"/>
    </xf>
    <xf numFmtId="0" fontId="65" fillId="0" borderId="94" xfId="0" applyFont="1" applyFill="1" applyBorder="1" applyAlignment="1" applyProtection="1">
      <alignment horizontal="left" vertical="center" wrapText="1"/>
      <protection hidden="1"/>
    </xf>
    <xf numFmtId="0" fontId="104" fillId="0" borderId="97" xfId="0" applyFont="1" applyBorder="1" applyAlignment="1" applyProtection="1">
      <alignment horizontal="center" vertical="center" wrapText="1"/>
      <protection hidden="1"/>
    </xf>
    <xf numFmtId="0" fontId="104" fillId="0" borderId="98" xfId="0" applyFont="1" applyBorder="1" applyAlignment="1" applyProtection="1">
      <alignment horizontal="center" vertical="center" wrapText="1"/>
      <protection hidden="1"/>
    </xf>
    <xf numFmtId="0" fontId="110" fillId="0" borderId="0" xfId="0" applyFont="1" applyAlignment="1" applyProtection="1">
      <alignment vertical="center"/>
      <protection hidden="1"/>
    </xf>
    <xf numFmtId="0" fontId="118" fillId="0" borderId="0" xfId="0" applyFont="1" applyFill="1" applyBorder="1" applyAlignment="1" applyProtection="1">
      <alignment horizontal="center" vertical="center" wrapText="1"/>
      <protection hidden="1"/>
    </xf>
    <xf numFmtId="0" fontId="119" fillId="0" borderId="0" xfId="0" applyFont="1" applyFill="1" applyBorder="1" applyAlignment="1" applyProtection="1">
      <alignment horizontal="center" wrapText="1"/>
      <protection hidden="1"/>
    </xf>
    <xf numFmtId="0" fontId="52" fillId="0" borderId="101" xfId="0" applyFont="1" applyBorder="1" applyAlignment="1" applyProtection="1">
      <alignment vertical="center"/>
      <protection hidden="1"/>
    </xf>
    <xf numFmtId="0" fontId="123" fillId="0" borderId="88" xfId="0" applyFont="1" applyBorder="1" applyAlignment="1" applyProtection="1">
      <alignment horizontal="center" vertical="center" wrapText="1"/>
      <protection hidden="1"/>
    </xf>
    <xf numFmtId="0" fontId="123" fillId="0" borderId="120" xfId="0" applyFont="1" applyFill="1" applyBorder="1" applyAlignment="1" applyProtection="1">
      <alignment horizontal="center" vertical="center" wrapText="1"/>
      <protection hidden="1"/>
    </xf>
    <xf numFmtId="0" fontId="90" fillId="0" borderId="94" xfId="0" applyFont="1" applyBorder="1" applyAlignment="1" applyProtection="1">
      <alignment vertical="center"/>
      <protection hidden="1"/>
    </xf>
    <xf numFmtId="0" fontId="124" fillId="0" borderId="95" xfId="0" applyFont="1" applyFill="1" applyBorder="1" applyAlignment="1" applyProtection="1">
      <alignment horizontal="center" vertical="center" wrapText="1"/>
      <protection hidden="1"/>
    </xf>
    <xf numFmtId="0" fontId="125" fillId="0" borderId="96" xfId="0" applyFont="1" applyBorder="1" applyAlignment="1" applyProtection="1">
      <alignment horizontal="center" vertical="center" wrapText="1"/>
      <protection hidden="1"/>
    </xf>
    <xf numFmtId="1" fontId="123" fillId="0" borderId="88" xfId="0" applyNumberFormat="1" applyFont="1" applyBorder="1" applyAlignment="1" applyProtection="1">
      <alignment horizontal="center" vertical="center"/>
      <protection hidden="1"/>
    </xf>
    <xf numFmtId="1" fontId="123" fillId="0" borderId="120" xfId="0" applyNumberFormat="1" applyFont="1" applyBorder="1" applyAlignment="1" applyProtection="1">
      <alignment horizontal="center" vertical="center"/>
      <protection hidden="1"/>
    </xf>
    <xf numFmtId="0" fontId="22" fillId="0" borderId="94" xfId="0" applyFont="1" applyBorder="1" applyAlignment="1" applyProtection="1">
      <alignment vertical="center"/>
      <protection hidden="1"/>
    </xf>
    <xf numFmtId="0" fontId="114" fillId="0" borderId="95" xfId="0" applyFont="1" applyFill="1" applyBorder="1" applyAlignment="1" applyProtection="1">
      <alignment horizontal="center" vertical="center"/>
      <protection hidden="1"/>
    </xf>
    <xf numFmtId="0" fontId="114" fillId="0" borderId="96" xfId="0" applyFont="1" applyBorder="1" applyAlignment="1" applyProtection="1">
      <alignment horizontal="center" vertical="center"/>
      <protection hidden="1"/>
    </xf>
    <xf numFmtId="1" fontId="123" fillId="0" borderId="88" xfId="0" applyNumberFormat="1" applyFont="1" applyFill="1" applyBorder="1" applyAlignment="1" applyProtection="1">
      <alignment horizontal="center" vertical="center" wrapText="1"/>
      <protection hidden="1"/>
    </xf>
    <xf numFmtId="1" fontId="123" fillId="0" borderId="120" xfId="0" applyNumberFormat="1" applyFont="1" applyFill="1" applyBorder="1" applyAlignment="1" applyProtection="1">
      <alignment horizontal="center" vertical="center" wrapText="1"/>
      <protection hidden="1"/>
    </xf>
    <xf numFmtId="0" fontId="123" fillId="0" borderId="88" xfId="0" applyFont="1" applyFill="1" applyBorder="1" applyAlignment="1" applyProtection="1">
      <alignment horizontal="center" vertical="center" wrapText="1"/>
      <protection hidden="1"/>
    </xf>
    <xf numFmtId="0" fontId="123" fillId="0" borderId="120" xfId="0" applyFont="1" applyBorder="1" applyAlignment="1" applyProtection="1">
      <alignment horizontal="center" vertical="center"/>
      <protection hidden="1"/>
    </xf>
    <xf numFmtId="0" fontId="126" fillId="0" borderId="0" xfId="0" applyFont="1" applyFill="1" applyBorder="1" applyAlignment="1" applyProtection="1">
      <alignment horizontal="center" vertical="center" wrapText="1"/>
      <protection hidden="1"/>
    </xf>
    <xf numFmtId="0" fontId="127" fillId="0" borderId="0" xfId="0" applyFont="1" applyFill="1" applyBorder="1" applyAlignment="1" applyProtection="1">
      <alignment horizontal="center" wrapText="1"/>
      <protection hidden="1"/>
    </xf>
    <xf numFmtId="167" fontId="123" fillId="0" borderId="120" xfId="0" applyNumberFormat="1" applyFont="1" applyBorder="1" applyAlignment="1" applyProtection="1">
      <alignment horizontal="center" vertical="center"/>
      <protection hidden="1"/>
    </xf>
    <xf numFmtId="0" fontId="123" fillId="0" borderId="122" xfId="0" applyFont="1" applyFill="1" applyBorder="1" applyAlignment="1" applyProtection="1">
      <alignment horizontal="center" vertical="center" wrapText="1"/>
      <protection hidden="1"/>
    </xf>
    <xf numFmtId="0" fontId="128" fillId="0" borderId="95" xfId="0" applyFont="1" applyFill="1" applyBorder="1" applyAlignment="1" applyProtection="1">
      <alignment horizontal="center" vertical="center"/>
      <protection hidden="1"/>
    </xf>
    <xf numFmtId="0" fontId="52" fillId="0" borderId="0" xfId="0" applyFont="1" applyAlignment="1" applyProtection="1">
      <alignment vertical="center"/>
      <protection hidden="1"/>
    </xf>
    <xf numFmtId="2" fontId="104" fillId="0" borderId="95" xfId="0" applyNumberFormat="1" applyFont="1" applyFill="1" applyBorder="1" applyAlignment="1" applyProtection="1">
      <alignment horizontal="center" vertical="center"/>
      <protection hidden="1"/>
    </xf>
    <xf numFmtId="0" fontId="128" fillId="0" borderId="104" xfId="0" applyFont="1" applyFill="1" applyBorder="1" applyAlignment="1" applyProtection="1">
      <alignment horizontal="center" vertical="center"/>
      <protection hidden="1"/>
    </xf>
    <xf numFmtId="0" fontId="114" fillId="0" borderId="105" xfId="0" applyFont="1" applyBorder="1" applyAlignment="1" applyProtection="1">
      <alignment horizontal="center" vertical="center"/>
      <protection hidden="1"/>
    </xf>
    <xf numFmtId="0" fontId="47" fillId="0" borderId="1" xfId="0" applyFont="1" applyBorder="1" applyAlignment="1" applyProtection="1">
      <alignment horizontal="center" vertical="center"/>
      <protection hidden="1"/>
    </xf>
    <xf numFmtId="0" fontId="22" fillId="0" borderId="0" xfId="0" applyFont="1" applyFill="1" applyBorder="1" applyAlignment="1" applyProtection="1">
      <alignment horizontal="right" vertical="center"/>
      <protection hidden="1"/>
    </xf>
    <xf numFmtId="0" fontId="20" fillId="0" borderId="0" xfId="0" applyFont="1" applyFill="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136"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3" fillId="0" borderId="88" xfId="0" applyNumberFormat="1" applyFont="1" applyBorder="1" applyAlignment="1" applyProtection="1">
      <alignment horizontal="center" vertical="center" wrapText="1"/>
      <protection hidden="1"/>
    </xf>
    <xf numFmtId="1" fontId="137" fillId="0" borderId="87" xfId="0" applyNumberFormat="1" applyFont="1" applyFill="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3"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justify" vertical="center" wrapText="1"/>
    </xf>
    <xf numFmtId="0" fontId="37" fillId="0" borderId="27" xfId="0" applyFont="1" applyBorder="1" applyAlignment="1">
      <alignment horizontal="justify" vertical="center" wrapText="1"/>
    </xf>
    <xf numFmtId="0" fontId="4" fillId="0" borderId="27"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 fillId="27" borderId="0" xfId="0" applyFont="1" applyFill="1" applyAlignment="1" applyProtection="1">
      <alignment horizontal="center" vertical="center"/>
      <protection hidden="1"/>
    </xf>
    <xf numFmtId="165" fontId="129" fillId="0" borderId="130" xfId="0" applyNumberFormat="1" applyFont="1" applyFill="1" applyBorder="1" applyAlignment="1" applyProtection="1">
      <alignment horizontal="center" vertical="center"/>
      <protection hidden="1"/>
    </xf>
    <xf numFmtId="165" fontId="129" fillId="0" borderId="76" xfId="0" applyNumberFormat="1" applyFont="1" applyFill="1" applyBorder="1" applyAlignment="1" applyProtection="1">
      <alignment horizontal="center" vertical="center"/>
      <protection hidden="1"/>
    </xf>
    <xf numFmtId="0" fontId="4" fillId="0" borderId="131" xfId="0" applyFont="1" applyBorder="1" applyAlignment="1">
      <alignment horizontal="center" vertical="center" wrapText="1"/>
    </xf>
    <xf numFmtId="0" fontId="0" fillId="0" borderId="0" xfId="0" applyBorder="1"/>
    <xf numFmtId="0" fontId="7" fillId="36" borderId="56" xfId="0" applyFont="1" applyFill="1" applyBorder="1" applyAlignment="1" applyProtection="1">
      <alignment horizontal="center" vertical="center" wrapText="1"/>
      <protection locked="0"/>
    </xf>
    <xf numFmtId="0" fontId="7" fillId="36" borderId="57" xfId="0" applyFont="1" applyFill="1" applyBorder="1" applyAlignment="1" applyProtection="1">
      <alignment horizontal="center" vertical="center" wrapText="1"/>
      <protection locked="0"/>
    </xf>
    <xf numFmtId="0" fontId="4" fillId="36" borderId="57" xfId="0" applyFont="1" applyFill="1" applyBorder="1" applyAlignment="1" applyProtection="1">
      <alignment horizontal="center" vertical="center" wrapText="1"/>
      <protection locked="0"/>
    </xf>
    <xf numFmtId="0" fontId="19" fillId="36" borderId="57" xfId="0" applyFont="1" applyFill="1" applyBorder="1" applyAlignment="1" applyProtection="1">
      <alignment horizontal="center" vertical="center" wrapText="1"/>
      <protection locked="0"/>
    </xf>
    <xf numFmtId="164" fontId="20" fillId="36" borderId="57" xfId="0" applyNumberFormat="1" applyFont="1" applyFill="1" applyBorder="1" applyAlignment="1" applyProtection="1">
      <alignment horizontal="center" vertical="center" wrapText="1"/>
      <protection locked="0"/>
    </xf>
    <xf numFmtId="0" fontId="3" fillId="36" borderId="49" xfId="0" applyFont="1" applyFill="1" applyBorder="1" applyAlignment="1" applyProtection="1">
      <alignment horizontal="left" vertical="center" wrapText="1"/>
      <protection locked="0"/>
    </xf>
    <xf numFmtId="0" fontId="3" fillId="36" borderId="57" xfId="0" applyFont="1" applyFill="1" applyBorder="1" applyAlignment="1" applyProtection="1">
      <alignment horizontal="left" vertical="center" wrapText="1"/>
      <protection locked="0"/>
    </xf>
    <xf numFmtId="0" fontId="29" fillId="36" borderId="57" xfId="0" applyFont="1" applyFill="1" applyBorder="1" applyAlignment="1" applyProtection="1">
      <alignment horizontal="center" vertical="center" wrapText="1"/>
      <protection locked="0"/>
    </xf>
    <xf numFmtId="0" fontId="9" fillId="36" borderId="58" xfId="0" applyFont="1" applyFill="1" applyBorder="1" applyAlignment="1" applyProtection="1">
      <alignment horizontal="center" vertical="center"/>
      <protection locked="0"/>
    </xf>
    <xf numFmtId="0" fontId="37" fillId="36" borderId="59" xfId="0" applyFont="1" applyFill="1" applyBorder="1" applyAlignment="1" applyProtection="1">
      <alignment horizontal="center" vertical="center"/>
      <protection locked="0"/>
    </xf>
    <xf numFmtId="0" fontId="7" fillId="36" borderId="60" xfId="0" applyFont="1" applyFill="1" applyBorder="1" applyAlignment="1" applyProtection="1">
      <alignment horizontal="center" vertical="center" wrapText="1"/>
      <protection locked="0"/>
    </xf>
    <xf numFmtId="0" fontId="7" fillId="36" borderId="10" xfId="0" applyFont="1" applyFill="1" applyBorder="1" applyAlignment="1" applyProtection="1">
      <alignment horizontal="center" vertical="center" wrapText="1"/>
      <protection locked="0"/>
    </xf>
    <xf numFmtId="0" fontId="4" fillId="36"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wrapText="1"/>
      <protection locked="0"/>
    </xf>
    <xf numFmtId="164" fontId="20" fillId="36" borderId="10" xfId="0" applyNumberFormat="1" applyFont="1" applyFill="1" applyBorder="1" applyAlignment="1" applyProtection="1">
      <alignment horizontal="center" vertical="center" wrapText="1"/>
      <protection locked="0"/>
    </xf>
    <xf numFmtId="0" fontId="3" fillId="36" borderId="3" xfId="0" applyFont="1" applyFill="1" applyBorder="1" applyAlignment="1" applyProtection="1">
      <alignment horizontal="left" vertical="center" wrapText="1"/>
      <protection locked="0"/>
    </xf>
    <xf numFmtId="0" fontId="3" fillId="36" borderId="10" xfId="0" applyFont="1" applyFill="1" applyBorder="1" applyAlignment="1" applyProtection="1">
      <alignment horizontal="left" vertical="center" wrapText="1"/>
      <protection locked="0"/>
    </xf>
    <xf numFmtId="0" fontId="29" fillId="36" borderId="10" xfId="0" applyFont="1" applyFill="1" applyBorder="1" applyAlignment="1" applyProtection="1">
      <alignment horizontal="center" vertical="center" wrapText="1"/>
      <protection locked="0"/>
    </xf>
    <xf numFmtId="0" fontId="9" fillId="36" borderId="1" xfId="0" applyFont="1" applyFill="1" applyBorder="1" applyAlignment="1" applyProtection="1">
      <alignment horizontal="center" vertical="center"/>
      <protection locked="0"/>
    </xf>
    <xf numFmtId="0" fontId="37" fillId="36" borderId="46"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22" borderId="19" xfId="0" applyFont="1" applyFill="1" applyBorder="1" applyAlignment="1" applyProtection="1">
      <alignment horizontal="center" vertical="center" textRotation="90" wrapText="1"/>
      <protection hidden="1"/>
    </xf>
    <xf numFmtId="0" fontId="144" fillId="3" borderId="1" xfId="0" applyFont="1" applyFill="1" applyBorder="1" applyAlignment="1" applyProtection="1">
      <alignment horizontal="center" vertical="center"/>
      <protection hidden="1"/>
    </xf>
    <xf numFmtId="0" fontId="143" fillId="3" borderId="1" xfId="0" applyFont="1" applyFill="1" applyBorder="1" applyAlignment="1" applyProtection="1">
      <alignment horizontal="center"/>
      <protection hidden="1"/>
    </xf>
    <xf numFmtId="0" fontId="4" fillId="3" borderId="55" xfId="0" applyFont="1" applyFill="1" applyBorder="1" applyAlignment="1" applyProtection="1">
      <alignment horizontal="center" vertical="center" textRotation="90" wrapText="1"/>
      <protection hidden="1"/>
    </xf>
    <xf numFmtId="0" fontId="65"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4" fillId="33" borderId="0" xfId="0" applyFont="1" applyFill="1" applyBorder="1" applyAlignment="1" applyProtection="1">
      <alignment vertical="center" wrapText="1"/>
      <protection hidden="1"/>
    </xf>
    <xf numFmtId="0" fontId="92" fillId="0" borderId="79" xfId="0" applyFont="1" applyFill="1" applyBorder="1" applyAlignment="1" applyProtection="1">
      <alignment horizontal="center" vertical="center" wrapText="1"/>
      <protection hidden="1"/>
    </xf>
    <xf numFmtId="0" fontId="93" fillId="0" borderId="79" xfId="0" applyFont="1" applyFill="1" applyBorder="1" applyAlignment="1" applyProtection="1">
      <alignment horizontal="center" vertical="center" textRotation="90" wrapText="1"/>
      <protection hidden="1"/>
    </xf>
    <xf numFmtId="0" fontId="93" fillId="0" borderId="79" xfId="0" applyFont="1" applyFill="1" applyBorder="1" applyAlignment="1" applyProtection="1">
      <alignment horizontal="center" vertical="center" wrapText="1"/>
      <protection hidden="1"/>
    </xf>
    <xf numFmtId="0" fontId="92" fillId="0" borderId="79" xfId="0" applyFont="1" applyFill="1" applyBorder="1" applyAlignment="1" applyProtection="1">
      <alignment horizontal="center" vertical="center" textRotation="90" wrapText="1"/>
      <protection hidden="1"/>
    </xf>
    <xf numFmtId="0" fontId="92" fillId="0" borderId="79" xfId="0" applyFont="1" applyBorder="1" applyAlignment="1" applyProtection="1">
      <alignment horizontal="center" vertical="center" wrapText="1"/>
      <protection hidden="1"/>
    </xf>
    <xf numFmtId="0" fontId="21" fillId="0" borderId="133" xfId="0" applyFont="1" applyFill="1" applyBorder="1" applyAlignment="1" applyProtection="1">
      <alignment horizontal="center" vertical="center" wrapText="1"/>
      <protection hidden="1"/>
    </xf>
    <xf numFmtId="0" fontId="65" fillId="0" borderId="92" xfId="0" applyFont="1" applyFill="1" applyBorder="1" applyAlignment="1" applyProtection="1">
      <alignment horizontal="center" vertical="center" wrapText="1"/>
      <protection hidden="1"/>
    </xf>
    <xf numFmtId="0" fontId="21" fillId="0" borderId="87" xfId="0" applyFont="1" applyFill="1" applyBorder="1" applyAlignment="1" applyProtection="1">
      <alignment horizontal="center" vertical="center" wrapText="1"/>
      <protection hidden="1"/>
    </xf>
    <xf numFmtId="0" fontId="147" fillId="0" borderId="87" xfId="0" applyFont="1" applyFill="1" applyBorder="1" applyAlignment="1" applyProtection="1">
      <alignment horizontal="center" vertical="center" wrapText="1"/>
      <protection hidden="1"/>
    </xf>
    <xf numFmtId="0" fontId="148" fillId="0" borderId="87" xfId="0" applyFont="1" applyFill="1" applyBorder="1" applyAlignment="1" applyProtection="1">
      <alignment horizontal="center" vertical="center" wrapText="1"/>
      <protection hidden="1"/>
    </xf>
    <xf numFmtId="0" fontId="10" fillId="44" borderId="134" xfId="0" applyFont="1" applyFill="1" applyBorder="1" applyAlignment="1" applyProtection="1">
      <alignment vertical="center"/>
      <protection locked="0"/>
    </xf>
    <xf numFmtId="0" fontId="51" fillId="44" borderId="135" xfId="0" applyFont="1" applyFill="1" applyBorder="1" applyAlignment="1" applyProtection="1">
      <alignment vertical="center"/>
      <protection locked="0"/>
    </xf>
    <xf numFmtId="0" fontId="10" fillId="44" borderId="135" xfId="0" applyFont="1" applyFill="1" applyBorder="1" applyAlignment="1" applyProtection="1">
      <alignment horizontal="left" vertical="center"/>
      <protection locked="0"/>
    </xf>
    <xf numFmtId="0" fontId="51" fillId="44" borderId="136" xfId="0" applyFont="1" applyFill="1" applyBorder="1" applyAlignment="1" applyProtection="1">
      <alignment horizontal="left" vertical="center"/>
      <protection locked="0"/>
    </xf>
    <xf numFmtId="164" fontId="146" fillId="44" borderId="135" xfId="0" applyNumberFormat="1" applyFont="1" applyFill="1" applyBorder="1" applyAlignment="1" applyProtection="1">
      <alignment horizontal="left" vertical="center"/>
      <protection locked="0"/>
    </xf>
    <xf numFmtId="0" fontId="152" fillId="44" borderId="135" xfId="0" applyFont="1" applyFill="1" applyBorder="1" applyAlignment="1" applyProtection="1">
      <alignment horizontal="left" vertical="center"/>
      <protection locked="0"/>
    </xf>
    <xf numFmtId="0" fontId="51" fillId="44" borderId="135" xfId="0" applyFont="1" applyFill="1" applyBorder="1" applyAlignment="1" applyProtection="1">
      <alignment horizontal="left" vertical="center"/>
      <protection locked="0"/>
    </xf>
    <xf numFmtId="0" fontId="51" fillId="44" borderId="137" xfId="0" applyFont="1" applyFill="1" applyBorder="1" applyAlignment="1" applyProtection="1">
      <alignment horizontal="left" vertical="center"/>
      <protection locked="0"/>
    </xf>
    <xf numFmtId="0" fontId="68" fillId="37" borderId="138" xfId="0" applyFont="1" applyFill="1" applyBorder="1" applyAlignment="1" applyProtection="1">
      <alignment horizontal="right"/>
      <protection hidden="1"/>
    </xf>
    <xf numFmtId="0" fontId="68" fillId="37" borderId="139" xfId="0" applyFont="1" applyFill="1" applyBorder="1" applyAlignment="1" applyProtection="1">
      <alignment horizontal="right" vertical="center"/>
      <protection hidden="1"/>
    </xf>
    <xf numFmtId="0" fontId="151" fillId="37" borderId="139" xfId="0" applyFont="1" applyFill="1" applyBorder="1" applyAlignment="1" applyProtection="1">
      <alignment horizontal="right" vertical="center"/>
      <protection hidden="1"/>
    </xf>
    <xf numFmtId="0" fontId="68" fillId="37" borderId="140" xfId="0" applyFont="1" applyFill="1" applyBorder="1" applyAlignment="1" applyProtection="1">
      <alignment horizontal="right" vertical="center"/>
      <protection hidden="1"/>
    </xf>
    <xf numFmtId="0" fontId="142" fillId="10" borderId="141" xfId="0" applyFont="1" applyFill="1" applyBorder="1" applyAlignment="1" applyProtection="1">
      <alignment vertical="center"/>
      <protection hidden="1"/>
    </xf>
    <xf numFmtId="0" fontId="142" fillId="10" borderId="142" xfId="0" applyFont="1" applyFill="1" applyBorder="1" applyAlignment="1" applyProtection="1">
      <alignment vertical="center"/>
      <protection hidden="1"/>
    </xf>
    <xf numFmtId="0" fontId="8" fillId="5" borderId="143" xfId="0" applyFont="1" applyFill="1" applyBorder="1" applyAlignment="1" applyProtection="1">
      <alignment vertical="center"/>
      <protection hidden="1"/>
    </xf>
    <xf numFmtId="0" fontId="2" fillId="38" borderId="144" xfId="0" applyFont="1" applyFill="1" applyBorder="1" applyAlignment="1" applyProtection="1">
      <alignment vertical="center"/>
      <protection hidden="1"/>
    </xf>
    <xf numFmtId="0" fontId="67" fillId="38" borderId="145" xfId="0" applyFont="1" applyFill="1" applyBorder="1" applyAlignment="1" applyProtection="1">
      <alignment vertical="center" wrapText="1"/>
      <protection hidden="1"/>
    </xf>
    <xf numFmtId="0" fontId="2" fillId="38" borderId="145" xfId="0" applyFont="1" applyFill="1" applyBorder="1" applyAlignment="1" applyProtection="1">
      <alignment vertical="center"/>
      <protection hidden="1"/>
    </xf>
    <xf numFmtId="0" fontId="2" fillId="38" borderId="146" xfId="0" applyFont="1" applyFill="1" applyBorder="1" applyAlignment="1" applyProtection="1">
      <alignment vertical="center"/>
      <protection hidden="1"/>
    </xf>
    <xf numFmtId="0" fontId="2" fillId="39" borderId="147" xfId="0" applyFont="1" applyFill="1" applyBorder="1" applyAlignment="1" applyProtection="1">
      <alignment vertical="center"/>
      <protection hidden="1"/>
    </xf>
    <xf numFmtId="0" fontId="2" fillId="39" borderId="148" xfId="0" applyFont="1" applyFill="1" applyBorder="1" applyAlignment="1" applyProtection="1">
      <alignment vertical="center"/>
      <protection hidden="1"/>
    </xf>
    <xf numFmtId="0" fontId="2" fillId="38" borderId="147" xfId="0" applyFont="1" applyFill="1" applyBorder="1" applyAlignment="1" applyProtection="1">
      <alignment vertical="center"/>
      <protection hidden="1"/>
    </xf>
    <xf numFmtId="0" fontId="2" fillId="38" borderId="148" xfId="0" applyFont="1" applyFill="1" applyBorder="1" applyAlignment="1" applyProtection="1">
      <alignment vertical="center"/>
      <protection hidden="1"/>
    </xf>
    <xf numFmtId="0" fontId="2" fillId="39" borderId="149" xfId="0" applyFont="1" applyFill="1" applyBorder="1" applyAlignment="1" applyProtection="1">
      <alignment vertical="center"/>
      <protection hidden="1"/>
    </xf>
    <xf numFmtId="0" fontId="2" fillId="39" borderId="150" xfId="0" applyFont="1" applyFill="1" applyBorder="1" applyAlignment="1" applyProtection="1">
      <alignment vertical="center"/>
      <protection hidden="1"/>
    </xf>
    <xf numFmtId="0" fontId="2" fillId="39" borderId="151"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1" fillId="3" borderId="1"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shrinkToFi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0" fillId="0" borderId="0" xfId="0" applyFont="1" applyBorder="1" applyAlignment="1" applyProtection="1">
      <alignment horizontal="center" vertical="center" wrapText="1"/>
      <protection hidden="1"/>
    </xf>
    <xf numFmtId="0" fontId="64" fillId="0" borderId="0" xfId="0" applyFont="1" applyBorder="1" applyAlignment="1" applyProtection="1">
      <alignment horizontal="center" vertical="center"/>
      <protection hidden="1"/>
    </xf>
    <xf numFmtId="0" fontId="0" fillId="19" borderId="0" xfId="0" applyFill="1" applyAlignment="1" applyProtection="1">
      <alignment vertical="center"/>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7" fillId="0" borderId="0" xfId="0" applyFont="1" applyFill="1" applyBorder="1" applyAlignment="1" applyProtection="1">
      <alignment horizontal="right" vertical="center" wrapText="1"/>
      <protection hidden="1"/>
    </xf>
    <xf numFmtId="0" fontId="6" fillId="12" borderId="0" xfId="0" applyFont="1" applyFill="1" applyBorder="1" applyAlignment="1" applyProtection="1">
      <alignment vertical="center" wrapText="1"/>
      <protection hidden="1"/>
    </xf>
    <xf numFmtId="0" fontId="134" fillId="0" borderId="0" xfId="0" applyFont="1" applyAlignment="1" applyProtection="1">
      <alignment vertical="center"/>
      <protection hidden="1"/>
    </xf>
    <xf numFmtId="164" fontId="0" fillId="0" borderId="0" xfId="0" applyNumberFormat="1" applyProtection="1">
      <protection hidden="1"/>
    </xf>
    <xf numFmtId="0" fontId="161" fillId="0" borderId="0" xfId="2" applyFont="1" applyAlignment="1" applyProtection="1">
      <protection hidden="1"/>
    </xf>
    <xf numFmtId="0" fontId="10" fillId="3" borderId="0"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31" fillId="27" borderId="0" xfId="2" applyFont="1" applyFill="1" applyAlignment="1" applyProtection="1">
      <alignment horizontal="center"/>
      <protection hidden="1"/>
    </xf>
    <xf numFmtId="0" fontId="135" fillId="11" borderId="168" xfId="0" applyFont="1" applyFill="1" applyBorder="1" applyAlignment="1" applyProtection="1">
      <alignment horizontal="center" vertical="center"/>
      <protection hidden="1"/>
    </xf>
    <xf numFmtId="0" fontId="142" fillId="10" borderId="172" xfId="0" applyFont="1" applyFill="1" applyBorder="1" applyAlignment="1" applyProtection="1">
      <alignment vertical="center"/>
      <protection hidden="1"/>
    </xf>
    <xf numFmtId="0" fontId="142" fillId="10" borderId="26" xfId="0" applyFont="1" applyFill="1" applyBorder="1" applyAlignment="1" applyProtection="1">
      <alignment vertical="center"/>
      <protection hidden="1"/>
    </xf>
    <xf numFmtId="0" fontId="8" fillId="5" borderId="61" xfId="0" applyFont="1" applyFill="1" applyBorder="1" applyAlignment="1" applyProtection="1">
      <alignment vertical="center"/>
      <protection hidden="1"/>
    </xf>
    <xf numFmtId="0" fontId="31" fillId="21" borderId="178" xfId="2" applyFont="1" applyFill="1" applyBorder="1" applyAlignment="1" applyProtection="1">
      <protection hidden="1"/>
    </xf>
    <xf numFmtId="0" fontId="162" fillId="27" borderId="0" xfId="0" applyFont="1" applyFill="1" applyProtection="1">
      <protection hidden="1"/>
    </xf>
    <xf numFmtId="0" fontId="79" fillId="33" borderId="1"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6" fillId="22" borderId="13"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wrapText="1"/>
      <protection hidden="1"/>
    </xf>
    <xf numFmtId="0" fontId="16" fillId="0" borderId="0" xfId="0" applyFont="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wrapText="1"/>
      <protection hidden="1"/>
    </xf>
    <xf numFmtId="164" fontId="10" fillId="0" borderId="0" xfId="0" applyNumberFormat="1"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10" fillId="3" borderId="4" xfId="0" applyFont="1" applyFill="1" applyBorder="1" applyAlignment="1" applyProtection="1">
      <alignment vertical="center" wrapText="1"/>
      <protection hidden="1"/>
    </xf>
    <xf numFmtId="0" fontId="5" fillId="24" borderId="4" xfId="0" applyFont="1" applyFill="1" applyBorder="1" applyAlignment="1" applyProtection="1">
      <alignment horizontal="center" vertical="center"/>
      <protection hidden="1"/>
    </xf>
    <xf numFmtId="0" fontId="4" fillId="24" borderId="4" xfId="0" applyFont="1" applyFill="1" applyBorder="1" applyAlignment="1" applyProtection="1">
      <alignment horizontal="center" vertical="center"/>
      <protection hidden="1"/>
    </xf>
    <xf numFmtId="0" fontId="57" fillId="24" borderId="1" xfId="0" applyFont="1" applyFill="1" applyBorder="1" applyAlignment="1" applyProtection="1">
      <alignment horizontal="center" vertical="center" wrapText="1"/>
      <protection hidden="1"/>
    </xf>
    <xf numFmtId="0" fontId="164" fillId="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165" fontId="163" fillId="3" borderId="1" xfId="0" applyNumberFormat="1" applyFont="1" applyFill="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0"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1" fillId="8" borderId="19" xfId="0" applyFont="1" applyFill="1" applyBorder="1" applyAlignment="1" applyProtection="1">
      <alignment horizontal="center" vertical="center" wrapText="1"/>
      <protection hidden="1"/>
    </xf>
    <xf numFmtId="0" fontId="10" fillId="0" borderId="20" xfId="0" applyFont="1" applyFill="1" applyBorder="1" applyAlignment="1" applyProtection="1">
      <alignment horizontal="center" vertical="center" wrapText="1"/>
      <protection hidden="1"/>
    </xf>
    <xf numFmtId="0" fontId="10" fillId="0" borderId="21" xfId="0" applyFont="1" applyFill="1" applyBorder="1" applyAlignment="1" applyProtection="1">
      <alignment horizontal="center" vertical="center" wrapText="1"/>
      <protection hidden="1"/>
    </xf>
    <xf numFmtId="0" fontId="10" fillId="0" borderId="22" xfId="0" applyFont="1" applyFill="1" applyBorder="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hidden="1"/>
    </xf>
    <xf numFmtId="0" fontId="10" fillId="0" borderId="24" xfId="0" applyFont="1" applyFill="1" applyBorder="1" applyAlignment="1" applyProtection="1">
      <alignment horizontal="center" vertical="center" wrapText="1"/>
      <protection hidden="1"/>
    </xf>
    <xf numFmtId="0" fontId="10" fillId="0" borderId="25"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29" borderId="15" xfId="0" applyFont="1" applyFill="1" applyBorder="1" applyAlignment="1" applyProtection="1">
      <alignment vertical="center" wrapText="1"/>
      <protection hidden="1"/>
    </xf>
    <xf numFmtId="0" fontId="10" fillId="30" borderId="15" xfId="0" applyFont="1" applyFill="1" applyBorder="1" applyAlignment="1" applyProtection="1">
      <alignment vertical="center" wrapText="1"/>
      <protection hidden="1"/>
    </xf>
    <xf numFmtId="0" fontId="10" fillId="31" borderId="15" xfId="0" applyFont="1" applyFill="1" applyBorder="1" applyAlignment="1" applyProtection="1">
      <alignment vertical="center" wrapText="1"/>
      <protection hidden="1"/>
    </xf>
    <xf numFmtId="0" fontId="16" fillId="32" borderId="15" xfId="0" applyFont="1" applyFill="1" applyBorder="1" applyAlignment="1" applyProtection="1">
      <alignment vertical="center" wrapText="1"/>
      <protection hidden="1"/>
    </xf>
    <xf numFmtId="0" fontId="7" fillId="32" borderId="16" xfId="0" applyFont="1" applyFill="1" applyBorder="1" applyAlignment="1" applyProtection="1">
      <alignment horizontal="center" vertical="center" wrapText="1"/>
      <protection hidden="1"/>
    </xf>
    <xf numFmtId="0" fontId="7" fillId="3" borderId="4" xfId="0" applyNumberFormat="1" applyFont="1" applyFill="1" applyBorder="1" applyAlignment="1" applyProtection="1">
      <alignment horizontal="center" vertical="center"/>
      <protection hidden="1"/>
    </xf>
    <xf numFmtId="0" fontId="19" fillId="21" borderId="1" xfId="0" applyFont="1" applyFill="1" applyBorder="1" applyAlignment="1" applyProtection="1">
      <alignment horizontal="center" vertical="center"/>
      <protection hidden="1"/>
    </xf>
    <xf numFmtId="0" fontId="35" fillId="36" borderId="1" xfId="0" applyFont="1" applyFill="1" applyBorder="1" applyAlignment="1" applyProtection="1">
      <alignment horizontal="center" vertical="center"/>
      <protection hidden="1"/>
    </xf>
    <xf numFmtId="0" fontId="7" fillId="21" borderId="1" xfId="0" applyFont="1" applyFill="1" applyBorder="1" applyAlignment="1" applyProtection="1">
      <alignment horizontal="center" vertical="center" wrapText="1"/>
      <protection hidden="1"/>
    </xf>
    <xf numFmtId="0" fontId="4" fillId="21" borderId="1" xfId="0" applyFont="1" applyFill="1" applyBorder="1" applyAlignment="1" applyProtection="1">
      <alignment horizontal="center" vertical="center" wrapText="1"/>
      <protection hidden="1"/>
    </xf>
    <xf numFmtId="0" fontId="31" fillId="27" borderId="0" xfId="2" applyFont="1" applyFill="1" applyAlignment="1" applyProtection="1">
      <alignment horizontal="center"/>
      <protection hidden="1"/>
    </xf>
    <xf numFmtId="0" fontId="10" fillId="31"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56" fillId="24" borderId="1" xfId="0" applyFont="1" applyFill="1" applyBorder="1" applyAlignment="1" applyProtection="1">
      <alignment horizontal="center" vertical="center" wrapText="1"/>
      <protection hidden="1"/>
    </xf>
    <xf numFmtId="0" fontId="141" fillId="8" borderId="0" xfId="0" applyFont="1" applyFill="1" applyBorder="1" applyAlignment="1" applyProtection="1">
      <alignment horizontal="center" vertical="center"/>
      <protection locked="0"/>
    </xf>
    <xf numFmtId="164" fontId="16" fillId="3" borderId="1" xfId="0" applyNumberFormat="1" applyFont="1" applyFill="1" applyBorder="1" applyAlignment="1" applyProtection="1">
      <alignment horizontal="center" vertical="center" shrinkToFit="1"/>
      <protection hidden="1"/>
    </xf>
    <xf numFmtId="0" fontId="10" fillId="28" borderId="174" xfId="0" applyFont="1" applyFill="1" applyBorder="1" applyAlignment="1" applyProtection="1">
      <alignment vertical="center"/>
      <protection locked="0"/>
    </xf>
    <xf numFmtId="0" fontId="10" fillId="28" borderId="175" xfId="0" applyFont="1" applyFill="1" applyBorder="1" applyAlignment="1" applyProtection="1">
      <alignment vertical="center"/>
      <protection locked="0"/>
    </xf>
    <xf numFmtId="0" fontId="10" fillId="28" borderId="177" xfId="0" applyFont="1" applyFill="1" applyBorder="1" applyAlignment="1" applyProtection="1">
      <alignment vertical="center"/>
      <protection locked="0"/>
    </xf>
    <xf numFmtId="0" fontId="65" fillId="0" borderId="83" xfId="0" applyFont="1" applyBorder="1" applyAlignment="1" applyProtection="1">
      <alignment horizontal="center" vertical="center"/>
      <protection hidden="1"/>
    </xf>
    <xf numFmtId="0" fontId="17" fillId="3" borderId="1" xfId="0" applyFont="1" applyFill="1" applyBorder="1" applyAlignment="1" applyProtection="1">
      <alignment horizontal="left" vertical="center" wrapText="1" shrinkToFit="1"/>
      <protection hidden="1"/>
    </xf>
    <xf numFmtId="0" fontId="31" fillId="27" borderId="0" xfId="2" applyFont="1" applyFill="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131" fillId="0" borderId="0"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0" fillId="0" borderId="0" xfId="0" applyFont="1" applyProtection="1">
      <protection hidden="1"/>
    </xf>
    <xf numFmtId="0" fontId="152"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52" fillId="0" borderId="0" xfId="0" applyFont="1" applyBorder="1" applyAlignment="1" applyProtection="1">
      <alignment horizontal="left" vertical="center"/>
      <protection hidden="1"/>
    </xf>
    <xf numFmtId="0" fontId="22" fillId="0" borderId="0" xfId="0" applyFont="1" applyBorder="1" applyAlignment="1" applyProtection="1">
      <alignment horizontal="right" vertical="center"/>
      <protection hidden="1"/>
    </xf>
    <xf numFmtId="0" fontId="29" fillId="0" borderId="0" xfId="0" applyFont="1" applyBorder="1" applyAlignment="1" applyProtection="1">
      <alignment horizontal="right" vertical="center"/>
      <protection hidden="1"/>
    </xf>
    <xf numFmtId="0" fontId="36" fillId="0" borderId="0" xfId="0" applyFont="1" applyBorder="1" applyAlignment="1" applyProtection="1">
      <alignment horizontal="center" vertical="center"/>
      <protection hidden="1"/>
    </xf>
    <xf numFmtId="0" fontId="172" fillId="3" borderId="180" xfId="0" applyFont="1" applyFill="1" applyBorder="1" applyAlignment="1" applyProtection="1">
      <alignment horizontal="center" vertical="center" textRotation="90" wrapText="1"/>
      <protection hidden="1"/>
    </xf>
    <xf numFmtId="0" fontId="53" fillId="24" borderId="180" xfId="0" applyFont="1" applyFill="1" applyBorder="1" applyAlignment="1" applyProtection="1">
      <alignment horizontal="center" vertical="center" wrapText="1"/>
      <protection hidden="1"/>
    </xf>
    <xf numFmtId="0" fontId="56" fillId="24" borderId="180" xfId="0" applyFont="1" applyFill="1" applyBorder="1" applyAlignment="1" applyProtection="1">
      <alignment horizontal="center" vertical="center" wrapText="1"/>
      <protection hidden="1"/>
    </xf>
    <xf numFmtId="0" fontId="54" fillId="24" borderId="180" xfId="0" applyFont="1" applyFill="1" applyBorder="1" applyAlignment="1" applyProtection="1">
      <alignment horizontal="center" vertical="center" wrapText="1"/>
      <protection hidden="1"/>
    </xf>
    <xf numFmtId="0" fontId="57" fillId="24" borderId="180" xfId="0" applyFont="1" applyFill="1" applyBorder="1" applyAlignment="1" applyProtection="1">
      <alignment horizontal="center" vertical="center" wrapText="1"/>
      <protection hidden="1"/>
    </xf>
    <xf numFmtId="0" fontId="10" fillId="24" borderId="180" xfId="0" applyFont="1" applyFill="1" applyBorder="1" applyAlignment="1" applyProtection="1">
      <alignment horizontal="center"/>
      <protection hidden="1"/>
    </xf>
    <xf numFmtId="0" fontId="114" fillId="0" borderId="180" xfId="0" applyFont="1" applyFill="1" applyBorder="1" applyAlignment="1" applyProtection="1">
      <alignment horizontal="center" vertical="center" wrapText="1"/>
      <protection hidden="1"/>
    </xf>
    <xf numFmtId="0" fontId="115" fillId="0" borderId="180" xfId="0" applyFont="1" applyFill="1" applyBorder="1" applyAlignment="1" applyProtection="1">
      <alignment horizontal="center" vertical="center" wrapText="1"/>
      <protection hidden="1"/>
    </xf>
    <xf numFmtId="0" fontId="116" fillId="0" borderId="180" xfId="0" applyFont="1" applyFill="1" applyBorder="1" applyAlignment="1" applyProtection="1">
      <alignment horizontal="center" vertical="center" wrapText="1"/>
      <protection hidden="1"/>
    </xf>
    <xf numFmtId="164" fontId="115" fillId="0" borderId="180" xfId="0" applyNumberFormat="1" applyFont="1" applyFill="1" applyBorder="1" applyAlignment="1" applyProtection="1">
      <alignment horizontal="center" vertical="center" wrapText="1"/>
      <protection hidden="1"/>
    </xf>
    <xf numFmtId="0" fontId="117" fillId="0" borderId="180" xfId="0" applyFont="1" applyFill="1" applyBorder="1" applyAlignment="1" applyProtection="1">
      <alignment horizontal="left" vertical="center" wrapText="1"/>
      <protection hidden="1"/>
    </xf>
    <xf numFmtId="0" fontId="117" fillId="0" borderId="180" xfId="0" applyFont="1" applyFill="1" applyBorder="1" applyAlignment="1" applyProtection="1">
      <alignment horizontal="center" vertical="center" wrapText="1"/>
      <protection hidden="1"/>
    </xf>
    <xf numFmtId="0" fontId="117" fillId="0" borderId="186" xfId="0" applyFont="1" applyFill="1" applyBorder="1" applyAlignment="1" applyProtection="1">
      <alignment horizontal="center" vertical="center" wrapText="1"/>
      <protection hidden="1"/>
    </xf>
    <xf numFmtId="0" fontId="53" fillId="3" borderId="180" xfId="0" applyFont="1" applyFill="1" applyBorder="1" applyAlignment="1" applyProtection="1">
      <alignment horizontal="center" vertical="center" wrapText="1"/>
      <protection hidden="1"/>
    </xf>
    <xf numFmtId="0" fontId="56" fillId="3" borderId="180" xfId="0" applyFont="1" applyFill="1" applyBorder="1" applyAlignment="1" applyProtection="1">
      <alignment horizontal="center" vertical="center" wrapText="1"/>
      <protection hidden="1"/>
    </xf>
    <xf numFmtId="0" fontId="54" fillId="3" borderId="180" xfId="0" applyFont="1" applyFill="1" applyBorder="1" applyAlignment="1" applyProtection="1">
      <alignment horizontal="center" vertical="center" wrapText="1"/>
      <protection hidden="1"/>
    </xf>
    <xf numFmtId="0" fontId="3" fillId="3" borderId="180" xfId="0" applyFont="1" applyFill="1" applyBorder="1" applyAlignment="1" applyProtection="1">
      <alignment horizontal="center" vertical="center"/>
      <protection hidden="1"/>
    </xf>
    <xf numFmtId="0" fontId="57" fillId="3" borderId="180" xfId="0" applyFont="1" applyFill="1" applyBorder="1" applyAlignment="1" applyProtection="1">
      <alignment horizontal="center" vertical="center" wrapText="1"/>
      <protection hidden="1"/>
    </xf>
    <xf numFmtId="0" fontId="70" fillId="3" borderId="180" xfId="0" applyFont="1" applyFill="1" applyBorder="1" applyAlignment="1" applyProtection="1">
      <alignment horizontal="center" vertical="center" wrapText="1"/>
      <protection hidden="1"/>
    </xf>
    <xf numFmtId="0" fontId="173" fillId="3" borderId="180" xfId="0" applyFont="1" applyFill="1" applyBorder="1" applyAlignment="1" applyProtection="1">
      <alignment horizontal="center" vertical="center" wrapText="1"/>
      <protection hidden="1"/>
    </xf>
    <xf numFmtId="0" fontId="36" fillId="3" borderId="180" xfId="0" applyFont="1" applyFill="1" applyBorder="1" applyAlignment="1" applyProtection="1">
      <alignment horizontal="center" vertical="center"/>
      <protection hidden="1"/>
    </xf>
    <xf numFmtId="0" fontId="54" fillId="3" borderId="184" xfId="0" applyFont="1" applyFill="1" applyBorder="1" applyAlignment="1" applyProtection="1">
      <alignment horizontal="center" vertical="center" wrapText="1"/>
      <protection hidden="1"/>
    </xf>
    <xf numFmtId="0" fontId="54" fillId="3" borderId="185" xfId="0" applyFont="1" applyFill="1" applyBorder="1" applyAlignment="1" applyProtection="1">
      <alignment horizontal="center" vertical="center" wrapText="1"/>
      <protection hidden="1"/>
    </xf>
    <xf numFmtId="0" fontId="70" fillId="3" borderId="186" xfId="0" applyFont="1" applyFill="1" applyBorder="1" applyAlignment="1" applyProtection="1">
      <alignment horizontal="center" vertical="center" wrapText="1"/>
      <protection hidden="1"/>
    </xf>
    <xf numFmtId="0" fontId="10" fillId="28" borderId="175" xfId="0" applyFont="1" applyFill="1" applyBorder="1" applyAlignment="1" applyProtection="1">
      <alignment horizontal="left" vertical="center"/>
      <protection locked="0"/>
    </xf>
    <xf numFmtId="168" fontId="51" fillId="44" borderId="136" xfId="0" applyNumberFormat="1" applyFont="1" applyFill="1" applyBorder="1" applyAlignment="1" applyProtection="1">
      <alignment horizontal="left" vertical="center"/>
      <protection locked="0"/>
    </xf>
    <xf numFmtId="0" fontId="30" fillId="44" borderId="136" xfId="2" applyFill="1" applyBorder="1" applyAlignment="1" applyProtection="1">
      <alignment horizontal="left" vertical="center"/>
      <protection locked="0"/>
    </xf>
    <xf numFmtId="0" fontId="11" fillId="44" borderId="136" xfId="0" applyFont="1" applyFill="1" applyBorder="1" applyAlignment="1" applyProtection="1">
      <alignment horizontal="left" vertical="center"/>
      <protection locked="0"/>
    </xf>
    <xf numFmtId="0" fontId="94" fillId="0" borderId="75" xfId="0" applyFont="1" applyBorder="1" applyAlignment="1" applyProtection="1">
      <alignment horizontal="left" vertical="center" wrapText="1"/>
      <protection hidden="1"/>
    </xf>
    <xf numFmtId="0" fontId="28" fillId="0" borderId="193" xfId="0" applyFont="1" applyBorder="1" applyAlignment="1" applyProtection="1">
      <alignment horizontal="left" vertical="center" wrapText="1"/>
      <protection hidden="1"/>
    </xf>
    <xf numFmtId="0" fontId="94" fillId="0" borderId="194" xfId="0" applyFont="1" applyBorder="1" applyAlignment="1" applyProtection="1">
      <alignment horizontal="left" vertical="center" wrapText="1"/>
      <protection hidden="1"/>
    </xf>
    <xf numFmtId="0" fontId="37" fillId="0" borderId="194" xfId="0" applyFont="1" applyBorder="1" applyAlignment="1" applyProtection="1">
      <alignment horizontal="center" vertical="center" wrapText="1"/>
      <protection hidden="1"/>
    </xf>
    <xf numFmtId="2" fontId="37" fillId="0" borderId="194" xfId="0" applyNumberFormat="1" applyFont="1" applyBorder="1" applyAlignment="1" applyProtection="1">
      <alignment horizontal="center" vertical="center" wrapText="1"/>
      <protection hidden="1"/>
    </xf>
    <xf numFmtId="0" fontId="37" fillId="0" borderId="194" xfId="0" applyFont="1" applyFill="1" applyBorder="1" applyAlignment="1" applyProtection="1">
      <alignment horizontal="center" vertical="center" wrapText="1"/>
      <protection hidden="1"/>
    </xf>
    <xf numFmtId="0" fontId="37" fillId="0" borderId="195" xfId="0" applyFont="1" applyFill="1" applyBorder="1" applyAlignment="1" applyProtection="1">
      <alignment horizontal="center" vertical="center" wrapText="1"/>
      <protection hidden="1"/>
    </xf>
    <xf numFmtId="0" fontId="37" fillId="0" borderId="196" xfId="0" applyFont="1" applyFill="1" applyBorder="1" applyAlignment="1" applyProtection="1">
      <alignment horizontal="center" vertical="center" wrapText="1"/>
      <protection hidden="1"/>
    </xf>
    <xf numFmtId="0" fontId="31" fillId="0" borderId="0" xfId="2" applyFont="1" applyAlignment="1" applyProtection="1"/>
    <xf numFmtId="0" fontId="31" fillId="27" borderId="0" xfId="2" applyFont="1" applyFill="1" applyBorder="1" applyAlignment="1" applyProtection="1">
      <alignment vertical="center"/>
      <protection hidden="1"/>
    </xf>
    <xf numFmtId="0" fontId="178" fillId="27" borderId="0" xfId="0" applyFont="1" applyFill="1" applyBorder="1" applyAlignment="1" applyProtection="1">
      <alignment horizontal="center" vertical="center"/>
      <protection hidden="1"/>
    </xf>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2"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4"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31" fillId="0" borderId="0" xfId="2" applyFont="1" applyAlignment="1" applyProtection="1">
      <protection hidden="1"/>
    </xf>
    <xf numFmtId="0" fontId="22" fillId="0" borderId="128" xfId="0" applyFont="1" applyBorder="1" applyAlignment="1" applyProtection="1">
      <alignment horizontal="left" vertical="center"/>
      <protection hidden="1"/>
    </xf>
    <xf numFmtId="0" fontId="31" fillId="0" borderId="0" xfId="2" applyFont="1" applyAlignment="1" applyProtection="1">
      <alignment horizontal="center" vertical="center"/>
    </xf>
    <xf numFmtId="0" fontId="50" fillId="0" borderId="0" xfId="0" applyFont="1" applyAlignment="1">
      <alignment horizontal="center" vertical="center"/>
    </xf>
    <xf numFmtId="0" fontId="32" fillId="0" borderId="0" xfId="2" applyFont="1" applyAlignment="1" applyProtection="1">
      <alignment horizontal="center" vertical="center"/>
    </xf>
    <xf numFmtId="0" fontId="6" fillId="0" borderId="0" xfId="0" applyFont="1" applyAlignment="1">
      <alignment horizontal="center" vertical="center"/>
    </xf>
    <xf numFmtId="0" fontId="9" fillId="21" borderId="26"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4" fillId="0" borderId="31" xfId="0" applyFont="1" applyBorder="1" applyAlignment="1">
      <alignment horizontal="center" vertical="center" wrapText="1"/>
    </xf>
    <xf numFmtId="0" fontId="29" fillId="0" borderId="0" xfId="0" applyFont="1" applyAlignment="1">
      <alignment horizontal="center" vertical="center"/>
    </xf>
    <xf numFmtId="0" fontId="160" fillId="0" borderId="0" xfId="0" applyFont="1" applyAlignment="1">
      <alignment horizontal="center"/>
    </xf>
    <xf numFmtId="0" fontId="4" fillId="0" borderId="131"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left" vertical="center" wrapText="1"/>
    </xf>
    <xf numFmtId="0" fontId="37" fillId="0" borderId="29" xfId="0" applyFont="1" applyBorder="1" applyAlignment="1">
      <alignment horizontal="left" vertical="center" wrapText="1"/>
    </xf>
    <xf numFmtId="0" fontId="20" fillId="0" borderId="32"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8" xfId="0" applyFont="1" applyBorder="1" applyAlignment="1">
      <alignment horizontal="center" vertical="center" wrapText="1"/>
    </xf>
    <xf numFmtId="0" fontId="4" fillId="0" borderId="35" xfId="0" applyFont="1" applyBorder="1" applyAlignment="1">
      <alignment horizontal="center" vertical="center" wrapText="1"/>
    </xf>
    <xf numFmtId="0" fontId="10" fillId="16" borderId="0" xfId="0" applyFont="1" applyFill="1" applyAlignment="1">
      <alignment horizontal="center" vertical="center"/>
    </xf>
    <xf numFmtId="0" fontId="4" fillId="0" borderId="26"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31" fillId="0" borderId="0" xfId="2" applyFont="1" applyFill="1" applyAlignment="1" applyProtection="1">
      <alignment horizontal="center" vertical="center"/>
    </xf>
    <xf numFmtId="0" fontId="31" fillId="0" borderId="0" xfId="2" applyFont="1" applyAlignment="1" applyProtection="1">
      <alignment vertical="center"/>
    </xf>
    <xf numFmtId="0" fontId="50" fillId="0" borderId="0" xfId="0" applyFont="1" applyAlignment="1">
      <alignment horizontal="center"/>
    </xf>
    <xf numFmtId="164" fontId="35" fillId="0" borderId="162" xfId="0" applyNumberFormat="1" applyFont="1" applyBorder="1" applyAlignment="1">
      <alignment horizontal="center" vertical="top"/>
    </xf>
    <xf numFmtId="0" fontId="51" fillId="45" borderId="156" xfId="0" applyFont="1" applyFill="1" applyBorder="1" applyAlignment="1">
      <alignment horizontal="center" vertical="center" wrapText="1"/>
    </xf>
    <xf numFmtId="0" fontId="51" fillId="45" borderId="157" xfId="0" applyFont="1" applyFill="1" applyBorder="1" applyAlignment="1">
      <alignment horizontal="center" vertical="center" wrapText="1"/>
    </xf>
    <xf numFmtId="0" fontId="51" fillId="45" borderId="158" xfId="0" applyFont="1" applyFill="1" applyBorder="1" applyAlignment="1">
      <alignment horizontal="center" vertical="center" wrapText="1"/>
    </xf>
    <xf numFmtId="0" fontId="51" fillId="45" borderId="159" xfId="0" applyFont="1" applyFill="1" applyBorder="1" applyAlignment="1">
      <alignment horizontal="center" vertical="center" wrapText="1"/>
    </xf>
    <xf numFmtId="0" fontId="51" fillId="45" borderId="0" xfId="0" applyFont="1" applyFill="1" applyBorder="1" applyAlignment="1">
      <alignment horizontal="center" vertical="center" wrapText="1"/>
    </xf>
    <xf numFmtId="0" fontId="51" fillId="45" borderId="160" xfId="0" applyFont="1" applyFill="1" applyBorder="1" applyAlignment="1">
      <alignment horizontal="center" vertical="center" wrapText="1"/>
    </xf>
    <xf numFmtId="0" fontId="51" fillId="45" borderId="161" xfId="0" applyFont="1" applyFill="1" applyBorder="1" applyAlignment="1">
      <alignment horizontal="center" vertical="center" wrapText="1"/>
    </xf>
    <xf numFmtId="0" fontId="51" fillId="45" borderId="162" xfId="0" applyFont="1" applyFill="1" applyBorder="1" applyAlignment="1">
      <alignment horizontal="center" vertical="center" wrapText="1"/>
    </xf>
    <xf numFmtId="0" fontId="51" fillId="45" borderId="163" xfId="0" applyFont="1" applyFill="1" applyBorder="1" applyAlignment="1">
      <alignment horizontal="center" vertical="center" wrapText="1"/>
    </xf>
    <xf numFmtId="0" fontId="9" fillId="0" borderId="164" xfId="0" applyFont="1" applyBorder="1" applyAlignment="1">
      <alignment horizontal="center" vertical="center" wrapText="1"/>
    </xf>
    <xf numFmtId="0" fontId="9" fillId="0" borderId="165" xfId="0" applyFont="1" applyBorder="1" applyAlignment="1">
      <alignment horizontal="center" vertical="center" wrapText="1"/>
    </xf>
    <xf numFmtId="0" fontId="9" fillId="0" borderId="166" xfId="0" applyFont="1" applyBorder="1" applyAlignment="1">
      <alignment horizontal="center" vertical="center" wrapText="1"/>
    </xf>
    <xf numFmtId="0" fontId="28" fillId="22" borderId="32"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42"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0" fillId="0" borderId="30" xfId="0" applyFont="1" applyBorder="1" applyAlignment="1">
      <alignment horizontal="center" vertical="center" wrapText="1"/>
    </xf>
    <xf numFmtId="0" fontId="20" fillId="0" borderId="29"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0" xfId="0" applyFont="1" applyBorder="1" applyAlignment="1">
      <alignment horizontal="left" vertical="center" wrapText="1"/>
    </xf>
    <xf numFmtId="0" fontId="36" fillId="0" borderId="41" xfId="0" applyFont="1" applyBorder="1" applyAlignment="1">
      <alignment horizontal="left" vertical="center" wrapText="1"/>
    </xf>
    <xf numFmtId="0" fontId="36" fillId="0" borderId="42" xfId="0" applyFont="1" applyBorder="1" applyAlignment="1">
      <alignment horizontal="left"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10" fillId="28" borderId="176" xfId="0" applyFont="1" applyFill="1" applyBorder="1" applyAlignment="1" applyProtection="1">
      <alignment horizontal="left" vertical="center"/>
      <protection locked="0"/>
    </xf>
    <xf numFmtId="0" fontId="10" fillId="28" borderId="177" xfId="0" applyFont="1" applyFill="1" applyBorder="1" applyAlignment="1" applyProtection="1">
      <alignment horizontal="left" vertical="center"/>
      <protection locked="0"/>
    </xf>
    <xf numFmtId="0" fontId="10" fillId="28" borderId="173" xfId="0" applyFont="1" applyFill="1" applyBorder="1" applyAlignment="1" applyProtection="1">
      <alignment horizontal="left" vertical="center"/>
      <protection locked="0"/>
    </xf>
    <xf numFmtId="0" fontId="10" fillId="28" borderId="174" xfId="0" applyFont="1" applyFill="1" applyBorder="1" applyAlignment="1" applyProtection="1">
      <alignment horizontal="left" vertical="center"/>
      <protection locked="0"/>
    </xf>
    <xf numFmtId="0" fontId="10" fillId="28" borderId="31" xfId="0" applyFont="1" applyFill="1" applyBorder="1" applyAlignment="1" applyProtection="1">
      <alignment horizontal="left" vertical="center"/>
      <protection locked="0"/>
    </xf>
    <xf numFmtId="0" fontId="10" fillId="28" borderId="175" xfId="0" applyFont="1" applyFill="1" applyBorder="1" applyAlignment="1" applyProtection="1">
      <alignment horizontal="left" vertical="center"/>
      <protection locked="0"/>
    </xf>
    <xf numFmtId="0" fontId="0" fillId="41" borderId="0" xfId="0" applyFill="1" applyAlignment="1" applyProtection="1">
      <alignment horizontal="center"/>
      <protection hidden="1"/>
    </xf>
    <xf numFmtId="0" fontId="2" fillId="43" borderId="148" xfId="0" applyFont="1" applyFill="1" applyBorder="1" applyAlignment="1" applyProtection="1">
      <alignment horizontal="center" vertical="center"/>
      <protection hidden="1"/>
    </xf>
    <xf numFmtId="0" fontId="2" fillId="43" borderId="147" xfId="0" applyFont="1" applyFill="1" applyBorder="1" applyAlignment="1" applyProtection="1">
      <alignment horizontal="center" vertical="center"/>
      <protection hidden="1"/>
    </xf>
    <xf numFmtId="0" fontId="30" fillId="27" borderId="0" xfId="2" applyFill="1" applyAlignment="1" applyProtection="1">
      <alignment horizontal="center"/>
      <protection hidden="1"/>
    </xf>
    <xf numFmtId="0" fontId="31" fillId="27" borderId="0" xfId="2" applyFont="1" applyFill="1" applyAlignment="1" applyProtection="1">
      <alignment horizontal="center"/>
      <protection hidden="1"/>
    </xf>
    <xf numFmtId="0" fontId="154" fillId="11" borderId="154" xfId="0" applyFont="1" applyFill="1" applyBorder="1" applyAlignment="1" applyProtection="1">
      <alignment horizontal="center" vertical="center"/>
      <protection hidden="1"/>
    </xf>
    <xf numFmtId="0" fontId="154" fillId="11" borderId="153" xfId="0" applyFont="1" applyFill="1" applyBorder="1" applyAlignment="1" applyProtection="1">
      <alignment horizontal="center" vertical="center"/>
      <protection hidden="1"/>
    </xf>
    <xf numFmtId="0" fontId="155" fillId="11" borderId="154" xfId="2" applyFont="1" applyFill="1" applyBorder="1" applyAlignment="1" applyProtection="1">
      <alignment horizontal="center" vertical="center"/>
      <protection hidden="1"/>
    </xf>
    <xf numFmtId="0" fontId="155" fillId="11" borderId="155" xfId="2" applyFont="1" applyFill="1" applyBorder="1" applyAlignment="1" applyProtection="1">
      <alignment horizontal="center" vertical="center"/>
      <protection hidden="1"/>
    </xf>
    <xf numFmtId="0" fontId="12" fillId="11" borderId="152" xfId="0" applyFont="1" applyFill="1" applyBorder="1" applyAlignment="1" applyProtection="1">
      <alignment horizontal="center" vertical="center"/>
      <protection hidden="1"/>
    </xf>
    <xf numFmtId="0" fontId="12" fillId="11" borderId="167" xfId="0" applyFont="1" applyFill="1" applyBorder="1" applyAlignment="1" applyProtection="1">
      <alignment horizontal="center" vertical="center"/>
      <protection hidden="1"/>
    </xf>
    <xf numFmtId="0" fontId="153" fillId="11" borderId="168" xfId="0" applyFont="1" applyFill="1" applyBorder="1" applyAlignment="1" applyProtection="1">
      <alignment horizontal="center" vertical="center"/>
      <protection hidden="1"/>
    </xf>
    <xf numFmtId="0" fontId="153" fillId="11" borderId="153" xfId="0" applyFont="1" applyFill="1" applyBorder="1" applyAlignment="1" applyProtection="1">
      <alignment horizontal="center" vertical="center"/>
      <protection hidden="1"/>
    </xf>
    <xf numFmtId="0" fontId="156" fillId="11" borderId="154" xfId="0" applyFont="1" applyFill="1" applyBorder="1" applyAlignment="1" applyProtection="1">
      <alignment horizontal="center" vertical="center"/>
      <protection hidden="1"/>
    </xf>
    <xf numFmtId="0" fontId="156" fillId="11" borderId="153" xfId="0" applyFont="1" applyFill="1" applyBorder="1" applyAlignment="1" applyProtection="1">
      <alignment horizontal="center" vertical="center"/>
      <protection hidden="1"/>
    </xf>
    <xf numFmtId="0" fontId="12" fillId="40" borderId="0" xfId="0" applyFont="1" applyFill="1" applyBorder="1" applyAlignment="1" applyProtection="1">
      <alignment horizontal="center" vertical="center"/>
      <protection hidden="1"/>
    </xf>
    <xf numFmtId="0" fontId="50" fillId="22" borderId="169" xfId="0" applyFont="1" applyFill="1" applyBorder="1" applyAlignment="1">
      <alignment horizontal="center" vertical="center" wrapText="1"/>
    </xf>
    <xf numFmtId="0" fontId="50" fillId="22" borderId="170" xfId="0" applyFont="1" applyFill="1" applyBorder="1" applyAlignment="1">
      <alignment horizontal="center" vertical="center" wrapText="1"/>
    </xf>
    <xf numFmtId="0" fontId="50" fillId="22" borderId="171" xfId="0" applyFont="1" applyFill="1" applyBorder="1" applyAlignment="1">
      <alignment horizontal="center" vertical="center" wrapText="1"/>
    </xf>
    <xf numFmtId="0" fontId="6" fillId="42" borderId="148" xfId="0" applyFont="1" applyFill="1" applyBorder="1" applyAlignment="1" applyProtection="1">
      <alignment horizontal="center" vertical="center"/>
      <protection hidden="1"/>
    </xf>
    <xf numFmtId="0" fontId="7" fillId="8" borderId="13" xfId="0" applyFont="1" applyFill="1" applyBorder="1" applyAlignment="1" applyProtection="1">
      <alignment horizontal="center" vertical="center" wrapText="1"/>
      <protection locked="0"/>
    </xf>
    <xf numFmtId="0" fontId="4" fillId="35" borderId="13" xfId="0" applyFont="1" applyFill="1" applyBorder="1" applyAlignment="1" applyProtection="1">
      <alignment horizontal="center" vertical="center" wrapText="1"/>
      <protection locked="0"/>
    </xf>
    <xf numFmtId="0" fontId="10" fillId="46" borderId="0" xfId="0" applyFont="1" applyFill="1" applyAlignment="1" applyProtection="1">
      <alignment horizontal="center" vertical="center" wrapText="1"/>
      <protection hidden="1"/>
    </xf>
    <xf numFmtId="0" fontId="10" fillId="46" borderId="39" xfId="0" applyFont="1" applyFill="1" applyBorder="1" applyAlignment="1" applyProtection="1">
      <alignment horizontal="center" vertical="center" wrapText="1"/>
      <protection hidden="1"/>
    </xf>
    <xf numFmtId="0" fontId="6" fillId="15" borderId="132" xfId="0" applyFont="1" applyFill="1" applyBorder="1" applyAlignment="1" applyProtection="1">
      <alignment horizontal="center" vertical="center" wrapText="1"/>
      <protection locked="0"/>
    </xf>
    <xf numFmtId="0" fontId="6" fillId="15" borderId="17" xfId="0" applyFont="1" applyFill="1" applyBorder="1" applyAlignment="1" applyProtection="1">
      <alignment horizontal="center" vertical="center" wrapText="1"/>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5" borderId="15"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6" fillId="6" borderId="13" xfId="0" applyFont="1" applyFill="1" applyBorder="1" applyAlignment="1" applyProtection="1">
      <alignment horizontal="center" vertical="center" textRotation="90" wrapText="1"/>
      <protection hidden="1"/>
    </xf>
    <xf numFmtId="0" fontId="10" fillId="2" borderId="15"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29" borderId="17"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16" fillId="2" borderId="15" xfId="0" applyFont="1" applyFill="1" applyBorder="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4" borderId="15" xfId="0" applyFont="1" applyFill="1" applyBorder="1" applyAlignment="1" applyProtection="1">
      <alignment horizontal="center" vertical="center" wrapText="1"/>
      <protection hidden="1"/>
    </xf>
    <xf numFmtId="0" fontId="16" fillId="4"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6" borderId="15" xfId="0" applyFont="1" applyFill="1" applyBorder="1" applyAlignment="1" applyProtection="1">
      <alignment horizontal="center" vertical="center" wrapText="1"/>
      <protection hidden="1"/>
    </xf>
    <xf numFmtId="0" fontId="16" fillId="6" borderId="16" xfId="0" applyFont="1" applyFill="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39" xfId="0" applyFont="1" applyFill="1" applyBorder="1" applyAlignment="1" applyProtection="1">
      <alignment horizontal="center" vertical="center" wrapText="1"/>
      <protection hidden="1"/>
    </xf>
    <xf numFmtId="0" fontId="4" fillId="30" borderId="15" xfId="0" applyFont="1" applyFill="1" applyBorder="1" applyAlignment="1" applyProtection="1">
      <alignment horizontal="center" vertical="center" wrapText="1"/>
      <protection hidden="1"/>
    </xf>
    <xf numFmtId="0" fontId="4" fillId="30" borderId="16" xfId="0" applyFont="1" applyFill="1" applyBorder="1" applyAlignment="1" applyProtection="1">
      <alignment horizontal="center" vertical="center" wrapText="1"/>
      <protection hidden="1"/>
    </xf>
    <xf numFmtId="0" fontId="4" fillId="30" borderId="13"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6" fillId="32" borderId="16" xfId="0" applyFont="1" applyFill="1" applyBorder="1" applyAlignment="1" applyProtection="1">
      <alignment horizontal="center" vertical="center" wrapText="1"/>
      <protection hidden="1"/>
    </xf>
    <xf numFmtId="0" fontId="16" fillId="32" borderId="17" xfId="0" applyFont="1" applyFill="1" applyBorder="1" applyAlignment="1" applyProtection="1">
      <alignment horizontal="center" vertical="center" wrapText="1"/>
      <protection hidden="1"/>
    </xf>
    <xf numFmtId="0" fontId="141" fillId="13" borderId="54" xfId="0" applyFont="1" applyFill="1" applyBorder="1" applyAlignment="1" applyProtection="1">
      <alignment horizontal="right" vertical="center" wrapText="1"/>
      <protection hidden="1"/>
    </xf>
    <xf numFmtId="0" fontId="15" fillId="13" borderId="53" xfId="0" applyFont="1" applyFill="1" applyBorder="1" applyAlignment="1" applyProtection="1">
      <alignment horizontal="left" vertical="center" wrapText="1"/>
      <protection hidden="1"/>
    </xf>
    <xf numFmtId="0" fontId="138" fillId="22" borderId="50" xfId="1" applyFont="1" applyFill="1" applyBorder="1" applyAlignment="1" applyProtection="1">
      <alignment horizontal="center" vertical="center" wrapText="1"/>
      <protection hidden="1"/>
    </xf>
    <xf numFmtId="0" fontId="138" fillId="22" borderId="51" xfId="1" applyFont="1" applyFill="1" applyBorder="1" applyAlignment="1" applyProtection="1">
      <alignment horizontal="center" vertical="center" wrapText="1"/>
      <protection hidden="1"/>
    </xf>
    <xf numFmtId="0" fontId="138" fillId="22" borderId="52" xfId="1" applyFont="1" applyFill="1" applyBorder="1" applyAlignment="1" applyProtection="1">
      <alignment horizontal="center" vertical="center" wrapText="1"/>
      <protection hidden="1"/>
    </xf>
    <xf numFmtId="0" fontId="7" fillId="22" borderId="13" xfId="0" applyFont="1" applyFill="1" applyBorder="1" applyAlignment="1" applyProtection="1">
      <alignment horizontal="center" vertical="center" wrapText="1"/>
      <protection hidden="1"/>
    </xf>
    <xf numFmtId="0" fontId="7" fillId="22" borderId="15" xfId="0" applyFont="1" applyFill="1" applyBorder="1" applyAlignment="1" applyProtection="1">
      <alignment horizontal="center" vertical="center" wrapText="1"/>
      <protection hidden="1"/>
    </xf>
    <xf numFmtId="0" fontId="7" fillId="22" borderId="16" xfId="0" applyFont="1" applyFill="1" applyBorder="1" applyAlignment="1" applyProtection="1">
      <alignment horizontal="center" vertical="center" wrapText="1"/>
      <protection hidden="1"/>
    </xf>
    <xf numFmtId="0" fontId="4" fillId="25" borderId="15" xfId="0" applyFont="1" applyFill="1" applyBorder="1" applyAlignment="1" applyProtection="1">
      <alignment horizontal="center" vertical="center" wrapText="1"/>
      <protection hidden="1"/>
    </xf>
    <xf numFmtId="0" fontId="4" fillId="25" borderId="16"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left" vertical="center" wrapText="1"/>
      <protection hidden="1"/>
    </xf>
    <xf numFmtId="0" fontId="6" fillId="12" borderId="39" xfId="0" applyFont="1" applyFill="1" applyBorder="1" applyAlignment="1" applyProtection="1">
      <alignment horizontal="left" vertical="center" wrapText="1"/>
      <protection hidden="1"/>
    </xf>
    <xf numFmtId="0" fontId="10" fillId="9" borderId="0" xfId="0" applyFont="1" applyFill="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7" xfId="0" applyFont="1" applyFill="1" applyBorder="1" applyAlignment="1" applyProtection="1">
      <alignment horizontal="center" vertical="center" wrapText="1"/>
      <protection hidden="1"/>
    </xf>
    <xf numFmtId="0" fontId="11" fillId="14" borderId="43" xfId="0" applyFont="1" applyFill="1" applyBorder="1" applyAlignment="1" applyProtection="1">
      <alignment horizontal="center" vertical="center" wrapText="1"/>
      <protection hidden="1"/>
    </xf>
    <xf numFmtId="0" fontId="11" fillId="14" borderId="44" xfId="0" applyFont="1" applyFill="1" applyBorder="1" applyAlignment="1" applyProtection="1">
      <alignment horizontal="center" vertical="center" wrapText="1"/>
      <protection hidden="1"/>
    </xf>
    <xf numFmtId="0" fontId="16" fillId="2" borderId="19" xfId="0" applyFont="1" applyFill="1" applyBorder="1" applyAlignment="1" applyProtection="1">
      <alignment horizontal="center" vertical="center" textRotation="90" wrapText="1"/>
      <protection hidden="1"/>
    </xf>
    <xf numFmtId="0" fontId="16" fillId="2" borderId="40" xfId="0" applyFont="1" applyFill="1" applyBorder="1" applyAlignment="1" applyProtection="1">
      <alignment horizontal="center" vertical="center" textRotation="90" wrapText="1"/>
      <protection hidden="1"/>
    </xf>
    <xf numFmtId="0" fontId="89" fillId="0" borderId="14" xfId="0" applyFont="1" applyFill="1" applyBorder="1" applyAlignment="1" applyProtection="1">
      <alignment horizontal="center" wrapText="1"/>
      <protection hidden="1"/>
    </xf>
    <xf numFmtId="0" fontId="89" fillId="0" borderId="8" xfId="0" applyFont="1" applyFill="1" applyBorder="1" applyAlignment="1" applyProtection="1">
      <alignment horizontal="center" wrapText="1"/>
      <protection hidden="1"/>
    </xf>
    <xf numFmtId="0" fontId="89" fillId="0" borderId="25" xfId="0" applyFont="1" applyFill="1" applyBorder="1" applyAlignment="1" applyProtection="1">
      <alignment horizontal="center" wrapText="1"/>
      <protection hidden="1"/>
    </xf>
    <xf numFmtId="0" fontId="89" fillId="0" borderId="10" xfId="0" applyFont="1" applyFill="1" applyBorder="1" applyAlignment="1" applyProtection="1">
      <alignment horizontal="center" wrapText="1"/>
      <protection hidden="1"/>
    </xf>
    <xf numFmtId="0" fontId="89" fillId="0" borderId="6" xfId="0" applyFont="1" applyFill="1" applyBorder="1" applyAlignment="1" applyProtection="1">
      <alignment horizontal="center" wrapText="1"/>
      <protection hidden="1"/>
    </xf>
    <xf numFmtId="0" fontId="89"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8"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8"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76"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2" fillId="0" borderId="1" xfId="0" applyNumberFormat="1"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165" fontId="84" fillId="0" borderId="1" xfId="0" applyNumberFormat="1"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22" fillId="33" borderId="1" xfId="0" applyFont="1" applyFill="1" applyBorder="1" applyAlignment="1" applyProtection="1">
      <alignment horizontal="center" vertical="center" wrapText="1"/>
      <protection hidden="1"/>
    </xf>
    <xf numFmtId="0" fontId="76" fillId="33" borderId="1" xfId="0" applyFont="1" applyFill="1" applyBorder="1" applyAlignment="1" applyProtection="1">
      <alignment horizontal="center" vertical="center" wrapText="1"/>
      <protection hidden="1"/>
    </xf>
    <xf numFmtId="0" fontId="86" fillId="0" borderId="1" xfId="0" applyFont="1" applyFill="1" applyBorder="1" applyAlignment="1" applyProtection="1">
      <alignment horizontal="center" vertical="center" wrapText="1"/>
      <protection hidden="1"/>
    </xf>
    <xf numFmtId="0" fontId="86"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48"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8"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80" fillId="33"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165" fontId="80" fillId="33" borderId="1" xfId="0" applyNumberFormat="1" applyFont="1" applyFill="1" applyBorder="1" applyAlignment="1" applyProtection="1">
      <alignment horizontal="center" vertical="center" wrapText="1"/>
      <protection hidden="1"/>
    </xf>
    <xf numFmtId="0" fontId="88"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8" fillId="33" borderId="4" xfId="0" applyFont="1" applyFill="1" applyBorder="1" applyAlignment="1" applyProtection="1">
      <alignment horizontal="center" vertical="center" wrapText="1"/>
      <protection hidden="1"/>
    </xf>
    <xf numFmtId="0" fontId="8" fillId="33" borderId="48" xfId="0" applyFont="1" applyFill="1" applyBorder="1" applyAlignment="1" applyProtection="1">
      <alignment horizontal="center" vertical="center" wrapText="1"/>
      <protection hidden="1"/>
    </xf>
    <xf numFmtId="0" fontId="8" fillId="33" borderId="5"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54" fillId="33" borderId="4" xfId="0" applyFont="1" applyFill="1" applyBorder="1" applyAlignment="1" applyProtection="1">
      <alignment horizontal="center" vertical="center" wrapText="1"/>
      <protection hidden="1"/>
    </xf>
    <xf numFmtId="0" fontId="54" fillId="33" borderId="48" xfId="0" applyFont="1" applyFill="1" applyBorder="1" applyAlignment="1" applyProtection="1">
      <alignment horizontal="center" vertical="center" wrapText="1"/>
      <protection hidden="1"/>
    </xf>
    <xf numFmtId="0" fontId="54" fillId="33" borderId="5" xfId="0" applyFont="1" applyFill="1" applyBorder="1" applyAlignment="1" applyProtection="1">
      <alignment horizontal="center" vertical="center" wrapText="1"/>
      <protection hidden="1"/>
    </xf>
    <xf numFmtId="0" fontId="79" fillId="33" borderId="1" xfId="0"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textRotation="45" wrapText="1"/>
      <protection hidden="1"/>
    </xf>
    <xf numFmtId="0" fontId="74" fillId="0" borderId="1" xfId="0" applyFont="1" applyFill="1" applyBorder="1" applyAlignment="1" applyProtection="1">
      <alignment horizontal="right" wrapText="1"/>
      <protection hidden="1"/>
    </xf>
    <xf numFmtId="0" fontId="145" fillId="3" borderId="1" xfId="0" applyFont="1" applyFill="1" applyBorder="1" applyAlignment="1" applyProtection="1">
      <alignment horizontal="center" vertical="center" textRotation="90" wrapText="1"/>
      <protection hidden="1"/>
    </xf>
    <xf numFmtId="0" fontId="65" fillId="3" borderId="2" xfId="0" applyFont="1" applyFill="1" applyBorder="1" applyAlignment="1" applyProtection="1">
      <alignment horizontal="center" vertical="center" textRotation="90" wrapText="1"/>
      <protection hidden="1"/>
    </xf>
    <xf numFmtId="0" fontId="65" fillId="3" borderId="3"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vertical="center"/>
      <protection hidden="1"/>
    </xf>
    <xf numFmtId="0" fontId="4" fillId="3" borderId="4"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protection hidden="1"/>
    </xf>
    <xf numFmtId="0" fontId="4" fillId="3" borderId="48" xfId="0" applyFont="1" applyFill="1" applyBorder="1" applyAlignment="1" applyProtection="1">
      <alignment horizontal="center" vertical="center"/>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51"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37" fillId="3" borderId="4" xfId="0" applyFont="1" applyFill="1" applyBorder="1" applyAlignment="1" applyProtection="1">
      <alignment horizontal="center" vertical="center" wrapText="1"/>
      <protection hidden="1"/>
    </xf>
    <xf numFmtId="0" fontId="37" fillId="3" borderId="48"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textRotation="90" wrapText="1"/>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38" fillId="3" borderId="0" xfId="0" applyFont="1" applyFill="1" applyBorder="1" applyAlignment="1" applyProtection="1">
      <alignment horizontal="right" vertical="center"/>
      <protection hidden="1"/>
    </xf>
    <xf numFmtId="0" fontId="51" fillId="3" borderId="0" xfId="0" applyFont="1" applyFill="1" applyBorder="1" applyAlignment="1" applyProtection="1">
      <alignment horizontal="left" vertical="center"/>
      <protection hidden="1"/>
    </xf>
    <xf numFmtId="0" fontId="10" fillId="3" borderId="1" xfId="0" applyFont="1" applyFill="1" applyBorder="1" applyAlignment="1" applyProtection="1">
      <alignment horizontal="center" vertical="center" wrapText="1"/>
      <protection hidden="1"/>
    </xf>
    <xf numFmtId="0" fontId="10" fillId="3" borderId="25" xfId="0" applyFont="1" applyFill="1" applyBorder="1" applyAlignment="1" applyProtection="1">
      <alignment horizontal="center" vertical="center" textRotation="90" wrapText="1"/>
      <protection hidden="1"/>
    </xf>
    <xf numFmtId="0" fontId="10" fillId="3" borderId="55"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5" xfId="0" applyFont="1" applyFill="1" applyBorder="1" applyAlignment="1" applyProtection="1">
      <alignment horizontal="center" vertical="center" wrapText="1"/>
      <protection hidden="1"/>
    </xf>
    <xf numFmtId="0" fontId="10" fillId="3" borderId="55"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1" fillId="3" borderId="4" xfId="0" applyFont="1" applyFill="1" applyBorder="1" applyAlignment="1" applyProtection="1">
      <alignment horizontal="center" vertical="center"/>
      <protection hidden="1"/>
    </xf>
    <xf numFmtId="0" fontId="51" fillId="3" borderId="48" xfId="0" applyFont="1" applyFill="1" applyBorder="1" applyAlignment="1" applyProtection="1">
      <alignment horizontal="center" vertical="center"/>
      <protection hidden="1"/>
    </xf>
    <xf numFmtId="0" fontId="51" fillId="3" borderId="5" xfId="0" applyFont="1" applyFill="1" applyBorder="1" applyAlignment="1" applyProtection="1">
      <alignment horizontal="center" vertical="center"/>
      <protection hidden="1"/>
    </xf>
    <xf numFmtId="0" fontId="7" fillId="3" borderId="1" xfId="0" applyFont="1" applyFill="1" applyBorder="1" applyAlignment="1" applyProtection="1">
      <alignment horizontal="center" vertical="center" wrapText="1"/>
      <protection hidden="1"/>
    </xf>
    <xf numFmtId="0" fontId="44" fillId="3" borderId="0"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wrapTex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4" fillId="3" borderId="48"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10" fillId="3" borderId="48"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protection hidden="1"/>
    </xf>
    <xf numFmtId="165" fontId="10" fillId="0" borderId="1" xfId="0" applyNumberFormat="1" applyFont="1" applyBorder="1" applyAlignment="1" applyProtection="1">
      <alignment horizontal="center" vertical="center"/>
      <protection hidden="1"/>
    </xf>
    <xf numFmtId="0" fontId="28" fillId="0" borderId="0" xfId="0" applyFont="1" applyAlignment="1" applyProtection="1">
      <alignment horizontal="left" vertical="center"/>
      <protection hidden="1"/>
    </xf>
    <xf numFmtId="0" fontId="7" fillId="3" borderId="48"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114" fillId="0" borderId="186" xfId="0" applyFont="1" applyFill="1" applyBorder="1" applyAlignment="1" applyProtection="1">
      <alignment horizontal="center" vertical="center" wrapText="1"/>
      <protection hidden="1"/>
    </xf>
    <xf numFmtId="0" fontId="114" fillId="0" borderId="190" xfId="0" applyFont="1" applyFill="1" applyBorder="1" applyAlignment="1" applyProtection="1">
      <alignment horizontal="center" vertical="center" wrapText="1"/>
      <protection hidden="1"/>
    </xf>
    <xf numFmtId="0" fontId="150" fillId="3" borderId="186" xfId="0" applyFont="1" applyFill="1" applyBorder="1" applyAlignment="1" applyProtection="1">
      <alignment horizontal="center" vertical="center" wrapText="1"/>
      <protection hidden="1"/>
    </xf>
    <xf numFmtId="0" fontId="150" fillId="3" borderId="187" xfId="0" applyFont="1" applyFill="1" applyBorder="1" applyAlignment="1" applyProtection="1">
      <alignment horizontal="center" vertical="center" wrapText="1"/>
      <protection hidden="1"/>
    </xf>
    <xf numFmtId="0" fontId="150" fillId="3" borderId="190" xfId="0" applyFont="1" applyFill="1" applyBorder="1" applyAlignment="1" applyProtection="1">
      <alignment horizontal="center" vertical="center" wrapText="1"/>
      <protection hidden="1"/>
    </xf>
    <xf numFmtId="0" fontId="176" fillId="0" borderId="186" xfId="0" applyFont="1" applyFill="1" applyBorder="1" applyAlignment="1" applyProtection="1">
      <alignment horizontal="center" vertical="center" wrapText="1"/>
      <protection hidden="1"/>
    </xf>
    <xf numFmtId="0" fontId="176" fillId="0" borderId="190" xfId="0" applyFont="1" applyFill="1" applyBorder="1" applyAlignment="1" applyProtection="1">
      <alignment horizontal="center" vertical="center" wrapText="1"/>
      <protection hidden="1"/>
    </xf>
    <xf numFmtId="0" fontId="150" fillId="3" borderId="185" xfId="0" applyFont="1" applyFill="1" applyBorder="1" applyAlignment="1" applyProtection="1">
      <alignment horizontal="center" vertical="center" wrapText="1"/>
      <protection hidden="1"/>
    </xf>
    <xf numFmtId="0" fontId="150" fillId="3" borderId="191" xfId="0" applyFont="1" applyFill="1" applyBorder="1" applyAlignment="1" applyProtection="1">
      <alignment horizontal="center" vertical="center" wrapText="1"/>
      <protection hidden="1"/>
    </xf>
    <xf numFmtId="0" fontId="79" fillId="3" borderId="185" xfId="0" applyFont="1" applyFill="1" applyBorder="1" applyAlignment="1" applyProtection="1">
      <alignment horizontal="center" vertical="center" wrapText="1"/>
      <protection hidden="1"/>
    </xf>
    <xf numFmtId="0" fontId="79" fillId="3" borderId="192" xfId="0" applyFont="1" applyFill="1" applyBorder="1" applyAlignment="1" applyProtection="1">
      <alignment horizontal="center" vertical="center" wrapText="1"/>
      <protection hidden="1"/>
    </xf>
    <xf numFmtId="0" fontId="177" fillId="3" borderId="186" xfId="0" applyFont="1" applyFill="1" applyBorder="1" applyAlignment="1" applyProtection="1">
      <alignment horizontal="center" vertical="center" wrapText="1"/>
      <protection hidden="1"/>
    </xf>
    <xf numFmtId="0" fontId="177" fillId="3" borderId="187" xfId="0" applyFont="1" applyFill="1" applyBorder="1" applyAlignment="1" applyProtection="1">
      <alignment horizontal="center" vertical="center" wrapText="1"/>
      <protection hidden="1"/>
    </xf>
    <xf numFmtId="165" fontId="176" fillId="0" borderId="186" xfId="0" applyNumberFormat="1" applyFont="1" applyFill="1" applyBorder="1" applyAlignment="1" applyProtection="1">
      <alignment horizontal="center" vertical="center" wrapText="1"/>
      <protection hidden="1"/>
    </xf>
    <xf numFmtId="165" fontId="176" fillId="0" borderId="187" xfId="0" applyNumberFormat="1" applyFont="1" applyFill="1" applyBorder="1" applyAlignment="1" applyProtection="1">
      <alignment horizontal="center" vertical="center" wrapText="1"/>
      <protection hidden="1"/>
    </xf>
    <xf numFmtId="165" fontId="176" fillId="0" borderId="190" xfId="0" applyNumberFormat="1"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6" fillId="12" borderId="0" xfId="0" applyFont="1" applyFill="1" applyBorder="1" applyAlignment="1" applyProtection="1">
      <alignment horizontal="center" vertical="center" wrapText="1"/>
      <protection hidden="1"/>
    </xf>
    <xf numFmtId="0" fontId="166" fillId="0" borderId="0" xfId="0" applyFont="1" applyAlignment="1" applyProtection="1">
      <alignment horizontal="center"/>
      <protection hidden="1"/>
    </xf>
    <xf numFmtId="0" fontId="175" fillId="0" borderId="180" xfId="0" applyFont="1" applyFill="1" applyBorder="1" applyAlignment="1" applyProtection="1">
      <alignment horizontal="center" vertical="center" wrapText="1"/>
      <protection hidden="1"/>
    </xf>
    <xf numFmtId="0" fontId="114" fillId="0" borderId="187" xfId="0" applyFont="1" applyFill="1" applyBorder="1" applyAlignment="1" applyProtection="1">
      <alignment horizontal="center" vertical="center" wrapText="1"/>
      <protection hidden="1"/>
    </xf>
    <xf numFmtId="0" fontId="117" fillId="30" borderId="180" xfId="0" applyFont="1" applyFill="1" applyBorder="1" applyAlignment="1" applyProtection="1">
      <alignment horizontal="center" vertical="center" wrapText="1"/>
      <protection hidden="1"/>
    </xf>
    <xf numFmtId="0" fontId="176" fillId="0" borderId="187" xfId="0" applyFont="1" applyFill="1" applyBorder="1" applyAlignment="1" applyProtection="1">
      <alignment horizontal="center" vertical="center" wrapText="1"/>
      <protection hidden="1"/>
    </xf>
    <xf numFmtId="0" fontId="176" fillId="0" borderId="185" xfId="0" applyFont="1" applyFill="1" applyBorder="1" applyAlignment="1" applyProtection="1">
      <alignment horizontal="center" vertical="center" wrapText="1"/>
      <protection hidden="1"/>
    </xf>
    <xf numFmtId="0" fontId="176" fillId="0" borderId="191" xfId="0" applyFont="1" applyFill="1" applyBorder="1" applyAlignment="1" applyProtection="1">
      <alignment horizontal="center" vertical="center" wrapText="1"/>
      <protection hidden="1"/>
    </xf>
    <xf numFmtId="0" fontId="114" fillId="30" borderId="186" xfId="0" applyFont="1" applyFill="1" applyBorder="1" applyAlignment="1" applyProtection="1">
      <alignment horizontal="center" vertical="center" wrapText="1"/>
      <protection hidden="1"/>
    </xf>
    <xf numFmtId="0" fontId="114" fillId="30" borderId="187" xfId="0" applyFont="1" applyFill="1" applyBorder="1" applyAlignment="1" applyProtection="1">
      <alignment horizontal="center" vertical="center" wrapText="1"/>
      <protection hidden="1"/>
    </xf>
    <xf numFmtId="0" fontId="114" fillId="30" borderId="188" xfId="0" applyFont="1" applyFill="1" applyBorder="1" applyAlignment="1" applyProtection="1">
      <alignment horizontal="center" vertical="center" wrapText="1"/>
      <protection hidden="1"/>
    </xf>
    <xf numFmtId="0" fontId="114" fillId="30" borderId="189" xfId="0" applyFont="1" applyFill="1" applyBorder="1" applyAlignment="1" applyProtection="1">
      <alignment horizontal="center" vertical="center" wrapText="1"/>
      <protection hidden="1"/>
    </xf>
    <xf numFmtId="0" fontId="61" fillId="3" borderId="180" xfId="0" applyFont="1" applyFill="1" applyBorder="1" applyAlignment="1" applyProtection="1">
      <alignment horizontal="center" vertical="center" wrapText="1"/>
      <protection hidden="1"/>
    </xf>
    <xf numFmtId="0" fontId="145" fillId="3" borderId="180" xfId="0" applyFont="1" applyFill="1" applyBorder="1" applyAlignment="1" applyProtection="1">
      <alignment horizontal="center" vertical="center" textRotation="90" wrapText="1"/>
      <protection hidden="1"/>
    </xf>
    <xf numFmtId="0" fontId="65" fillId="3" borderId="180" xfId="0" applyFont="1" applyFill="1" applyBorder="1" applyAlignment="1" applyProtection="1">
      <alignment horizontal="center" vertical="center" textRotation="90" wrapText="1"/>
      <protection hidden="1"/>
    </xf>
    <xf numFmtId="0" fontId="65" fillId="0" borderId="180" xfId="0" applyFont="1" applyFill="1" applyBorder="1" applyAlignment="1" applyProtection="1">
      <alignment horizontal="center" vertical="center" wrapText="1"/>
      <protection hidden="1"/>
    </xf>
    <xf numFmtId="0" fontId="65" fillId="0" borderId="179" xfId="0" applyFont="1" applyBorder="1" applyAlignment="1" applyProtection="1">
      <alignment horizontal="center" vertical="center" textRotation="90" wrapText="1"/>
      <protection hidden="1"/>
    </xf>
    <xf numFmtId="0" fontId="65" fillId="0" borderId="182" xfId="0" applyFont="1" applyBorder="1" applyAlignment="1" applyProtection="1">
      <alignment horizontal="center" vertical="center" textRotation="90" wrapText="1"/>
      <protection hidden="1"/>
    </xf>
    <xf numFmtId="0" fontId="65" fillId="0" borderId="184" xfId="0" applyFont="1" applyBorder="1" applyAlignment="1" applyProtection="1">
      <alignment horizontal="center" vertical="center" textRotation="90" wrapText="1"/>
      <protection hidden="1"/>
    </xf>
    <xf numFmtId="0" fontId="65" fillId="0" borderId="181" xfId="0" applyFont="1" applyBorder="1" applyAlignment="1" applyProtection="1">
      <alignment horizontal="center" vertical="center" textRotation="90" wrapText="1"/>
      <protection hidden="1"/>
    </xf>
    <xf numFmtId="0" fontId="65" fillId="0" borderId="183" xfId="0" applyFont="1" applyBorder="1" applyAlignment="1" applyProtection="1">
      <alignment horizontal="center" vertical="center" textRotation="90" wrapText="1"/>
      <protection hidden="1"/>
    </xf>
    <xf numFmtId="0" fontId="65" fillId="0" borderId="185" xfId="0" applyFont="1" applyBorder="1" applyAlignment="1" applyProtection="1">
      <alignment horizontal="center" vertical="center" textRotation="90" wrapText="1"/>
      <protection hidden="1"/>
    </xf>
    <xf numFmtId="0" fontId="9" fillId="3" borderId="180" xfId="0" applyFont="1" applyFill="1" applyBorder="1" applyAlignment="1" applyProtection="1">
      <alignment horizontal="center" vertical="center" textRotation="90" wrapText="1"/>
      <protection hidden="1"/>
    </xf>
    <xf numFmtId="0" fontId="65" fillId="0" borderId="179" xfId="0" applyFont="1" applyFill="1" applyBorder="1" applyAlignment="1" applyProtection="1">
      <alignment horizontal="center" vertical="center" textRotation="90" wrapText="1"/>
      <protection hidden="1"/>
    </xf>
    <xf numFmtId="0" fontId="65" fillId="0" borderId="182" xfId="0" applyFont="1" applyFill="1" applyBorder="1" applyAlignment="1" applyProtection="1">
      <alignment horizontal="center" vertical="center" textRotation="90" wrapText="1"/>
      <protection hidden="1"/>
    </xf>
    <xf numFmtId="0" fontId="65" fillId="0" borderId="184" xfId="0" applyFont="1" applyFill="1" applyBorder="1" applyAlignment="1" applyProtection="1">
      <alignment horizontal="center" vertical="center" textRotation="90" wrapText="1"/>
      <protection hidden="1"/>
    </xf>
    <xf numFmtId="0" fontId="170" fillId="0" borderId="0" xfId="0" applyFont="1" applyBorder="1" applyAlignment="1" applyProtection="1">
      <alignment horizontal="center" vertical="center"/>
      <protection hidden="1"/>
    </xf>
    <xf numFmtId="0" fontId="171"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36" fillId="31" borderId="0" xfId="0" applyFont="1" applyFill="1" applyBorder="1" applyAlignment="1" applyProtection="1">
      <alignment horizontal="center" vertical="center"/>
      <protection locked="0"/>
    </xf>
    <xf numFmtId="0" fontId="4" fillId="3" borderId="180" xfId="0" applyFont="1" applyFill="1" applyBorder="1" applyAlignment="1" applyProtection="1">
      <alignment horizontal="center" vertical="center" textRotation="90"/>
      <protection hidden="1"/>
    </xf>
    <xf numFmtId="0" fontId="4" fillId="3" borderId="180" xfId="0" applyFont="1" applyFill="1" applyBorder="1" applyAlignment="1" applyProtection="1">
      <alignment vertical="center"/>
      <protection hidden="1"/>
    </xf>
    <xf numFmtId="0" fontId="133" fillId="0" borderId="0" xfId="0" applyFont="1" applyFill="1" applyBorder="1" applyAlignment="1" applyProtection="1">
      <alignment horizontal="center" vertical="center" wrapText="1"/>
      <protection hidden="1"/>
    </xf>
    <xf numFmtId="0" fontId="168" fillId="0" borderId="0" xfId="0" applyFont="1" applyFill="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22" fillId="0" borderId="66" xfId="0" applyFont="1" applyBorder="1" applyAlignment="1" applyProtection="1">
      <alignment horizontal="center" vertical="center" wrapText="1"/>
      <protection hidden="1"/>
    </xf>
    <xf numFmtId="0" fontId="22" fillId="0" borderId="68"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138" fillId="0" borderId="66" xfId="0" applyFont="1" applyBorder="1" applyAlignment="1" applyProtection="1">
      <alignment horizontal="right" vertical="center" wrapText="1"/>
      <protection hidden="1"/>
    </xf>
    <xf numFmtId="0" fontId="138" fillId="0" borderId="69" xfId="0" applyFont="1" applyBorder="1" applyAlignment="1" applyProtection="1">
      <alignment horizontal="right" vertical="center" wrapText="1"/>
      <protection hidden="1"/>
    </xf>
    <xf numFmtId="0" fontId="23" fillId="0" borderId="66" xfId="0" applyFont="1" applyBorder="1" applyAlignment="1" applyProtection="1">
      <alignment horizontal="left" vertical="center" wrapText="1"/>
      <protection hidden="1"/>
    </xf>
    <xf numFmtId="0" fontId="23" fillId="0" borderId="69" xfId="0" applyFont="1" applyBorder="1" applyAlignment="1" applyProtection="1">
      <alignment horizontal="left" vertical="center" wrapText="1"/>
      <protection hidden="1"/>
    </xf>
    <xf numFmtId="0" fontId="23" fillId="0" borderId="67" xfId="0" applyFont="1" applyBorder="1" applyAlignment="1" applyProtection="1">
      <alignment horizontal="left" vertical="center" wrapText="1"/>
      <protection hidden="1"/>
    </xf>
    <xf numFmtId="0" fontId="23" fillId="0" borderId="70" xfId="0" applyFont="1" applyBorder="1" applyAlignment="1" applyProtection="1">
      <alignment horizontal="left" vertical="center" wrapText="1"/>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98" fillId="0" borderId="0"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vertical="center" wrapText="1"/>
      <protection hidden="1"/>
    </xf>
    <xf numFmtId="0" fontId="132" fillId="0" borderId="0" xfId="0" applyFont="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23" fillId="0" borderId="77" xfId="0" applyFont="1" applyFill="1" applyBorder="1" applyAlignment="1" applyProtection="1">
      <alignment horizontal="left" vertical="center" wrapText="1"/>
      <protection hidden="1"/>
    </xf>
    <xf numFmtId="0" fontId="23" fillId="0" borderId="78" xfId="0" applyFont="1" applyFill="1" applyBorder="1" applyAlignment="1" applyProtection="1">
      <alignment horizontal="left" vertical="center" wrapText="1"/>
      <protection hidden="1"/>
    </xf>
    <xf numFmtId="0" fontId="22" fillId="0" borderId="79" xfId="0" applyFont="1" applyBorder="1" applyAlignment="1" applyProtection="1">
      <alignment horizontal="center" vertical="center" wrapText="1"/>
      <protection hidden="1"/>
    </xf>
    <xf numFmtId="0" fontId="6" fillId="12" borderId="39"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37" fillId="0" borderId="129"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73"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7" fillId="0" borderId="74" xfId="0" applyFont="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138" fillId="0" borderId="64" xfId="0" applyFont="1" applyFill="1" applyBorder="1" applyAlignment="1" applyProtection="1">
      <alignment horizontal="center" vertical="center"/>
      <protection hidden="1"/>
    </xf>
    <xf numFmtId="0" fontId="138" fillId="0" borderId="77" xfId="0" applyFont="1" applyFill="1" applyBorder="1" applyAlignment="1" applyProtection="1">
      <alignment horizontal="center" vertical="center"/>
      <protection hidden="1"/>
    </xf>
    <xf numFmtId="0" fontId="138" fillId="0" borderId="77" xfId="0" applyFont="1" applyFill="1" applyBorder="1" applyAlignment="1" applyProtection="1">
      <alignment horizontal="right" vertical="center"/>
      <protection hidden="1"/>
    </xf>
    <xf numFmtId="0" fontId="111" fillId="0" borderId="80" xfId="0" applyFont="1" applyFill="1" applyBorder="1" applyAlignment="1" applyProtection="1">
      <alignment horizontal="center" vertical="center" wrapText="1"/>
      <protection hidden="1"/>
    </xf>
    <xf numFmtId="0" fontId="111" fillId="0" borderId="81" xfId="0" applyFont="1" applyFill="1" applyBorder="1" applyAlignment="1" applyProtection="1">
      <alignment horizontal="center" vertical="center" wrapText="1"/>
      <protection hidden="1"/>
    </xf>
    <xf numFmtId="0" fontId="111" fillId="0" borderId="82" xfId="0" applyFont="1" applyFill="1" applyBorder="1" applyAlignment="1" applyProtection="1">
      <alignment horizontal="center" vertical="center" wrapText="1"/>
      <protection hidden="1"/>
    </xf>
    <xf numFmtId="0" fontId="111" fillId="0" borderId="89" xfId="0" applyFont="1" applyFill="1" applyBorder="1" applyAlignment="1" applyProtection="1">
      <alignment horizontal="center" vertical="center" wrapText="1"/>
      <protection hidden="1"/>
    </xf>
    <xf numFmtId="0" fontId="111" fillId="0" borderId="90" xfId="0" applyFont="1" applyFill="1" applyBorder="1" applyAlignment="1" applyProtection="1">
      <alignment horizontal="center" vertical="center" wrapText="1"/>
      <protection hidden="1"/>
    </xf>
    <xf numFmtId="0" fontId="111" fillId="0" borderId="91" xfId="0" applyFont="1" applyFill="1" applyBorder="1" applyAlignment="1" applyProtection="1">
      <alignment horizontal="center" vertical="center" wrapText="1"/>
      <protection hidden="1"/>
    </xf>
    <xf numFmtId="0" fontId="37" fillId="0" borderId="127" xfId="0" applyFont="1" applyBorder="1" applyAlignment="1" applyProtection="1">
      <alignment horizontal="right" vertical="center" wrapText="1"/>
      <protection hidden="1"/>
    </xf>
    <xf numFmtId="0" fontId="37" fillId="0" borderId="125" xfId="0" applyFont="1" applyBorder="1" applyAlignment="1" applyProtection="1">
      <alignment horizontal="right" vertical="center" wrapText="1"/>
      <protection hidden="1"/>
    </xf>
    <xf numFmtId="0" fontId="65" fillId="0" borderId="87" xfId="0" applyFont="1" applyFill="1" applyBorder="1" applyAlignment="1" applyProtection="1">
      <alignment horizontal="center" vertical="center" textRotation="90" wrapText="1"/>
      <protection hidden="1"/>
    </xf>
    <xf numFmtId="0" fontId="65" fillId="0" borderId="109" xfId="0" applyFont="1" applyFill="1" applyBorder="1" applyAlignment="1" applyProtection="1">
      <alignment horizontal="center" vertical="center" wrapText="1"/>
      <protection hidden="1"/>
    </xf>
    <xf numFmtId="0" fontId="65" fillId="0" borderId="106" xfId="0" applyFont="1" applyFill="1" applyBorder="1" applyAlignment="1" applyProtection="1">
      <alignment horizontal="center" vertical="center" wrapText="1"/>
      <protection hidden="1"/>
    </xf>
    <xf numFmtId="0" fontId="65" fillId="0" borderId="93"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center" vertical="center" wrapText="1"/>
      <protection hidden="1"/>
    </xf>
    <xf numFmtId="0" fontId="65" fillId="0" borderId="126" xfId="0" applyFont="1" applyFill="1" applyBorder="1" applyAlignment="1" applyProtection="1">
      <alignment horizontal="center" vertical="center" wrapText="1"/>
      <protection hidden="1"/>
    </xf>
    <xf numFmtId="0" fontId="65" fillId="0" borderId="114" xfId="0" applyFont="1" applyBorder="1" applyAlignment="1" applyProtection="1">
      <alignment horizontal="center" vertical="center" textRotation="90" wrapText="1"/>
      <protection hidden="1"/>
    </xf>
    <xf numFmtId="0" fontId="61" fillId="0" borderId="114" xfId="0" applyFont="1" applyFill="1" applyBorder="1" applyAlignment="1" applyProtection="1">
      <alignment horizontal="center" vertical="center" wrapText="1"/>
      <protection hidden="1"/>
    </xf>
    <xf numFmtId="0" fontId="65" fillId="0" borderId="112" xfId="0" applyFont="1" applyFill="1" applyBorder="1" applyAlignment="1" applyProtection="1">
      <alignment horizontal="center" vertical="center" textRotation="90" wrapText="1"/>
      <protection hidden="1"/>
    </xf>
    <xf numFmtId="0" fontId="65" fillId="0" borderId="109" xfId="0" applyFont="1" applyFill="1" applyBorder="1" applyAlignment="1" applyProtection="1">
      <alignment horizontal="center" vertical="center" textRotation="90" wrapText="1"/>
      <protection hidden="1"/>
    </xf>
    <xf numFmtId="0" fontId="65" fillId="0" borderId="113" xfId="0" applyFont="1" applyFill="1" applyBorder="1" applyAlignment="1" applyProtection="1">
      <alignment horizontal="center" vertical="center" textRotation="90" wrapText="1"/>
      <protection hidden="1"/>
    </xf>
    <xf numFmtId="0" fontId="65" fillId="0" borderId="93" xfId="0" applyFont="1" applyFill="1" applyBorder="1" applyAlignment="1" applyProtection="1">
      <alignment horizontal="center" vertical="center" textRotation="90" wrapText="1"/>
      <protection hidden="1"/>
    </xf>
    <xf numFmtId="0" fontId="37" fillId="0" borderId="110" xfId="0" applyFont="1" applyFill="1" applyBorder="1" applyAlignment="1" applyProtection="1">
      <alignment horizontal="center" vertical="center" textRotation="90" wrapText="1"/>
      <protection hidden="1"/>
    </xf>
    <xf numFmtId="0" fontId="37" fillId="0" borderId="111" xfId="0" applyFont="1" applyFill="1" applyBorder="1" applyAlignment="1" applyProtection="1">
      <alignment horizontal="center" vertical="center" textRotation="90" wrapText="1"/>
      <protection hidden="1"/>
    </xf>
    <xf numFmtId="0" fontId="37" fillId="0" borderId="92" xfId="0" applyFont="1" applyFill="1" applyBorder="1" applyAlignment="1" applyProtection="1">
      <alignment horizontal="center" vertical="center" textRotation="90" wrapText="1"/>
      <protection hidden="1"/>
    </xf>
    <xf numFmtId="0" fontId="65" fillId="0" borderId="106" xfId="0" applyFont="1" applyFill="1" applyBorder="1" applyAlignment="1" applyProtection="1">
      <alignment horizontal="center" vertical="center" textRotation="90" wrapText="1"/>
      <protection hidden="1"/>
    </xf>
    <xf numFmtId="0" fontId="149" fillId="0" borderId="126" xfId="0" applyFont="1" applyBorder="1" applyAlignment="1" applyProtection="1">
      <alignment horizontal="center" vertical="center" wrapText="1"/>
      <protection hidden="1"/>
    </xf>
    <xf numFmtId="0" fontId="61" fillId="0" borderId="110" xfId="0" applyFont="1" applyFill="1" applyBorder="1" applyAlignment="1" applyProtection="1">
      <alignment horizontal="center" vertical="center" textRotation="90" wrapText="1"/>
      <protection hidden="1"/>
    </xf>
    <xf numFmtId="0" fontId="61" fillId="0" borderId="111" xfId="0" applyFont="1" applyFill="1" applyBorder="1" applyAlignment="1" applyProtection="1">
      <alignment horizontal="center" vertical="center" textRotation="90" wrapText="1"/>
      <protection hidden="1"/>
    </xf>
    <xf numFmtId="0" fontId="61" fillId="0" borderId="92" xfId="0" applyFont="1" applyFill="1" applyBorder="1" applyAlignment="1" applyProtection="1">
      <alignment horizontal="center" vertical="center" textRotation="90" wrapText="1"/>
      <protection hidden="1"/>
    </xf>
    <xf numFmtId="0" fontId="65" fillId="34" borderId="99" xfId="0" applyFont="1" applyFill="1" applyBorder="1" applyAlignment="1" applyProtection="1">
      <alignment horizontal="center" vertical="center" wrapText="1"/>
      <protection hidden="1"/>
    </xf>
    <xf numFmtId="0" fontId="65" fillId="34" borderId="0" xfId="0" applyFont="1" applyFill="1" applyBorder="1" applyAlignment="1" applyProtection="1">
      <alignment horizontal="center" vertical="center" wrapText="1"/>
      <protection hidden="1"/>
    </xf>
    <xf numFmtId="0" fontId="65" fillId="34" borderId="100" xfId="0" applyFont="1" applyFill="1" applyBorder="1" applyAlignment="1" applyProtection="1">
      <alignment horizontal="center" vertical="center" wrapText="1"/>
      <protection hidden="1"/>
    </xf>
    <xf numFmtId="0" fontId="120" fillId="0" borderId="92" xfId="0" applyFont="1" applyFill="1" applyBorder="1" applyAlignment="1" applyProtection="1">
      <alignment horizontal="right" vertical="center" wrapText="1"/>
      <protection hidden="1"/>
    </xf>
    <xf numFmtId="0" fontId="100" fillId="0" borderId="118" xfId="0" applyFont="1" applyFill="1" applyBorder="1" applyAlignment="1" applyProtection="1">
      <alignment horizontal="center" wrapText="1"/>
      <protection hidden="1"/>
    </xf>
    <xf numFmtId="0" fontId="100" fillId="0" borderId="119" xfId="0" applyFont="1" applyFill="1" applyBorder="1" applyAlignment="1" applyProtection="1">
      <alignment horizontal="center" wrapText="1"/>
      <protection hidden="1"/>
    </xf>
    <xf numFmtId="0" fontId="121" fillId="0" borderId="93" xfId="0" applyFont="1" applyFill="1" applyBorder="1" applyAlignment="1" applyProtection="1">
      <alignment horizontal="center" wrapText="1"/>
      <protection hidden="1"/>
    </xf>
    <xf numFmtId="0" fontId="121" fillId="0" borderId="92" xfId="0" applyFont="1" applyFill="1" applyBorder="1" applyAlignment="1" applyProtection="1">
      <alignment horizontal="center" wrapText="1"/>
      <protection hidden="1"/>
    </xf>
    <xf numFmtId="0" fontId="121" fillId="0" borderId="113" xfId="0" applyFont="1" applyFill="1" applyBorder="1" applyAlignment="1" applyProtection="1">
      <alignment horizontal="center" wrapText="1"/>
      <protection hidden="1"/>
    </xf>
    <xf numFmtId="0" fontId="121" fillId="0" borderId="86" xfId="0" applyFont="1" applyFill="1" applyBorder="1" applyAlignment="1" applyProtection="1">
      <alignment horizontal="center" wrapText="1"/>
      <protection hidden="1"/>
    </xf>
    <xf numFmtId="0" fontId="121" fillId="0" borderId="87" xfId="0" applyFont="1" applyFill="1" applyBorder="1" applyAlignment="1" applyProtection="1">
      <alignment horizontal="center" wrapText="1"/>
      <protection hidden="1"/>
    </xf>
    <xf numFmtId="0" fontId="121" fillId="0" borderId="88" xfId="0" applyFont="1" applyFill="1" applyBorder="1" applyAlignment="1" applyProtection="1">
      <alignment horizontal="center" wrapText="1"/>
      <protection hidden="1"/>
    </xf>
    <xf numFmtId="0" fontId="7" fillId="0" borderId="115" xfId="0" applyFont="1" applyBorder="1" applyAlignment="1" applyProtection="1">
      <alignment horizontal="center"/>
      <protection hidden="1"/>
    </xf>
    <xf numFmtId="0" fontId="7" fillId="0" borderId="114" xfId="0" applyFont="1" applyBorder="1" applyAlignment="1" applyProtection="1">
      <alignment horizontal="center"/>
      <protection hidden="1"/>
    </xf>
    <xf numFmtId="0" fontId="122" fillId="0" borderId="102" xfId="0" applyFont="1" applyFill="1" applyBorder="1" applyAlignment="1" applyProtection="1">
      <alignment horizontal="center" vertical="center"/>
      <protection hidden="1"/>
    </xf>
    <xf numFmtId="0" fontId="122" fillId="0" borderId="103" xfId="0" applyFont="1" applyFill="1" applyBorder="1" applyAlignment="1" applyProtection="1">
      <alignment horizontal="center" vertical="center"/>
      <protection hidden="1"/>
    </xf>
    <xf numFmtId="0" fontId="120" fillId="0" borderId="87" xfId="0" applyFont="1" applyFill="1" applyBorder="1" applyAlignment="1" applyProtection="1">
      <alignment horizontal="right" vertical="center" wrapText="1"/>
      <protection hidden="1"/>
    </xf>
    <xf numFmtId="1" fontId="123" fillId="0" borderId="0" xfId="0" applyNumberFormat="1" applyFont="1" applyBorder="1" applyAlignment="1" applyProtection="1">
      <alignment horizontal="center" vertical="center"/>
      <protection hidden="1"/>
    </xf>
    <xf numFmtId="1" fontId="123" fillId="0" borderId="121" xfId="0" applyNumberFormat="1" applyFont="1" applyBorder="1" applyAlignment="1" applyProtection="1">
      <alignment horizontal="center" vertical="center"/>
      <protection hidden="1"/>
    </xf>
    <xf numFmtId="0" fontId="123" fillId="0" borderId="0" xfId="0" applyFont="1" applyBorder="1" applyAlignment="1" applyProtection="1">
      <alignment horizontal="center" vertical="center" wrapText="1"/>
      <protection hidden="1"/>
    </xf>
    <xf numFmtId="0" fontId="123" fillId="0" borderId="121" xfId="0" applyFont="1" applyBorder="1" applyAlignment="1" applyProtection="1">
      <alignment horizontal="center" vertical="center" wrapText="1"/>
      <protection hidden="1"/>
    </xf>
    <xf numFmtId="1" fontId="123" fillId="0" borderId="0" xfId="0" applyNumberFormat="1" applyFont="1" applyBorder="1" applyAlignment="1" applyProtection="1">
      <alignment horizontal="center" vertical="center" wrapText="1"/>
      <protection hidden="1"/>
    </xf>
    <xf numFmtId="0" fontId="121" fillId="0" borderId="114" xfId="0" applyFont="1" applyFill="1" applyBorder="1" applyAlignment="1" applyProtection="1">
      <alignment horizontal="center" wrapText="1"/>
      <protection hidden="1"/>
    </xf>
    <xf numFmtId="0" fontId="123" fillId="0" borderId="123" xfId="0" applyFont="1" applyBorder="1" applyAlignment="1" applyProtection="1">
      <alignment horizontal="center" vertical="center" wrapText="1"/>
      <protection hidden="1"/>
    </xf>
    <xf numFmtId="0" fontId="123" fillId="0" borderId="124" xfId="0" applyFont="1" applyBorder="1" applyAlignment="1" applyProtection="1">
      <alignment horizontal="center" vertical="center" wrapText="1"/>
      <protection hidden="1"/>
    </xf>
    <xf numFmtId="167" fontId="123" fillId="0" borderId="0" xfId="0" applyNumberFormat="1" applyFont="1" applyBorder="1" applyAlignment="1" applyProtection="1">
      <alignment horizontal="center" vertical="center" wrapText="1"/>
      <protection hidden="1"/>
    </xf>
    <xf numFmtId="167" fontId="123" fillId="0" borderId="121" xfId="0" applyNumberFormat="1" applyFont="1" applyBorder="1" applyAlignment="1" applyProtection="1">
      <alignment horizontal="center" vertical="center" wrapText="1"/>
      <protection hidden="1"/>
    </xf>
    <xf numFmtId="0" fontId="159" fillId="12" borderId="0" xfId="0" applyFont="1" applyFill="1" applyBorder="1" applyAlignment="1" applyProtection="1">
      <alignment horizontal="center" vertical="center" wrapText="1"/>
      <protection hidden="1"/>
    </xf>
    <xf numFmtId="0" fontId="131" fillId="0" borderId="0" xfId="0" applyFont="1" applyBorder="1" applyAlignment="1" applyProtection="1">
      <alignment horizontal="center" vertical="center"/>
      <protection hidden="1"/>
    </xf>
    <xf numFmtId="0" fontId="65" fillId="0" borderId="108" xfId="0" applyFont="1" applyFill="1" applyBorder="1" applyAlignment="1" applyProtection="1">
      <alignment horizontal="center" vertical="center" textRotation="90" wrapText="1"/>
      <protection hidden="1"/>
    </xf>
    <xf numFmtId="0" fontId="65" fillId="0" borderId="92" xfId="0" applyFont="1" applyFill="1" applyBorder="1" applyAlignment="1" applyProtection="1">
      <alignment horizontal="center" vertical="center" textRotation="90" wrapText="1"/>
      <protection hidden="1"/>
    </xf>
    <xf numFmtId="0" fontId="76" fillId="34" borderId="114" xfId="0" applyFont="1" applyFill="1" applyBorder="1" applyAlignment="1" applyProtection="1">
      <alignment horizontal="center" vertical="center" wrapText="1"/>
      <protection hidden="1"/>
    </xf>
    <xf numFmtId="0" fontId="76" fillId="34" borderId="116" xfId="0" applyFont="1" applyFill="1" applyBorder="1" applyAlignment="1" applyProtection="1">
      <alignment horizontal="center" vertical="center" wrapText="1"/>
      <protection hidden="1"/>
    </xf>
    <xf numFmtId="0" fontId="65" fillId="0" borderId="110" xfId="0" applyFont="1" applyFill="1" applyBorder="1" applyAlignment="1" applyProtection="1">
      <alignment horizontal="center" vertical="center" textRotation="90" wrapText="1"/>
      <protection hidden="1"/>
    </xf>
    <xf numFmtId="0" fontId="65" fillId="0" borderId="111" xfId="0" applyFont="1" applyFill="1" applyBorder="1" applyAlignment="1" applyProtection="1">
      <alignment horizontal="center" vertical="center" textRotation="90" wrapText="1"/>
      <protection hidden="1"/>
    </xf>
    <xf numFmtId="0" fontId="22" fillId="0" borderId="84" xfId="0" applyFont="1" applyBorder="1" applyAlignment="1" applyProtection="1">
      <alignment horizontal="center" vertical="center"/>
      <protection hidden="1"/>
    </xf>
    <xf numFmtId="0" fontId="22" fillId="0" borderId="85" xfId="0" applyFont="1" applyBorder="1" applyAlignment="1" applyProtection="1">
      <alignment horizontal="center" vertical="center"/>
      <protection hidden="1"/>
    </xf>
    <xf numFmtId="0" fontId="37"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left" vertical="center" wrapText="1"/>
      <protection hidden="1"/>
    </xf>
    <xf numFmtId="0" fontId="99" fillId="0" borderId="0" xfId="0" applyFont="1" applyFill="1" applyBorder="1" applyAlignment="1" applyProtection="1">
      <alignment horizontal="left" vertical="top" wrapText="1"/>
      <protection hidden="1"/>
    </xf>
    <xf numFmtId="0" fontId="19" fillId="21" borderId="4" xfId="0" applyFont="1" applyFill="1" applyBorder="1" applyAlignment="1" applyProtection="1">
      <alignment horizontal="center" vertical="center"/>
      <protection hidden="1"/>
    </xf>
    <xf numFmtId="0" fontId="19" fillId="21" borderId="5" xfId="0" applyFont="1" applyFill="1" applyBorder="1" applyAlignment="1" applyProtection="1">
      <alignment horizontal="center" vertical="center"/>
      <protection hidden="1"/>
    </xf>
    <xf numFmtId="0" fontId="29" fillId="21" borderId="4" xfId="0" applyFont="1" applyFill="1" applyBorder="1" applyAlignment="1" applyProtection="1">
      <alignment horizontal="center" vertical="center"/>
      <protection hidden="1"/>
    </xf>
    <xf numFmtId="0" fontId="29" fillId="21" borderId="5" xfId="0" applyFont="1" applyFill="1" applyBorder="1" applyAlignment="1" applyProtection="1">
      <alignment horizontal="center" vertical="center"/>
      <protection hidden="1"/>
    </xf>
    <xf numFmtId="0" fontId="61" fillId="3" borderId="4" xfId="0" applyFont="1" applyFill="1" applyBorder="1" applyAlignment="1" applyProtection="1">
      <alignment horizontal="center" vertical="center" textRotation="90" wrapText="1"/>
      <protection hidden="1"/>
    </xf>
    <xf numFmtId="0" fontId="61" fillId="3" borderId="5" xfId="0" applyFont="1" applyFill="1" applyBorder="1" applyAlignment="1" applyProtection="1">
      <alignment horizontal="center" vertical="center" textRotation="90" wrapText="1"/>
      <protection hidden="1"/>
    </xf>
    <xf numFmtId="0" fontId="61" fillId="3" borderId="1" xfId="0" applyFont="1" applyFill="1" applyBorder="1" applyAlignment="1" applyProtection="1">
      <alignment horizontal="center" vertical="center" textRotation="90" wrapText="1"/>
      <protection hidden="1"/>
    </xf>
    <xf numFmtId="0" fontId="157" fillId="3" borderId="4" xfId="0" applyFont="1" applyFill="1" applyBorder="1" applyAlignment="1" applyProtection="1">
      <alignment horizontal="center" vertical="center" textRotation="90" wrapText="1"/>
      <protection hidden="1"/>
    </xf>
    <xf numFmtId="0" fontId="157" fillId="3" borderId="5" xfId="0" applyFont="1" applyFill="1" applyBorder="1" applyAlignment="1" applyProtection="1">
      <alignment horizontal="center" vertical="center" textRotation="90" wrapText="1"/>
      <protection hidden="1"/>
    </xf>
    <xf numFmtId="0" fontId="62" fillId="0" borderId="4" xfId="0" applyFont="1" applyBorder="1" applyAlignment="1" applyProtection="1">
      <alignment horizontal="center" vertical="center"/>
      <protection hidden="1"/>
    </xf>
    <xf numFmtId="0" fontId="62" fillId="0" borderId="5" xfId="0" applyFont="1" applyBorder="1" applyAlignment="1" applyProtection="1">
      <alignment horizontal="center" vertical="center"/>
      <protection hidden="1"/>
    </xf>
    <xf numFmtId="0" fontId="10"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29" fillId="0" borderId="0" xfId="0" applyFont="1" applyBorder="1" applyAlignment="1" applyProtection="1">
      <alignment horizontal="center" vertical="center"/>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19" fillId="21" borderId="48" xfId="0" applyFont="1" applyFill="1" applyBorder="1" applyAlignment="1" applyProtection="1">
      <alignment horizontal="center" vertical="center"/>
      <protection hidden="1"/>
    </xf>
    <xf numFmtId="0" fontId="35" fillId="21" borderId="4" xfId="0" applyFont="1" applyFill="1" applyBorder="1" applyAlignment="1" applyProtection="1">
      <alignment horizontal="center" vertical="center"/>
      <protection hidden="1"/>
    </xf>
    <xf numFmtId="0" fontId="35" fillId="21" borderId="5" xfId="0" applyFont="1" applyFill="1" applyBorder="1" applyAlignment="1" applyProtection="1">
      <alignment horizontal="center" vertical="center"/>
      <protection hidden="1"/>
    </xf>
    <xf numFmtId="0" fontId="37" fillId="3" borderId="14" xfId="0" applyFont="1" applyFill="1" applyBorder="1" applyAlignment="1" applyProtection="1">
      <alignment horizontal="center" vertical="center" wrapText="1"/>
      <protection hidden="1"/>
    </xf>
    <xf numFmtId="0" fontId="37" fillId="3" borderId="8" xfId="0" applyFont="1" applyFill="1" applyBorder="1" applyAlignment="1" applyProtection="1">
      <alignment horizontal="center" vertical="center" wrapText="1"/>
      <protection hidden="1"/>
    </xf>
    <xf numFmtId="0" fontId="37" fillId="3" borderId="25" xfId="0" applyFont="1" applyFill="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8" fillId="0" borderId="48"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167" fillId="0" borderId="0" xfId="0" applyFont="1" applyBorder="1" applyAlignment="1" applyProtection="1">
      <alignment horizontal="center" vertical="center" wrapText="1"/>
      <protection hidden="1"/>
    </xf>
    <xf numFmtId="0" fontId="0" fillId="0" borderId="1" xfId="0" applyBorder="1" applyAlignment="1" applyProtection="1">
      <alignment horizontal="right" vertical="center" wrapText="1"/>
      <protection hidden="1"/>
    </xf>
    <xf numFmtId="0" fontId="0" fillId="0" borderId="1"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6" xfId="0" applyFont="1" applyBorder="1" applyAlignment="1" applyProtection="1">
      <alignment horizontal="center" vertical="center" wrapText="1"/>
      <protection hidden="1"/>
    </xf>
    <xf numFmtId="0" fontId="65" fillId="0" borderId="10" xfId="0" applyFont="1" applyBorder="1" applyAlignment="1" applyProtection="1">
      <alignment horizontal="center" vertical="center"/>
      <protection hidden="1"/>
    </xf>
    <xf numFmtId="0" fontId="65" fillId="0" borderId="6" xfId="0" applyFont="1" applyBorder="1" applyAlignment="1" applyProtection="1">
      <alignment horizontal="center" vertical="center"/>
      <protection hidden="1"/>
    </xf>
    <xf numFmtId="0" fontId="16" fillId="0" borderId="0" xfId="0" applyFont="1" applyBorder="1" applyAlignment="1" applyProtection="1">
      <alignment horizontal="right" vertical="center"/>
      <protection hidden="1"/>
    </xf>
    <xf numFmtId="0" fontId="37" fillId="0" borderId="0" xfId="0" applyFont="1" applyFill="1" applyBorder="1" applyAlignment="1" applyProtection="1">
      <alignment horizontal="center" vertical="center"/>
      <protection hidden="1"/>
    </xf>
    <xf numFmtId="165" fontId="163" fillId="3" borderId="0"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63"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39" fillId="0" borderId="0" xfId="0" applyFont="1" applyBorder="1" applyAlignment="1" applyProtection="1">
      <alignment horizontal="center"/>
      <protection hidden="1"/>
    </xf>
    <xf numFmtId="0" fontId="69" fillId="0" borderId="0" xfId="0" applyFont="1" applyBorder="1" applyAlignment="1" applyProtection="1">
      <alignment horizontal="center"/>
      <protection hidden="1"/>
    </xf>
    <xf numFmtId="0" fontId="16" fillId="0" borderId="0" xfId="0" applyFont="1" applyBorder="1" applyAlignment="1" applyProtection="1">
      <alignment horizontal="center" vertical="center" shrinkToFit="1"/>
      <protection hidden="1"/>
    </xf>
    <xf numFmtId="0" fontId="158"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22" fillId="0" borderId="0"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61" fillId="3" borderId="2" xfId="0" applyFont="1" applyFill="1" applyBorder="1" applyAlignment="1" applyProtection="1">
      <alignment horizontal="center" vertical="center" textRotation="90" wrapText="1"/>
      <protection hidden="1"/>
    </xf>
    <xf numFmtId="0" fontId="61" fillId="3" borderId="7" xfId="0" applyFont="1" applyFill="1" applyBorder="1" applyAlignment="1" applyProtection="1">
      <alignment horizontal="center" vertical="center" textRotation="90" wrapText="1"/>
      <protection hidden="1"/>
    </xf>
    <xf numFmtId="0" fontId="61"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wrapText="1"/>
      <protection hidden="1"/>
    </xf>
    <xf numFmtId="0" fontId="4" fillId="0" borderId="0" xfId="0" applyFont="1" applyBorder="1" applyAlignment="1" applyProtection="1">
      <alignment horizontal="left" vertical="center"/>
      <protection hidden="1"/>
    </xf>
    <xf numFmtId="164" fontId="4" fillId="0" borderId="0" xfId="0" applyNumberFormat="1" applyFont="1" applyBorder="1" applyAlignment="1" applyProtection="1">
      <alignment horizontal="left" vertical="center"/>
      <protection hidden="1"/>
    </xf>
    <xf numFmtId="0" fontId="61" fillId="11" borderId="32" xfId="0" applyFont="1" applyFill="1" applyBorder="1" applyAlignment="1" applyProtection="1">
      <alignment horizontal="left" vertical="center" wrapText="1"/>
      <protection hidden="1"/>
    </xf>
    <xf numFmtId="0" fontId="61" fillId="11" borderId="35" xfId="0" applyFont="1" applyFill="1" applyBorder="1" applyAlignment="1" applyProtection="1">
      <alignment horizontal="left" vertical="center" wrapText="1"/>
      <protection hidden="1"/>
    </xf>
    <xf numFmtId="0" fontId="61" fillId="11" borderId="36" xfId="0" applyFont="1" applyFill="1" applyBorder="1" applyAlignment="1" applyProtection="1">
      <alignment horizontal="left" vertical="center" wrapText="1"/>
      <protection hidden="1"/>
    </xf>
    <xf numFmtId="0" fontId="61" fillId="11" borderId="33" xfId="0" applyFont="1" applyFill="1" applyBorder="1" applyAlignment="1" applyProtection="1">
      <alignment horizontal="left" vertical="center" wrapText="1"/>
      <protection hidden="1"/>
    </xf>
    <xf numFmtId="0" fontId="61" fillId="11" borderId="0" xfId="0" applyFont="1" applyFill="1" applyBorder="1" applyAlignment="1" applyProtection="1">
      <alignment horizontal="left" vertical="center" wrapText="1"/>
      <protection hidden="1"/>
    </xf>
    <xf numFmtId="0" fontId="61" fillId="11" borderId="37" xfId="0" applyFont="1" applyFill="1" applyBorder="1" applyAlignment="1" applyProtection="1">
      <alignment horizontal="left" vertical="center" wrapText="1"/>
      <protection hidden="1"/>
    </xf>
    <xf numFmtId="0" fontId="61" fillId="11" borderId="34" xfId="0" applyFont="1" applyFill="1" applyBorder="1" applyAlignment="1" applyProtection="1">
      <alignment horizontal="left" vertical="center" wrapText="1"/>
      <protection hidden="1"/>
    </xf>
    <xf numFmtId="0" fontId="61" fillId="11" borderId="42" xfId="0" applyFont="1" applyFill="1" applyBorder="1" applyAlignment="1" applyProtection="1">
      <alignment horizontal="left" vertical="center" wrapText="1"/>
      <protection hidden="1"/>
    </xf>
    <xf numFmtId="0" fontId="61" fillId="11" borderId="38" xfId="0" applyFont="1" applyFill="1" applyBorder="1" applyAlignment="1" applyProtection="1">
      <alignment horizontal="left" vertical="center" wrapText="1"/>
      <protection hidden="1"/>
    </xf>
    <xf numFmtId="0" fontId="65" fillId="0" borderId="1" xfId="0" applyFont="1" applyBorder="1" applyAlignment="1" applyProtection="1">
      <alignment horizontal="center" vertical="center"/>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166" fillId="0" borderId="0" xfId="0" applyFont="1" applyBorder="1" applyAlignment="1" applyProtection="1">
      <alignment horizontal="center" vertical="center" wrapText="1"/>
      <protection hidden="1"/>
    </xf>
    <xf numFmtId="0" fontId="165" fillId="0" borderId="0"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0" fontId="99" fillId="0" borderId="0" xfId="0" applyFont="1" applyFill="1" applyBorder="1" applyAlignment="1" applyProtection="1">
      <alignment horizontal="left" vertical="center" wrapText="1"/>
      <protection hidden="1"/>
    </xf>
    <xf numFmtId="0" fontId="23" fillId="5" borderId="156" xfId="0" applyFont="1" applyFill="1" applyBorder="1" applyAlignment="1" applyProtection="1">
      <alignment horizontal="center" vertical="center" wrapText="1"/>
      <protection hidden="1"/>
    </xf>
    <xf numFmtId="0" fontId="23" fillId="5" borderId="157" xfId="0" applyFont="1" applyFill="1" applyBorder="1" applyAlignment="1" applyProtection="1">
      <alignment horizontal="center" vertical="center" wrapText="1"/>
      <protection hidden="1"/>
    </xf>
    <xf numFmtId="0" fontId="23" fillId="5" borderId="158" xfId="0" applyFont="1" applyFill="1" applyBorder="1" applyAlignment="1" applyProtection="1">
      <alignment horizontal="center" vertical="center" wrapText="1"/>
      <protection hidden="1"/>
    </xf>
    <xf numFmtId="0" fontId="23" fillId="5" borderId="159" xfId="0" applyFont="1" applyFill="1" applyBorder="1" applyAlignment="1" applyProtection="1">
      <alignment horizontal="center" vertical="center" wrapText="1"/>
      <protection hidden="1"/>
    </xf>
    <xf numFmtId="0" fontId="23" fillId="5" borderId="0" xfId="0" applyFont="1" applyFill="1" applyBorder="1" applyAlignment="1" applyProtection="1">
      <alignment horizontal="center" vertical="center" wrapText="1"/>
      <protection hidden="1"/>
    </xf>
    <xf numFmtId="0" fontId="23" fillId="5" borderId="160" xfId="0" applyFont="1" applyFill="1" applyBorder="1" applyAlignment="1" applyProtection="1">
      <alignment horizontal="center" vertical="center" wrapText="1"/>
      <protection hidden="1"/>
    </xf>
    <xf numFmtId="0" fontId="23" fillId="5" borderId="161" xfId="0" applyFont="1" applyFill="1" applyBorder="1" applyAlignment="1" applyProtection="1">
      <alignment horizontal="center" vertical="center" wrapText="1"/>
      <protection hidden="1"/>
    </xf>
    <xf numFmtId="0" fontId="23" fillId="5" borderId="162" xfId="0" applyFont="1" applyFill="1" applyBorder="1" applyAlignment="1" applyProtection="1">
      <alignment horizontal="center" vertical="center" wrapText="1"/>
      <protection hidden="1"/>
    </xf>
    <xf numFmtId="0" fontId="23" fillId="5" borderId="163" xfId="0" applyFont="1" applyFill="1" applyBorder="1" applyAlignment="1" applyProtection="1">
      <alignment horizontal="center" vertical="center" wrapText="1"/>
      <protection hidden="1"/>
    </xf>
  </cellXfs>
  <cellStyles count="3">
    <cellStyle name="Hyperlink" xfId="2" builtinId="8"/>
    <cellStyle name="Normal" xfId="0" builtinId="0"/>
    <cellStyle name="Output" xfId="1" builtinId="21"/>
  </cellStyles>
  <dxfs count="92">
    <dxf>
      <font>
        <color theme="0"/>
      </font>
      <fill>
        <patternFill>
          <bgColor theme="0"/>
        </patternFill>
      </fill>
      <border>
        <left/>
        <right/>
        <top/>
        <bottom/>
        <vertical/>
        <horizontal/>
      </border>
    </dxf>
    <dxf>
      <font>
        <color theme="0"/>
      </font>
    </dxf>
    <dxf>
      <font>
        <color theme="0"/>
      </font>
      <border>
        <left/>
        <right/>
        <top/>
        <bottom/>
        <vertical/>
        <horizontal/>
      </border>
    </dxf>
    <dxf>
      <font>
        <color theme="0"/>
      </font>
    </dxf>
    <dxf>
      <font>
        <color rgb="FF0000FF"/>
      </font>
    </dxf>
    <dxf>
      <font>
        <color rgb="FFFF0000"/>
      </font>
    </dxf>
    <dxf>
      <font>
        <color rgb="FF008000"/>
      </font>
    </dxf>
    <dxf>
      <font>
        <color theme="0"/>
      </font>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rgb="FFFF0000"/>
      </font>
    </dxf>
    <dxf>
      <font>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5" tint="0.79998168889431442"/>
        </patternFill>
      </fill>
    </dxf>
    <dxf>
      <font>
        <b/>
        <i val="0"/>
        <color rgb="FF006600"/>
      </font>
      <fill>
        <patternFill>
          <bgColor theme="9" tint="0.79998168889431442"/>
        </patternFill>
      </fill>
    </dxf>
    <dxf>
      <font>
        <b/>
        <i val="0"/>
        <color rgb="FF0000CC"/>
      </font>
      <fill>
        <patternFill>
          <bgColor rgb="FFFFFF00"/>
        </patternFill>
      </fill>
    </dxf>
    <dxf>
      <font>
        <color theme="0"/>
      </font>
    </dxf>
  </dxfs>
  <tableStyles count="1" defaultTableStyle="TableStyleMedium9" defaultPivotStyle="PivotStyleLight16">
    <tableStyle name="Table Style 1" pivot="0" count="0"/>
  </tableStyles>
  <colors>
    <mruColors>
      <color rgb="FF123A24"/>
      <color rgb="FFCC00CC"/>
      <color rgb="FF006600"/>
      <color rgb="FF0000CC"/>
      <color rgb="FFFF3300"/>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Marks Entry 1st'!A1"/><Relationship Id="rId1" Type="http://schemas.openxmlformats.org/officeDocument/2006/relationships/hyperlink" Target="#'Marks Entry UKG'!A1"/><Relationship Id="rId6" Type="http://schemas.openxmlformats.org/officeDocument/2006/relationships/image" Target="../media/image4.png"/><Relationship Id="rId5" Type="http://schemas.openxmlformats.org/officeDocument/2006/relationships/hyperlink" Target="#'Marks Entry Nursery'!A1"/><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7.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Result Sheet'!A1"/><Relationship Id="rId1" Type="http://schemas.openxmlformats.org/officeDocument/2006/relationships/image" Target="../media/image9.jpeg"/><Relationship Id="rId5" Type="http://schemas.openxmlformats.org/officeDocument/2006/relationships/image" Target="../media/image7.jpeg"/><Relationship Id="rId4" Type="http://schemas.openxmlformats.org/officeDocument/2006/relationships/hyperlink" Target="#'Result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2</xdr:col>
      <xdr:colOff>489671</xdr:colOff>
      <xdr:row>38</xdr:row>
      <xdr:rowOff>285751</xdr:rowOff>
    </xdr:from>
    <xdr:to>
      <xdr:col>3</xdr:col>
      <xdr:colOff>848424</xdr:colOff>
      <xdr:row>43</xdr:row>
      <xdr:rowOff>152400</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146896" y="11620501"/>
          <a:ext cx="1435078" cy="1419224"/>
        </a:xfrm>
        <a:prstGeom prst="rect">
          <a:avLst/>
        </a:prstGeom>
        <a:ln>
          <a:noFill/>
        </a:ln>
        <a:effectLst>
          <a:softEdge rad="112500"/>
        </a:effectLst>
      </xdr:spPr>
    </xdr:pic>
    <xdr:clientData/>
  </xdr:twoCellAnchor>
  <xdr:twoCellAnchor editAs="oneCell">
    <xdr:from>
      <xdr:col>6</xdr:col>
      <xdr:colOff>771525</xdr:colOff>
      <xdr:row>39</xdr:row>
      <xdr:rowOff>171450</xdr:rowOff>
    </xdr:from>
    <xdr:to>
      <xdr:col>7</xdr:col>
      <xdr:colOff>1552575</xdr:colOff>
      <xdr:row>44</xdr:row>
      <xdr:rowOff>180975</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391525" y="11820525"/>
          <a:ext cx="1638300" cy="14382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23</xdr:row>
      <xdr:rowOff>133350</xdr:rowOff>
    </xdr:from>
    <xdr:to>
      <xdr:col>3</xdr:col>
      <xdr:colOff>3695700</xdr:colOff>
      <xdr:row>24</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10</xdr:col>
      <xdr:colOff>190500</xdr:colOff>
      <xdr:row>2</xdr:row>
      <xdr:rowOff>219075</xdr:rowOff>
    </xdr:from>
    <xdr:to>
      <xdr:col>11</xdr:col>
      <xdr:colOff>1609724</xdr:colOff>
      <xdr:row>3</xdr:row>
      <xdr:rowOff>295275</xdr:rowOff>
    </xdr:to>
    <xdr:sp macro="" textlink="">
      <xdr:nvSpPr>
        <xdr:cNvPr id="5" name="Rectangle 4"/>
        <xdr:cNvSpPr/>
      </xdr:nvSpPr>
      <xdr:spPr>
        <a:xfrm>
          <a:off x="14830425" y="60007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LKG Subject Teachers Name</a:t>
          </a:r>
        </a:p>
      </xdr:txBody>
    </xdr:sp>
    <xdr:clientData/>
  </xdr:twoCellAnchor>
  <xdr:twoCellAnchor>
    <xdr:from>
      <xdr:col>6</xdr:col>
      <xdr:colOff>352426</xdr:colOff>
      <xdr:row>13</xdr:row>
      <xdr:rowOff>295275</xdr:rowOff>
    </xdr:from>
    <xdr:to>
      <xdr:col>7</xdr:col>
      <xdr:colOff>1695450</xdr:colOff>
      <xdr:row>15</xdr:row>
      <xdr:rowOff>76200</xdr:rowOff>
    </xdr:to>
    <xdr:sp macro="" textlink="">
      <xdr:nvSpPr>
        <xdr:cNvPr id="6" name="Rectangle 5"/>
        <xdr:cNvSpPr/>
      </xdr:nvSpPr>
      <xdr:spPr>
        <a:xfrm>
          <a:off x="10134601" y="3219450"/>
          <a:ext cx="3324224" cy="390525"/>
        </a:xfrm>
        <a:prstGeom prst="rect">
          <a:avLst/>
        </a:prstGeom>
        <a:solidFill>
          <a:srgbClr val="002060"/>
        </a:solidFill>
        <a:ln>
          <a:solidFill>
            <a:schemeClr val="accent4">
              <a:lumMod val="60000"/>
              <a:lumOff val="4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UKG Subject Teachers Name</a:t>
          </a:r>
        </a:p>
      </xdr:txBody>
    </xdr:sp>
    <xdr:clientData/>
  </xdr:twoCellAnchor>
  <xdr:twoCellAnchor>
    <xdr:from>
      <xdr:col>6</xdr:col>
      <xdr:colOff>838199</xdr:colOff>
      <xdr:row>35</xdr:row>
      <xdr:rowOff>19050</xdr:rowOff>
    </xdr:from>
    <xdr:to>
      <xdr:col>9</xdr:col>
      <xdr:colOff>0</xdr:colOff>
      <xdr:row>36</xdr:row>
      <xdr:rowOff>123825</xdr:rowOff>
    </xdr:to>
    <xdr:sp macro="" textlink="">
      <xdr:nvSpPr>
        <xdr:cNvPr id="7" name="Rectangle 6">
          <a:hlinkClick xmlns:r="http://schemas.openxmlformats.org/officeDocument/2006/relationships" r:id="rId1"/>
        </xdr:cNvPr>
        <xdr:cNvSpPr/>
      </xdr:nvSpPr>
      <xdr:spPr>
        <a:xfrm>
          <a:off x="10620374" y="855345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a:t>
          </a:r>
          <a:r>
            <a:rPr lang="hi-IN" sz="1600" b="1" baseline="0">
              <a:solidFill>
                <a:srgbClr val="FFFF00"/>
              </a:solidFill>
              <a:latin typeface="+mj-lt"/>
            </a:rPr>
            <a:t>UKG</a:t>
          </a:r>
          <a:r>
            <a:rPr lang="en-US" sz="1600" b="1" baseline="0">
              <a:solidFill>
                <a:srgbClr val="FFFF00"/>
              </a:solidFill>
              <a:latin typeface="+mj-lt"/>
            </a:rPr>
            <a:t> Data Entry Sheet</a:t>
          </a:r>
          <a:endParaRPr lang="en-US" sz="1600" b="1">
            <a:solidFill>
              <a:srgbClr val="FFFF00"/>
            </a:solidFill>
            <a:latin typeface="+mj-lt"/>
          </a:endParaRPr>
        </a:p>
      </xdr:txBody>
    </xdr:sp>
    <xdr:clientData/>
  </xdr:twoCellAnchor>
  <xdr:twoCellAnchor>
    <xdr:from>
      <xdr:col>6</xdr:col>
      <xdr:colOff>847724</xdr:colOff>
      <xdr:row>31</xdr:row>
      <xdr:rowOff>180975</xdr:rowOff>
    </xdr:from>
    <xdr:to>
      <xdr:col>9</xdr:col>
      <xdr:colOff>0</xdr:colOff>
      <xdr:row>33</xdr:row>
      <xdr:rowOff>38100</xdr:rowOff>
    </xdr:to>
    <xdr:sp macro="" textlink="">
      <xdr:nvSpPr>
        <xdr:cNvPr id="8" name="Rectangle 7">
          <a:hlinkClick xmlns:r="http://schemas.openxmlformats.org/officeDocument/2006/relationships" r:id="rId2"/>
        </xdr:cNvPr>
        <xdr:cNvSpPr/>
      </xdr:nvSpPr>
      <xdr:spPr>
        <a:xfrm>
          <a:off x="10629899" y="7610475"/>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j-lt"/>
            </a:rPr>
            <a:t>	</a:t>
          </a:r>
          <a:endParaRPr lang="en-US" sz="1600" b="1">
            <a:solidFill>
              <a:srgbClr val="FFFF00"/>
            </a:solidFill>
            <a:latin typeface="+mj-lt"/>
          </a:endParaRPr>
        </a:p>
      </xdr:txBody>
    </xdr:sp>
    <xdr:clientData/>
  </xdr:twoCellAnchor>
  <xdr:twoCellAnchor>
    <xdr:from>
      <xdr:col>6</xdr:col>
      <xdr:colOff>857250</xdr:colOff>
      <xdr:row>33</xdr:row>
      <xdr:rowOff>133351</xdr:rowOff>
    </xdr:from>
    <xdr:to>
      <xdr:col>9</xdr:col>
      <xdr:colOff>0</xdr:colOff>
      <xdr:row>34</xdr:row>
      <xdr:rowOff>219076</xdr:rowOff>
    </xdr:to>
    <xdr:sp macro="" textlink="">
      <xdr:nvSpPr>
        <xdr:cNvPr id="9" name="Rectangle 8">
          <a:hlinkClick xmlns:r="http://schemas.openxmlformats.org/officeDocument/2006/relationships" r:id="rId3"/>
        </xdr:cNvPr>
        <xdr:cNvSpPr/>
      </xdr:nvSpPr>
      <xdr:spPr>
        <a:xfrm>
          <a:off x="10639425" y="8115301"/>
          <a:ext cx="30861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1390650</xdr:colOff>
      <xdr:row>24</xdr:row>
      <xdr:rowOff>209550</xdr:rowOff>
    </xdr:from>
    <xdr:to>
      <xdr:col>8</xdr:col>
      <xdr:colOff>628650</xdr:colOff>
      <xdr:row>26</xdr:row>
      <xdr:rowOff>200025</xdr:rowOff>
    </xdr:to>
    <xdr:sp macro="" textlink="">
      <xdr:nvSpPr>
        <xdr:cNvPr id="10" name="Rectangle 9"/>
        <xdr:cNvSpPr/>
      </xdr:nvSpPr>
      <xdr:spPr>
        <a:xfrm>
          <a:off x="11172825" y="5534025"/>
          <a:ext cx="2428875" cy="447675"/>
        </a:xfrm>
        <a:prstGeom prst="rect">
          <a:avLst/>
        </a:prstGeom>
        <a:solidFill>
          <a:srgbClr val="FF3300"/>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1</xdr:colOff>
      <xdr:row>28</xdr:row>
      <xdr:rowOff>19050</xdr:rowOff>
    </xdr:from>
    <xdr:to>
      <xdr:col>7</xdr:col>
      <xdr:colOff>1266825</xdr:colOff>
      <xdr:row>28</xdr:row>
      <xdr:rowOff>723900</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734801" y="6343650"/>
          <a:ext cx="1266824" cy="704850"/>
        </a:xfrm>
        <a:prstGeom prst="rect">
          <a:avLst/>
        </a:prstGeom>
      </xdr:spPr>
    </xdr:pic>
    <xdr:clientData/>
  </xdr:twoCellAnchor>
  <xdr:twoCellAnchor>
    <xdr:from>
      <xdr:col>6</xdr:col>
      <xdr:colOff>657225</xdr:colOff>
      <xdr:row>2</xdr:row>
      <xdr:rowOff>238125</xdr:rowOff>
    </xdr:from>
    <xdr:to>
      <xdr:col>8</xdr:col>
      <xdr:colOff>380999</xdr:colOff>
      <xdr:row>3</xdr:row>
      <xdr:rowOff>314325</xdr:rowOff>
    </xdr:to>
    <xdr:sp macro="" textlink="">
      <xdr:nvSpPr>
        <xdr:cNvPr id="12" name="Rectangle 11"/>
        <xdr:cNvSpPr/>
      </xdr:nvSpPr>
      <xdr:spPr>
        <a:xfrm>
          <a:off x="10439400" y="61912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Nursery Subject Teachers Name</a:t>
          </a:r>
        </a:p>
      </xdr:txBody>
    </xdr:sp>
    <xdr:clientData/>
  </xdr:twoCellAnchor>
  <xdr:twoCellAnchor editAs="oneCell">
    <xdr:from>
      <xdr:col>6</xdr:col>
      <xdr:colOff>1028699</xdr:colOff>
      <xdr:row>31</xdr:row>
      <xdr:rowOff>190500</xdr:rowOff>
    </xdr:from>
    <xdr:to>
      <xdr:col>8</xdr:col>
      <xdr:colOff>895240</xdr:colOff>
      <xdr:row>32</xdr:row>
      <xdr:rowOff>225198</xdr:rowOff>
    </xdr:to>
    <xdr:pic>
      <xdr:nvPicPr>
        <xdr:cNvPr id="13" name="Picture 12">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10782299" y="7810500"/>
          <a:ext cx="3133616" cy="3109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53</xdr:col>
      <xdr:colOff>123825</xdr:colOff>
      <xdr:row>1</xdr:row>
      <xdr:rowOff>66675</xdr:rowOff>
    </xdr:from>
    <xdr:to>
      <xdr:col>53</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2000250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7051000" y="333375"/>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295275</xdr:colOff>
      <xdr:row>3</xdr:row>
      <xdr:rowOff>76200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8079700" y="333375"/>
          <a:ext cx="1704975" cy="20574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257175</xdr:colOff>
      <xdr:row>0</xdr:row>
      <xdr:rowOff>57150</xdr:rowOff>
    </xdr:from>
    <xdr:to>
      <xdr:col>15</xdr:col>
      <xdr:colOff>388783</xdr:colOff>
      <xdr:row>1</xdr:row>
      <xdr:rowOff>180976</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34</xdr:row>
      <xdr:rowOff>57150</xdr:rowOff>
    </xdr:from>
    <xdr:to>
      <xdr:col>15</xdr:col>
      <xdr:colOff>388783</xdr:colOff>
      <xdr:row>35</xdr:row>
      <xdr:rowOff>200026</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68</xdr:row>
      <xdr:rowOff>57150</xdr:rowOff>
    </xdr:from>
    <xdr:to>
      <xdr:col>15</xdr:col>
      <xdr:colOff>388783</xdr:colOff>
      <xdr:row>69</xdr:row>
      <xdr:rowOff>190501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53225" y="9058275"/>
          <a:ext cx="484033" cy="428626"/>
        </a:xfrm>
        <a:prstGeom prst="rect">
          <a:avLst/>
        </a:prstGeom>
      </xdr:spPr>
    </xdr:pic>
    <xdr:clientData/>
  </xdr:twoCellAnchor>
  <xdr:twoCellAnchor editAs="oneCell">
    <xdr:from>
      <xdr:col>14</xdr:col>
      <xdr:colOff>257175</xdr:colOff>
      <xdr:row>102</xdr:row>
      <xdr:rowOff>57150</xdr:rowOff>
    </xdr:from>
    <xdr:to>
      <xdr:col>15</xdr:col>
      <xdr:colOff>388783</xdr:colOff>
      <xdr:row>103</xdr:row>
      <xdr:rowOff>219076</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53225" y="18059400"/>
          <a:ext cx="484033" cy="428626"/>
        </a:xfrm>
        <a:prstGeom prst="rect">
          <a:avLst/>
        </a:prstGeom>
      </xdr:spPr>
    </xdr:pic>
    <xdr:clientData/>
  </xdr:twoCellAnchor>
  <xdr:twoCellAnchor editAs="oneCell">
    <xdr:from>
      <xdr:col>14</xdr:col>
      <xdr:colOff>257175</xdr:colOff>
      <xdr:row>136</xdr:row>
      <xdr:rowOff>57150</xdr:rowOff>
    </xdr:from>
    <xdr:to>
      <xdr:col>15</xdr:col>
      <xdr:colOff>388783</xdr:colOff>
      <xdr:row>137</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53225" y="27060525"/>
          <a:ext cx="484033" cy="428626"/>
        </a:xfrm>
        <a:prstGeom prst="rect">
          <a:avLst/>
        </a:prstGeom>
      </xdr:spPr>
    </xdr:pic>
    <xdr:clientData/>
  </xdr:twoCellAnchor>
  <xdr:twoCellAnchor editAs="oneCell">
    <xdr:from>
      <xdr:col>14</xdr:col>
      <xdr:colOff>257175</xdr:colOff>
      <xdr:row>170</xdr:row>
      <xdr:rowOff>57150</xdr:rowOff>
    </xdr:from>
    <xdr:to>
      <xdr:col>15</xdr:col>
      <xdr:colOff>388783</xdr:colOff>
      <xdr:row>171</xdr:row>
      <xdr:rowOff>209551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53225" y="36061650"/>
          <a:ext cx="484033" cy="428626"/>
        </a:xfrm>
        <a:prstGeom prst="rect">
          <a:avLst/>
        </a:prstGeom>
      </xdr:spPr>
    </xdr:pic>
    <xdr:clientData/>
  </xdr:twoCellAnchor>
  <xdr:twoCellAnchor editAs="oneCell">
    <xdr:from>
      <xdr:col>14</xdr:col>
      <xdr:colOff>257175</xdr:colOff>
      <xdr:row>204</xdr:row>
      <xdr:rowOff>57150</xdr:rowOff>
    </xdr:from>
    <xdr:to>
      <xdr:col>15</xdr:col>
      <xdr:colOff>388783</xdr:colOff>
      <xdr:row>205</xdr:row>
      <xdr:rowOff>180976</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238</xdr:row>
      <xdr:rowOff>57150</xdr:rowOff>
    </xdr:from>
    <xdr:to>
      <xdr:col>15</xdr:col>
      <xdr:colOff>388783</xdr:colOff>
      <xdr:row>239</xdr:row>
      <xdr:rowOff>200026</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272</xdr:row>
      <xdr:rowOff>57150</xdr:rowOff>
    </xdr:from>
    <xdr:to>
      <xdr:col>15</xdr:col>
      <xdr:colOff>388783</xdr:colOff>
      <xdr:row>273</xdr:row>
      <xdr:rowOff>190501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306</xdr:row>
      <xdr:rowOff>57150</xdr:rowOff>
    </xdr:from>
    <xdr:to>
      <xdr:col>15</xdr:col>
      <xdr:colOff>388783</xdr:colOff>
      <xdr:row>307</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xdr:from>
      <xdr:col>19</xdr:col>
      <xdr:colOff>238125</xdr:colOff>
      <xdr:row>10</xdr:row>
      <xdr:rowOff>95250</xdr:rowOff>
    </xdr:from>
    <xdr:to>
      <xdr:col>21</xdr:col>
      <xdr:colOff>781050</xdr:colOff>
      <xdr:row>11</xdr:row>
      <xdr:rowOff>228601</xdr:rowOff>
    </xdr:to>
    <xdr:sp macro="" textlink="">
      <xdr:nvSpPr>
        <xdr:cNvPr id="23" name="Rounded Rectangle 22">
          <a:hlinkClick xmlns:r="http://schemas.openxmlformats.org/officeDocument/2006/relationships" r:id="rId2"/>
        </xdr:cNvPr>
        <xdr:cNvSpPr/>
      </xdr:nvSpPr>
      <xdr:spPr>
        <a:xfrm>
          <a:off x="9563100" y="2543175"/>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33</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5" name="Rounded Rectangle 4">
          <a:hlinkClick xmlns:r="http://schemas.openxmlformats.org/officeDocument/2006/relationships" r:id="rId3"/>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34</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7" name="Rounded Rectangle 6">
          <a:hlinkClick xmlns:r="http://schemas.openxmlformats.org/officeDocument/2006/relationships" r:id="rId4"/>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257409</xdr:colOff>
      <xdr:row>0</xdr:row>
      <xdr:rowOff>66675</xdr:rowOff>
    </xdr:from>
    <xdr:to>
      <xdr:col>15</xdr:col>
      <xdr:colOff>352425</xdr:colOff>
      <xdr:row>1</xdr:row>
      <xdr:rowOff>161926</xdr:rowOff>
    </xdr:to>
    <xdr:pic>
      <xdr:nvPicPr>
        <xdr:cNvPr id="8" name="Picture 7" descr="download.jpg"/>
        <xdr:cNvPicPr>
          <a:picLocks noChangeAspect="1"/>
        </xdr:cNvPicPr>
      </xdr:nvPicPr>
      <xdr:blipFill>
        <a:blip xmlns:r="http://schemas.openxmlformats.org/officeDocument/2006/relationships" r:embed="rId5" cstate="print"/>
        <a:stretch>
          <a:fillRect/>
        </a:stretch>
      </xdr:blipFill>
      <xdr:spPr>
        <a:xfrm>
          <a:off x="6020034" y="66675"/>
          <a:ext cx="466491" cy="409576"/>
        </a:xfrm>
        <a:prstGeom prst="rect">
          <a:avLst/>
        </a:prstGeom>
      </xdr:spPr>
    </xdr:pic>
    <xdr:clientData/>
  </xdr:twoCellAnchor>
  <xdr:twoCellAnchor editAs="oneCell">
    <xdr:from>
      <xdr:col>30</xdr:col>
      <xdr:colOff>247650</xdr:colOff>
      <xdr:row>0</xdr:row>
      <xdr:rowOff>66675</xdr:rowOff>
    </xdr:from>
    <xdr:to>
      <xdr:col>31</xdr:col>
      <xdr:colOff>344852</xdr:colOff>
      <xdr:row>1</xdr:row>
      <xdr:rowOff>142009</xdr:rowOff>
    </xdr:to>
    <xdr:pic>
      <xdr:nvPicPr>
        <xdr:cNvPr id="9" name="Picture 8" descr="download.jpg"/>
        <xdr:cNvPicPr>
          <a:picLocks noChangeAspect="1"/>
        </xdr:cNvPicPr>
      </xdr:nvPicPr>
      <xdr:blipFill>
        <a:blip xmlns:r="http://schemas.openxmlformats.org/officeDocument/2006/relationships" r:embed="rId5" cstate="print"/>
        <a:stretch>
          <a:fillRect/>
        </a:stretch>
      </xdr:blipFill>
      <xdr:spPr>
        <a:xfrm>
          <a:off x="12582525" y="66675"/>
          <a:ext cx="468677" cy="389659"/>
        </a:xfrm>
        <a:prstGeom prst="rect">
          <a:avLst/>
        </a:prstGeom>
      </xdr:spPr>
    </xdr:pic>
    <xdr:clientData/>
  </xdr:twoCellAnchor>
  <xdr:twoCellAnchor editAs="oneCell">
    <xdr:from>
      <xdr:col>14</xdr:col>
      <xdr:colOff>266700</xdr:colOff>
      <xdr:row>32</xdr:row>
      <xdr:rowOff>76201</xdr:rowOff>
    </xdr:from>
    <xdr:to>
      <xdr:col>15</xdr:col>
      <xdr:colOff>352426</xdr:colOff>
      <xdr:row>33</xdr:row>
      <xdr:rowOff>238126</xdr:rowOff>
    </xdr:to>
    <xdr:pic>
      <xdr:nvPicPr>
        <xdr:cNvPr id="10" name="Picture 9" descr="download.jpg"/>
        <xdr:cNvPicPr>
          <a:picLocks noChangeAspect="1"/>
        </xdr:cNvPicPr>
      </xdr:nvPicPr>
      <xdr:blipFill>
        <a:blip xmlns:r="http://schemas.openxmlformats.org/officeDocument/2006/relationships" r:embed="rId5" cstate="print"/>
        <a:stretch>
          <a:fillRect/>
        </a:stretch>
      </xdr:blipFill>
      <xdr:spPr>
        <a:xfrm>
          <a:off x="6029325" y="7962901"/>
          <a:ext cx="457201" cy="438150"/>
        </a:xfrm>
        <a:prstGeom prst="rect">
          <a:avLst/>
        </a:prstGeom>
      </xdr:spPr>
    </xdr:pic>
    <xdr:clientData/>
  </xdr:twoCellAnchor>
  <xdr:twoCellAnchor editAs="oneCell">
    <xdr:from>
      <xdr:col>30</xdr:col>
      <xdr:colOff>228600</xdr:colOff>
      <xdr:row>32</xdr:row>
      <xdr:rowOff>76200</xdr:rowOff>
    </xdr:from>
    <xdr:to>
      <xdr:col>31</xdr:col>
      <xdr:colOff>325802</xdr:colOff>
      <xdr:row>33</xdr:row>
      <xdr:rowOff>189634</xdr:rowOff>
    </xdr:to>
    <xdr:pic>
      <xdr:nvPicPr>
        <xdr:cNvPr id="12" name="Picture 11" descr="download.jpg"/>
        <xdr:cNvPicPr>
          <a:picLocks noChangeAspect="1"/>
        </xdr:cNvPicPr>
      </xdr:nvPicPr>
      <xdr:blipFill>
        <a:blip xmlns:r="http://schemas.openxmlformats.org/officeDocument/2006/relationships" r:embed="rId5" cstate="print"/>
        <a:stretch>
          <a:fillRect/>
        </a:stretch>
      </xdr:blipFill>
      <xdr:spPr>
        <a:xfrm>
          <a:off x="12563475" y="7962900"/>
          <a:ext cx="468677" cy="389659"/>
        </a:xfrm>
        <a:prstGeom prst="rect">
          <a:avLst/>
        </a:prstGeom>
      </xdr:spPr>
    </xdr:pic>
    <xdr:clientData/>
  </xdr:twoCellAnchor>
  <xdr:twoCellAnchor editAs="oneCell">
    <xdr:from>
      <xdr:col>18</xdr:col>
      <xdr:colOff>0</xdr:colOff>
      <xdr:row>65</xdr:row>
      <xdr:rowOff>64558</xdr:rowOff>
    </xdr:from>
    <xdr:to>
      <xdr:col>18</xdr:col>
      <xdr:colOff>1059</xdr:colOff>
      <xdr:row>65</xdr:row>
      <xdr:rowOff>239684</xdr:rowOff>
    </xdr:to>
    <xdr:pic>
      <xdr:nvPicPr>
        <xdr:cNvPr id="1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175126"/>
        </a:xfrm>
        <a:prstGeom prst="rect">
          <a:avLst/>
        </a:prstGeom>
        <a:noFill/>
        <a:ln w="9525">
          <a:noFill/>
          <a:miter lim="800000"/>
          <a:headEnd/>
          <a:tailEnd/>
        </a:ln>
      </xdr:spPr>
    </xdr:pic>
    <xdr:clientData/>
  </xdr:twoCellAnchor>
  <xdr:twoCellAnchor editAs="oneCell">
    <xdr:from>
      <xdr:col>18</xdr:col>
      <xdr:colOff>0</xdr:colOff>
      <xdr:row>65</xdr:row>
      <xdr:rowOff>64558</xdr:rowOff>
    </xdr:from>
    <xdr:to>
      <xdr:col>18</xdr:col>
      <xdr:colOff>1059</xdr:colOff>
      <xdr:row>66</xdr:row>
      <xdr:rowOff>49184</xdr:rowOff>
    </xdr:to>
    <xdr:pic>
      <xdr:nvPicPr>
        <xdr:cNvPr id="1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260851"/>
        </a:xfrm>
        <a:prstGeom prst="rect">
          <a:avLst/>
        </a:prstGeom>
        <a:noFill/>
        <a:ln w="9525">
          <a:noFill/>
          <a:miter lim="800000"/>
          <a:headEnd/>
          <a:tailEnd/>
        </a:ln>
      </xdr:spPr>
    </xdr:pic>
    <xdr:clientData/>
  </xdr:twoCellAnchor>
  <xdr:twoCellAnchor editAs="oneCell">
    <xdr:from>
      <xdr:col>14</xdr:col>
      <xdr:colOff>266700</xdr:colOff>
      <xdr:row>64</xdr:row>
      <xdr:rowOff>76201</xdr:rowOff>
    </xdr:from>
    <xdr:to>
      <xdr:col>15</xdr:col>
      <xdr:colOff>352426</xdr:colOff>
      <xdr:row>65</xdr:row>
      <xdr:rowOff>238126</xdr:rowOff>
    </xdr:to>
    <xdr:pic>
      <xdr:nvPicPr>
        <xdr:cNvPr id="17" name="Picture 16" descr="download.jpg"/>
        <xdr:cNvPicPr>
          <a:picLocks noChangeAspect="1"/>
        </xdr:cNvPicPr>
      </xdr:nvPicPr>
      <xdr:blipFill>
        <a:blip xmlns:r="http://schemas.openxmlformats.org/officeDocument/2006/relationships" r:embed="rId5" cstate="print"/>
        <a:stretch>
          <a:fillRect/>
        </a:stretch>
      </xdr:blipFill>
      <xdr:spPr>
        <a:xfrm>
          <a:off x="5953125" y="8724901"/>
          <a:ext cx="457201" cy="438150"/>
        </a:xfrm>
        <a:prstGeom prst="rect">
          <a:avLst/>
        </a:prstGeom>
      </xdr:spPr>
    </xdr:pic>
    <xdr:clientData/>
  </xdr:twoCellAnchor>
  <xdr:twoCellAnchor editAs="oneCell">
    <xdr:from>
      <xdr:col>30</xdr:col>
      <xdr:colOff>228600</xdr:colOff>
      <xdr:row>64</xdr:row>
      <xdr:rowOff>76200</xdr:rowOff>
    </xdr:from>
    <xdr:to>
      <xdr:col>31</xdr:col>
      <xdr:colOff>325802</xdr:colOff>
      <xdr:row>65</xdr:row>
      <xdr:rowOff>189634</xdr:rowOff>
    </xdr:to>
    <xdr:pic>
      <xdr:nvPicPr>
        <xdr:cNvPr id="18" name="Picture 17" descr="download.jpg"/>
        <xdr:cNvPicPr>
          <a:picLocks noChangeAspect="1"/>
        </xdr:cNvPicPr>
      </xdr:nvPicPr>
      <xdr:blipFill>
        <a:blip xmlns:r="http://schemas.openxmlformats.org/officeDocument/2006/relationships" r:embed="rId5" cstate="print"/>
        <a:stretch>
          <a:fillRect/>
        </a:stretch>
      </xdr:blipFill>
      <xdr:spPr>
        <a:xfrm>
          <a:off x="12487275" y="8724900"/>
          <a:ext cx="468677" cy="389659"/>
        </a:xfrm>
        <a:prstGeom prst="rect">
          <a:avLst/>
        </a:prstGeom>
      </xdr:spPr>
    </xdr:pic>
    <xdr:clientData/>
  </xdr:twoCellAnchor>
  <xdr:twoCellAnchor editAs="oneCell">
    <xdr:from>
      <xdr:col>18</xdr:col>
      <xdr:colOff>0</xdr:colOff>
      <xdr:row>97</xdr:row>
      <xdr:rowOff>64558</xdr:rowOff>
    </xdr:from>
    <xdr:to>
      <xdr:col>18</xdr:col>
      <xdr:colOff>1059</xdr:colOff>
      <xdr:row>97</xdr:row>
      <xdr:rowOff>239684</xdr:rowOff>
    </xdr:to>
    <xdr:pic>
      <xdr:nvPicPr>
        <xdr:cNvPr id="1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97</xdr:row>
      <xdr:rowOff>64558</xdr:rowOff>
    </xdr:from>
    <xdr:to>
      <xdr:col>18</xdr:col>
      <xdr:colOff>1059</xdr:colOff>
      <xdr:row>98</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96</xdr:row>
      <xdr:rowOff>76201</xdr:rowOff>
    </xdr:from>
    <xdr:to>
      <xdr:col>15</xdr:col>
      <xdr:colOff>352426</xdr:colOff>
      <xdr:row>97</xdr:row>
      <xdr:rowOff>238126</xdr:rowOff>
    </xdr:to>
    <xdr:pic>
      <xdr:nvPicPr>
        <xdr:cNvPr id="21" name="Picture 2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96</xdr:row>
      <xdr:rowOff>76200</xdr:rowOff>
    </xdr:from>
    <xdr:to>
      <xdr:col>31</xdr:col>
      <xdr:colOff>325802</xdr:colOff>
      <xdr:row>97</xdr:row>
      <xdr:rowOff>189634</xdr:rowOff>
    </xdr:to>
    <xdr:pic>
      <xdr:nvPicPr>
        <xdr:cNvPr id="22" name="Picture 2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129</xdr:row>
      <xdr:rowOff>64558</xdr:rowOff>
    </xdr:from>
    <xdr:to>
      <xdr:col>18</xdr:col>
      <xdr:colOff>1059</xdr:colOff>
      <xdr:row>129</xdr:row>
      <xdr:rowOff>239684</xdr:rowOff>
    </xdr:to>
    <xdr:pic>
      <xdr:nvPicPr>
        <xdr:cNvPr id="2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129</xdr:row>
      <xdr:rowOff>64558</xdr:rowOff>
    </xdr:from>
    <xdr:to>
      <xdr:col>18</xdr:col>
      <xdr:colOff>1059</xdr:colOff>
      <xdr:row>130</xdr:row>
      <xdr:rowOff>49184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128</xdr:row>
      <xdr:rowOff>76201</xdr:rowOff>
    </xdr:from>
    <xdr:to>
      <xdr:col>15</xdr:col>
      <xdr:colOff>352426</xdr:colOff>
      <xdr:row>129</xdr:row>
      <xdr:rowOff>238126</xdr:rowOff>
    </xdr:to>
    <xdr:pic>
      <xdr:nvPicPr>
        <xdr:cNvPr id="25" name="Picture 2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128</xdr:row>
      <xdr:rowOff>76200</xdr:rowOff>
    </xdr:from>
    <xdr:to>
      <xdr:col>31</xdr:col>
      <xdr:colOff>325802</xdr:colOff>
      <xdr:row>129</xdr:row>
      <xdr:rowOff>189634</xdr:rowOff>
    </xdr:to>
    <xdr:pic>
      <xdr:nvPicPr>
        <xdr:cNvPr id="26" name="Picture 2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161</xdr:row>
      <xdr:rowOff>64558</xdr:rowOff>
    </xdr:from>
    <xdr:to>
      <xdr:col>18</xdr:col>
      <xdr:colOff>1059</xdr:colOff>
      <xdr:row>161</xdr:row>
      <xdr:rowOff>239684</xdr:rowOff>
    </xdr:to>
    <xdr:pic>
      <xdr:nvPicPr>
        <xdr:cNvPr id="27"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161</xdr:row>
      <xdr:rowOff>64558</xdr:rowOff>
    </xdr:from>
    <xdr:to>
      <xdr:col>18</xdr:col>
      <xdr:colOff>1059</xdr:colOff>
      <xdr:row>162</xdr:row>
      <xdr:rowOff>49184</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160</xdr:row>
      <xdr:rowOff>76201</xdr:rowOff>
    </xdr:from>
    <xdr:to>
      <xdr:col>15</xdr:col>
      <xdr:colOff>352426</xdr:colOff>
      <xdr:row>161</xdr:row>
      <xdr:rowOff>238126</xdr:rowOff>
    </xdr:to>
    <xdr:pic>
      <xdr:nvPicPr>
        <xdr:cNvPr id="29" name="Picture 28"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160</xdr:row>
      <xdr:rowOff>76200</xdr:rowOff>
    </xdr:from>
    <xdr:to>
      <xdr:col>31</xdr:col>
      <xdr:colOff>325802</xdr:colOff>
      <xdr:row>161</xdr:row>
      <xdr:rowOff>189634</xdr:rowOff>
    </xdr:to>
    <xdr:pic>
      <xdr:nvPicPr>
        <xdr:cNvPr id="30" name="Picture 29"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193</xdr:row>
      <xdr:rowOff>64558</xdr:rowOff>
    </xdr:from>
    <xdr:to>
      <xdr:col>18</xdr:col>
      <xdr:colOff>1059</xdr:colOff>
      <xdr:row>193</xdr:row>
      <xdr:rowOff>239684</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193</xdr:row>
      <xdr:rowOff>64558</xdr:rowOff>
    </xdr:from>
    <xdr:to>
      <xdr:col>18</xdr:col>
      <xdr:colOff>1059</xdr:colOff>
      <xdr:row>194</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192</xdr:row>
      <xdr:rowOff>76201</xdr:rowOff>
    </xdr:from>
    <xdr:to>
      <xdr:col>15</xdr:col>
      <xdr:colOff>352426</xdr:colOff>
      <xdr:row>193</xdr:row>
      <xdr:rowOff>238126</xdr:rowOff>
    </xdr:to>
    <xdr:pic>
      <xdr:nvPicPr>
        <xdr:cNvPr id="33" name="Picture 32"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192</xdr:row>
      <xdr:rowOff>76200</xdr:rowOff>
    </xdr:from>
    <xdr:to>
      <xdr:col>31</xdr:col>
      <xdr:colOff>325802</xdr:colOff>
      <xdr:row>193</xdr:row>
      <xdr:rowOff>189634</xdr:rowOff>
    </xdr:to>
    <xdr:pic>
      <xdr:nvPicPr>
        <xdr:cNvPr id="34" name="Picture 33"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225</xdr:row>
      <xdr:rowOff>64558</xdr:rowOff>
    </xdr:from>
    <xdr:to>
      <xdr:col>18</xdr:col>
      <xdr:colOff>1059</xdr:colOff>
      <xdr:row>225</xdr:row>
      <xdr:rowOff>239684</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225</xdr:row>
      <xdr:rowOff>64558</xdr:rowOff>
    </xdr:from>
    <xdr:to>
      <xdr:col>18</xdr:col>
      <xdr:colOff>1059</xdr:colOff>
      <xdr:row>226</xdr:row>
      <xdr:rowOff>49184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224</xdr:row>
      <xdr:rowOff>76201</xdr:rowOff>
    </xdr:from>
    <xdr:to>
      <xdr:col>15</xdr:col>
      <xdr:colOff>352426</xdr:colOff>
      <xdr:row>225</xdr:row>
      <xdr:rowOff>238126</xdr:rowOff>
    </xdr:to>
    <xdr:pic>
      <xdr:nvPicPr>
        <xdr:cNvPr id="37" name="Picture 36"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224</xdr:row>
      <xdr:rowOff>76200</xdr:rowOff>
    </xdr:from>
    <xdr:to>
      <xdr:col>31</xdr:col>
      <xdr:colOff>325802</xdr:colOff>
      <xdr:row>225</xdr:row>
      <xdr:rowOff>189634</xdr:rowOff>
    </xdr:to>
    <xdr:pic>
      <xdr:nvPicPr>
        <xdr:cNvPr id="38" name="Picture 37"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257</xdr:row>
      <xdr:rowOff>64558</xdr:rowOff>
    </xdr:from>
    <xdr:to>
      <xdr:col>18</xdr:col>
      <xdr:colOff>1059</xdr:colOff>
      <xdr:row>257</xdr:row>
      <xdr:rowOff>239684</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257</xdr:row>
      <xdr:rowOff>64558</xdr:rowOff>
    </xdr:from>
    <xdr:to>
      <xdr:col>18</xdr:col>
      <xdr:colOff>1059</xdr:colOff>
      <xdr:row>258</xdr:row>
      <xdr:rowOff>49184</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256</xdr:row>
      <xdr:rowOff>76201</xdr:rowOff>
    </xdr:from>
    <xdr:to>
      <xdr:col>15</xdr:col>
      <xdr:colOff>352426</xdr:colOff>
      <xdr:row>257</xdr:row>
      <xdr:rowOff>238126</xdr:rowOff>
    </xdr:to>
    <xdr:pic>
      <xdr:nvPicPr>
        <xdr:cNvPr id="41" name="Picture 4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256</xdr:row>
      <xdr:rowOff>76200</xdr:rowOff>
    </xdr:from>
    <xdr:to>
      <xdr:col>31</xdr:col>
      <xdr:colOff>325802</xdr:colOff>
      <xdr:row>257</xdr:row>
      <xdr:rowOff>189634</xdr:rowOff>
    </xdr:to>
    <xdr:pic>
      <xdr:nvPicPr>
        <xdr:cNvPr id="42" name="Picture 4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289</xdr:row>
      <xdr:rowOff>64558</xdr:rowOff>
    </xdr:from>
    <xdr:to>
      <xdr:col>18</xdr:col>
      <xdr:colOff>1059</xdr:colOff>
      <xdr:row>289</xdr:row>
      <xdr:rowOff>239684</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289</xdr:row>
      <xdr:rowOff>64558</xdr:rowOff>
    </xdr:from>
    <xdr:to>
      <xdr:col>18</xdr:col>
      <xdr:colOff>1059</xdr:colOff>
      <xdr:row>290</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288</xdr:row>
      <xdr:rowOff>76201</xdr:rowOff>
    </xdr:from>
    <xdr:to>
      <xdr:col>15</xdr:col>
      <xdr:colOff>352426</xdr:colOff>
      <xdr:row>289</xdr:row>
      <xdr:rowOff>238126</xdr:rowOff>
    </xdr:to>
    <xdr:pic>
      <xdr:nvPicPr>
        <xdr:cNvPr id="45" name="Picture 4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288</xdr:row>
      <xdr:rowOff>76200</xdr:rowOff>
    </xdr:from>
    <xdr:to>
      <xdr:col>31</xdr:col>
      <xdr:colOff>325802</xdr:colOff>
      <xdr:row>289</xdr:row>
      <xdr:rowOff>189634</xdr:rowOff>
    </xdr:to>
    <xdr:pic>
      <xdr:nvPicPr>
        <xdr:cNvPr id="46" name="Picture 4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am%20related/Exam%202022-23/result%20sheet/Class%203-4/Class%203rd%20&amp;%204th%20%20Result%20Sheet-2023-By-HL-JA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सामान्य जानकारी"/>
      <sheetName val="Master sheet"/>
      <sheetName val="Marks Entry 3rd"/>
      <sheetName val="Marks Entry 4th"/>
      <sheetName val="Result Sheet"/>
      <sheetName val="Teacher &amp; Cat. Wise Result"/>
      <sheetName val="Result Aggregate"/>
      <sheetName val="Full Marksheet"/>
      <sheetName val="Duble sheet Report Card"/>
    </sheetNames>
    <sheetDataSet>
      <sheetData sheetId="0"/>
      <sheetData sheetId="1">
        <row r="11">
          <cell r="D11" t="str">
            <v>Hindi</v>
          </cell>
        </row>
      </sheetData>
      <sheetData sheetId="2"/>
      <sheetData sheetId="3"/>
      <sheetData sheetId="4">
        <row r="4">
          <cell r="DJ4" t="str">
            <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LtNtUR-_iP8" TargetMode="External"/><Relationship Id="rId3" Type="http://schemas.openxmlformats.org/officeDocument/2006/relationships/hyperlink" Target="https://youtu.be/-g0L49HEEsU" TargetMode="External"/><Relationship Id="rId7" Type="http://schemas.openxmlformats.org/officeDocument/2006/relationships/hyperlink" Target="https://youtu.be/LtNtUR-_iP8" TargetMode="External"/><Relationship Id="rId2" Type="http://schemas.openxmlformats.org/officeDocument/2006/relationships/hyperlink" Target="https://youtu.be/-g0L49HEEsU" TargetMode="External"/><Relationship Id="rId1" Type="http://schemas.openxmlformats.org/officeDocument/2006/relationships/hyperlink" Target="https://youtube.com/c/Heeralaljat" TargetMode="External"/><Relationship Id="rId6" Type="http://schemas.openxmlformats.org/officeDocument/2006/relationships/hyperlink" Target="https://youtu.be/LtNtUR-_iP8" TargetMode="External"/><Relationship Id="rId5" Type="http://schemas.openxmlformats.org/officeDocument/2006/relationships/hyperlink" Target="https://youtu.be/KH69Y_uPILw" TargetMode="External"/><Relationship Id="rId10" Type="http://schemas.openxmlformats.org/officeDocument/2006/relationships/drawing" Target="../drawings/drawing1.xml"/><Relationship Id="rId4" Type="http://schemas.openxmlformats.org/officeDocument/2006/relationships/hyperlink" Target="https://youtu.be/KH69Y_uPILw"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youtu.be/LtNtUR-_iP8" TargetMode="External"/><Relationship Id="rId1" Type="http://schemas.openxmlformats.org/officeDocument/2006/relationships/hyperlink" Target="https://youtu.be/ThY9TGuohzE" TargetMode="External"/><Relationship Id="rId5" Type="http://schemas.openxmlformats.org/officeDocument/2006/relationships/vmlDrawing" Target="../drawings/vmlDrawing1.vml"/><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mailto:ocdcdabok2003@gmail.com" TargetMode="External"/><Relationship Id="rId7" Type="http://schemas.openxmlformats.org/officeDocument/2006/relationships/drawing" Target="../drawings/drawing2.xml"/><Relationship Id="rId2" Type="http://schemas.openxmlformats.org/officeDocument/2006/relationships/hyperlink" Target="https://youtu.be/-g0L49HEEsU" TargetMode="External"/><Relationship Id="rId1" Type="http://schemas.openxmlformats.org/officeDocument/2006/relationships/hyperlink" Target="mailto:heeralaljatchandawal@gmail.com" TargetMode="External"/><Relationship Id="rId6" Type="http://schemas.openxmlformats.org/officeDocument/2006/relationships/printerSettings" Target="../printerSettings/printerSettings2.bin"/><Relationship Id="rId5" Type="http://schemas.openxmlformats.org/officeDocument/2006/relationships/hyperlink" Target="https://youtu.be/LtNtUR-_iP8" TargetMode="External"/><Relationship Id="rId4" Type="http://schemas.openxmlformats.org/officeDocument/2006/relationships/hyperlink" Target="https://youtu.be/LtNtUR-_iP8"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ThY9TGuohz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youtu.be/ThY9TGuohz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youtu.be/ThY9TGuohz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B2:N50"/>
  <sheetViews>
    <sheetView showGridLines="0" showRowColHeaders="0" tabSelected="1" workbookViewId="0">
      <selection activeCell="M43" sqref="M43"/>
    </sheetView>
  </sheetViews>
  <sheetFormatPr defaultRowHeight="15"/>
  <cols>
    <col min="1" max="1" width="5.375" customWidth="1"/>
    <col min="2" max="2" width="3.25" customWidth="1"/>
    <col min="3" max="3" width="14.125" customWidth="1"/>
    <col min="4" max="6" width="25.75" customWidth="1"/>
    <col min="7" max="7" width="11.25" customWidth="1"/>
    <col min="8" max="8" width="22.75" customWidth="1"/>
    <col min="9" max="9" width="4.125" customWidth="1"/>
    <col min="11" max="11" width="13.125" customWidth="1"/>
    <col min="12" max="12" width="16" customWidth="1"/>
    <col min="13" max="13" width="13.625" customWidth="1"/>
    <col min="14" max="14" width="14.375" customWidth="1"/>
  </cols>
  <sheetData>
    <row r="2" spans="2:14">
      <c r="B2" s="12"/>
      <c r="C2" s="12"/>
      <c r="D2" s="12"/>
      <c r="E2" s="12"/>
      <c r="F2" s="12"/>
      <c r="G2" s="12"/>
      <c r="H2" s="12"/>
      <c r="I2" s="12"/>
    </row>
    <row r="3" spans="2:14" ht="31.5" customHeight="1">
      <c r="B3" s="12"/>
      <c r="C3" s="495" t="s">
        <v>282</v>
      </c>
      <c r="D3" s="495"/>
      <c r="E3" s="495"/>
      <c r="F3" s="495"/>
      <c r="G3" s="495"/>
      <c r="H3" s="495"/>
      <c r="I3" s="12"/>
      <c r="L3" s="491" t="s">
        <v>40</v>
      </c>
      <c r="M3" s="491"/>
      <c r="N3" s="491"/>
    </row>
    <row r="4" spans="2:14" ht="21" customHeight="1">
      <c r="B4" s="12"/>
      <c r="C4" s="494" t="s">
        <v>80</v>
      </c>
      <c r="D4" s="494"/>
      <c r="E4" s="494"/>
      <c r="F4" s="494"/>
      <c r="G4" s="494"/>
      <c r="H4" s="494"/>
      <c r="I4" s="12"/>
      <c r="L4" s="491"/>
      <c r="M4" s="491"/>
      <c r="N4" s="491"/>
    </row>
    <row r="5" spans="2:14" ht="39.950000000000003" customHeight="1">
      <c r="B5" s="12"/>
      <c r="C5" s="492" t="s">
        <v>246</v>
      </c>
      <c r="D5" s="493"/>
      <c r="E5" s="493"/>
      <c r="F5" s="493"/>
      <c r="G5" s="493"/>
      <c r="H5" s="493"/>
      <c r="I5" s="12"/>
      <c r="L5" s="465" t="s">
        <v>243</v>
      </c>
      <c r="M5" s="465"/>
      <c r="N5" s="465"/>
    </row>
    <row r="6" spans="2:14" ht="47.25" customHeight="1">
      <c r="B6" s="12"/>
      <c r="C6" s="523" t="s">
        <v>247</v>
      </c>
      <c r="D6" s="524"/>
      <c r="E6" s="524"/>
      <c r="F6" s="524"/>
      <c r="G6" s="524"/>
      <c r="H6" s="524"/>
      <c r="I6" s="12"/>
      <c r="K6" s="498" t="s">
        <v>245</v>
      </c>
      <c r="L6" s="498"/>
      <c r="M6" s="497" t="s">
        <v>257</v>
      </c>
      <c r="N6" s="497"/>
    </row>
    <row r="7" spans="2:14" ht="46.5" customHeight="1" thickBot="1">
      <c r="B7" s="12"/>
      <c r="C7" s="525" t="s">
        <v>81</v>
      </c>
      <c r="D7" s="526"/>
      <c r="E7" s="526"/>
      <c r="F7" s="526"/>
      <c r="G7" s="526"/>
      <c r="H7" s="526"/>
      <c r="I7" s="12"/>
      <c r="K7" s="499">
        <v>46078</v>
      </c>
      <c r="L7" s="499"/>
      <c r="M7" s="496" t="s">
        <v>277</v>
      </c>
      <c r="N7" s="496"/>
    </row>
    <row r="8" spans="2:14" ht="29.25" customHeight="1" thickBot="1">
      <c r="B8" s="12"/>
      <c r="C8" s="20" t="s">
        <v>42</v>
      </c>
      <c r="D8" s="224" t="s">
        <v>43</v>
      </c>
      <c r="E8" s="227" t="s">
        <v>140</v>
      </c>
      <c r="F8" s="219" t="s">
        <v>148</v>
      </c>
      <c r="G8" s="527" t="s">
        <v>82</v>
      </c>
      <c r="H8" s="528"/>
      <c r="I8" s="12"/>
      <c r="K8" s="500" t="s">
        <v>230</v>
      </c>
      <c r="L8" s="501"/>
      <c r="M8" s="502"/>
    </row>
    <row r="9" spans="2:14" ht="21" customHeight="1" thickBot="1">
      <c r="B9" s="12"/>
      <c r="C9" s="221">
        <v>1</v>
      </c>
      <c r="D9" s="225" t="s">
        <v>44</v>
      </c>
      <c r="E9" s="220"/>
      <c r="F9" s="22" t="s">
        <v>235</v>
      </c>
      <c r="G9" s="484" t="s">
        <v>235</v>
      </c>
      <c r="H9" s="485"/>
      <c r="I9" s="12"/>
      <c r="K9" s="503"/>
      <c r="L9" s="504"/>
      <c r="M9" s="505"/>
    </row>
    <row r="10" spans="2:14" ht="21" customHeight="1" thickBot="1">
      <c r="B10" s="12"/>
      <c r="C10" s="222">
        <v>2</v>
      </c>
      <c r="D10" s="226" t="s">
        <v>45</v>
      </c>
      <c r="E10" s="220"/>
      <c r="F10" s="22" t="s">
        <v>236</v>
      </c>
      <c r="G10" s="484" t="s">
        <v>236</v>
      </c>
      <c r="H10" s="485"/>
      <c r="I10" s="12"/>
      <c r="K10" s="503"/>
      <c r="L10" s="504"/>
      <c r="M10" s="505"/>
    </row>
    <row r="11" spans="2:14" ht="18.75" customHeight="1" thickBot="1">
      <c r="B11" s="12"/>
      <c r="C11" s="221">
        <v>3</v>
      </c>
      <c r="D11" s="226" t="s">
        <v>46</v>
      </c>
      <c r="E11" s="220"/>
      <c r="F11" s="22" t="s">
        <v>235</v>
      </c>
      <c r="G11" s="484" t="s">
        <v>235</v>
      </c>
      <c r="H11" s="485"/>
      <c r="I11" s="12"/>
      <c r="K11" s="503"/>
      <c r="L11" s="504"/>
      <c r="M11" s="505"/>
    </row>
    <row r="12" spans="2:14" ht="21.75" customHeight="1" thickBot="1">
      <c r="B12" s="12"/>
      <c r="C12" s="223">
        <v>4</v>
      </c>
      <c r="D12" s="226" t="s">
        <v>126</v>
      </c>
      <c r="E12" s="220"/>
      <c r="F12" s="22">
        <v>50</v>
      </c>
      <c r="G12" s="521">
        <v>50</v>
      </c>
      <c r="H12" s="522"/>
      <c r="I12" s="12"/>
      <c r="K12" s="503"/>
      <c r="L12" s="504"/>
      <c r="M12" s="505"/>
    </row>
    <row r="13" spans="2:14" ht="21" customHeight="1" thickBot="1">
      <c r="B13" s="12"/>
      <c r="C13" s="529" t="s">
        <v>132</v>
      </c>
      <c r="D13" s="530"/>
      <c r="E13" s="530"/>
      <c r="F13" s="530"/>
      <c r="G13" s="530"/>
      <c r="H13" s="531"/>
      <c r="I13" s="12"/>
      <c r="K13" s="506"/>
      <c r="L13" s="507"/>
      <c r="M13" s="508"/>
    </row>
    <row r="14" spans="2:14" ht="21" customHeight="1" thickBot="1">
      <c r="B14" s="12"/>
      <c r="C14" s="529"/>
      <c r="D14" s="530"/>
      <c r="E14" s="530"/>
      <c r="F14" s="530"/>
      <c r="G14" s="530"/>
      <c r="H14" s="531"/>
      <c r="I14" s="12"/>
    </row>
    <row r="15" spans="2:14" ht="21" customHeight="1" thickTop="1" thickBot="1">
      <c r="B15" s="12"/>
      <c r="C15" s="19"/>
      <c r="D15" s="478" t="s">
        <v>49</v>
      </c>
      <c r="E15" s="478"/>
      <c r="F15" s="232" t="s">
        <v>50</v>
      </c>
      <c r="G15" s="216"/>
      <c r="H15" s="509" t="s">
        <v>231</v>
      </c>
      <c r="I15" s="12"/>
    </row>
    <row r="16" spans="2:14" ht="21" customHeight="1" thickTop="1" thickBot="1">
      <c r="B16" s="12"/>
      <c r="C16" s="19"/>
      <c r="D16" s="478" t="s">
        <v>141</v>
      </c>
      <c r="E16" s="478"/>
      <c r="F16" s="232" t="s">
        <v>51</v>
      </c>
      <c r="G16" s="216"/>
      <c r="H16" s="510"/>
      <c r="I16" s="12"/>
      <c r="K16" s="512" t="s">
        <v>256</v>
      </c>
      <c r="L16" s="513"/>
      <c r="M16" s="514"/>
    </row>
    <row r="17" spans="2:13" ht="21" customHeight="1" thickTop="1" thickBot="1">
      <c r="B17" s="12"/>
      <c r="C17" s="19"/>
      <c r="D17" s="478" t="s">
        <v>142</v>
      </c>
      <c r="E17" s="478"/>
      <c r="F17" s="232" t="s">
        <v>52</v>
      </c>
      <c r="G17" s="216"/>
      <c r="H17" s="510"/>
      <c r="I17" s="12"/>
      <c r="K17" s="515"/>
      <c r="L17" s="516"/>
      <c r="M17" s="517"/>
    </row>
    <row r="18" spans="2:13" ht="21" customHeight="1" thickTop="1" thickBot="1">
      <c r="B18" s="12"/>
      <c r="C18" s="19"/>
      <c r="D18" s="478" t="s">
        <v>143</v>
      </c>
      <c r="E18" s="478"/>
      <c r="F18" s="232" t="s">
        <v>53</v>
      </c>
      <c r="G18" s="216"/>
      <c r="H18" s="511"/>
      <c r="I18" s="12"/>
      <c r="K18" s="515"/>
      <c r="L18" s="516"/>
      <c r="M18" s="517"/>
    </row>
    <row r="19" spans="2:13" ht="21" customHeight="1" thickTop="1" thickBot="1">
      <c r="B19" s="12"/>
      <c r="C19" s="19"/>
      <c r="D19" s="478" t="s">
        <v>144</v>
      </c>
      <c r="E19" s="478"/>
      <c r="F19" s="232" t="s">
        <v>54</v>
      </c>
      <c r="G19" s="216"/>
      <c r="H19" s="217"/>
      <c r="I19" s="12"/>
      <c r="K19" s="515"/>
      <c r="L19" s="516"/>
      <c r="M19" s="517"/>
    </row>
    <row r="20" spans="2:13" ht="21" customHeight="1" thickTop="1" thickBot="1">
      <c r="B20" s="12"/>
      <c r="C20" s="19"/>
      <c r="D20" s="478" t="s">
        <v>145</v>
      </c>
      <c r="E20" s="478"/>
      <c r="F20" s="232" t="s">
        <v>55</v>
      </c>
      <c r="G20" s="216"/>
      <c r="H20" s="217"/>
      <c r="I20" s="12"/>
      <c r="K20" s="515"/>
      <c r="L20" s="516"/>
      <c r="M20" s="517"/>
    </row>
    <row r="21" spans="2:13" ht="21" customHeight="1" thickTop="1" thickBot="1">
      <c r="B21" s="12"/>
      <c r="C21" s="19"/>
      <c r="D21" s="5"/>
      <c r="E21" s="5"/>
      <c r="F21" s="5"/>
      <c r="G21" s="216"/>
      <c r="H21" s="217"/>
      <c r="I21" s="12"/>
      <c r="K21" s="515"/>
      <c r="L21" s="516"/>
      <c r="M21" s="517"/>
    </row>
    <row r="22" spans="2:13" ht="21" customHeight="1" thickBot="1">
      <c r="B22" s="12"/>
      <c r="C22" s="19"/>
      <c r="D22" s="479" t="s">
        <v>83</v>
      </c>
      <c r="E22" s="480"/>
      <c r="F22" s="480"/>
      <c r="G22" s="480"/>
      <c r="H22" s="481"/>
      <c r="I22" s="12"/>
      <c r="K22" s="515"/>
      <c r="L22" s="516"/>
      <c r="M22" s="517"/>
    </row>
    <row r="23" spans="2:13" ht="21" customHeight="1" thickBot="1">
      <c r="B23" s="12"/>
      <c r="C23" s="19">
        <v>81</v>
      </c>
      <c r="D23" s="482" t="s">
        <v>47</v>
      </c>
      <c r="E23" s="483"/>
      <c r="F23" s="22">
        <v>50</v>
      </c>
      <c r="G23" s="484" t="s">
        <v>48</v>
      </c>
      <c r="H23" s="485"/>
      <c r="I23" s="12"/>
      <c r="K23" s="515"/>
      <c r="L23" s="516"/>
      <c r="M23" s="517"/>
    </row>
    <row r="24" spans="2:13" ht="21" customHeight="1" thickBot="1">
      <c r="B24" s="12"/>
      <c r="C24" s="19">
        <v>82</v>
      </c>
      <c r="D24" s="482" t="s">
        <v>58</v>
      </c>
      <c r="E24" s="483"/>
      <c r="F24" s="22">
        <v>100</v>
      </c>
      <c r="G24" s="486"/>
      <c r="H24" s="487"/>
      <c r="I24" s="12"/>
      <c r="K24" s="518"/>
      <c r="L24" s="519"/>
      <c r="M24" s="520"/>
    </row>
    <row r="25" spans="2:13" ht="21" customHeight="1" thickBot="1">
      <c r="B25" s="12"/>
      <c r="C25" s="18">
        <v>83</v>
      </c>
      <c r="D25" s="482" t="s">
        <v>56</v>
      </c>
      <c r="E25" s="483"/>
      <c r="F25" s="22">
        <v>50</v>
      </c>
      <c r="G25" s="488"/>
      <c r="H25" s="489"/>
      <c r="I25" s="12"/>
      <c r="K25" s="233"/>
      <c r="L25" s="233"/>
      <c r="M25" s="233"/>
    </row>
    <row r="26" spans="2:13" ht="31.5" customHeight="1">
      <c r="B26" s="12"/>
      <c r="C26" s="19"/>
      <c r="D26" s="490" t="s">
        <v>84</v>
      </c>
      <c r="E26" s="490"/>
      <c r="F26" s="490"/>
      <c r="G26" s="490"/>
      <c r="H26" s="490"/>
      <c r="I26" s="12"/>
      <c r="K26" s="233"/>
      <c r="L26" s="233"/>
      <c r="M26" s="233"/>
    </row>
    <row r="27" spans="2:13" ht="21" customHeight="1">
      <c r="B27" s="12"/>
      <c r="C27" s="19"/>
      <c r="D27" s="475" t="s">
        <v>49</v>
      </c>
      <c r="E27" s="475"/>
      <c r="F27" s="21" t="s">
        <v>50</v>
      </c>
      <c r="G27" s="17"/>
      <c r="H27" s="17"/>
      <c r="I27" s="12"/>
      <c r="K27" s="233"/>
      <c r="L27" s="233"/>
      <c r="M27" s="233"/>
    </row>
    <row r="28" spans="2:13" ht="21" customHeight="1">
      <c r="B28" s="12"/>
      <c r="C28" s="19"/>
      <c r="D28" s="475" t="s">
        <v>135</v>
      </c>
      <c r="E28" s="475"/>
      <c r="F28" s="218" t="s">
        <v>134</v>
      </c>
      <c r="G28" s="17"/>
      <c r="H28" s="17"/>
      <c r="I28" s="12"/>
      <c r="K28" s="233"/>
      <c r="L28" s="233"/>
      <c r="M28" s="233"/>
    </row>
    <row r="29" spans="2:13" ht="21" customHeight="1">
      <c r="B29" s="12"/>
      <c r="C29" s="19"/>
      <c r="D29" s="475" t="s">
        <v>136</v>
      </c>
      <c r="E29" s="475"/>
      <c r="F29" s="218" t="s">
        <v>51</v>
      </c>
      <c r="G29" s="17"/>
      <c r="H29" s="17"/>
      <c r="I29" s="12"/>
    </row>
    <row r="30" spans="2:13" ht="21" customHeight="1">
      <c r="B30" s="12"/>
      <c r="C30" s="19"/>
      <c r="D30" s="475" t="s">
        <v>137</v>
      </c>
      <c r="E30" s="475"/>
      <c r="F30" s="218" t="s">
        <v>52</v>
      </c>
      <c r="G30" s="17"/>
      <c r="H30" s="17"/>
      <c r="I30" s="12"/>
    </row>
    <row r="31" spans="2:13" ht="21" customHeight="1">
      <c r="B31" s="12"/>
      <c r="C31" s="19"/>
      <c r="D31" s="475" t="s">
        <v>138</v>
      </c>
      <c r="E31" s="475"/>
      <c r="F31" s="218" t="s">
        <v>53</v>
      </c>
      <c r="G31" s="17"/>
      <c r="H31" s="17"/>
      <c r="I31" s="12"/>
    </row>
    <row r="32" spans="2:13" ht="21" customHeight="1">
      <c r="B32" s="12"/>
      <c r="C32" s="19"/>
      <c r="D32" s="475" t="s">
        <v>139</v>
      </c>
      <c r="E32" s="475"/>
      <c r="F32" s="218" t="s">
        <v>54</v>
      </c>
      <c r="G32" s="17"/>
      <c r="H32" s="17"/>
      <c r="I32" s="12"/>
      <c r="K32" s="466" t="s">
        <v>278</v>
      </c>
      <c r="L32" s="466"/>
    </row>
    <row r="33" spans="2:11" ht="21" customHeight="1">
      <c r="B33" s="12"/>
      <c r="C33" s="19"/>
      <c r="D33" s="17"/>
      <c r="E33" s="17"/>
      <c r="F33" s="17"/>
      <c r="G33" s="17"/>
      <c r="H33" s="17"/>
      <c r="I33" s="12"/>
      <c r="K33" s="454" t="s">
        <v>277</v>
      </c>
    </row>
    <row r="34" spans="2:11" ht="39.950000000000003" customHeight="1">
      <c r="B34" s="12"/>
      <c r="C34" s="469" t="s">
        <v>34</v>
      </c>
      <c r="D34" s="470"/>
      <c r="E34" s="470"/>
      <c r="F34" s="470"/>
      <c r="G34" s="470"/>
      <c r="H34" s="470"/>
      <c r="I34" s="12"/>
    </row>
    <row r="35" spans="2:11">
      <c r="B35" s="12"/>
      <c r="C35" s="12"/>
      <c r="D35" s="12"/>
      <c r="E35" s="12"/>
      <c r="F35" s="12"/>
      <c r="G35" s="12"/>
      <c r="H35" s="12"/>
      <c r="I35" s="12"/>
    </row>
    <row r="37" spans="2:11" ht="26.25" customHeight="1">
      <c r="C37" s="471" t="s">
        <v>283</v>
      </c>
      <c r="D37" s="471"/>
      <c r="E37" s="471"/>
      <c r="F37" s="471"/>
      <c r="G37" s="471"/>
      <c r="H37" s="471"/>
    </row>
    <row r="38" spans="2:11" ht="17.25">
      <c r="F38" s="477" t="s">
        <v>232</v>
      </c>
      <c r="G38" s="477"/>
      <c r="H38" s="477"/>
    </row>
    <row r="39" spans="2:11" ht="24.95" customHeight="1">
      <c r="C39" s="472" t="s">
        <v>35</v>
      </c>
      <c r="D39" s="472"/>
      <c r="E39" s="472"/>
      <c r="F39" s="472"/>
      <c r="G39" s="472"/>
      <c r="H39" s="472"/>
    </row>
    <row r="40" spans="2:11" ht="24.95" customHeight="1">
      <c r="C40" s="473" t="s">
        <v>36</v>
      </c>
      <c r="D40" s="473"/>
      <c r="E40" s="473"/>
      <c r="F40" s="473"/>
      <c r="G40" s="473"/>
      <c r="H40" s="473"/>
    </row>
    <row r="41" spans="2:11" ht="24.95" customHeight="1">
      <c r="C41" s="474" t="s">
        <v>37</v>
      </c>
      <c r="D41" s="474"/>
      <c r="E41" s="474"/>
      <c r="F41" s="474"/>
      <c r="G41" s="474"/>
      <c r="H41" s="474"/>
    </row>
    <row r="42" spans="2:11" ht="24.95" customHeight="1">
      <c r="C42" s="476" t="s">
        <v>38</v>
      </c>
      <c r="D42" s="476"/>
      <c r="E42" s="476"/>
      <c r="F42" s="476"/>
      <c r="G42" s="476"/>
      <c r="H42" s="476"/>
    </row>
    <row r="43" spans="2:11" ht="23.25" customHeight="1">
      <c r="C43" s="467" t="s">
        <v>39</v>
      </c>
      <c r="D43" s="467"/>
      <c r="E43" s="467"/>
      <c r="F43" s="467"/>
      <c r="G43" s="467"/>
      <c r="H43" s="467"/>
    </row>
    <row r="46" spans="2:11" ht="22.5" customHeight="1">
      <c r="C46" s="468" t="s">
        <v>41</v>
      </c>
      <c r="D46" s="468"/>
      <c r="E46" s="468"/>
      <c r="F46" s="468"/>
      <c r="G46" s="468"/>
      <c r="H46" s="468"/>
    </row>
    <row r="47" spans="2:11" ht="18.75">
      <c r="C47" s="465" t="s">
        <v>243</v>
      </c>
      <c r="D47" s="467"/>
      <c r="E47" s="467"/>
      <c r="F47" s="467"/>
      <c r="G47" s="467"/>
      <c r="H47" s="467"/>
    </row>
    <row r="49" spans="5:6" ht="18.75">
      <c r="E49" s="465" t="s">
        <v>277</v>
      </c>
      <c r="F49" s="465"/>
    </row>
    <row r="50" spans="5:6" ht="18.75">
      <c r="E50" s="497" t="s">
        <v>257</v>
      </c>
      <c r="F50" s="497"/>
    </row>
  </sheetData>
  <sheetProtection password="C1FB" sheet="1" objects="1" scenarios="1" selectLockedCells="1"/>
  <mergeCells count="51">
    <mergeCell ref="E50:F50"/>
    <mergeCell ref="M6:N6"/>
    <mergeCell ref="K6:L6"/>
    <mergeCell ref="K7:L7"/>
    <mergeCell ref="K8:M13"/>
    <mergeCell ref="H15:H18"/>
    <mergeCell ref="K16:M24"/>
    <mergeCell ref="G10:H10"/>
    <mergeCell ref="G11:H11"/>
    <mergeCell ref="G12:H12"/>
    <mergeCell ref="C6:H6"/>
    <mergeCell ref="C7:H7"/>
    <mergeCell ref="G8:H8"/>
    <mergeCell ref="G9:H9"/>
    <mergeCell ref="C13:H14"/>
    <mergeCell ref="D15:E15"/>
    <mergeCell ref="D16:E16"/>
    <mergeCell ref="D17:E17"/>
    <mergeCell ref="L5:N5"/>
    <mergeCell ref="L3:N4"/>
    <mergeCell ref="C5:H5"/>
    <mergeCell ref="C4:H4"/>
    <mergeCell ref="C3:H3"/>
    <mergeCell ref="M7:N7"/>
    <mergeCell ref="D18:E18"/>
    <mergeCell ref="D19:E19"/>
    <mergeCell ref="D20:E20"/>
    <mergeCell ref="D22:H22"/>
    <mergeCell ref="D28:E28"/>
    <mergeCell ref="D25:E25"/>
    <mergeCell ref="D23:E23"/>
    <mergeCell ref="D24:E24"/>
    <mergeCell ref="G23:H25"/>
    <mergeCell ref="D26:H26"/>
    <mergeCell ref="D27:E27"/>
    <mergeCell ref="D29:E29"/>
    <mergeCell ref="D32:E32"/>
    <mergeCell ref="D30:E30"/>
    <mergeCell ref="D31:E31"/>
    <mergeCell ref="C42:H42"/>
    <mergeCell ref="F38:H38"/>
    <mergeCell ref="E49:F49"/>
    <mergeCell ref="K32:L32"/>
    <mergeCell ref="C43:H43"/>
    <mergeCell ref="C46:H46"/>
    <mergeCell ref="C47:H47"/>
    <mergeCell ref="C34:H34"/>
    <mergeCell ref="C37:H37"/>
    <mergeCell ref="C39:H39"/>
    <mergeCell ref="C40:H40"/>
    <mergeCell ref="C41:H41"/>
  </mergeCells>
  <hyperlinks>
    <hyperlink ref="C43" r:id="rId1"/>
    <hyperlink ref="L5" r:id="rId2"/>
    <hyperlink ref="C47" r:id="rId3"/>
    <hyperlink ref="E50" r:id="rId4"/>
    <hyperlink ref="M6" r:id="rId5"/>
    <hyperlink ref="M7" r:id="rId6"/>
    <hyperlink ref="E49" r:id="rId7"/>
    <hyperlink ref="K33" r:id="rId8"/>
  </hyperlinks>
  <pageMargins left="0.7" right="0.7" top="0.75" bottom="0.75" header="0.3" footer="0.3"/>
  <pageSetup orientation="portrait" r:id="rId9"/>
  <drawing r:id="rId10"/>
</worksheet>
</file>

<file path=xl/worksheets/sheet10.xml><?xml version="1.0" encoding="utf-8"?>
<worksheet xmlns="http://schemas.openxmlformats.org/spreadsheetml/2006/main" xmlns:r="http://schemas.openxmlformats.org/officeDocument/2006/relationships">
  <dimension ref="A1:AI339"/>
  <sheetViews>
    <sheetView showGridLines="0" view="pageBreakPreview" zoomScaleSheetLayoutView="100" workbookViewId="0">
      <selection activeCell="AC14" sqref="AC14"/>
    </sheetView>
  </sheetViews>
  <sheetFormatPr defaultRowHeight="15"/>
  <cols>
    <col min="1" max="1" width="2.875" style="98" customWidth="1"/>
    <col min="2" max="2" width="16.625" style="44" customWidth="1"/>
    <col min="3" max="8" width="4.375" style="44" customWidth="1"/>
    <col min="9" max="9" width="4.875" style="44" customWidth="1"/>
    <col min="10" max="10" width="4.375" style="44" customWidth="1"/>
    <col min="11" max="12" width="6.625" style="44" customWidth="1"/>
    <col min="13" max="14" width="4.375" style="44" customWidth="1"/>
    <col min="15" max="15" width="4.625" style="44" customWidth="1"/>
    <col min="16" max="16" width="6.25" style="44" customWidth="1"/>
    <col min="17" max="18" width="9" style="44"/>
    <col min="19" max="19" width="7.5" style="44" customWidth="1"/>
    <col min="20" max="20" width="11.375" style="44" customWidth="1"/>
    <col min="21" max="21" width="9" style="44"/>
    <col min="22" max="22" width="10.875" style="44" customWidth="1"/>
    <col min="23" max="23" width="6.125" style="44" customWidth="1"/>
    <col min="24" max="24" width="9" style="44"/>
    <col min="25" max="25" width="9" style="44" hidden="1" customWidth="1"/>
    <col min="26" max="26" width="0" style="44" hidden="1" customWidth="1"/>
    <col min="27" max="32" width="9" style="44"/>
    <col min="33" max="41" width="0" style="44" hidden="1" customWidth="1"/>
    <col min="42" max="16384" width="9" style="44"/>
  </cols>
  <sheetData>
    <row r="1" spans="1:35" ht="24" customHeight="1">
      <c r="B1" s="935" t="str">
        <f>IF('Master sheet'!$D$14="Hindi","वार्षिक रिपोर्ट कार्ड ","Report Card")</f>
        <v xml:space="preserve">वार्षिक रिपोर्ट कार्ड </v>
      </c>
      <c r="C1" s="935"/>
      <c r="D1" s="935"/>
      <c r="E1" s="935"/>
      <c r="F1" s="935"/>
      <c r="G1" s="935"/>
      <c r="H1" s="935"/>
      <c r="I1" s="935"/>
      <c r="J1" s="935"/>
      <c r="K1" s="935"/>
      <c r="L1" s="935"/>
      <c r="M1" s="935"/>
      <c r="N1" s="935"/>
      <c r="O1" s="935"/>
      <c r="P1" s="935"/>
      <c r="S1" s="76"/>
      <c r="T1" s="76"/>
      <c r="U1" s="76"/>
      <c r="V1" s="76"/>
      <c r="W1" s="76"/>
    </row>
    <row r="2" spans="1:35" ht="21.75" customHeight="1" thickBot="1">
      <c r="B2" s="936" t="str">
        <f>IF('Master sheet'!$D$14="Hindi","शिक्षा विभाग, राजस्थान सरकार","Education Department, Rajasthan Government")</f>
        <v>शिक्षा विभाग, राजस्थान सरकार</v>
      </c>
      <c r="C2" s="936"/>
      <c r="D2" s="936"/>
      <c r="E2" s="936"/>
      <c r="F2" s="936"/>
      <c r="G2" s="936"/>
      <c r="H2" s="936"/>
      <c r="I2" s="936"/>
      <c r="J2" s="936"/>
      <c r="K2" s="936"/>
      <c r="L2" s="936"/>
      <c r="M2" s="936"/>
      <c r="N2" s="936"/>
      <c r="O2" s="936"/>
      <c r="P2" s="936"/>
      <c r="S2" s="76"/>
      <c r="T2" s="76"/>
      <c r="U2" s="77" t="s">
        <v>85</v>
      </c>
      <c r="V2" s="76"/>
      <c r="W2" s="76"/>
    </row>
    <row r="3" spans="1:35" s="99" customFormat="1" ht="24" customHeight="1" thickBot="1">
      <c r="A3" s="320"/>
      <c r="B3" s="884" t="str">
        <f>IF('Master sheet'!$D$14="Hindi","विद्यालय का नाम :-","School Name :- ")</f>
        <v>विद्यालय का नाम :-</v>
      </c>
      <c r="C3" s="884"/>
      <c r="D3" s="884"/>
      <c r="E3" s="885" t="str">
        <f>IF(AND(N8=""),"",IF('Master sheet'!$D$14="Hindi",'Master sheet'!$D$8,'Master sheet'!$D$7))</f>
        <v xml:space="preserve">महात्मा गाँधी राजकीय विद्यालय (अंग्रेजी माध्यम) बर, पाली </v>
      </c>
      <c r="F3" s="885"/>
      <c r="G3" s="885"/>
      <c r="H3" s="885"/>
      <c r="I3" s="885"/>
      <c r="J3" s="885"/>
      <c r="K3" s="885"/>
      <c r="L3" s="885"/>
      <c r="M3" s="885"/>
      <c r="N3" s="885"/>
      <c r="O3" s="885"/>
      <c r="P3" s="885"/>
      <c r="S3" s="310"/>
      <c r="T3" s="78"/>
      <c r="U3" s="77" t="s">
        <v>229</v>
      </c>
      <c r="V3" s="78"/>
      <c r="W3" s="310"/>
    </row>
    <row r="4" spans="1:35" ht="18.95" customHeight="1" thickBot="1">
      <c r="B4" s="318"/>
      <c r="C4" s="318"/>
      <c r="D4" s="318"/>
      <c r="E4" s="886" t="str">
        <f>IF(AND(N8=""),"",IF('Master sheet'!$D$14="Hindi",CONCATENATE("(विद्यालय मान्यता क्रमांक व वर्ष : ","  ",'Master sheet'!$D$6),CONCATENATE("(School Recognition Number &amp; Years : ","  ",'Master sheet'!$D$6)))</f>
        <v>(विद्यालय मान्यता क्रमांक व वर्ष :   शिक्षा/पाली/1995/2001</v>
      </c>
      <c r="F4" s="886"/>
      <c r="G4" s="886"/>
      <c r="H4" s="886"/>
      <c r="I4" s="886"/>
      <c r="J4" s="886"/>
      <c r="K4" s="886"/>
      <c r="L4" s="886"/>
      <c r="M4" s="886"/>
      <c r="N4" s="886"/>
      <c r="O4" s="886"/>
      <c r="P4" s="886"/>
      <c r="S4" s="76"/>
      <c r="T4" s="76"/>
      <c r="U4" s="76"/>
      <c r="V4" s="76"/>
      <c r="W4" s="76"/>
    </row>
    <row r="5" spans="1:35" ht="18.95" customHeight="1">
      <c r="B5" s="316" t="str">
        <f>IF('Master sheet'!$D$14="Hindi","कक्षा  :-","CLASS :- ")</f>
        <v>कक्षा  :-</v>
      </c>
      <c r="C5" s="937" t="str">
        <f>IFERROR(IF(AND(N8=""),"",VLOOKUP(N8,Marks,2,0)),"")</f>
        <v>PP+5</v>
      </c>
      <c r="D5" s="937"/>
      <c r="E5" s="938" t="str">
        <f>IF('Master sheet'!$D$14="Hindi","सेक्शन :-","Section :- ")</f>
        <v>सेक्शन :-</v>
      </c>
      <c r="F5" s="938"/>
      <c r="G5" s="938"/>
      <c r="H5" s="937" t="str">
        <f>IFERROR(IF(AND(N8=""),"",VLOOKUP(N8,Marks,3,0)),"")</f>
        <v>A</v>
      </c>
      <c r="I5" s="937"/>
      <c r="J5" s="939" t="str">
        <f>IF('Master sheet'!$D$14="Hindi","सत्र :- ","Session :- ")</f>
        <v xml:space="preserve">सत्र :- </v>
      </c>
      <c r="K5" s="939"/>
      <c r="L5" s="939"/>
      <c r="M5" s="939"/>
      <c r="N5" s="949" t="str">
        <f>IF(AND(N8=""),"",'Marks Entry Nursery'!$I$2)</f>
        <v>2025-26</v>
      </c>
      <c r="O5" s="949"/>
      <c r="P5" s="949"/>
      <c r="S5" s="76"/>
      <c r="T5" s="952" t="str">
        <f>IF('Master sheet'!$D$14="Hindi",Y9,Y8)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v>
      </c>
      <c r="U5" s="953"/>
      <c r="V5" s="954"/>
      <c r="W5" s="76"/>
      <c r="Y5" s="44">
        <f>IF(T3="",MIN('Result Sheet'!B8:B207),T3)</f>
        <v>301</v>
      </c>
      <c r="AH5" s="321" t="str">
        <f>N7</f>
        <v>28-10-2014</v>
      </c>
    </row>
    <row r="6" spans="1:35" ht="18.95" customHeight="1">
      <c r="B6" s="946" t="str">
        <f>IF('Master sheet'!$D$14="Hindi","विद्यार्थी का नाम :-","Student's Name :-")</f>
        <v>विद्यार्थी का नाम :-</v>
      </c>
      <c r="C6" s="946"/>
      <c r="D6" s="946"/>
      <c r="E6" s="947" t="str">
        <f>IFERROR(IF(AND(N8=""),"",VLOOKUP(N8,Marks,6,0)),"")</f>
        <v>AAKIFA BANO</v>
      </c>
      <c r="F6" s="947"/>
      <c r="G6" s="947"/>
      <c r="H6" s="947"/>
      <c r="I6" s="947"/>
      <c r="J6" s="925" t="str">
        <f>IF('Master sheet'!$D$14="Hindi","प्रवेशांक :","SR. NO. :")</f>
        <v>प्रवेशांक :</v>
      </c>
      <c r="K6" s="925"/>
      <c r="L6" s="925"/>
      <c r="M6" s="925"/>
      <c r="N6" s="950">
        <f>IFERROR(IF(AND(N8=""),"",VLOOKUP(N8,Marks,5,0)),"")</f>
        <v>936</v>
      </c>
      <c r="O6" s="950"/>
      <c r="P6" s="950"/>
      <c r="S6" s="76"/>
      <c r="T6" s="955"/>
      <c r="U6" s="956"/>
      <c r="V6" s="957"/>
      <c r="W6" s="76"/>
      <c r="Y6" s="44">
        <f>IF(V3="",MAX('Result Sheet'!B8:B207),V3)</f>
        <v>330</v>
      </c>
      <c r="AG6" s="44">
        <f>YEAR(AH5)</f>
        <v>2014</v>
      </c>
      <c r="AH6" s="44">
        <f>MONTH(AH5)</f>
        <v>10</v>
      </c>
      <c r="AI6" s="44">
        <f>DAY(AH5)</f>
        <v>28</v>
      </c>
    </row>
    <row r="7" spans="1:35" ht="18.95" customHeight="1">
      <c r="B7" s="946" t="str">
        <f>IF('Master sheet'!$D$14="Hindi","पिता का नाम :-","Father's Name :-")</f>
        <v>पिता का नाम :-</v>
      </c>
      <c r="C7" s="946"/>
      <c r="D7" s="946"/>
      <c r="E7" s="947" t="str">
        <f>IFERROR(IF(AND(N8=""),"",VLOOKUP(N8,Marks,7,0)),"")</f>
        <v>SHABBIR MOHAMMAD</v>
      </c>
      <c r="F7" s="947"/>
      <c r="G7" s="947"/>
      <c r="H7" s="947"/>
      <c r="I7" s="947"/>
      <c r="J7" s="925" t="str">
        <f>IF('Master sheet'!$D$14="Hindi","जन्म तिथि :","Date of Birth :")</f>
        <v>जन्म तिथि :</v>
      </c>
      <c r="K7" s="925"/>
      <c r="L7" s="925"/>
      <c r="M7" s="925"/>
      <c r="N7" s="951" t="str">
        <f>IFERROR(IF(AND(N8=""),"",VLOOKUP(N8,Marks,4,0)),"")</f>
        <v>28-10-2014</v>
      </c>
      <c r="O7" s="951"/>
      <c r="P7" s="951"/>
      <c r="S7" s="76"/>
      <c r="T7" s="955"/>
      <c r="U7" s="956"/>
      <c r="V7" s="957"/>
      <c r="W7" s="76"/>
      <c r="AG7" s="44"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s="44" t="str">
        <f>IF(AH6=1,"जनवरी",IF(AH6=2,"फरवरी",IF(AH6=3,"मार्च",IF(AH6=4,"अप्रैल",IF(AH6=5,"मई",IF(AH6=6,"जून",IF(AH6=7,"जुलाई",IF(AH6=8,"अगस्त",IF(AH6=9,"सितम्बर",IF(AH6=10,"अक्टूबर",IF(AH6=11,"नवम्बर",IF(AH6=12,"दिसम्बर",""))))))))))))</f>
        <v>अक्टूबर</v>
      </c>
      <c r="AI7" s="44" t="str">
        <f>IF(AI6=1,"एक",IF(AI6=2,"दो",IF(AI6=3,"तीन",IF(AI6=4,"चार",IF(AI6=5,"पांच",IF(AI6=6,"छः",IF(AI6=7,"सात",IF(AI6=8,"आठ",IF(AI6=9,"नौ",IF(AI6=10,"दस",IF(AI6=11,"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अठाइस</v>
      </c>
    </row>
    <row r="8" spans="1:35" ht="18.95" customHeight="1">
      <c r="B8" s="946" t="str">
        <f>IF('Master sheet'!$D$14="Hindi","माता का नाम :-","Mother's Name :-")</f>
        <v>माता का नाम :-</v>
      </c>
      <c r="C8" s="946"/>
      <c r="D8" s="946"/>
      <c r="E8" s="947" t="str">
        <f>IFERROR(IF(AND(N8=""),"",VLOOKUP(N8,Marks,8,0)),"")</f>
        <v>HEENA KOUSER</v>
      </c>
      <c r="F8" s="947"/>
      <c r="G8" s="947"/>
      <c r="H8" s="947"/>
      <c r="I8" s="947"/>
      <c r="J8" s="925" t="str">
        <f>IF('Master sheet'!$D$14="Hindi","रोल नंबर :-","Roll No. :")</f>
        <v>रोल नंबर :-</v>
      </c>
      <c r="K8" s="925"/>
      <c r="L8" s="925"/>
      <c r="M8" s="925"/>
      <c r="N8" s="948">
        <f>IF(Y5="","",Y5)</f>
        <v>301</v>
      </c>
      <c r="O8" s="948"/>
      <c r="P8" s="948"/>
      <c r="S8" s="76"/>
      <c r="T8" s="955"/>
      <c r="U8" s="956"/>
      <c r="V8" s="957"/>
      <c r="W8" s="76"/>
      <c r="Y8" s="44" t="s">
        <v>248</v>
      </c>
      <c r="AH8" s="44" t="str">
        <f>CONCATENATE(AI7," ",AH7," ",AG7)</f>
        <v>अठाइस अक्टूबर दो हजार चौदह</v>
      </c>
    </row>
    <row r="9" spans="1:35" ht="18.95" customHeight="1" thickBot="1">
      <c r="B9" s="946" t="str">
        <f>IF('Master sheet'!$D$14="Hindi","जन्मतिथि शब्दों में :-","Date of Birth in Words :-")</f>
        <v>जन्मतिथि शब्दों में :-</v>
      </c>
      <c r="C9" s="946"/>
      <c r="D9" s="946"/>
      <c r="E9" s="947" t="str">
        <f>IFERROR(IF('Master sheet'!$D$14="Hindi",AH8,AH10),"")</f>
        <v>अठाइस अक्टूबर दो हजार चौदह</v>
      </c>
      <c r="F9" s="947"/>
      <c r="G9" s="947"/>
      <c r="H9" s="947"/>
      <c r="I9" s="947"/>
      <c r="J9" s="947"/>
      <c r="K9" s="947"/>
      <c r="L9" s="947"/>
      <c r="M9" s="947"/>
      <c r="N9" s="947"/>
      <c r="O9" s="947"/>
      <c r="P9" s="317"/>
      <c r="S9" s="76"/>
      <c r="T9" s="958"/>
      <c r="U9" s="959"/>
      <c r="V9" s="960"/>
      <c r="W9" s="76"/>
      <c r="Y9" s="44" t="s">
        <v>249</v>
      </c>
      <c r="AG9" s="44"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s="44" t="str">
        <f>IF(AH6=1,"JANUARY",IF(AH6=2,"FEBUARY", IF(AH6=3,"MARCH",IF(AH6=4,"APRIL",IF(AH6=5,"MAY",IF(AH6=6,"JUNE",IF(AH6=7,"JULY",IF(AH6=8,"AUGUST",IF(AH6=9,"SEPTEMBER",IF(AH6=10,"OCTOBER",IF(AH6=11,"NOVEMBER",IF(AH6=12,"DECEMBER",""))))))))))))</f>
        <v>OCTOBER</v>
      </c>
      <c r="AI9" s="44"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EIGHT</v>
      </c>
    </row>
    <row r="10" spans="1:35" ht="12.75" customHeight="1">
      <c r="B10" s="72"/>
      <c r="C10" s="72"/>
      <c r="D10" s="72"/>
      <c r="E10" s="73"/>
      <c r="F10" s="73"/>
      <c r="G10" s="73"/>
      <c r="H10" s="72"/>
      <c r="I10" s="72"/>
      <c r="J10" s="74"/>
      <c r="K10" s="74"/>
      <c r="L10" s="74"/>
      <c r="M10" s="45"/>
      <c r="N10" s="45"/>
      <c r="O10" s="45"/>
      <c r="P10" s="45"/>
      <c r="S10" s="76"/>
      <c r="T10" s="76"/>
      <c r="U10" s="76"/>
      <c r="V10" s="76"/>
      <c r="W10" s="76"/>
      <c r="AH10" s="44" t="str">
        <f>CONCATENATE(AH9," ",AI9,", ",AG9)</f>
        <v>OCTOBER TWENTY EIGHT, TWO THOUSAND FOURTEEN</v>
      </c>
    </row>
    <row r="11" spans="1:35" ht="25.5" customHeight="1">
      <c r="B11" s="655" t="str">
        <f>IF('Master sheet'!$D$14="Hindi","विषय","Subject")</f>
        <v>विषय</v>
      </c>
      <c r="C11" s="704" t="str">
        <f>IF('Master sheet'!$D$14="Hindi","अर्द्धवार्षिक","Half Yearly")</f>
        <v>अर्द्धवार्षिक</v>
      </c>
      <c r="D11" s="705"/>
      <c r="E11" s="705"/>
      <c r="F11" s="705"/>
      <c r="G11" s="910" t="str">
        <f>IF('Master sheet'!$D$14="Hindi","वार्षिक","Yearly")</f>
        <v>वार्षिक</v>
      </c>
      <c r="H11" s="911"/>
      <c r="I11" s="911"/>
      <c r="J11" s="912"/>
      <c r="K11" s="704" t="str">
        <f>IF('Master sheet'!$D$14="Hindi","सर्व योग","Grand Total")</f>
        <v>सर्व योग</v>
      </c>
      <c r="L11" s="705"/>
      <c r="M11" s="705"/>
      <c r="N11" s="706"/>
      <c r="O11" s="940" t="str">
        <f>IF('Master sheet'!$D$14="Hindi","ग्रेड","Grade")</f>
        <v>ग्रेड</v>
      </c>
      <c r="P11" s="943" t="str">
        <f>IF('Master sheet'!$D$14="Hindi","परिणाम","Results")</f>
        <v>परिणाम</v>
      </c>
    </row>
    <row r="12" spans="1:35" ht="102.75" customHeight="1">
      <c r="B12" s="655"/>
      <c r="C12" s="891" t="str">
        <f>IF('Master sheet'!$D$14="Hindi","लिखित","Written")</f>
        <v>लिखित</v>
      </c>
      <c r="D12" s="892"/>
      <c r="E12" s="891" t="str">
        <f>IF('Master sheet'!$D$14="Hindi","मौखिक","Oral")</f>
        <v>मौखिक</v>
      </c>
      <c r="F12" s="892"/>
      <c r="G12" s="891" t="str">
        <f>IF('Master sheet'!$D$14="Hindi","लिखित","Written")</f>
        <v>लिखित</v>
      </c>
      <c r="H12" s="892"/>
      <c r="I12" s="893" t="str">
        <f>IF('Master sheet'!$D$14="Hindi","मौखिक","Oral")</f>
        <v>मौखिक</v>
      </c>
      <c r="J12" s="893"/>
      <c r="K12" s="366" t="str">
        <f>IF('Master sheet'!$D$14="Hindi","लिखित","Written")</f>
        <v>लिखित</v>
      </c>
      <c r="L12" s="366" t="str">
        <f>IF('Master sheet'!$D$14="Hindi","मौखिक","Oral")</f>
        <v>मौखिक</v>
      </c>
      <c r="M12" s="894" t="str">
        <f>IF('Master sheet'!$D$14="Hindi","कुल विषय योग ","Subject Total")</f>
        <v xml:space="preserve">कुल विषय योग </v>
      </c>
      <c r="N12" s="895"/>
      <c r="O12" s="941"/>
      <c r="P12" s="944"/>
    </row>
    <row r="13" spans="1:35" ht="21" customHeight="1">
      <c r="B13" s="655"/>
      <c r="C13" s="887">
        <v>30</v>
      </c>
      <c r="D13" s="888"/>
      <c r="E13" s="887">
        <v>70</v>
      </c>
      <c r="F13" s="888"/>
      <c r="G13" s="887">
        <v>30</v>
      </c>
      <c r="H13" s="888"/>
      <c r="I13" s="887">
        <v>70</v>
      </c>
      <c r="J13" s="888"/>
      <c r="K13" s="387">
        <v>60</v>
      </c>
      <c r="L13" s="387">
        <v>140</v>
      </c>
      <c r="M13" s="887">
        <v>200</v>
      </c>
      <c r="N13" s="888"/>
      <c r="O13" s="942"/>
      <c r="P13" s="945"/>
    </row>
    <row r="14" spans="1:35" ht="21" customHeight="1">
      <c r="B14" s="302" t="str">
        <f>IF('Master sheet'!D$14="Hindi","हिंदी","Hindi")</f>
        <v>हिंदी</v>
      </c>
      <c r="C14" s="656">
        <f>IFERROR(IF(AND(N8=""),"",VLOOKUP(N8,Marks,15,0)),"")</f>
        <v>25</v>
      </c>
      <c r="D14" s="658"/>
      <c r="E14" s="656">
        <f>IFERROR(IF(AND(N8=""),"",VLOOKUP(N8,Marks,16,0)),"")</f>
        <v>62</v>
      </c>
      <c r="F14" s="658"/>
      <c r="G14" s="656">
        <f>IFERROR(IF(AND(N8=""),"",VLOOKUP(N8,Marks,19,0)),"")</f>
        <v>29</v>
      </c>
      <c r="H14" s="658"/>
      <c r="I14" s="656">
        <f>IFERROR(IF(AND(N8=""),"",VLOOKUP(N8,Marks,20,0)),"")</f>
        <v>25</v>
      </c>
      <c r="J14" s="658"/>
      <c r="K14" s="360">
        <f>IFERROR(IF(AND(N8=""),"",SUM(C14,G14)),"")</f>
        <v>54</v>
      </c>
      <c r="L14" s="360">
        <f>IFERROR(IF(AND(N8=""),"",SUM(E14,I14)),"")</f>
        <v>87</v>
      </c>
      <c r="M14" s="896">
        <f>IFERROR(IF(AND(N8=""),"",SUM(K14,L14)),"")</f>
        <v>141</v>
      </c>
      <c r="N14" s="897"/>
      <c r="O14" s="79" t="str">
        <f>IFERROR(IF(AND(N8=""),"",VLOOKUP(N8,Marks,28,0)),"")</f>
        <v>B</v>
      </c>
      <c r="P14" s="208" t="str">
        <f>IFERROR(IF(AND(N8=""),"",VLOOKUP(N8,Marks,26,0)),"")</f>
        <v>P</v>
      </c>
      <c r="T14" s="463" t="s">
        <v>277</v>
      </c>
    </row>
    <row r="15" spans="1:35" ht="21" customHeight="1">
      <c r="B15" s="302" t="str">
        <f>IF('Master sheet'!$D$14="Hindi","गणित","Maths")</f>
        <v>गणित</v>
      </c>
      <c r="C15" s="656">
        <f>IFERROR(IF(AND(N8=""),"",VLOOKUP(N8,Marks,51,0)),"")</f>
        <v>22</v>
      </c>
      <c r="D15" s="658"/>
      <c r="E15" s="656">
        <f>IFERROR(IF(AND(N8=""),"",VLOOKUP(N8,Marks,52,0)),"")</f>
        <v>64</v>
      </c>
      <c r="F15" s="658"/>
      <c r="G15" s="656">
        <f>IFERROR(IF(AND(N8=""),"",VLOOKUP(N8,Marks,55,0)),"")</f>
        <v>21</v>
      </c>
      <c r="H15" s="658"/>
      <c r="I15" s="656">
        <f>IFERROR(IF(AND(N8=""),"",VLOOKUP(N8,Marks,56,0)),"")</f>
        <v>56</v>
      </c>
      <c r="J15" s="658"/>
      <c r="K15" s="377">
        <f>IFERROR(IF(AND(N8=""),"",SUM(C15,G15)),"")</f>
        <v>43</v>
      </c>
      <c r="L15" s="377">
        <f>IFERROR(IF(AND(N8=""),"",SUM(E15,I15)),"")</f>
        <v>120</v>
      </c>
      <c r="M15" s="896">
        <f>IFERROR(IF(AND(N8=""),"",SUM(K15,L15)),"")</f>
        <v>163</v>
      </c>
      <c r="N15" s="897"/>
      <c r="O15" s="79" t="str">
        <f>IFERROR(IF(AND(N8=""),"",VLOOKUP(N8,Marks,64,0)),"")</f>
        <v>B</v>
      </c>
      <c r="P15" s="208" t="str">
        <f>IFERROR(IF(AND(N8=""),"",VLOOKUP(N8,Marks,62,0)),"")</f>
        <v>P</v>
      </c>
      <c r="T15" s="322" t="s">
        <v>234</v>
      </c>
    </row>
    <row r="16" spans="1:35" ht="21" customHeight="1">
      <c r="B16" s="389"/>
      <c r="C16" s="887">
        <v>15</v>
      </c>
      <c r="D16" s="888"/>
      <c r="E16" s="887">
        <v>35</v>
      </c>
      <c r="F16" s="888"/>
      <c r="G16" s="887">
        <v>15</v>
      </c>
      <c r="H16" s="888"/>
      <c r="I16" s="887">
        <v>35</v>
      </c>
      <c r="J16" s="888"/>
      <c r="K16" s="387">
        <v>30</v>
      </c>
      <c r="L16" s="387">
        <v>70</v>
      </c>
      <c r="M16" s="887">
        <v>100</v>
      </c>
      <c r="N16" s="888"/>
      <c r="O16" s="889"/>
      <c r="P16" s="890"/>
      <c r="T16" s="322"/>
    </row>
    <row r="17" spans="2:16" ht="21" customHeight="1">
      <c r="B17" s="302" t="str">
        <f>IF('Master sheet'!$D$14="Hindi","अंग्रेजी","English")</f>
        <v>अंग्रेजी</v>
      </c>
      <c r="C17" s="656">
        <f>IFERROR(IF(AND(N8=""),"",VLOOKUP(N8,Marks,33,0)),"")</f>
        <v>15</v>
      </c>
      <c r="D17" s="658"/>
      <c r="E17" s="656">
        <f>IFERROR(IF(AND(N8=""),"",VLOOKUP(N8,Marks,34,0)),"")</f>
        <v>30</v>
      </c>
      <c r="F17" s="658"/>
      <c r="G17" s="656">
        <f>IFERROR(IF(AND(N8=""),"",VLOOKUP(N8,Marks,37,0)),"")</f>
        <v>10</v>
      </c>
      <c r="H17" s="658"/>
      <c r="I17" s="656">
        <f>IFERROR(IF(AND(N8=""),"",VLOOKUP(N8,Marks,38,0)),"")</f>
        <v>30</v>
      </c>
      <c r="J17" s="658"/>
      <c r="K17" s="377">
        <f>IFERROR(IF(AND(N8=""),"",SUM(C17,G17)),"")</f>
        <v>25</v>
      </c>
      <c r="L17" s="377">
        <f>IFERROR(IF(AND(N8=""),"",SUM(E17,I17)),"")</f>
        <v>60</v>
      </c>
      <c r="M17" s="896">
        <f>IFERROR(IF(AND(N8=""),"",SUM(K17,L17)),"")</f>
        <v>85</v>
      </c>
      <c r="N17" s="897"/>
      <c r="O17" s="79" t="str">
        <f>IFERROR(IF(AND(N8=""),"",VLOOKUP(N8,Marks,46,0)),"")</f>
        <v>B</v>
      </c>
      <c r="P17" s="208" t="str">
        <f>IFERROR(IF(AND(N8=""),"",VLOOKUP(N8,Marks,44,0)),"")</f>
        <v>P</v>
      </c>
    </row>
    <row r="18" spans="2:16" ht="23.25" customHeight="1">
      <c r="B18" s="303" t="str">
        <f>IF('Master sheet'!$D$14="Hindi","कुल योग","Total")</f>
        <v>कुल योग</v>
      </c>
      <c r="C18" s="914">
        <f>IF(AND(N8=""),"",IF(AND(C14="",C15="",C17=""),"",SUM(C14,C15,C17)))</f>
        <v>62</v>
      </c>
      <c r="D18" s="916"/>
      <c r="E18" s="914">
        <f>IF(AND(N8=""),"",IF(AND(E14="",E15="",E17=""),"",SUM(E14,E15,E17)))</f>
        <v>156</v>
      </c>
      <c r="F18" s="916"/>
      <c r="G18" s="914">
        <f>IF(AND(N8=""),"",IF(AND(G14="",G15="",G17=""),"",SUM(G14,G15,G17)))</f>
        <v>60</v>
      </c>
      <c r="H18" s="916"/>
      <c r="I18" s="914">
        <f>IF(AND(N8=""),"",IF(AND(I14="",I15="",I17=""),"",SUM(I14,I15,I17)))</f>
        <v>111</v>
      </c>
      <c r="J18" s="916"/>
      <c r="K18" s="365">
        <f>IF(AND(N8=""),"",IF(AND(K14="",K15="",K17=""),"",SUM(K14,K15,K17)))</f>
        <v>122</v>
      </c>
      <c r="L18" s="365">
        <f>IF(AND(N8=""),"",IF(AND(L14="",L15="",L17=""),"",SUM(L14,L15,L17)))</f>
        <v>267</v>
      </c>
      <c r="M18" s="896">
        <f>IF(AND(N8=""),"",IF(AND(M14="",M15="",M17=""),"",SUM(M14,M15,M17)))</f>
        <v>389</v>
      </c>
      <c r="N18" s="897"/>
      <c r="O18" s="388" t="str">
        <f>IFERROR(IF(AND(N8=""),"",VLOOKUP(N8,Marks,119,0)),"")</f>
        <v>B</v>
      </c>
      <c r="P18" s="211"/>
    </row>
    <row r="19" spans="2:16" ht="23.25" customHeight="1">
      <c r="B19" s="390"/>
      <c r="C19" s="887">
        <v>50</v>
      </c>
      <c r="D19" s="907"/>
      <c r="E19" s="907"/>
      <c r="F19" s="888"/>
      <c r="G19" s="887">
        <v>50</v>
      </c>
      <c r="H19" s="907"/>
      <c r="I19" s="907"/>
      <c r="J19" s="888"/>
      <c r="K19" s="887">
        <v>100</v>
      </c>
      <c r="L19" s="907"/>
      <c r="M19" s="907"/>
      <c r="N19" s="888"/>
      <c r="O19" s="908"/>
      <c r="P19" s="909"/>
    </row>
    <row r="20" spans="2:16" ht="21" customHeight="1">
      <c r="B20" s="307" t="str">
        <f>IF('Master sheet'!$D$14="Hindi","पर्यावरण अध्ययन","EVS")</f>
        <v>पर्यावरण अध्ययन</v>
      </c>
      <c r="C20" s="656">
        <f>IFERROR(IF(AND(N8=""),"",VLOOKUP(N8,Marks,69,0)),"")</f>
        <v>45</v>
      </c>
      <c r="D20" s="657"/>
      <c r="E20" s="657"/>
      <c r="F20" s="658"/>
      <c r="G20" s="656">
        <f>IFERROR(IF(AND(N8=""),"",VLOOKUP(N8,Marks,73,0)),"")</f>
        <v>45</v>
      </c>
      <c r="H20" s="657"/>
      <c r="I20" s="657"/>
      <c r="J20" s="658"/>
      <c r="K20" s="914">
        <f>IFERROR(IF(AND(N8=""),"",SUM(C20,G20)),"")</f>
        <v>90</v>
      </c>
      <c r="L20" s="915"/>
      <c r="M20" s="915"/>
      <c r="N20" s="916"/>
      <c r="O20" s="79" t="str">
        <f>IFERROR(IF(AND(N8=""),"",VLOOKUP(N8,Marks,82,0)),"")</f>
        <v>A</v>
      </c>
      <c r="P20" s="208" t="str">
        <f>IFERROR(IF(AND(N8=""),"",VLOOKUP(N8,Marks,80,0)),"")</f>
        <v>P</v>
      </c>
    </row>
    <row r="21" spans="2:16" ht="12" customHeight="1">
      <c r="B21" s="913"/>
      <c r="C21" s="913"/>
      <c r="D21" s="913"/>
      <c r="E21" s="913"/>
      <c r="F21" s="913"/>
      <c r="G21" s="913"/>
      <c r="H21" s="913"/>
      <c r="I21" s="913"/>
      <c r="J21" s="913"/>
      <c r="K21" s="913"/>
      <c r="L21" s="913"/>
      <c r="M21" s="913"/>
      <c r="N21" s="913"/>
      <c r="O21" s="913"/>
      <c r="P21" s="913"/>
    </row>
    <row r="22" spans="2:16" ht="21" customHeight="1">
      <c r="B22" s="917" t="str">
        <f>IF('Master sheet'!$D$14="Hindi","अतिरिक्त विषय ","Extra Subject")</f>
        <v xml:space="preserve">अतिरिक्त विषय </v>
      </c>
      <c r="C22" s="917"/>
      <c r="D22" s="917"/>
      <c r="E22" s="917"/>
      <c r="F22" s="917"/>
      <c r="G22" s="917"/>
      <c r="H22" s="917"/>
      <c r="I22" s="917"/>
      <c r="J22" s="917"/>
      <c r="K22" s="917"/>
      <c r="L22" s="917"/>
      <c r="M22" s="917"/>
      <c r="N22" s="917"/>
      <c r="O22" s="917"/>
      <c r="P22" s="917"/>
    </row>
    <row r="23" spans="2:16" ht="21" customHeight="1">
      <c r="B23" s="357" t="str">
        <f>IF('Master sheet'!$D$14="Hindi","विषय","Subject")</f>
        <v>विषय</v>
      </c>
      <c r="C23" s="905" t="str">
        <f>IF('Master sheet'!$D$14="Hindi","पूर्णांक","M.M.")</f>
        <v>पूर्णांक</v>
      </c>
      <c r="D23" s="906"/>
      <c r="E23" s="905" t="str">
        <f>IF('Master sheet'!$D$14="Hindi","प्राप्तांक","Ob.M.")</f>
        <v>प्राप्तांक</v>
      </c>
      <c r="F23" s="906"/>
      <c r="G23" s="905" t="str">
        <f>IF('Master sheet'!$D$14="Hindi","ग्रेड","Grade")</f>
        <v>ग्रेड</v>
      </c>
      <c r="H23" s="906"/>
      <c r="I23" s="905" t="str">
        <f>IF('Master sheet'!$D$14="Hindi","विषय","Subject")</f>
        <v>विषय</v>
      </c>
      <c r="J23" s="906"/>
      <c r="K23" s="905" t="str">
        <f>IF('Master sheet'!$D$14="Hindi","पूर्णांक","M.M.")</f>
        <v>पूर्णांक</v>
      </c>
      <c r="L23" s="906"/>
      <c r="M23" s="905" t="str">
        <f>IF('Master sheet'!$D$14="Hindi","प्राप्तांक","Ob.M.")</f>
        <v>प्राप्तांक</v>
      </c>
      <c r="N23" s="906"/>
      <c r="O23" s="905" t="str">
        <f>IF('Master sheet'!$D$14="Hindi","ग्रेड","Grade")</f>
        <v>ग्रेड</v>
      </c>
      <c r="P23" s="906"/>
    </row>
    <row r="24" spans="2:16" ht="21" customHeight="1">
      <c r="B24" s="302" t="str">
        <f>IF(AND(N8=""),"",'Result Sheet'!$DA$4)</f>
        <v>COMPUTER</v>
      </c>
      <c r="C24" s="898">
        <f>IF(AND(N8=""),"",'Result Sheet'!$DC$7)</f>
        <v>100</v>
      </c>
      <c r="D24" s="898"/>
      <c r="E24" s="899">
        <f>IFERROR(IF(AND(N8=""),"",VLOOKUP(N8,Marks,106,0)),"")</f>
        <v>0</v>
      </c>
      <c r="F24" s="899"/>
      <c r="G24" s="900" t="str">
        <f>IFERROR(IF(AND(N8=""),"",VLOOKUP(N8,Marks,107,0)),"")</f>
        <v/>
      </c>
      <c r="H24" s="900"/>
      <c r="I24" s="901" t="str">
        <f>IF(AND(N8=""),"",'Result Sheet'!$DE$4)</f>
        <v>G.K.</v>
      </c>
      <c r="J24" s="901"/>
      <c r="K24" s="898">
        <f>IF(AND(N8=""),"",'Result Sheet'!$DG$7)</f>
        <v>100</v>
      </c>
      <c r="L24" s="898"/>
      <c r="M24" s="899">
        <f>IFERROR(IF(AND(N8=""),"",VLOOKUP(N8,Marks,110,0)),"")</f>
        <v>0</v>
      </c>
      <c r="N24" s="899"/>
      <c r="O24" s="900" t="str">
        <f>IFERROR(IF(AND(N8=""),"",VLOOKUP(N8,Marks,111,0)),"")</f>
        <v/>
      </c>
      <c r="P24" s="900"/>
    </row>
    <row r="25" spans="2:16" ht="21" customHeight="1">
      <c r="B25" s="918" t="str">
        <f>IF('Master sheet'!$D$14="Hindi","विषय","Subject")</f>
        <v>विषय</v>
      </c>
      <c r="C25" s="918"/>
      <c r="D25" s="919" t="str">
        <f>IF('Master sheet'!$D$14="Hindi","प्राप्तांक","Marks ")</f>
        <v>प्राप्तांक</v>
      </c>
      <c r="E25" s="920"/>
      <c r="F25" s="305" t="str">
        <f>IF('Master sheet'!$D$14="Hindi","ग्रेड","Grade")</f>
        <v>ग्रेड</v>
      </c>
      <c r="G25" s="918" t="str">
        <f>IF('Master sheet'!$D$14="Hindi","विषय","Subject")</f>
        <v>विषय</v>
      </c>
      <c r="H25" s="918"/>
      <c r="I25" s="919" t="str">
        <f>IF('Master sheet'!$D$14="Hindi","प्राप्तांक","Marks")</f>
        <v>प्राप्तांक</v>
      </c>
      <c r="J25" s="920"/>
      <c r="K25" s="305" t="str">
        <f>IF('Master sheet'!$D$14="Hindi","ग्रेड","Grade")</f>
        <v>ग्रेड</v>
      </c>
      <c r="L25" s="918" t="str">
        <f>IF('Master sheet'!$D$14="Hindi","विषय","Subject")</f>
        <v>विषय</v>
      </c>
      <c r="M25" s="918"/>
      <c r="N25" s="919" t="str">
        <f>IF('Master sheet'!$D$14="Hindi","प्राप्तांक","Marks")</f>
        <v>प्राप्तांक</v>
      </c>
      <c r="O25" s="920"/>
      <c r="P25" s="364" t="str">
        <f>IF('Master sheet'!$D$14="Hindi","ग्रेड","Grade")</f>
        <v>ग्रेड</v>
      </c>
    </row>
    <row r="26" spans="2:16" ht="21" customHeight="1">
      <c r="B26" s="921" t="str">
        <f>IF('Master sheet'!$D$14="Hindi","कार्यानुभव","WORK EXP.")</f>
        <v>कार्यानुभव</v>
      </c>
      <c r="C26" s="922"/>
      <c r="D26" s="922"/>
      <c r="E26" s="70">
        <f>IFERROR(IF(AND(N8=""),"",VLOOKUP(N8,Marks,85,0)),"")</f>
        <v>45</v>
      </c>
      <c r="F26" s="79" t="str">
        <f>IFERROR(IF(AND(N8=""),"",VLOOKUP(N8,Marks,89,0)),"")</f>
        <v>A</v>
      </c>
      <c r="G26" s="921" t="str">
        <f>IF('Master sheet'!$D$14="Hindi","कला शिक्षा","ART EDU.")</f>
        <v>कला शिक्षा</v>
      </c>
      <c r="H26" s="922"/>
      <c r="I26" s="922"/>
      <c r="J26" s="70">
        <f>IFERROR(IF(AND(N8=""),"",VLOOKUP(N8,Marks,92,0)),"")</f>
        <v>31</v>
      </c>
      <c r="K26" s="79" t="str">
        <f>IFERROR(IF(AND(N8=""),"",VLOOKUP(N8,Marks,96,0)),"")</f>
        <v>B</v>
      </c>
      <c r="L26" s="923" t="str">
        <f>IF('Master sheet'!$D$14="Hindi","स्वा. एवं शा. शिक्षा","HE.&amp;PH. EDU.")</f>
        <v>स्वा. एवं शा. शिक्षा</v>
      </c>
      <c r="M26" s="924"/>
      <c r="N26" s="924"/>
      <c r="O26" s="70">
        <f>IFERROR(IF(AND(N8=""),"",VLOOKUP(N8,Marks,99,0)),"")</f>
        <v>76</v>
      </c>
      <c r="P26" s="79" t="str">
        <f>IFERROR(IF(AND(N8=""),"",VLOOKUP(N8,Marks,103,0)),"")</f>
        <v>A</v>
      </c>
    </row>
    <row r="27" spans="2:16" ht="11.25" customHeight="1">
      <c r="B27" s="308"/>
      <c r="C27" s="308"/>
      <c r="D27" s="308"/>
      <c r="E27" s="314"/>
      <c r="F27" s="315"/>
      <c r="G27" s="308"/>
      <c r="H27" s="308"/>
      <c r="I27" s="308"/>
      <c r="J27" s="314"/>
      <c r="K27" s="315"/>
      <c r="L27" s="309"/>
      <c r="M27" s="309"/>
      <c r="N27" s="309"/>
      <c r="O27" s="314"/>
      <c r="P27" s="315"/>
    </row>
    <row r="28" spans="2:16" ht="21" customHeight="1">
      <c r="B28" s="903" t="str">
        <f>IF('Master sheet'!$D$14="Hindi","कुल कार्य दिवस :-","Total Meeting :-")</f>
        <v>कुल कार्य दिवस :-</v>
      </c>
      <c r="C28" s="903"/>
      <c r="D28" s="903"/>
      <c r="E28" s="902">
        <f>IFERROR(IF(AND(N8=""),"",VLOOKUP(N8,Marks,117,0)),"")</f>
        <v>220</v>
      </c>
      <c r="F28" s="902"/>
      <c r="G28" s="902"/>
      <c r="H28" s="902"/>
      <c r="I28" s="903" t="str">
        <f>IF('Master sheet'!$D$14="Hindi","कुल उपस्थिति :-","Total Attendance :-")</f>
        <v>कुल उपस्थिति :-</v>
      </c>
      <c r="J28" s="903"/>
      <c r="K28" s="903"/>
      <c r="L28" s="903"/>
      <c r="M28" s="904">
        <f>IFERROR(IF(AND(N8=""),"",VLOOKUP(N8,Marks,118,0)),"")</f>
        <v>28</v>
      </c>
      <c r="N28" s="904"/>
      <c r="O28" s="904"/>
      <c r="P28" s="904"/>
    </row>
    <row r="29" spans="2:16" ht="21" customHeight="1">
      <c r="B29" s="903" t="str">
        <f>IF('Master sheet'!$D$14="Hindi","परिणाम :-","Result :-")</f>
        <v>परिणाम :-</v>
      </c>
      <c r="C29" s="903"/>
      <c r="D29" s="903"/>
      <c r="E29" s="926" t="str">
        <f>IFERROR(IF(AND(N8=""),"",VLOOKUP(N8,Marks,116,0)),"")</f>
        <v>कक्षोंन्नति</v>
      </c>
      <c r="F29" s="926"/>
      <c r="G29" s="926"/>
      <c r="H29" s="926"/>
      <c r="I29" s="903" t="str">
        <f>IF('Master sheet'!$D$14="Hindi","परिणाम प्रतिशत में :-","Result in Percentage :-")</f>
        <v>परिणाम प्रतिशत में :-</v>
      </c>
      <c r="J29" s="903"/>
      <c r="K29" s="903"/>
      <c r="L29" s="903"/>
      <c r="M29" s="927">
        <f>IFERROR(IF(AND(N8=""),"",VLOOKUP(N8,Marks,113,0)),"")</f>
        <v>77.8</v>
      </c>
      <c r="N29" s="927"/>
      <c r="O29" s="927"/>
      <c r="P29" s="927"/>
    </row>
    <row r="30" spans="2:16" ht="21" customHeight="1">
      <c r="B30" s="903" t="str">
        <f>IF('Master sheet'!$D$14="Hindi","श्रेणी / ग्रेड :-","Division / Grade :-")</f>
        <v>श्रेणी / ग्रेड :-</v>
      </c>
      <c r="C30" s="903"/>
      <c r="D30" s="903"/>
      <c r="E30" s="209" t="str">
        <f>IFERROR(IF(AND(N8=""),"",VLOOKUP(N8,Marks,114,0)),"")</f>
        <v>I</v>
      </c>
      <c r="F30" s="210" t="s">
        <v>128</v>
      </c>
      <c r="G30" s="928" t="str">
        <f>IFERROR(IF(AND(N8=""),"",VLOOKUP(N8,Marks,119,0)),"")</f>
        <v>B</v>
      </c>
      <c r="H30" s="928"/>
      <c r="I30" s="903" t="str">
        <f>IF('Master sheet'!$D$14="Hindi","कक्षा में स्थान :-","Position in the Class :-")</f>
        <v>कक्षा में स्थान :-</v>
      </c>
      <c r="J30" s="903"/>
      <c r="K30" s="903"/>
      <c r="L30" s="903"/>
      <c r="M30" s="929">
        <f>IFERROR(IF(AND(N8=""),"",VLOOKUP(N8,Marks,115,0)),"")</f>
        <v>19.000000000000298</v>
      </c>
      <c r="N30" s="929"/>
      <c r="O30" s="929"/>
      <c r="P30" s="929"/>
    </row>
    <row r="31" spans="2:16" ht="21" customHeight="1">
      <c r="B31" s="930" t="str">
        <f>IF('Master sheet'!$D$14="Hindi","परीक्षा परिणाम घोषणा दिनांक :-","Result Declaration Date :-")</f>
        <v>परीक्षा परिणाम घोषणा दिनांक :-</v>
      </c>
      <c r="C31" s="930"/>
      <c r="D31" s="930"/>
      <c r="E31" s="931">
        <f>IFERROR(IF(AND(N8=""),"",'Master sheet'!$D$13),"")</f>
        <v>46106</v>
      </c>
      <c r="F31" s="931"/>
      <c r="G31" s="931"/>
      <c r="H31" s="361"/>
      <c r="I31" s="71"/>
      <c r="J31" s="71"/>
      <c r="K31" s="45"/>
      <c r="L31" s="71"/>
      <c r="M31" s="71"/>
      <c r="N31" s="71"/>
      <c r="O31" s="71"/>
      <c r="P31" s="71"/>
    </row>
    <row r="32" spans="2:16" ht="54" customHeight="1">
      <c r="B32" s="932" t="str">
        <f>IFERROR(IF(AND(N8=""),"",'Result Sheet'!$DO$211),"")</f>
        <v>( PUSHPENDRA JAWRA )</v>
      </c>
      <c r="C32" s="932"/>
      <c r="D32" s="932"/>
      <c r="E32" s="932"/>
      <c r="F32" s="933" t="str">
        <f>IF(AND(N8=""),"",CONCATENATE("(",'Master sheet'!$D$17," )"))</f>
        <v>(Suresh Kumar )</v>
      </c>
      <c r="G32" s="933"/>
      <c r="H32" s="933"/>
      <c r="I32" s="933"/>
      <c r="J32" s="933"/>
      <c r="K32" s="933" t="str">
        <f>IF(AND(N8=""),"",CONCATENATE("(",'Master sheet'!$D$15," )"))</f>
        <v>(Dewanand )</v>
      </c>
      <c r="L32" s="933"/>
      <c r="M32" s="933"/>
      <c r="N32" s="933"/>
      <c r="O32" s="933"/>
      <c r="P32" s="933"/>
    </row>
    <row r="33" spans="1:35" ht="24.75" customHeight="1">
      <c r="B33" s="934" t="str">
        <f>IF('Master sheet'!$D$14="Hindi","हस्ताक्षर कक्षाध्यापक","Signature of the class teacher")</f>
        <v>हस्ताक्षर कक्षाध्यापक</v>
      </c>
      <c r="C33" s="934"/>
      <c r="D33" s="934"/>
      <c r="E33" s="934"/>
      <c r="F33" s="934" t="str">
        <f>IF('Master sheet'!$D$14="Hindi","हस्ताक्षर परीक्षा प्रभारी","Signature of the exam. Incharge")</f>
        <v>हस्ताक्षर परीक्षा प्रभारी</v>
      </c>
      <c r="G33" s="934"/>
      <c r="H33" s="934"/>
      <c r="I33" s="934"/>
      <c r="J33" s="934"/>
      <c r="K33" s="934" t="str">
        <f>IF('Master sheet'!$D$14="Hindi","हस्ताक्षर संस्था प्रधान","Head of Institute's Signature")</f>
        <v>हस्ताक्षर संस्था प्रधान</v>
      </c>
      <c r="L33" s="934"/>
      <c r="M33" s="934"/>
      <c r="N33" s="934"/>
      <c r="O33" s="934"/>
      <c r="P33" s="934"/>
    </row>
    <row r="34" spans="1:35">
      <c r="S34" s="45"/>
      <c r="T34" s="45"/>
      <c r="U34" s="45"/>
      <c r="V34" s="45"/>
      <c r="W34" s="45"/>
      <c r="X34" s="45"/>
    </row>
    <row r="35" spans="1:35" ht="22.5" customHeight="1">
      <c r="A35" s="98">
        <f>IF(N42="","",1)</f>
        <v>1</v>
      </c>
      <c r="B35" s="935" t="str">
        <f>IF('Master sheet'!$D$14="Hindi","वार्षिक रिपोर्ट कार्ड ","Report Card")</f>
        <v xml:space="preserve">वार्षिक रिपोर्ट कार्ड </v>
      </c>
      <c r="C35" s="935"/>
      <c r="D35" s="935"/>
      <c r="E35" s="935"/>
      <c r="F35" s="935"/>
      <c r="G35" s="935"/>
      <c r="H35" s="935"/>
      <c r="I35" s="935"/>
      <c r="J35" s="935"/>
      <c r="K35" s="935"/>
      <c r="L35" s="935"/>
      <c r="M35" s="935"/>
      <c r="N35" s="935"/>
      <c r="O35" s="935"/>
      <c r="P35" s="935"/>
      <c r="S35" s="311"/>
      <c r="T35" s="311"/>
      <c r="U35" s="311"/>
      <c r="V35" s="311"/>
      <c r="W35" s="311"/>
      <c r="X35" s="45"/>
    </row>
    <row r="36" spans="1:35" ht="21.75" customHeight="1">
      <c r="A36" s="98">
        <f>IF(N42="","",A35+1)</f>
        <v>2</v>
      </c>
      <c r="B36" s="936" t="str">
        <f>IF('Master sheet'!$D$14="Hindi","शिक्षा विभाग, राजस्थान सरकार","Education Department, Rajasthan Government")</f>
        <v>शिक्षा विभाग, राजस्थान सरकार</v>
      </c>
      <c r="C36" s="936"/>
      <c r="D36" s="936"/>
      <c r="E36" s="936"/>
      <c r="F36" s="936"/>
      <c r="G36" s="936"/>
      <c r="H36" s="936"/>
      <c r="I36" s="936"/>
      <c r="J36" s="936"/>
      <c r="K36" s="936"/>
      <c r="L36" s="936"/>
      <c r="M36" s="936"/>
      <c r="N36" s="936"/>
      <c r="O36" s="936"/>
      <c r="P36" s="936"/>
      <c r="S36" s="311"/>
      <c r="T36" s="311"/>
      <c r="U36" s="312"/>
      <c r="V36" s="311"/>
      <c r="W36" s="311"/>
      <c r="X36" s="45"/>
    </row>
    <row r="37" spans="1:35" s="99" customFormat="1" ht="24" customHeight="1">
      <c r="A37" s="98">
        <f>IF(N42="","",A36+1)</f>
        <v>3</v>
      </c>
      <c r="B37" s="884" t="str">
        <f>IF('Master sheet'!$D$14="Hindi","विद्यालय का नाम :-","School Name :- ")</f>
        <v>विद्यालय का नाम :-</v>
      </c>
      <c r="C37" s="884"/>
      <c r="D37" s="884"/>
      <c r="E37" s="885" t="str">
        <f>IF(AND(N42=""),"",IF('Master sheet'!$D$14="Hindi",'Master sheet'!$D$8,'Master sheet'!$D$7))</f>
        <v xml:space="preserve">महात्मा गाँधी राजकीय विद्यालय (अंग्रेजी माध्यम) बर, पाली </v>
      </c>
      <c r="F37" s="885"/>
      <c r="G37" s="885"/>
      <c r="H37" s="885"/>
      <c r="I37" s="885"/>
      <c r="J37" s="885"/>
      <c r="K37" s="885"/>
      <c r="L37" s="885"/>
      <c r="M37" s="885"/>
      <c r="N37" s="885"/>
      <c r="O37" s="885"/>
      <c r="P37" s="885"/>
      <c r="S37" s="313"/>
      <c r="T37" s="323"/>
      <c r="U37" s="312"/>
      <c r="V37" s="323"/>
      <c r="W37" s="313"/>
      <c r="X37" s="324"/>
    </row>
    <row r="38" spans="1:35" ht="18.95" customHeight="1">
      <c r="A38" s="98">
        <f>IF(N42="","",A37+1)</f>
        <v>4</v>
      </c>
      <c r="B38" s="318"/>
      <c r="C38" s="318"/>
      <c r="D38" s="318"/>
      <c r="E38" s="886" t="str">
        <f>IF(AND(N42=""),"",IF('Master sheet'!$D$14="Hindi",CONCATENATE("(विद्यालय मान्यता क्रमांक व वर्ष : ","  ",'Master sheet'!$D$6),CONCATENATE("(School Recognition Number &amp; Years : ","  ",'Master sheet'!$D$6)))</f>
        <v>(विद्यालय मान्यता क्रमांक व वर्ष :   शिक्षा/पाली/1995/2001</v>
      </c>
      <c r="F38" s="886"/>
      <c r="G38" s="886"/>
      <c r="H38" s="886"/>
      <c r="I38" s="886"/>
      <c r="J38" s="886"/>
      <c r="K38" s="886"/>
      <c r="L38" s="886"/>
      <c r="M38" s="886"/>
      <c r="N38" s="886"/>
      <c r="O38" s="886"/>
      <c r="P38" s="886"/>
      <c r="S38" s="311"/>
      <c r="T38" s="311"/>
      <c r="U38" s="311"/>
      <c r="V38" s="311"/>
      <c r="W38" s="311"/>
      <c r="X38" s="45"/>
    </row>
    <row r="39" spans="1:35" ht="18.95" customHeight="1">
      <c r="A39" s="98">
        <f>IF(N42="","",A38+1)</f>
        <v>5</v>
      </c>
      <c r="B39" s="316" t="str">
        <f>IF('Master sheet'!$D$14="Hindi","कक्षा  :-","CLASS :- ")</f>
        <v>कक्षा  :-</v>
      </c>
      <c r="C39" s="937" t="str">
        <f>IFERROR(IF(AND(N42=""),"",VLOOKUP(N42,Marks,2,0)),"")</f>
        <v>PP+5</v>
      </c>
      <c r="D39" s="937"/>
      <c r="E39" s="938" t="str">
        <f>IF('Master sheet'!$D$14="Hindi","सेक्शन :-","Section :- ")</f>
        <v>सेक्शन :-</v>
      </c>
      <c r="F39" s="938"/>
      <c r="G39" s="938"/>
      <c r="H39" s="937" t="str">
        <f>IFERROR(IF(AND(N42=""),"",VLOOKUP(N42,Marks,3,0)),"")</f>
        <v>A</v>
      </c>
      <c r="I39" s="937"/>
      <c r="J39" s="939" t="str">
        <f>IF('Master sheet'!$D$14="Hindi","सत्र :- ","Session :- ")</f>
        <v xml:space="preserve">सत्र :- </v>
      </c>
      <c r="K39" s="939"/>
      <c r="L39" s="939"/>
      <c r="M39" s="939"/>
      <c r="N39" s="949" t="str">
        <f>IF(AND(N42=""),"",'Marks Entry Nursery'!$I$2)</f>
        <v>2025-26</v>
      </c>
      <c r="O39" s="949"/>
      <c r="P39" s="949"/>
      <c r="S39" s="311"/>
      <c r="T39" s="311"/>
      <c r="U39" s="311"/>
      <c r="V39" s="311"/>
      <c r="W39" s="311"/>
      <c r="X39" s="45"/>
      <c r="AH39" s="321">
        <f>N41</f>
        <v>42015</v>
      </c>
    </row>
    <row r="40" spans="1:35" ht="18.95" customHeight="1">
      <c r="A40" s="98">
        <f>IF(N42="","",A39+1)</f>
        <v>6</v>
      </c>
      <c r="B40" s="946" t="str">
        <f>IF('Master sheet'!$D$14="Hindi","विद्यार्थी का नाम :-","Student's Name :-")</f>
        <v>विद्यार्थी का नाम :-</v>
      </c>
      <c r="C40" s="946"/>
      <c r="D40" s="946"/>
      <c r="E40" s="947" t="str">
        <f>IFERROR(IF(AND(N42=""),"",VLOOKUP(N42,Marks,6,0)),"")</f>
        <v>ANUJ GIRI</v>
      </c>
      <c r="F40" s="947"/>
      <c r="G40" s="947"/>
      <c r="H40" s="947"/>
      <c r="I40" s="947"/>
      <c r="J40" s="925" t="str">
        <f>IF('Master sheet'!$D$14="Hindi","प्रवेशांक :","SR. NO. :")</f>
        <v>प्रवेशांक :</v>
      </c>
      <c r="K40" s="925"/>
      <c r="L40" s="925"/>
      <c r="M40" s="925"/>
      <c r="N40" s="950">
        <f>IFERROR(IF(AND(N42=""),"",VLOOKUP(N42,Marks,5,0)),"")</f>
        <v>944</v>
      </c>
      <c r="O40" s="950"/>
      <c r="P40" s="950"/>
      <c r="S40" s="311"/>
      <c r="T40" s="311"/>
      <c r="U40" s="311"/>
      <c r="V40" s="311"/>
      <c r="W40" s="311"/>
      <c r="X40" s="45"/>
      <c r="AG40" s="44">
        <f>YEAR(AH39)</f>
        <v>2015</v>
      </c>
      <c r="AH40" s="44">
        <f>MONTH(AH39)</f>
        <v>1</v>
      </c>
      <c r="AI40" s="44">
        <f>DAY(AH39)</f>
        <v>11</v>
      </c>
    </row>
    <row r="41" spans="1:35" ht="18.95" customHeight="1">
      <c r="A41" s="98">
        <f>IF(N42="","",A40+1)</f>
        <v>7</v>
      </c>
      <c r="B41" s="946" t="str">
        <f>IF('Master sheet'!$D$14="Hindi","पिता का नाम :-","Father's Name :-")</f>
        <v>पिता का नाम :-</v>
      </c>
      <c r="C41" s="946"/>
      <c r="D41" s="946"/>
      <c r="E41" s="947" t="str">
        <f>IFERROR(IF(AND(N42=""),"",VLOOKUP(N42,Marks,7,0)),"")</f>
        <v>BHAGWAT GIRI</v>
      </c>
      <c r="F41" s="947"/>
      <c r="G41" s="947"/>
      <c r="H41" s="947"/>
      <c r="I41" s="947"/>
      <c r="J41" s="925" t="str">
        <f>IF('Master sheet'!$D$14="Hindi","जन्म तिथि :","Date of Birth :")</f>
        <v>जन्म तिथि :</v>
      </c>
      <c r="K41" s="925"/>
      <c r="L41" s="925"/>
      <c r="M41" s="925"/>
      <c r="N41" s="951">
        <f>IFERROR(IF(AND(N42=""),"",VLOOKUP(N42,Marks,4,0)),"")</f>
        <v>42015</v>
      </c>
      <c r="O41" s="951"/>
      <c r="P41" s="951"/>
      <c r="S41" s="45"/>
      <c r="T41" s="45"/>
      <c r="U41" s="45"/>
      <c r="V41" s="45"/>
      <c r="W41" s="45"/>
      <c r="X41" s="45"/>
      <c r="AG41" s="44" t="str">
        <f>IF(AG40=2000,"दो हजार",IF(AG40=2001,"दो हजार एक",IF(AG40=2002,"दो हजार दो",IF(AG40=2003,"दो हजार तीन",IF(AG40=2004,"दो हजार चार",IF(AG40=2005,"दो हजार पांच",IF(AG40=2006,"दो हजार छः",IF(AG40=2007,"दो हजार सात",IF(AG40=2008,"दो हजार आठ",IF(AG40=2009,"दो हजार नौ",IF(AG40=2010,"दो हजार दस",IF(AG40=2011,"दो हजार ग्यारह",IF(AG40=2012,"दो हजार बारह",IF(AG40=2013,"दो हजार तेरह",IF(AG40=2014,"दो हजार चौदह",IF(AG40=2015,"दो हजार पंद्रह",IF(AG40=2016,"दो हजार सोलह",IF(AG40=2017,"दो हजार सत्रह",IF(AG40=2018,"दो हजार अठारह",IF(AG40=2019,"दो हजार उन्नीस",IF(AG40=2020,"दो हजार बीस",IF(AG40=2021,"दो हजार इक्कीस",IF(AG40=2022,"दो हजार बाइस","")))))))))))))))))))))))</f>
        <v>दो हजार पंद्रह</v>
      </c>
      <c r="AH41" s="44" t="str">
        <f>IF(AH40=1,"जनवरी",IF(AH40=2,"फरवरी",IF(AH40=3,"मार्च",IF(AH40=4,"अप्रैल",IF(AH40=5,"मई",IF(AH40=6,"जून",IF(AH40=7,"जुलाई",IF(AH40=8,"अगस्त",IF(AH40=9,"सितम्बर",IF(AH40=10,"अक्टूबर",IF(AH40=11,"नवम्बर",IF(AH40=12,"दिसम्बर",""))))))))))))</f>
        <v>जनवरी</v>
      </c>
      <c r="AI41" s="44" t="str">
        <f>IF(AI40=1,"एक",IF(AI40=2,"दो",IF(AI40=3,"तीन",IF(AI40=4,"चार",IF(AI40=5,"पांच",IF(AI40=6,"छः",IF(AI40=7,"सात",IF(AI40=8,"आठ",IF(AI40=9,"नौ",IF(AI40=10,"दस",IF(AI40=11,"ग्यारह",IF(AI40=12,"बारह",IF(AI40=13,"तेरह",IF(AI40=14,"चौदह",IF(AI40=15,"पंद्रह",IF(AI40=16,"सोलह",IF(AI40=17,"सत्रह",IF(AI40=18,"अठारह",IF(AI40=19,"उन्नीस",IF(AI40=20,"बीस",IF(AI40=21,"इक्कीस",IF(AI40=22,"बाइस",IF(AI40=23,"तेईस",IF(AI40=24,"चौबीस",IF(AI40=25,"पचीस",IF(AI40=26,"छबीस",IF(AI40=27,"सताईस",IF(AI40=28,"अठाइस",IF(AI40=29,"उन्नतीस",IF(AI40=30,"तीस",IF(AI40=31,"इकतीस","")))))))))))))))))))))))))))))))</f>
        <v>ग्यारह</v>
      </c>
    </row>
    <row r="42" spans="1:35" ht="18.95" customHeight="1">
      <c r="A42" s="98">
        <f>IF(N42="","",A41+1)</f>
        <v>8</v>
      </c>
      <c r="B42" s="946" t="str">
        <f>IF('Master sheet'!$D$14="Hindi","माता का नाम :-","Mother's Name :-")</f>
        <v>माता का नाम :-</v>
      </c>
      <c r="C42" s="946"/>
      <c r="D42" s="946"/>
      <c r="E42" s="947" t="str">
        <f>IFERROR(IF(AND(N42=""),"",VLOOKUP(N42,Marks,8,0)),"")</f>
        <v>KANTA DEVI</v>
      </c>
      <c r="F42" s="947"/>
      <c r="G42" s="947"/>
      <c r="H42" s="947"/>
      <c r="I42" s="947"/>
      <c r="J42" s="925" t="str">
        <f>IF('Master sheet'!$D$14="Hindi","रोल नंबर :-","Roll No. :")</f>
        <v>रोल नंबर :-</v>
      </c>
      <c r="K42" s="925"/>
      <c r="L42" s="925"/>
      <c r="M42" s="925"/>
      <c r="N42" s="948">
        <f>IF(N8="","",IF(AND(N8+1&gt;$Y$6),"",N8+1))</f>
        <v>302</v>
      </c>
      <c r="O42" s="948"/>
      <c r="P42" s="948"/>
      <c r="AH42" s="44" t="str">
        <f>CONCATENATE(AI41," ",AH41," ",AG41)</f>
        <v>ग्यारह जनवरी दो हजार पंद्रह</v>
      </c>
    </row>
    <row r="43" spans="1:35" ht="18.95" customHeight="1">
      <c r="A43" s="98">
        <f>IF(N42="","",A42+1)</f>
        <v>9</v>
      </c>
      <c r="B43" s="946" t="str">
        <f>IF('Master sheet'!$D$14="Hindi","जन्मतिथि शब्दों में :-","Date of Birth in Words :-")</f>
        <v>जन्मतिथि शब्दों में :-</v>
      </c>
      <c r="C43" s="946"/>
      <c r="D43" s="946"/>
      <c r="E43" s="947" t="str">
        <f>IFERROR(IF('Master sheet'!$D$14="Hindi",AH42,AH44),"")</f>
        <v>ग्यारह जनवरी दो हजार पंद्रह</v>
      </c>
      <c r="F43" s="947"/>
      <c r="G43" s="947"/>
      <c r="H43" s="947"/>
      <c r="I43" s="947"/>
      <c r="J43" s="947"/>
      <c r="K43" s="947"/>
      <c r="L43" s="947"/>
      <c r="M43" s="947"/>
      <c r="N43" s="947"/>
      <c r="O43" s="947"/>
      <c r="P43" s="317"/>
      <c r="AG43" s="44" t="str">
        <f>IF(AG40=1961,"NINETEEN SIXTY ONE",IF(AG40=1962,"NINETEEN SIXTY TWO",IF(AG40=1963,"NINETEEN SIXTY THREE",IF(AG40=1964,"NINETEEN SIXTY FOUR",IF(AG40=1965,"NINETEEN SIXTY FIVE",IF(AG40=1966,"NINETEEN SIXTY SIX",IF(AG40=1967,"NINETEEN SIXTY SEVEN",IF(AG40=1968,"NINETEEN SIXTY EIGHT",IF(AG40=1969,"NINETEEN SIXTY NINE",IF(AG40=1970,"NINETEEN SEVENTY",IF(AG40=1971,"NINETEEN SEVENTY ONE",IF(AG40=1972,"NINETEEN SEVENTY TWO",IF(AG40=1973,"NINETEEN SEVENTY THREE",IF(AG40=1974,"NINETEEN SEVENTY FOUR",IF(AG40=1975,"NINETEEN SEVENTY FIVE",IF(AG40=1976,"NINETEEN SEVENTY SIX",IF(AG40=1977,"NINETEEN SEVENTY SEVEN",IF(AG40=1978,"NINETEEN SEVENTY EIGHT",IF(AG40=1979,"NINETEEN SEVENTY NINE",IF(AG40=1980,"NINETEEN EIGHTY",IF(AG40=1981,"NINETEEN EIGHTY ONE",IF(AG40=1982,"NINETEEN EIGHTY TWO",IF(AG40=1983,"NINETEEN EIGHTY THREE",IF(AG40=1984,"NINETEEN EIGHTY FOUR",IF(AG40=1985,"NINETEEN EIGHTY FIVE",IF(AG40=1986,"NINETEEN EIGHTY SIX",IF(AG40=1987,"NINETEEN EIGHTY SEVEN",IF(AG40=1988,"NINETEEN EIGHTY EIGHT",IF(AG40=1989,"NINETEEN EIGHTY NINE",IF(AG40=1990,"NINETEEN NINETY",IF(AG40=1991,"NINETEEN NINETY ONE",IF(AG40=1992,"NINETEEN NINETY TWO",IF(AG40=1993,"NINETEEN NINETY THREE",IF(AG40=1994,"NINETEEN NINETY FOUR",IF(AG40=1995,"NINETEEN NINETY FIVE",IF(AG40=1996,"NINETEEN NINETY SIX",IF(AG40=1997,"NINETEEN NINETY SEVEN",IF(AG40=1998,"NINETEEN NINETY EIGHT",IF(AG40=1999,"NINETEEN NINETY NINE",IF(AG40=2000,"TWO THOUSAND",IF(AG40=2001,"TWO THOUSAND ONE",IF(AG40=2002,"TWO THOUSAND TWO",IF(AG40=2003,"TWO THOUSAND THREE",IF(AG40=2004,"TWO THOUSAND FOUR",IF(AG40=2005,"TWO THOUSAND FIVE",IF(AG40=2006,"TWO THOUSAND SIX",IF(AG40=2007,"TWO THOUSAND SEVEN",IF(AG40=2008,"TWO THOUSAND EIGHT",IF(AG40=2009,"TWO THOUSAND NINE",IF(AG40=2010,"TWO THOUSAND TEN",IF(AG40=2011,"TWO THOUSAND ELEVEN",IF(AG40=2012,"TWO THOUSAND TWELVE",IF(AG40=2013,"TWO THOUSAND THIRTEEN",IF(AG40=2014,"TWO THOUSAND FOURTEEN",IF(AG40=2015,"TWO THOUSAND FIFTEEN",IF(AG40=2016,"TWO THOUSAND SIXTEEN",IF(AG40=2017,"TWO THOUSAND SEVENTEEN",IF(AG40=2018,"TWO THOUSAND EIGHTEEN",IF(AG40=2019,"TWO THOUSAND NINETEEN",IF(AG40=2020,"TWO THOUSAND TWENTY",IF(AG40=2021,"TWO THOUSAND TWENTY ONE",IF(AG40=2022,"TWO THOUSAND TWENTY TWO",IF(AG40=2023,"TWO THOUSAND TWENTY THREE",IF(AG40=2024,"TWO THOUSAND TWENTY FOUR",IF(AG40=2025,"TWO THOUSAND TWENTY FIVE","")))))))))))))))))))))))))))))))))))))))))))))))))))))))))))))))))</f>
        <v>TWO THOUSAND FIFTEEN</v>
      </c>
      <c r="AH43" s="44" t="str">
        <f>IF(AH40=1,"JANUARY",IF(AH40=2,"FEBUARY", IF(AH40=3,"MARCH",IF(AH40=4,"APRIL",IF(AH40=5,"MAY",IF(AH40=6,"JUNE",IF(AH40=7,"JULY",IF(AH40=8,"AUGUST",IF(AH40=9,"SEPTEMBER",IF(AH40=10,"OCTOBER",IF(AH40=11,"NOVEMBER",IF(AH40=12,"DECEMBER",""))))))))))))</f>
        <v>JANUARY</v>
      </c>
      <c r="AI43" s="44" t="str">
        <f>IF(AI40=1,"1ST",IF(AI40=2,"2ND", IF(AI40=3,"3RD",IF(AI40=4,"FOURTH",IF(AI40=5,"FIFTH",IF(AI40=6,"SIXTH",IF(AI40=7,"7TH",IF(AI40=8,"8TH",IF(AI40=9,"9TH",IF(AI40=10,"10TH",IF(AI40=11,"11TH",IF(AI40=12,"12TH",IF(AI40=13,"13TH",IF(AI40=14,"14TH",IF(AI40=15,"FIFTEEN",IF(AI40=16,"SIXTEEN",IF(AI40=17,"SEVENTEEN",IF(AI40=18,"EIGHTEEN",IF(AI40=19,"NINETEEN",IF(AI40=20,"TWENTY",IF(AI40=21,"TWENTY FIRST",IF(AI40=22,"TWENTY SECOND",IF(AI40=23,"TWENTY THIRD",IF(AI40=24,"TWENTY FOURTH",IF(AI40=25,"TWENTY FIFTH",IF(AI40=26,"TWENTY SIX",IF(AI40=27,"TWENTY SEVEN",IF(AI40=28,"TWENTY EIGHT",IF(AI40=29,"TWENTY NINE",IF(AI40=30,"THIRTY",IF(AI40=31,"THIRTY FIRST","")))))))))))))))))))))))))))))))</f>
        <v>11TH</v>
      </c>
    </row>
    <row r="44" spans="1:35" ht="10.5" customHeight="1">
      <c r="A44" s="98">
        <f>IF(N42="","",A43+1)</f>
        <v>10</v>
      </c>
      <c r="B44" s="72"/>
      <c r="C44" s="72"/>
      <c r="D44" s="72"/>
      <c r="E44" s="73"/>
      <c r="F44" s="73"/>
      <c r="G44" s="73"/>
      <c r="H44" s="72"/>
      <c r="I44" s="72"/>
      <c r="J44" s="74"/>
      <c r="K44" s="74"/>
      <c r="L44" s="74"/>
      <c r="M44" s="45"/>
      <c r="N44" s="45"/>
      <c r="O44" s="45"/>
      <c r="P44" s="45"/>
      <c r="AH44" s="44" t="str">
        <f>CONCATENATE(AH43," ",AI43,", ",AG43)</f>
        <v>JANUARY 11TH, TWO THOUSAND FIFTEEN</v>
      </c>
    </row>
    <row r="45" spans="1:35" ht="25.5" customHeight="1">
      <c r="A45" s="98">
        <f>IF(N42="","",A44+1)</f>
        <v>11</v>
      </c>
      <c r="B45" s="655" t="str">
        <f>IF('Master sheet'!$D$14="Hindi","विषय","Subject")</f>
        <v>विषय</v>
      </c>
      <c r="C45" s="704" t="str">
        <f>IF('Master sheet'!$D$14="Hindi","अर्द्धवार्षिक","Half Yearly")</f>
        <v>अर्द्धवार्षिक</v>
      </c>
      <c r="D45" s="705"/>
      <c r="E45" s="705"/>
      <c r="F45" s="705"/>
      <c r="G45" s="910" t="str">
        <f>IF('Master sheet'!$D$14="Hindi","वार्षिक","Yearly")</f>
        <v>वार्षिक</v>
      </c>
      <c r="H45" s="911"/>
      <c r="I45" s="911"/>
      <c r="J45" s="912"/>
      <c r="K45" s="704" t="str">
        <f>IF('Master sheet'!$D$14="Hindi","सर्व योग","Grand Total")</f>
        <v>सर्व योग</v>
      </c>
      <c r="L45" s="705"/>
      <c r="M45" s="705"/>
      <c r="N45" s="706"/>
      <c r="O45" s="940" t="str">
        <f>IF('Master sheet'!$D$14="Hindi","ग्रेड","Grade")</f>
        <v>ग्रेड</v>
      </c>
      <c r="P45" s="943" t="str">
        <f>IF('Master sheet'!$D$14="Hindi","परिणाम","Results")</f>
        <v>परिणाम</v>
      </c>
    </row>
    <row r="46" spans="1:35" ht="102.75" customHeight="1">
      <c r="A46" s="98">
        <f>IF(N42="","",A45+1)</f>
        <v>12</v>
      </c>
      <c r="B46" s="655"/>
      <c r="C46" s="891" t="str">
        <f>IF('Master sheet'!$D$14="Hindi","लिखित","Written")</f>
        <v>लिखित</v>
      </c>
      <c r="D46" s="892"/>
      <c r="E46" s="891" t="str">
        <f>IF('Master sheet'!$D$14="Hindi","मौखिक","Oral")</f>
        <v>मौखिक</v>
      </c>
      <c r="F46" s="892"/>
      <c r="G46" s="891" t="str">
        <f>IF('Master sheet'!$D$14="Hindi","लिखित","Written")</f>
        <v>लिखित</v>
      </c>
      <c r="H46" s="892"/>
      <c r="I46" s="893" t="str">
        <f>IF('Master sheet'!$D$14="Hindi","मौखिक","Oral")</f>
        <v>मौखिक</v>
      </c>
      <c r="J46" s="893"/>
      <c r="K46" s="366" t="str">
        <f>IF('Master sheet'!$D$14="Hindi","लिखित","Written")</f>
        <v>लिखित</v>
      </c>
      <c r="L46" s="366" t="str">
        <f>IF('Master sheet'!$D$14="Hindi","मौखिक","Oral")</f>
        <v>मौखिक</v>
      </c>
      <c r="M46" s="894" t="str">
        <f>IF('Master sheet'!$D$14="Hindi","कुल विषय योग ","Subject Total")</f>
        <v xml:space="preserve">कुल विषय योग </v>
      </c>
      <c r="N46" s="895"/>
      <c r="O46" s="941"/>
      <c r="P46" s="944"/>
    </row>
    <row r="47" spans="1:35" ht="21" customHeight="1">
      <c r="A47" s="98">
        <f>IF(N42="","",A46+1)</f>
        <v>13</v>
      </c>
      <c r="B47" s="655"/>
      <c r="C47" s="887">
        <v>30</v>
      </c>
      <c r="D47" s="888"/>
      <c r="E47" s="887">
        <v>70</v>
      </c>
      <c r="F47" s="888"/>
      <c r="G47" s="887">
        <v>30</v>
      </c>
      <c r="H47" s="888"/>
      <c r="I47" s="887">
        <v>70</v>
      </c>
      <c r="J47" s="888"/>
      <c r="K47" s="387">
        <v>60</v>
      </c>
      <c r="L47" s="387">
        <v>140</v>
      </c>
      <c r="M47" s="887">
        <v>200</v>
      </c>
      <c r="N47" s="888"/>
      <c r="O47" s="942"/>
      <c r="P47" s="945"/>
    </row>
    <row r="48" spans="1:35" ht="21" customHeight="1">
      <c r="A48" s="98">
        <f>IF(N42="","",A47+1)</f>
        <v>14</v>
      </c>
      <c r="B48" s="302" t="str">
        <f>IF('Master sheet'!D$14="Hindi","हिंदी","Hindi")</f>
        <v>हिंदी</v>
      </c>
      <c r="C48" s="656">
        <f>IFERROR(IF(AND(N42=""),"",VLOOKUP(N42,Marks,15,0)),"")</f>
        <v>20</v>
      </c>
      <c r="D48" s="658"/>
      <c r="E48" s="656">
        <f>IFERROR(IF(AND(N42=""),"",VLOOKUP(N42,Marks,16,0)),"")</f>
        <v>63</v>
      </c>
      <c r="F48" s="658"/>
      <c r="G48" s="656">
        <f>IFERROR(IF(AND(N42=""),"",VLOOKUP(N42,Marks,19,0)),"")</f>
        <v>21</v>
      </c>
      <c r="H48" s="658"/>
      <c r="I48" s="656">
        <f>IFERROR(IF(AND(N42=""),"",VLOOKUP(N42,Marks,20,0)),"")</f>
        <v>20</v>
      </c>
      <c r="J48" s="658"/>
      <c r="K48" s="377">
        <f>IFERROR(IF(AND(N42=""),"",SUM(C48,G48)),"")</f>
        <v>41</v>
      </c>
      <c r="L48" s="377">
        <f>IFERROR(IF(AND(N42=""),"",SUM(E48,I48)),"")</f>
        <v>83</v>
      </c>
      <c r="M48" s="896">
        <f>IFERROR(IF(AND(N42=""),"",SUM(K48,L48)),"")</f>
        <v>124</v>
      </c>
      <c r="N48" s="897"/>
      <c r="O48" s="79" t="str">
        <f>IFERROR(IF(AND(N42=""),"",VLOOKUP(N42,Marks,28,0)),"")</f>
        <v>C</v>
      </c>
      <c r="P48" s="208" t="str">
        <f>IFERROR(IF(AND(N42=""),"",VLOOKUP(N42,Marks,26,0)),"")</f>
        <v>P</v>
      </c>
    </row>
    <row r="49" spans="1:20" ht="21" customHeight="1">
      <c r="A49" s="98">
        <f>IF(N42="","",A48+1)</f>
        <v>15</v>
      </c>
      <c r="B49" s="302" t="str">
        <f>IF('Master sheet'!$D$14="Hindi","गणित","Maths")</f>
        <v>गणित</v>
      </c>
      <c r="C49" s="656">
        <f>IFERROR(IF(AND(N42=""),"",VLOOKUP(N42,Marks,51,0)),"")</f>
        <v>23</v>
      </c>
      <c r="D49" s="658"/>
      <c r="E49" s="656">
        <f>IFERROR(IF(AND(N42=""),"",VLOOKUP(N42,Marks,52,0)),"")</f>
        <v>65</v>
      </c>
      <c r="F49" s="658"/>
      <c r="G49" s="656">
        <f>IFERROR(IF(AND(N42=""),"",VLOOKUP(N42,Marks,55,0)),"")</f>
        <v>22</v>
      </c>
      <c r="H49" s="658"/>
      <c r="I49" s="656">
        <f>IFERROR(IF(AND(N42=""),"",VLOOKUP(N42,Marks,56,0)),"")</f>
        <v>60</v>
      </c>
      <c r="J49" s="658"/>
      <c r="K49" s="377">
        <f>IFERROR(IF(AND(N42=""),"",SUM(C49,G49)),"")</f>
        <v>45</v>
      </c>
      <c r="L49" s="377">
        <f>IFERROR(IF(AND(N42=""),"",SUM(E49,I49)),"")</f>
        <v>125</v>
      </c>
      <c r="M49" s="896">
        <f>IFERROR(IF(AND(N42=""),"",SUM(K49,L49)),"")</f>
        <v>170</v>
      </c>
      <c r="N49" s="897"/>
      <c r="O49" s="79" t="str">
        <f>IFERROR(IF(AND(N42=""),"",VLOOKUP(N42,Marks,64,0)),"")</f>
        <v>B</v>
      </c>
      <c r="P49" s="208" t="str">
        <f>IFERROR(IF(AND(N42=""),"",VLOOKUP(N42,Marks,62,0)),"")</f>
        <v>P</v>
      </c>
      <c r="T49" s="322"/>
    </row>
    <row r="50" spans="1:20" ht="21" customHeight="1">
      <c r="A50" s="98">
        <f>IF(N42="","",A49+1)</f>
        <v>16</v>
      </c>
      <c r="B50" s="389"/>
      <c r="C50" s="887">
        <v>15</v>
      </c>
      <c r="D50" s="888"/>
      <c r="E50" s="887">
        <v>35</v>
      </c>
      <c r="F50" s="888"/>
      <c r="G50" s="887">
        <v>15</v>
      </c>
      <c r="H50" s="888"/>
      <c r="I50" s="887">
        <v>35</v>
      </c>
      <c r="J50" s="888"/>
      <c r="K50" s="387">
        <v>30</v>
      </c>
      <c r="L50" s="387">
        <v>70</v>
      </c>
      <c r="M50" s="887">
        <v>100</v>
      </c>
      <c r="N50" s="888"/>
      <c r="O50" s="889"/>
      <c r="P50" s="890"/>
      <c r="T50" s="322"/>
    </row>
    <row r="51" spans="1:20" ht="21" customHeight="1">
      <c r="A51" s="98">
        <f>IF(N42="","",A50+1)</f>
        <v>17</v>
      </c>
      <c r="B51" s="302" t="str">
        <f>IF('Master sheet'!$D$14="Hindi","अंग्रेजी","English")</f>
        <v>अंग्रेजी</v>
      </c>
      <c r="C51" s="656">
        <f>IFERROR(IF(AND(N42=""),"",VLOOKUP(N42,Marks,33,0)),"")</f>
        <v>12</v>
      </c>
      <c r="D51" s="658"/>
      <c r="E51" s="656">
        <f>IFERROR(IF(AND(N42=""),"",VLOOKUP(N42,Marks,34,0)),"")</f>
        <v>31</v>
      </c>
      <c r="F51" s="658"/>
      <c r="G51" s="656">
        <f>IFERROR(IF(AND(N42=""),"",VLOOKUP(N42,Marks,37,0)),"")</f>
        <v>10</v>
      </c>
      <c r="H51" s="658"/>
      <c r="I51" s="656">
        <f>IFERROR(IF(AND(N42=""),"",VLOOKUP(N42,Marks,38,0)),"")</f>
        <v>31</v>
      </c>
      <c r="J51" s="658"/>
      <c r="K51" s="377">
        <f>IFERROR(IF(AND(N42=""),"",SUM(C51,G51)),"")</f>
        <v>22</v>
      </c>
      <c r="L51" s="377">
        <f>IFERROR(IF(AND(N42=""),"",SUM(E51,I51)),"")</f>
        <v>62</v>
      </c>
      <c r="M51" s="896">
        <f>IFERROR(IF(AND(N42=""),"",SUM(K51,L51)),"")</f>
        <v>84</v>
      </c>
      <c r="N51" s="897"/>
      <c r="O51" s="79" t="str">
        <f>IFERROR(IF(AND(N42=""),"",VLOOKUP(N42,Marks,46,0)),"")</f>
        <v>B</v>
      </c>
      <c r="P51" s="208" t="str">
        <f>IFERROR(IF(AND(N42=""),"",VLOOKUP(N42,Marks,44,0)),"")</f>
        <v>P</v>
      </c>
    </row>
    <row r="52" spans="1:20" ht="23.25" customHeight="1">
      <c r="A52" s="98">
        <f>IF(N42="","",A51+1)</f>
        <v>18</v>
      </c>
      <c r="B52" s="303" t="str">
        <f>IF('Master sheet'!$D$14="Hindi","कुल योग","Total")</f>
        <v>कुल योग</v>
      </c>
      <c r="C52" s="914">
        <f>IF(AND(N42=""),"",IF(AND(C48="",C49="",C51=""),"",SUM(C48,C49,C51)))</f>
        <v>55</v>
      </c>
      <c r="D52" s="916"/>
      <c r="E52" s="914">
        <f>IF(AND(N42=""),"",IF(AND(E48="",E49="",E51=""),"",SUM(E48,E49,E51)))</f>
        <v>159</v>
      </c>
      <c r="F52" s="916"/>
      <c r="G52" s="914">
        <f>IF(AND(N42=""),"",IF(AND(G48="",G49="",G51=""),"",SUM(G48,G49,G51)))</f>
        <v>53</v>
      </c>
      <c r="H52" s="916"/>
      <c r="I52" s="914">
        <f>IF(AND(N42=""),"",IF(AND(I48="",I49="",I51=""),"",SUM(I48,I49,I51)))</f>
        <v>111</v>
      </c>
      <c r="J52" s="916"/>
      <c r="K52" s="378">
        <f>IF(AND(N42=""),"",IF(AND(K48="",K49="",K51=""),"",SUM(K48,K49,K51)))</f>
        <v>108</v>
      </c>
      <c r="L52" s="378">
        <f>IF(AND(N42=""),"",IF(AND(L48="",L49="",L51=""),"",SUM(L48,L49,L51)))</f>
        <v>270</v>
      </c>
      <c r="M52" s="896">
        <f>IF(AND(N42=""),"",IF(AND(M48="",M49="",M51=""),"",SUM(M48,M49,M51)))</f>
        <v>378</v>
      </c>
      <c r="N52" s="897"/>
      <c r="O52" s="388" t="str">
        <f>IFERROR(IF(AND(N42=""),"",VLOOKUP(N42,Marks,119,0)),"")</f>
        <v>B</v>
      </c>
      <c r="P52" s="211"/>
    </row>
    <row r="53" spans="1:20" ht="23.25" customHeight="1">
      <c r="A53" s="98">
        <f>IF(N42="","",A52+1)</f>
        <v>19</v>
      </c>
      <c r="B53" s="390"/>
      <c r="C53" s="887">
        <v>50</v>
      </c>
      <c r="D53" s="907"/>
      <c r="E53" s="907"/>
      <c r="F53" s="888"/>
      <c r="G53" s="887">
        <v>50</v>
      </c>
      <c r="H53" s="907"/>
      <c r="I53" s="907"/>
      <c r="J53" s="888"/>
      <c r="K53" s="887">
        <v>100</v>
      </c>
      <c r="L53" s="907"/>
      <c r="M53" s="907"/>
      <c r="N53" s="888"/>
      <c r="O53" s="908"/>
      <c r="P53" s="909"/>
    </row>
    <row r="54" spans="1:20" ht="21" customHeight="1">
      <c r="A54" s="98">
        <f>IF(N42="","",A53+1)</f>
        <v>20</v>
      </c>
      <c r="B54" s="307" t="str">
        <f>IF('Master sheet'!$D$14="Hindi","पर्यावरण अध्ययन","EVS")</f>
        <v>पर्यावरण अध्ययन</v>
      </c>
      <c r="C54" s="656">
        <f>IFERROR(IF(AND(N42=""),"",VLOOKUP(N42,Marks,69,0)),"")</f>
        <v>45</v>
      </c>
      <c r="D54" s="657"/>
      <c r="E54" s="657"/>
      <c r="F54" s="658"/>
      <c r="G54" s="656">
        <f>IFERROR(IF(AND(N42=""),"",VLOOKUP(N42,Marks,73,0)),"")</f>
        <v>14</v>
      </c>
      <c r="H54" s="657"/>
      <c r="I54" s="657"/>
      <c r="J54" s="658"/>
      <c r="K54" s="914">
        <f>IFERROR(IF(AND(N42=""),"",SUM(C54,G54)),"")</f>
        <v>59</v>
      </c>
      <c r="L54" s="915"/>
      <c r="M54" s="915"/>
      <c r="N54" s="916"/>
      <c r="O54" s="79" t="str">
        <f>IFERROR(IF(AND(N42=""),"",VLOOKUP(N42,Marks,82,0)),"")</f>
        <v>C</v>
      </c>
      <c r="P54" s="208" t="str">
        <f>IFERROR(IF(AND(N42=""),"",VLOOKUP(N42,Marks,80,0)),"")</f>
        <v>P</v>
      </c>
    </row>
    <row r="55" spans="1:20" ht="12" customHeight="1">
      <c r="A55" s="98">
        <f>IF(N42="","",A54+1)</f>
        <v>21</v>
      </c>
      <c r="B55" s="913"/>
      <c r="C55" s="913"/>
      <c r="D55" s="913"/>
      <c r="E55" s="913"/>
      <c r="F55" s="913"/>
      <c r="G55" s="913"/>
      <c r="H55" s="913"/>
      <c r="I55" s="913"/>
      <c r="J55" s="913"/>
      <c r="K55" s="913"/>
      <c r="L55" s="913"/>
      <c r="M55" s="913"/>
      <c r="N55" s="913"/>
      <c r="O55" s="913"/>
      <c r="P55" s="913"/>
    </row>
    <row r="56" spans="1:20" ht="21" customHeight="1">
      <c r="A56" s="98">
        <f>IF(N42="","",A55+1)</f>
        <v>22</v>
      </c>
      <c r="B56" s="917" t="str">
        <f>IF('Master sheet'!$D$14="Hindi","अतिरिक्त विषय ","Extra Subject")</f>
        <v xml:space="preserve">अतिरिक्त विषय </v>
      </c>
      <c r="C56" s="917"/>
      <c r="D56" s="917"/>
      <c r="E56" s="917"/>
      <c r="F56" s="917"/>
      <c r="G56" s="917"/>
      <c r="H56" s="917"/>
      <c r="I56" s="917"/>
      <c r="J56" s="917"/>
      <c r="K56" s="917"/>
      <c r="L56" s="917"/>
      <c r="M56" s="917"/>
      <c r="N56" s="917"/>
      <c r="O56" s="917"/>
      <c r="P56" s="917"/>
    </row>
    <row r="57" spans="1:20" ht="21" customHeight="1">
      <c r="A57" s="98">
        <f>IF(N42="","",A56+1)</f>
        <v>23</v>
      </c>
      <c r="B57" s="357" t="str">
        <f>IF('Master sheet'!$D$14="Hindi","विषय","Subject")</f>
        <v>विषय</v>
      </c>
      <c r="C57" s="905" t="str">
        <f>IF('Master sheet'!$D$14="Hindi","पूर्णांक","M.M.")</f>
        <v>पूर्णांक</v>
      </c>
      <c r="D57" s="906"/>
      <c r="E57" s="905" t="str">
        <f>IF('Master sheet'!$D$14="Hindi","प्राप्तांक","Ob.M.")</f>
        <v>प्राप्तांक</v>
      </c>
      <c r="F57" s="906"/>
      <c r="G57" s="905" t="str">
        <f>IF('Master sheet'!$D$14="Hindi","ग्रेड","Grade")</f>
        <v>ग्रेड</v>
      </c>
      <c r="H57" s="906"/>
      <c r="I57" s="905" t="str">
        <f>IF('Master sheet'!$D$14="Hindi","विषय","Subject")</f>
        <v>विषय</v>
      </c>
      <c r="J57" s="906"/>
      <c r="K57" s="905" t="str">
        <f>IF('Master sheet'!$D$14="Hindi","पूर्णांक","M.M.")</f>
        <v>पूर्णांक</v>
      </c>
      <c r="L57" s="906"/>
      <c r="M57" s="905" t="str">
        <f>IF('Master sheet'!$D$14="Hindi","प्राप्तांक","Ob.M.")</f>
        <v>प्राप्तांक</v>
      </c>
      <c r="N57" s="906"/>
      <c r="O57" s="905" t="str">
        <f>IF('Master sheet'!$D$14="Hindi","ग्रेड","Grade")</f>
        <v>ग्रेड</v>
      </c>
      <c r="P57" s="906"/>
    </row>
    <row r="58" spans="1:20" ht="21" customHeight="1">
      <c r="A58" s="98">
        <f>IF(N42="","",A57+1)</f>
        <v>24</v>
      </c>
      <c r="B58" s="302" t="str">
        <f>IF(AND(N42=""),"",'Result Sheet'!$DA$4)</f>
        <v>COMPUTER</v>
      </c>
      <c r="C58" s="898">
        <f>IF(AND(N42=""),"",'Result Sheet'!$DC$7)</f>
        <v>100</v>
      </c>
      <c r="D58" s="898"/>
      <c r="E58" s="899">
        <f>IFERROR(IF(AND(N42=""),"",VLOOKUP(N42,Marks,106,0)),"")</f>
        <v>0</v>
      </c>
      <c r="F58" s="899"/>
      <c r="G58" s="900" t="str">
        <f>IFERROR(IF(AND(N42=""),"",VLOOKUP(N42,Marks,107,0)),"")</f>
        <v/>
      </c>
      <c r="H58" s="900"/>
      <c r="I58" s="901" t="str">
        <f>IF(AND(N42=""),"",'Result Sheet'!$DE$4)</f>
        <v>G.K.</v>
      </c>
      <c r="J58" s="901"/>
      <c r="K58" s="898">
        <f>IF(AND(N42=""),"",'Result Sheet'!$DG$7)</f>
        <v>100</v>
      </c>
      <c r="L58" s="898"/>
      <c r="M58" s="899">
        <f>IFERROR(IF(AND(N42=""),"",VLOOKUP(N42,Marks,110,0)),"")</f>
        <v>0</v>
      </c>
      <c r="N58" s="899"/>
      <c r="O58" s="900" t="str">
        <f>IFERROR(IF(AND(N42=""),"",VLOOKUP(N42,Marks,111,0)),"")</f>
        <v/>
      </c>
      <c r="P58" s="900"/>
    </row>
    <row r="59" spans="1:20" ht="21" customHeight="1">
      <c r="A59" s="98">
        <f>IF(N42="","",A58+1)</f>
        <v>25</v>
      </c>
      <c r="B59" s="918" t="str">
        <f>IF('Master sheet'!$D$14="Hindi","विषय","Subject")</f>
        <v>विषय</v>
      </c>
      <c r="C59" s="918"/>
      <c r="D59" s="919" t="str">
        <f>IF('Master sheet'!$D$14="Hindi","प्राप्तांक","Marks ")</f>
        <v>प्राप्तांक</v>
      </c>
      <c r="E59" s="920"/>
      <c r="F59" s="305" t="str">
        <f>IF('Master sheet'!$D$14="Hindi","ग्रेड","Grade")</f>
        <v>ग्रेड</v>
      </c>
      <c r="G59" s="918" t="str">
        <f>IF('Master sheet'!$D$14="Hindi","विषय","Subject")</f>
        <v>विषय</v>
      </c>
      <c r="H59" s="918"/>
      <c r="I59" s="919" t="str">
        <f>IF('Master sheet'!$D$14="Hindi","प्राप्तांक","Marks")</f>
        <v>प्राप्तांक</v>
      </c>
      <c r="J59" s="920"/>
      <c r="K59" s="305" t="str">
        <f>IF('Master sheet'!$D$14="Hindi","ग्रेड","Grade")</f>
        <v>ग्रेड</v>
      </c>
      <c r="L59" s="918" t="str">
        <f>IF('Master sheet'!$D$14="Hindi","विषय","Subject")</f>
        <v>विषय</v>
      </c>
      <c r="M59" s="918"/>
      <c r="N59" s="919" t="str">
        <f>IF('Master sheet'!$D$14="Hindi","प्राप्तांक","Marks")</f>
        <v>प्राप्तांक</v>
      </c>
      <c r="O59" s="920"/>
      <c r="P59" s="364" t="str">
        <f>IF('Master sheet'!$D$14="Hindi","ग्रेड","Grade")</f>
        <v>ग्रेड</v>
      </c>
    </row>
    <row r="60" spans="1:20" ht="21" customHeight="1">
      <c r="A60" s="98">
        <f>IF(N42="","",A59+1)</f>
        <v>26</v>
      </c>
      <c r="B60" s="921" t="str">
        <f>IF('Master sheet'!$D$14="Hindi","कार्यानुभव","WORK EXP.")</f>
        <v>कार्यानुभव</v>
      </c>
      <c r="C60" s="922"/>
      <c r="D60" s="922"/>
      <c r="E60" s="70">
        <f>IFERROR(IF(AND(N42=""),"",VLOOKUP(N42,Marks,85,0)),"")</f>
        <v>44</v>
      </c>
      <c r="F60" s="79" t="str">
        <f>IFERROR(IF(AND(N42=""),"",VLOOKUP(N42,Marks,89,0)),"")</f>
        <v>A</v>
      </c>
      <c r="G60" s="921" t="str">
        <f>IF('Master sheet'!$D$14="Hindi","कला शिक्षा","ART EDU.")</f>
        <v>कला शिक्षा</v>
      </c>
      <c r="H60" s="922"/>
      <c r="I60" s="922"/>
      <c r="J60" s="70">
        <f>IFERROR(IF(AND(N42=""),"",VLOOKUP(N42,Marks,92,0)),"")</f>
        <v>32</v>
      </c>
      <c r="K60" s="79" t="str">
        <f>IFERROR(IF(AND(N42=""),"",VLOOKUP(N42,Marks,96,0)),"")</f>
        <v>B</v>
      </c>
      <c r="L60" s="923" t="str">
        <f>IF('Master sheet'!$D$14="Hindi","स्वा. एवं शा. शिक्षा","HE.&amp;PH. EDU.")</f>
        <v>स्वा. एवं शा. शिक्षा</v>
      </c>
      <c r="M60" s="924"/>
      <c r="N60" s="924"/>
      <c r="O60" s="70">
        <f>IFERROR(IF(AND(N42=""),"",VLOOKUP(N42,Marks,99,0)),"")</f>
        <v>67</v>
      </c>
      <c r="P60" s="79" t="str">
        <f>IFERROR(IF(AND(N42=""),"",VLOOKUP(N42,Marks,103,0)),"")</f>
        <v>B</v>
      </c>
    </row>
    <row r="61" spans="1:20" ht="9" customHeight="1">
      <c r="A61" s="98">
        <f>IF(N42="","",A60+1)</f>
        <v>27</v>
      </c>
      <c r="B61" s="308"/>
      <c r="C61" s="308"/>
      <c r="D61" s="308"/>
      <c r="E61" s="314"/>
      <c r="F61" s="315"/>
      <c r="G61" s="308"/>
      <c r="H61" s="308"/>
      <c r="I61" s="308"/>
      <c r="J61" s="314"/>
      <c r="K61" s="315"/>
      <c r="L61" s="309"/>
      <c r="M61" s="309"/>
      <c r="N61" s="309"/>
      <c r="O61" s="314"/>
      <c r="P61" s="315"/>
    </row>
    <row r="62" spans="1:20" ht="21" customHeight="1">
      <c r="A62" s="98">
        <f>IF(N42="","",A61+1)</f>
        <v>28</v>
      </c>
      <c r="B62" s="903" t="str">
        <f>IF('Master sheet'!$D$14="Hindi","कुल कार्य दिवस :-","Total Meeting :-")</f>
        <v>कुल कार्य दिवस :-</v>
      </c>
      <c r="C62" s="903"/>
      <c r="D62" s="903"/>
      <c r="E62" s="902">
        <f>IFERROR(IF(AND(N42=""),"",VLOOKUP(N42,Marks,117,0)),"")</f>
        <v>220</v>
      </c>
      <c r="F62" s="902"/>
      <c r="G62" s="902"/>
      <c r="H62" s="902"/>
      <c r="I62" s="903" t="str">
        <f>IF('Master sheet'!$D$14="Hindi","कुल उपस्थिति :-","Total Attendance :-")</f>
        <v>कुल उपस्थिति :-</v>
      </c>
      <c r="J62" s="903"/>
      <c r="K62" s="903"/>
      <c r="L62" s="903"/>
      <c r="M62" s="904">
        <f>IFERROR(IF(AND(N42=""),"",VLOOKUP(N42,Marks,118,0)),"")</f>
        <v>24</v>
      </c>
      <c r="N62" s="904"/>
      <c r="O62" s="904"/>
      <c r="P62" s="904"/>
    </row>
    <row r="63" spans="1:20" ht="21" customHeight="1">
      <c r="A63" s="98">
        <f>IF(N42="","",A62+1)</f>
        <v>29</v>
      </c>
      <c r="B63" s="903" t="str">
        <f>IF('Master sheet'!$D$14="Hindi","परिणाम :-","Result :-")</f>
        <v>परिणाम :-</v>
      </c>
      <c r="C63" s="903"/>
      <c r="D63" s="903"/>
      <c r="E63" s="926" t="str">
        <f>IFERROR(IF(AND(N42=""),"",VLOOKUP(N42,Marks,116,0)),"")</f>
        <v>कक्षोंन्नति</v>
      </c>
      <c r="F63" s="926"/>
      <c r="G63" s="926"/>
      <c r="H63" s="926"/>
      <c r="I63" s="903" t="str">
        <f>IF('Master sheet'!$D$14="Hindi","परिणाम प्रतिशत में :-","Result in Percentage :-")</f>
        <v>परिणाम प्रतिशत में :-</v>
      </c>
      <c r="J63" s="903"/>
      <c r="K63" s="903"/>
      <c r="L63" s="903"/>
      <c r="M63" s="927">
        <f>IFERROR(IF(AND(N42=""),"",VLOOKUP(N42,Marks,113,0)),"")</f>
        <v>75.599999999999994</v>
      </c>
      <c r="N63" s="927"/>
      <c r="O63" s="927"/>
      <c r="P63" s="927"/>
    </row>
    <row r="64" spans="1:20" ht="21" customHeight="1">
      <c r="A64" s="98">
        <f>IF(N42="","",A63+1)</f>
        <v>30</v>
      </c>
      <c r="B64" s="903" t="str">
        <f>IF('Master sheet'!$D$14="Hindi","श्रेणी / ग्रेड :-","Division / Grade :-")</f>
        <v>श्रेणी / ग्रेड :-</v>
      </c>
      <c r="C64" s="903"/>
      <c r="D64" s="903"/>
      <c r="E64" s="209" t="str">
        <f>IFERROR(IF(AND(N42=""),"",VLOOKUP(N42,Marks,114,0)),"")</f>
        <v>I</v>
      </c>
      <c r="F64" s="210" t="s">
        <v>128</v>
      </c>
      <c r="G64" s="928" t="str">
        <f>IFERROR(IF(AND(N42=""),"",VLOOKUP(N42,Marks,119,0)),"")</f>
        <v>B</v>
      </c>
      <c r="H64" s="928"/>
      <c r="I64" s="903" t="str">
        <f>IF('Master sheet'!$D$14="Hindi","कक्षा में स्थान :-","Position in the Class :-")</f>
        <v>कक्षा में स्थान :-</v>
      </c>
      <c r="J64" s="903"/>
      <c r="K64" s="903"/>
      <c r="L64" s="903"/>
      <c r="M64" s="929">
        <f>IFERROR(IF(AND(N42=""),"",VLOOKUP(N42,Marks,115,0)),"")</f>
        <v>21.000000000000298</v>
      </c>
      <c r="N64" s="929"/>
      <c r="O64" s="929"/>
      <c r="P64" s="929"/>
    </row>
    <row r="65" spans="1:35" ht="21" customHeight="1">
      <c r="A65" s="98">
        <f>IF(N42="","",A64+1)</f>
        <v>31</v>
      </c>
      <c r="B65" s="930" t="str">
        <f>IF('Master sheet'!$D$14="Hindi","परीक्षा परिणाम घोषणा दिनांक :-","Result Declaration Date :-")</f>
        <v>परीक्षा परिणाम घोषणा दिनांक :-</v>
      </c>
      <c r="C65" s="930"/>
      <c r="D65" s="930"/>
      <c r="E65" s="931">
        <f>IFERROR(IF(AND(N42=""),"",'Master sheet'!$D$13),"")</f>
        <v>46106</v>
      </c>
      <c r="F65" s="931"/>
      <c r="G65" s="931"/>
      <c r="H65" s="361"/>
      <c r="I65" s="71"/>
      <c r="J65" s="71"/>
      <c r="K65" s="45"/>
      <c r="L65" s="71"/>
      <c r="M65" s="71"/>
      <c r="N65" s="71"/>
      <c r="O65" s="71"/>
      <c r="P65" s="71"/>
    </row>
    <row r="66" spans="1:35" ht="54" customHeight="1">
      <c r="A66" s="98">
        <f>IF(N42="","",A65+1)</f>
        <v>32</v>
      </c>
      <c r="B66" s="932" t="str">
        <f>IFERROR(IF(AND(N42=""),"",'Result Sheet'!$DO$211),"")</f>
        <v>( PUSHPENDRA JAWRA )</v>
      </c>
      <c r="C66" s="932"/>
      <c r="D66" s="932"/>
      <c r="E66" s="932"/>
      <c r="F66" s="933" t="str">
        <f>IF(AND(N42=""),"",CONCATENATE("(",'Master sheet'!$D$17," )"))</f>
        <v>(Suresh Kumar )</v>
      </c>
      <c r="G66" s="933"/>
      <c r="H66" s="933"/>
      <c r="I66" s="933"/>
      <c r="J66" s="933"/>
      <c r="K66" s="933" t="str">
        <f>IF(AND(N42=""),"",CONCATENATE("(",'Master sheet'!$D$15," )"))</f>
        <v>(Dewanand )</v>
      </c>
      <c r="L66" s="933"/>
      <c r="M66" s="933"/>
      <c r="N66" s="933"/>
      <c r="O66" s="933"/>
      <c r="P66" s="933"/>
    </row>
    <row r="67" spans="1:35" ht="24.75" customHeight="1">
      <c r="A67" s="98">
        <f>IF(N42="","",A66+1)</f>
        <v>33</v>
      </c>
      <c r="B67" s="934" t="str">
        <f>IF('Master sheet'!$D$14="Hindi","हस्ताक्षर कक्षाध्यापक","Signature of the class teacher")</f>
        <v>हस्ताक्षर कक्षाध्यापक</v>
      </c>
      <c r="C67" s="934"/>
      <c r="D67" s="934"/>
      <c r="E67" s="934"/>
      <c r="F67" s="934" t="str">
        <f>IF('Master sheet'!$D$14="Hindi","हस्ताक्षर परीक्षा प्रभारी","Signature of the exam. Incharge")</f>
        <v>हस्ताक्षर परीक्षा प्रभारी</v>
      </c>
      <c r="G67" s="934"/>
      <c r="H67" s="934"/>
      <c r="I67" s="934"/>
      <c r="J67" s="934"/>
      <c r="K67" s="934" t="str">
        <f>IF('Master sheet'!$D$14="Hindi","हस्ताक्षर संस्था प्रधान","Head of Institute's Signature")</f>
        <v>हस्ताक्षर संस्था प्रधान</v>
      </c>
      <c r="L67" s="934"/>
      <c r="M67" s="934"/>
      <c r="N67" s="934"/>
      <c r="O67" s="934"/>
      <c r="P67" s="934"/>
    </row>
    <row r="69" spans="1:35" ht="23.25" customHeight="1">
      <c r="A69" s="98">
        <f>IF(N76="","",1)</f>
        <v>1</v>
      </c>
      <c r="B69" s="935" t="str">
        <f>IF('Master sheet'!$D$14="Hindi","वार्षिक रिपोर्ट कार्ड ","Report Card")</f>
        <v xml:space="preserve">वार्षिक रिपोर्ट कार्ड </v>
      </c>
      <c r="C69" s="935"/>
      <c r="D69" s="935"/>
      <c r="E69" s="935"/>
      <c r="F69" s="935"/>
      <c r="G69" s="935"/>
      <c r="H69" s="935"/>
      <c r="I69" s="935"/>
      <c r="J69" s="935"/>
      <c r="K69" s="935"/>
      <c r="L69" s="935"/>
      <c r="M69" s="935"/>
      <c r="N69" s="935"/>
      <c r="O69" s="935"/>
      <c r="P69" s="935"/>
      <c r="S69" s="311"/>
      <c r="T69" s="311"/>
      <c r="U69" s="311"/>
      <c r="V69" s="311"/>
      <c r="W69" s="311"/>
      <c r="X69" s="45"/>
    </row>
    <row r="70" spans="1:35" ht="18.95" customHeight="1">
      <c r="A70" s="98">
        <f>IF(N76="","",A69+1)</f>
        <v>2</v>
      </c>
      <c r="B70" s="936" t="str">
        <f>IF('Master sheet'!$D$14="Hindi","शिक्षा विभाग, राजस्थान सरकार","Education Department, Rajasthan Government")</f>
        <v>शिक्षा विभाग, राजस्थान सरकार</v>
      </c>
      <c r="C70" s="936"/>
      <c r="D70" s="936"/>
      <c r="E70" s="936"/>
      <c r="F70" s="936"/>
      <c r="G70" s="936"/>
      <c r="H70" s="936"/>
      <c r="I70" s="936"/>
      <c r="J70" s="936"/>
      <c r="K70" s="936"/>
      <c r="L70" s="936"/>
      <c r="M70" s="936"/>
      <c r="N70" s="936"/>
      <c r="O70" s="936"/>
      <c r="P70" s="936"/>
      <c r="S70" s="311"/>
      <c r="T70" s="311"/>
      <c r="U70" s="312"/>
      <c r="V70" s="311"/>
      <c r="W70" s="311"/>
      <c r="X70" s="45"/>
    </row>
    <row r="71" spans="1:35" s="99" customFormat="1" ht="24" customHeight="1">
      <c r="A71" s="98">
        <f>IF(N76="","",A70+1)</f>
        <v>3</v>
      </c>
      <c r="B71" s="884" t="str">
        <f>IF('Master sheet'!$D$14="Hindi","विद्यालय का नाम :-","School Name :- ")</f>
        <v>विद्यालय का नाम :-</v>
      </c>
      <c r="C71" s="884"/>
      <c r="D71" s="884"/>
      <c r="E71" s="885" t="str">
        <f>IF(AND(N76=""),"",IF('Master sheet'!$D$14="Hindi",'Master sheet'!$D$8,'Master sheet'!$D$7))</f>
        <v xml:space="preserve">महात्मा गाँधी राजकीय विद्यालय (अंग्रेजी माध्यम) बर, पाली </v>
      </c>
      <c r="F71" s="885"/>
      <c r="G71" s="885"/>
      <c r="H71" s="885"/>
      <c r="I71" s="885"/>
      <c r="J71" s="885"/>
      <c r="K71" s="885"/>
      <c r="L71" s="885"/>
      <c r="M71" s="885"/>
      <c r="N71" s="885"/>
      <c r="O71" s="885"/>
      <c r="P71" s="885"/>
      <c r="S71" s="313"/>
      <c r="T71" s="323"/>
      <c r="U71" s="312"/>
      <c r="V71" s="323"/>
      <c r="W71" s="313"/>
      <c r="X71" s="324"/>
    </row>
    <row r="72" spans="1:35" ht="18.95" customHeight="1">
      <c r="A72" s="98">
        <f>IF(N76="","",A71+1)</f>
        <v>4</v>
      </c>
      <c r="B72" s="318"/>
      <c r="C72" s="318"/>
      <c r="D72" s="318"/>
      <c r="E72" s="886" t="str">
        <f>IF(AND(N76=""),"",IF('Master sheet'!$D$14="Hindi",CONCATENATE("(विद्यालय मान्यता क्रमांक व वर्ष : ","  ",'Master sheet'!$D$6),CONCATENATE("(School Recognition Number &amp; Years : ","  ",'Master sheet'!$D$6)))</f>
        <v>(विद्यालय मान्यता क्रमांक व वर्ष :   शिक्षा/पाली/1995/2001</v>
      </c>
      <c r="F72" s="886"/>
      <c r="G72" s="886"/>
      <c r="H72" s="886"/>
      <c r="I72" s="886"/>
      <c r="J72" s="886"/>
      <c r="K72" s="886"/>
      <c r="L72" s="886"/>
      <c r="M72" s="886"/>
      <c r="N72" s="886"/>
      <c r="O72" s="886"/>
      <c r="P72" s="886"/>
      <c r="S72" s="311"/>
      <c r="T72" s="311"/>
      <c r="U72" s="311"/>
      <c r="V72" s="311"/>
      <c r="W72" s="311"/>
      <c r="X72" s="45"/>
    </row>
    <row r="73" spans="1:35" ht="18.95" customHeight="1">
      <c r="A73" s="98">
        <f>IF(N76="","",A72+1)</f>
        <v>5</v>
      </c>
      <c r="B73" s="316" t="str">
        <f>IF('Master sheet'!$D$14="Hindi","कक्षा  :-","CLASS :- ")</f>
        <v>कक्षा  :-</v>
      </c>
      <c r="C73" s="937" t="str">
        <f>IFERROR(IF(AND(N76=""),"",VLOOKUP(N76,Marks,2,0)),"")</f>
        <v>PP+5</v>
      </c>
      <c r="D73" s="937"/>
      <c r="E73" s="938" t="str">
        <f>IF('Master sheet'!$D$14="Hindi","सेक्शन :-","Section :- ")</f>
        <v>सेक्शन :-</v>
      </c>
      <c r="F73" s="938"/>
      <c r="G73" s="938"/>
      <c r="H73" s="937" t="str">
        <f>IFERROR(IF(AND(N76=""),"",VLOOKUP(N76,Marks,3,0)),"")</f>
        <v>A</v>
      </c>
      <c r="I73" s="937"/>
      <c r="J73" s="939" t="str">
        <f>IF('Master sheet'!$D$14="Hindi","सत्र :- ","Session :- ")</f>
        <v xml:space="preserve">सत्र :- </v>
      </c>
      <c r="K73" s="939"/>
      <c r="L73" s="939"/>
      <c r="M73" s="939"/>
      <c r="N73" s="949" t="str">
        <f>IF(AND(N76=""),"",'Marks Entry Nursery'!$I$2)</f>
        <v>2025-26</v>
      </c>
      <c r="O73" s="949"/>
      <c r="P73" s="949"/>
      <c r="S73" s="311"/>
      <c r="T73" s="311"/>
      <c r="U73" s="311"/>
      <c r="V73" s="311"/>
      <c r="W73" s="311"/>
      <c r="X73" s="45"/>
      <c r="AH73" s="321">
        <f>N75</f>
        <v>42348</v>
      </c>
    </row>
    <row r="74" spans="1:35" ht="18.95" customHeight="1">
      <c r="A74" s="98">
        <f>IF(N76="","",A73+1)</f>
        <v>6</v>
      </c>
      <c r="B74" s="946" t="str">
        <f>IF('Master sheet'!$D$14="Hindi","विद्यार्थी का नाम :-","Student's Name :-")</f>
        <v>विद्यार्थी का नाम :-</v>
      </c>
      <c r="C74" s="946"/>
      <c r="D74" s="946"/>
      <c r="E74" s="947" t="str">
        <f>IFERROR(IF(AND(N76=""),"",VLOOKUP(N76,Marks,6,0)),"")</f>
        <v>ARMAN HUSSAIN</v>
      </c>
      <c r="F74" s="947"/>
      <c r="G74" s="947"/>
      <c r="H74" s="947"/>
      <c r="I74" s="947"/>
      <c r="J74" s="925" t="str">
        <f>IF('Master sheet'!$D$14="Hindi","प्रवेशांक :","SR. NO. :")</f>
        <v>प्रवेशांक :</v>
      </c>
      <c r="K74" s="925"/>
      <c r="L74" s="925"/>
      <c r="M74" s="925"/>
      <c r="N74" s="950">
        <f>IFERROR(IF(AND(N76=""),"",VLOOKUP(N76,Marks,5,0)),"")</f>
        <v>934</v>
      </c>
      <c r="O74" s="950"/>
      <c r="P74" s="950"/>
      <c r="S74" s="311"/>
      <c r="T74" s="311"/>
      <c r="U74" s="311"/>
      <c r="V74" s="311"/>
      <c r="W74" s="311"/>
      <c r="X74" s="45"/>
      <c r="AG74" s="44">
        <f>YEAR(AH73)</f>
        <v>2015</v>
      </c>
      <c r="AH74" s="44">
        <f>MONTH(AH73)</f>
        <v>12</v>
      </c>
      <c r="AI74" s="44">
        <f>DAY(AH73)</f>
        <v>10</v>
      </c>
    </row>
    <row r="75" spans="1:35" ht="18.95" customHeight="1">
      <c r="A75" s="98">
        <f>IF(N76="","",A74+1)</f>
        <v>7</v>
      </c>
      <c r="B75" s="946" t="str">
        <f>IF('Master sheet'!$D$14="Hindi","पिता का नाम :-","Father's Name :-")</f>
        <v>पिता का नाम :-</v>
      </c>
      <c r="C75" s="946"/>
      <c r="D75" s="946"/>
      <c r="E75" s="947" t="str">
        <f>IFERROR(IF(AND(N76=""),"",VLOOKUP(N76,Marks,7,0)),"")</f>
        <v>AARIF HUSSAIN</v>
      </c>
      <c r="F75" s="947"/>
      <c r="G75" s="947"/>
      <c r="H75" s="947"/>
      <c r="I75" s="947"/>
      <c r="J75" s="925" t="str">
        <f>IF('Master sheet'!$D$14="Hindi","जन्म तिथि :","Date of Birth :")</f>
        <v>जन्म तिथि :</v>
      </c>
      <c r="K75" s="925"/>
      <c r="L75" s="925"/>
      <c r="M75" s="925"/>
      <c r="N75" s="951">
        <f>IFERROR(IF(AND(N76=""),"",VLOOKUP(N76,Marks,4,0)),"")</f>
        <v>42348</v>
      </c>
      <c r="O75" s="951"/>
      <c r="P75" s="951"/>
      <c r="S75" s="45"/>
      <c r="T75" s="45"/>
      <c r="U75" s="45"/>
      <c r="V75" s="45"/>
      <c r="W75" s="45"/>
      <c r="X75" s="45"/>
      <c r="AG75" s="44" t="str">
        <f>IF(AG74=2000,"दो हजार",IF(AG74=2001,"दो हजार एक",IF(AG74=2002,"दो हजार दो",IF(AG74=2003,"दो हजार तीन",IF(AG74=2004,"दो हजार चार",IF(AG74=2005,"दो हजार पांच",IF(AG74=2006,"दो हजार छः",IF(AG74=2007,"दो हजार सात",IF(AG74=2008,"दो हजार आठ",IF(AG74=2009,"दो हजार नौ",IF(AG74=2010,"दो हजार दस",IF(AG74=2011,"दो हजार ग्यारह",IF(AG74=2012,"दो हजार बारह",IF(AG74=2013,"दो हजार तेरह",IF(AG74=2014,"दो हजार चौदह",IF(AG74=2015,"दो हजार पंद्रह",IF(AG74=2016,"दो हजार सोलह",IF(AG74=2017,"दो हजार सत्रह",IF(AG74=2018,"दो हजार अठारह",IF(AG74=2019,"दो हजार उन्नीस",IF(AG74=2020,"दो हजार बीस",IF(AG74=2021,"दो हजार इक्कीस",IF(AG74=2022,"दो हजार बाइस","")))))))))))))))))))))))</f>
        <v>दो हजार पंद्रह</v>
      </c>
      <c r="AH75" s="44" t="str">
        <f>IF(AH74=1,"जनवरी",IF(AH74=2,"फरवरी",IF(AH74=3,"मार्च",IF(AH74=4,"अप्रैल",IF(AH74=5,"मई",IF(AH74=6,"जून",IF(AH74=7,"जुलाई",IF(AH74=8,"अगस्त",IF(AH74=9,"सितम्बर",IF(AH74=10,"अक्टूबर",IF(AH74=11,"नवम्बर",IF(AH74=12,"दिसम्बर",""))))))))))))</f>
        <v>दिसम्बर</v>
      </c>
      <c r="AI75" s="44" t="str">
        <f>IF(AI74=1,"एक",IF(AI74=2,"दो",IF(AI74=3,"तीन",IF(AI74=4,"चार",IF(AI74=5,"पांच",IF(AI74=6,"छः",IF(AI74=7,"सात",IF(AI74=8,"आठ",IF(AI74=9,"नौ",IF(AI74=10,"दस",IF(AI74=11,"ग्यारह",IF(AI74=12,"बारह",IF(AI74=13,"तेरह",IF(AI74=14,"चौदह",IF(AI74=15,"पंद्रह",IF(AI74=16,"सोलह",IF(AI74=17,"सत्रह",IF(AI74=18,"अठारह",IF(AI74=19,"उन्नीस",IF(AI74=20,"बीस",IF(AI74=21,"इक्कीस",IF(AI74=22,"बाइस",IF(AI74=23,"तेईस",IF(AI74=24,"चौबीस",IF(AI74=25,"पचीस",IF(AI74=26,"छबीस",IF(AI74=27,"सताईस",IF(AI74=28,"अठाइस",IF(AI74=29,"उन्नतीस",IF(AI74=30,"तीस",IF(AI74=31,"इकतीस","")))))))))))))))))))))))))))))))</f>
        <v>दस</v>
      </c>
    </row>
    <row r="76" spans="1:35" ht="18.95" customHeight="1">
      <c r="A76" s="98">
        <f>IF(N76="","",A75+1)</f>
        <v>8</v>
      </c>
      <c r="B76" s="946" t="str">
        <f>IF('Master sheet'!$D$14="Hindi","माता का नाम :-","Mother's Name :-")</f>
        <v>माता का नाम :-</v>
      </c>
      <c r="C76" s="946"/>
      <c r="D76" s="946"/>
      <c r="E76" s="947" t="str">
        <f>IFERROR(IF(AND(N76=""),"",VLOOKUP(N76,Marks,8,0)),"")</f>
        <v>SALMA BANO</v>
      </c>
      <c r="F76" s="947"/>
      <c r="G76" s="947"/>
      <c r="H76" s="947"/>
      <c r="I76" s="947"/>
      <c r="J76" s="925" t="str">
        <f>IF('Master sheet'!$D$14="Hindi","रोल नंबर :-","Roll No. :")</f>
        <v>रोल नंबर :-</v>
      </c>
      <c r="K76" s="925"/>
      <c r="L76" s="925"/>
      <c r="M76" s="925"/>
      <c r="N76" s="948">
        <f>IF(N42="","",IF(AND(N42+1&gt;$Y$6),"",N42+1))</f>
        <v>303</v>
      </c>
      <c r="O76" s="948"/>
      <c r="P76" s="948"/>
      <c r="AH76" s="44" t="str">
        <f>CONCATENATE(AI75," ",AH75," ",AG75)</f>
        <v>दस दिसम्बर दो हजार पंद्रह</v>
      </c>
    </row>
    <row r="77" spans="1:35" ht="18.95" customHeight="1">
      <c r="A77" s="98">
        <f>IF(N76="","",A76+1)</f>
        <v>9</v>
      </c>
      <c r="B77" s="946" t="str">
        <f>IF('Master sheet'!$D$14="Hindi","जन्मतिथि शब्दों में :-","Date of Birth in Words :-")</f>
        <v>जन्मतिथि शब्दों में :-</v>
      </c>
      <c r="C77" s="946"/>
      <c r="D77" s="946"/>
      <c r="E77" s="947" t="str">
        <f>IFERROR(IF('Master sheet'!$D$14="Hindi",AH76,AH78),"")</f>
        <v>दस दिसम्बर दो हजार पंद्रह</v>
      </c>
      <c r="F77" s="947"/>
      <c r="G77" s="947"/>
      <c r="H77" s="947"/>
      <c r="I77" s="947"/>
      <c r="J77" s="947"/>
      <c r="K77" s="947"/>
      <c r="L77" s="947"/>
      <c r="M77" s="947"/>
      <c r="N77" s="947"/>
      <c r="O77" s="947"/>
      <c r="P77" s="317"/>
      <c r="AG77" s="44" t="str">
        <f>IF(AG74=1961,"NINETEEN SIXTY ONE",IF(AG74=1962,"NINETEEN SIXTY TWO",IF(AG74=1963,"NINETEEN SIXTY THREE",IF(AG74=1964,"NINETEEN SIXTY FOUR",IF(AG74=1965,"NINETEEN SIXTY FIVE",IF(AG74=1966,"NINETEEN SIXTY SIX",IF(AG74=1967,"NINETEEN SIXTY SEVEN",IF(AG74=1968,"NINETEEN SIXTY EIGHT",IF(AG74=1969,"NINETEEN SIXTY NINE",IF(AG74=1970,"NINETEEN SEVENTY",IF(AG74=1971,"NINETEEN SEVENTY ONE",IF(AG74=1972,"NINETEEN SEVENTY TWO",IF(AG74=1973,"NINETEEN SEVENTY THREE",IF(AG74=1974,"NINETEEN SEVENTY FOUR",IF(AG74=1975,"NINETEEN SEVENTY FIVE",IF(AG74=1976,"NINETEEN SEVENTY SIX",IF(AG74=1977,"NINETEEN SEVENTY SEVEN",IF(AG74=1978,"NINETEEN SEVENTY EIGHT",IF(AG74=1979,"NINETEEN SEVENTY NINE",IF(AG74=1980,"NINETEEN EIGHTY",IF(AG74=1981,"NINETEEN EIGHTY ONE",IF(AG74=1982,"NINETEEN EIGHTY TWO",IF(AG74=1983,"NINETEEN EIGHTY THREE",IF(AG74=1984,"NINETEEN EIGHTY FOUR",IF(AG74=1985,"NINETEEN EIGHTY FIVE",IF(AG74=1986,"NINETEEN EIGHTY SIX",IF(AG74=1987,"NINETEEN EIGHTY SEVEN",IF(AG74=1988,"NINETEEN EIGHTY EIGHT",IF(AG74=1989,"NINETEEN EIGHTY NINE",IF(AG74=1990,"NINETEEN NINETY",IF(AG74=1991,"NINETEEN NINETY ONE",IF(AG74=1992,"NINETEEN NINETY TWO",IF(AG74=1993,"NINETEEN NINETY THREE",IF(AG74=1994,"NINETEEN NINETY FOUR",IF(AG74=1995,"NINETEEN NINETY FIVE",IF(AG74=1996,"NINETEEN NINETY SIX",IF(AG74=1997,"NINETEEN NINETY SEVEN",IF(AG74=1998,"NINETEEN NINETY EIGHT",IF(AG74=1999,"NINETEEN NINETY NINE",IF(AG74=2000,"TWO THOUSAND",IF(AG74=2001,"TWO THOUSAND ONE",IF(AG74=2002,"TWO THOUSAND TWO",IF(AG74=2003,"TWO THOUSAND THREE",IF(AG74=2004,"TWO THOUSAND FOUR",IF(AG74=2005,"TWO THOUSAND FIVE",IF(AG74=2006,"TWO THOUSAND SIX",IF(AG74=2007,"TWO THOUSAND SEVEN",IF(AG74=2008,"TWO THOUSAND EIGHT",IF(AG74=2009,"TWO THOUSAND NINE",IF(AG74=2010,"TWO THOUSAND TEN",IF(AG74=2011,"TWO THOUSAND ELEVEN",IF(AG74=2012,"TWO THOUSAND TWELVE",IF(AG74=2013,"TWO THOUSAND THIRTEEN",IF(AG74=2014,"TWO THOUSAND FOURTEEN",IF(AG74=2015,"TWO THOUSAND FIFTEEN",IF(AG74=2016,"TWO THOUSAND SIXTEEN",IF(AG74=2017,"TWO THOUSAND SEVENTEEN",IF(AG74=2018,"TWO THOUSAND EIGHTEEN",IF(AG74=2019,"TWO THOUSAND NINETEEN",IF(AG74=2020,"TWO THOUSAND TWENTY",IF(AG74=2021,"TWO THOUSAND TWENTY ONE",IF(AG74=2022,"TWO THOUSAND TWENTY TWO",IF(AG74=2023,"TWO THOUSAND TWENTY THREE",IF(AG74=2024,"TWO THOUSAND TWENTY FOUR",IF(AG74=2025,"TWO THOUSAND TWENTY FIVE","")))))))))))))))))))))))))))))))))))))))))))))))))))))))))))))))))</f>
        <v>TWO THOUSAND FIFTEEN</v>
      </c>
      <c r="AH77" s="44" t="str">
        <f>IF(AH74=1,"JANUARY",IF(AH74=2,"FEBUARY", IF(AH74=3,"MARCH",IF(AH74=4,"APRIL",IF(AH74=5,"MAY",IF(AH74=6,"JUNE",IF(AH74=7,"JULY",IF(AH74=8,"AUGUST",IF(AH74=9,"SEPTEMBER",IF(AH74=10,"OCTOBER",IF(AH74=11,"NOVEMBER",IF(AH74=12,"DECEMBER",""))))))))))))</f>
        <v>DECEMBER</v>
      </c>
      <c r="AI77" s="44" t="str">
        <f>IF(AI74=1,"1ST",IF(AI74=2,"2ND", IF(AI74=3,"3RD",IF(AI74=4,"FOURTH",IF(AI74=5,"FIFTH",IF(AI74=6,"SIXTH",IF(AI74=7,"7TH",IF(AI74=8,"8TH",IF(AI74=9,"9TH",IF(AI74=10,"10TH",IF(AI74=11,"11TH",IF(AI74=12,"12TH",IF(AI74=13,"13TH",IF(AI74=14,"14TH",IF(AI74=15,"FIFTEEN",IF(AI74=16,"SIXTEEN",IF(AI74=17,"SEVENTEEN",IF(AI74=18,"EIGHTEEN",IF(AI74=19,"NINETEEN",IF(AI74=20,"TWENTY",IF(AI74=21,"TWENTY FIRST",IF(AI74=22,"TWENTY SECOND",IF(AI74=23,"TWENTY THIRD",IF(AI74=24,"TWENTY FOURTH",IF(AI74=25,"TWENTY FIFTH",IF(AI74=26,"TWENTY SIX",IF(AI74=27,"TWENTY SEVEN",IF(AI74=28,"TWENTY EIGHT",IF(AI74=29,"TWENTY NINE",IF(AI74=30,"THIRTY",IF(AI74=31,"THIRTY FIRST","")))))))))))))))))))))))))))))))</f>
        <v>10TH</v>
      </c>
    </row>
    <row r="78" spans="1:35" ht="12" customHeight="1">
      <c r="A78" s="98">
        <f>IF(N76="","",A77+1)</f>
        <v>10</v>
      </c>
      <c r="B78" s="72"/>
      <c r="C78" s="72"/>
      <c r="D78" s="72"/>
      <c r="E78" s="73"/>
      <c r="F78" s="73"/>
      <c r="G78" s="73"/>
      <c r="H78" s="72"/>
      <c r="I78" s="72"/>
      <c r="J78" s="74"/>
      <c r="K78" s="74"/>
      <c r="L78" s="74"/>
      <c r="M78" s="45"/>
      <c r="N78" s="45"/>
      <c r="O78" s="45"/>
      <c r="P78" s="45"/>
      <c r="AH78" s="44" t="str">
        <f>CONCATENATE(AH77," ",AI77,", ",AG77)</f>
        <v>DECEMBER 10TH, TWO THOUSAND FIFTEEN</v>
      </c>
    </row>
    <row r="79" spans="1:35" ht="25.5" customHeight="1">
      <c r="A79" s="98">
        <f>IF(N76="","",A78+1)</f>
        <v>11</v>
      </c>
      <c r="B79" s="655" t="str">
        <f>IF('Master sheet'!$D$14="Hindi","विषय","Subject")</f>
        <v>विषय</v>
      </c>
      <c r="C79" s="704" t="str">
        <f>IF('Master sheet'!$D$14="Hindi","अर्द्धवार्षिक","Half Yearly")</f>
        <v>अर्द्धवार्षिक</v>
      </c>
      <c r="D79" s="705"/>
      <c r="E79" s="705"/>
      <c r="F79" s="705"/>
      <c r="G79" s="910" t="str">
        <f>IF('Master sheet'!$D$14="Hindi","वार्षिक","Yearly")</f>
        <v>वार्षिक</v>
      </c>
      <c r="H79" s="911"/>
      <c r="I79" s="911"/>
      <c r="J79" s="912"/>
      <c r="K79" s="704" t="str">
        <f>IF('Master sheet'!$D$14="Hindi","सर्व योग","Grand Total")</f>
        <v>सर्व योग</v>
      </c>
      <c r="L79" s="705"/>
      <c r="M79" s="705"/>
      <c r="N79" s="706"/>
      <c r="O79" s="940" t="str">
        <f>IF('Master sheet'!$D$14="Hindi","ग्रेड","Grade")</f>
        <v>ग्रेड</v>
      </c>
      <c r="P79" s="943" t="str">
        <f>IF('Master sheet'!$D$14="Hindi","परिणाम","Results")</f>
        <v>परिणाम</v>
      </c>
    </row>
    <row r="80" spans="1:35" ht="102.75" customHeight="1">
      <c r="A80" s="98">
        <f>IF(N76="","",A79+1)</f>
        <v>12</v>
      </c>
      <c r="B80" s="655"/>
      <c r="C80" s="891" t="str">
        <f>IF('Master sheet'!$D$14="Hindi","लिखित","Written")</f>
        <v>लिखित</v>
      </c>
      <c r="D80" s="892"/>
      <c r="E80" s="891" t="str">
        <f>IF('Master sheet'!$D$14="Hindi","मौखिक","Oral")</f>
        <v>मौखिक</v>
      </c>
      <c r="F80" s="892"/>
      <c r="G80" s="891" t="str">
        <f>IF('Master sheet'!$D$14="Hindi","लिखित","Written")</f>
        <v>लिखित</v>
      </c>
      <c r="H80" s="892"/>
      <c r="I80" s="893" t="str">
        <f>IF('Master sheet'!$D$14="Hindi","मौखिक","Oral")</f>
        <v>मौखिक</v>
      </c>
      <c r="J80" s="893"/>
      <c r="K80" s="366" t="str">
        <f>IF('Master sheet'!$D$14="Hindi","लिखित","Written")</f>
        <v>लिखित</v>
      </c>
      <c r="L80" s="366" t="str">
        <f>IF('Master sheet'!$D$14="Hindi","मौखिक","Oral")</f>
        <v>मौखिक</v>
      </c>
      <c r="M80" s="894" t="str">
        <f>IF('Master sheet'!$D$14="Hindi","कुल विषय योग ","Subject Total")</f>
        <v xml:space="preserve">कुल विषय योग </v>
      </c>
      <c r="N80" s="895"/>
      <c r="O80" s="941"/>
      <c r="P80" s="944"/>
    </row>
    <row r="81" spans="1:20" ht="21" customHeight="1">
      <c r="A81" s="98">
        <f>IF(N76="","",A80+1)</f>
        <v>13</v>
      </c>
      <c r="B81" s="655"/>
      <c r="C81" s="887">
        <v>30</v>
      </c>
      <c r="D81" s="888"/>
      <c r="E81" s="887">
        <v>70</v>
      </c>
      <c r="F81" s="888"/>
      <c r="G81" s="887">
        <v>30</v>
      </c>
      <c r="H81" s="888"/>
      <c r="I81" s="887">
        <v>70</v>
      </c>
      <c r="J81" s="888"/>
      <c r="K81" s="387">
        <v>60</v>
      </c>
      <c r="L81" s="387">
        <v>140</v>
      </c>
      <c r="M81" s="887">
        <v>200</v>
      </c>
      <c r="N81" s="888"/>
      <c r="O81" s="942"/>
      <c r="P81" s="945"/>
    </row>
    <row r="82" spans="1:20" ht="21" customHeight="1">
      <c r="A82" s="98">
        <f>IF(N76="","",A81+1)</f>
        <v>14</v>
      </c>
      <c r="B82" s="302" t="str">
        <f>IF('Master sheet'!D$14="Hindi","हिंदी","Hindi")</f>
        <v>हिंदी</v>
      </c>
      <c r="C82" s="656">
        <f>IFERROR(IF(AND(N76=""),"",VLOOKUP(N76,Marks,15,0)),"")</f>
        <v>21</v>
      </c>
      <c r="D82" s="658"/>
      <c r="E82" s="656">
        <f>IFERROR(IF(AND(N76=""),"",VLOOKUP(N76,Marks,16,0)),"")</f>
        <v>69</v>
      </c>
      <c r="F82" s="658"/>
      <c r="G82" s="656">
        <f>IFERROR(IF(AND(N76=""),"",VLOOKUP(N76,Marks,19,0)),"")</f>
        <v>27</v>
      </c>
      <c r="H82" s="658"/>
      <c r="I82" s="656">
        <f>IFERROR(IF(AND(N76=""),"",VLOOKUP(N76,Marks,20,0)),"")</f>
        <v>21</v>
      </c>
      <c r="J82" s="658"/>
      <c r="K82" s="377">
        <f>IFERROR(IF(AND(N76=""),"",SUM(C82,G82)),"")</f>
        <v>48</v>
      </c>
      <c r="L82" s="377">
        <f>IFERROR(IF(AND(N76=""),"",SUM(E82,I82)),"")</f>
        <v>90</v>
      </c>
      <c r="M82" s="896">
        <f>IFERROR(IF(AND(N76=""),"",SUM(K82,L82)),"")</f>
        <v>138</v>
      </c>
      <c r="N82" s="897"/>
      <c r="O82" s="79" t="str">
        <f>IFERROR(IF(AND(N76=""),"",VLOOKUP(N76,Marks,28,0)),"")</f>
        <v>C</v>
      </c>
      <c r="P82" s="208" t="str">
        <f>IFERROR(IF(AND(N76=""),"",VLOOKUP(N76,Marks,26,0)),"")</f>
        <v>P</v>
      </c>
    </row>
    <row r="83" spans="1:20" ht="21" customHeight="1">
      <c r="A83" s="98">
        <f>IF(N76="","",A82+1)</f>
        <v>15</v>
      </c>
      <c r="B83" s="302" t="str">
        <f>IF('Master sheet'!$D$14="Hindi","गणित","Maths")</f>
        <v>गणित</v>
      </c>
      <c r="C83" s="656">
        <f>IFERROR(IF(AND(N76=""),"",VLOOKUP(N76,Marks,51,0)),"")</f>
        <v>24</v>
      </c>
      <c r="D83" s="658"/>
      <c r="E83" s="656">
        <f>IFERROR(IF(AND(N76=""),"",VLOOKUP(N76,Marks,52,0)),"")</f>
        <v>62</v>
      </c>
      <c r="F83" s="658"/>
      <c r="G83" s="656">
        <f>IFERROR(IF(AND(N76=""),"",VLOOKUP(N76,Marks,55,0)),"")</f>
        <v>23</v>
      </c>
      <c r="H83" s="658"/>
      <c r="I83" s="656">
        <f>IFERROR(IF(AND(N76=""),"",VLOOKUP(N76,Marks,56,0)),"")</f>
        <v>62</v>
      </c>
      <c r="J83" s="658"/>
      <c r="K83" s="377">
        <f>IFERROR(IF(AND(N76=""),"",SUM(C83,G83)),"")</f>
        <v>47</v>
      </c>
      <c r="L83" s="377">
        <f>IFERROR(IF(AND(N76=""),"",SUM(E83,I83)),"")</f>
        <v>124</v>
      </c>
      <c r="M83" s="896">
        <f>IFERROR(IF(AND(N76=""),"",SUM(K83,L83)),"")</f>
        <v>171</v>
      </c>
      <c r="N83" s="897"/>
      <c r="O83" s="79" t="str">
        <f>IFERROR(IF(AND(N76=""),"",VLOOKUP(N76,Marks,64,0)),"")</f>
        <v>A</v>
      </c>
      <c r="P83" s="208" t="str">
        <f>IFERROR(IF(AND(N76=""),"",VLOOKUP(N76,Marks,62,0)),"")</f>
        <v>P</v>
      </c>
      <c r="T83" s="322"/>
    </row>
    <row r="84" spans="1:20" ht="21" customHeight="1">
      <c r="A84" s="98">
        <f>IF(N76="","",A83+1)</f>
        <v>16</v>
      </c>
      <c r="B84" s="389"/>
      <c r="C84" s="887">
        <v>15</v>
      </c>
      <c r="D84" s="888"/>
      <c r="E84" s="887">
        <v>35</v>
      </c>
      <c r="F84" s="888"/>
      <c r="G84" s="887">
        <v>15</v>
      </c>
      <c r="H84" s="888"/>
      <c r="I84" s="887">
        <v>35</v>
      </c>
      <c r="J84" s="888"/>
      <c r="K84" s="387">
        <v>30</v>
      </c>
      <c r="L84" s="387">
        <v>70</v>
      </c>
      <c r="M84" s="887">
        <v>100</v>
      </c>
      <c r="N84" s="888"/>
      <c r="O84" s="889"/>
      <c r="P84" s="890"/>
      <c r="T84" s="322"/>
    </row>
    <row r="85" spans="1:20" ht="21" customHeight="1">
      <c r="A85" s="98">
        <f>IF(N76="","",A84+1)</f>
        <v>17</v>
      </c>
      <c r="B85" s="302" t="str">
        <f>IF('Master sheet'!$D$14="Hindi","अंग्रेजी","English")</f>
        <v>अंग्रेजी</v>
      </c>
      <c r="C85" s="656">
        <f>IFERROR(IF(AND(N76=""),"",VLOOKUP(N76,Marks,33,0)),"")</f>
        <v>13</v>
      </c>
      <c r="D85" s="658"/>
      <c r="E85" s="656">
        <f>IFERROR(IF(AND(N76=""),"",VLOOKUP(N76,Marks,34,0)),"")</f>
        <v>30</v>
      </c>
      <c r="F85" s="658"/>
      <c r="G85" s="656">
        <f>IFERROR(IF(AND(N76=""),"",VLOOKUP(N76,Marks,37,0)),"")</f>
        <v>11</v>
      </c>
      <c r="H85" s="658"/>
      <c r="I85" s="656">
        <f>IFERROR(IF(AND(N76=""),"",VLOOKUP(N76,Marks,38,0)),"")</f>
        <v>32</v>
      </c>
      <c r="J85" s="658"/>
      <c r="K85" s="377">
        <f>IFERROR(IF(AND(N76=""),"",SUM(C85,G85)),"")</f>
        <v>24</v>
      </c>
      <c r="L85" s="377">
        <f>IFERROR(IF(AND(N76=""),"",SUM(E85,I85)),"")</f>
        <v>62</v>
      </c>
      <c r="M85" s="896">
        <f>IFERROR(IF(AND(N76=""),"",SUM(K85,L85)),"")</f>
        <v>86</v>
      </c>
      <c r="N85" s="897"/>
      <c r="O85" s="79" t="str">
        <f>IFERROR(IF(AND(N76=""),"",VLOOKUP(N76,Marks,46,0)),"")</f>
        <v>A</v>
      </c>
      <c r="P85" s="208" t="str">
        <f>IFERROR(IF(AND(N76=""),"",VLOOKUP(N76,Marks,44,0)),"")</f>
        <v>P</v>
      </c>
    </row>
    <row r="86" spans="1:20" ht="23.25" customHeight="1">
      <c r="A86" s="98">
        <f>IF(N76="","",A85+1)</f>
        <v>18</v>
      </c>
      <c r="B86" s="303" t="str">
        <f>IF('Master sheet'!$D$14="Hindi","कुल योग","Total")</f>
        <v>कुल योग</v>
      </c>
      <c r="C86" s="914">
        <f>IF(AND(N76=""),"",IF(AND(C82="",C83="",C85=""),"",SUM(C82,C83,C85)))</f>
        <v>58</v>
      </c>
      <c r="D86" s="916"/>
      <c r="E86" s="914">
        <f>IF(AND(N76=""),"",IF(AND(E82="",E83="",E85=""),"",SUM(E82,E83,E85)))</f>
        <v>161</v>
      </c>
      <c r="F86" s="916"/>
      <c r="G86" s="914">
        <f>IF(AND(N76=""),"",IF(AND(G82="",G83="",G85=""),"",SUM(G82,G83,G85)))</f>
        <v>61</v>
      </c>
      <c r="H86" s="916"/>
      <c r="I86" s="914">
        <f>IF(AND(N76=""),"",IF(AND(I82="",I83="",I85=""),"",SUM(I82,I83,I85)))</f>
        <v>115</v>
      </c>
      <c r="J86" s="916"/>
      <c r="K86" s="378">
        <f>IF(AND(N76=""),"",IF(AND(K82="",K83="",K85=""),"",SUM(K82,K83,K85)))</f>
        <v>119</v>
      </c>
      <c r="L86" s="378">
        <f>IF(AND(N76=""),"",IF(AND(L82="",L83="",L85=""),"",SUM(L82,L83,L85)))</f>
        <v>276</v>
      </c>
      <c r="M86" s="896">
        <f>IF(AND(N76=""),"",IF(AND(M82="",M83="",M85=""),"",SUM(M82,M83,M85)))</f>
        <v>395</v>
      </c>
      <c r="N86" s="897"/>
      <c r="O86" s="388" t="str">
        <f>IFERROR(IF(AND(N76=""),"",VLOOKUP(N76,Marks,119,0)),"")</f>
        <v>B</v>
      </c>
      <c r="P86" s="211"/>
    </row>
    <row r="87" spans="1:20" ht="23.25" customHeight="1">
      <c r="A87" s="98">
        <f>IF(N76="","",A86+1)</f>
        <v>19</v>
      </c>
      <c r="B87" s="390"/>
      <c r="C87" s="887">
        <v>50</v>
      </c>
      <c r="D87" s="907"/>
      <c r="E87" s="907"/>
      <c r="F87" s="888"/>
      <c r="G87" s="887">
        <v>50</v>
      </c>
      <c r="H87" s="907"/>
      <c r="I87" s="907"/>
      <c r="J87" s="888"/>
      <c r="K87" s="887">
        <v>100</v>
      </c>
      <c r="L87" s="907"/>
      <c r="M87" s="907"/>
      <c r="N87" s="888"/>
      <c r="O87" s="908"/>
      <c r="P87" s="909"/>
    </row>
    <row r="88" spans="1:20" ht="21" customHeight="1">
      <c r="A88" s="98">
        <f>IF(N76="","",A87+1)</f>
        <v>20</v>
      </c>
      <c r="B88" s="307" t="str">
        <f>IF('Master sheet'!$D$14="Hindi","पर्यावरण अध्ययन","EVS")</f>
        <v>पर्यावरण अध्ययन</v>
      </c>
      <c r="C88" s="656">
        <f>IFERROR(IF(AND(N76=""),"",VLOOKUP(N76,Marks,69,0)),"")</f>
        <v>45</v>
      </c>
      <c r="D88" s="657"/>
      <c r="E88" s="657"/>
      <c r="F88" s="658"/>
      <c r="G88" s="656">
        <f>IFERROR(IF(AND(N76=""),"",VLOOKUP(N76,Marks,73,0)),"")</f>
        <v>45</v>
      </c>
      <c r="H88" s="657"/>
      <c r="I88" s="657"/>
      <c r="J88" s="658"/>
      <c r="K88" s="914">
        <f>IFERROR(IF(AND(N76=""),"",SUM(C88,G88)),"")</f>
        <v>90</v>
      </c>
      <c r="L88" s="915"/>
      <c r="M88" s="915"/>
      <c r="N88" s="916"/>
      <c r="O88" s="79" t="str">
        <f>IFERROR(IF(AND(N76=""),"",VLOOKUP(N76,Marks,82,0)),"")</f>
        <v>A</v>
      </c>
      <c r="P88" s="208" t="str">
        <f>IFERROR(IF(AND(N76=""),"",VLOOKUP(N76,Marks,80,0)),"")</f>
        <v>P</v>
      </c>
    </row>
    <row r="89" spans="1:20" ht="12" customHeight="1">
      <c r="A89" s="98">
        <f>IF(N76="","",A88+1)</f>
        <v>21</v>
      </c>
      <c r="B89" s="913"/>
      <c r="C89" s="913"/>
      <c r="D89" s="913"/>
      <c r="E89" s="913"/>
      <c r="F89" s="913"/>
      <c r="G89" s="913"/>
      <c r="H89" s="913"/>
      <c r="I89" s="913"/>
      <c r="J89" s="913"/>
      <c r="K89" s="913"/>
      <c r="L89" s="913"/>
      <c r="M89" s="913"/>
      <c r="N89" s="913"/>
      <c r="O89" s="913"/>
      <c r="P89" s="913"/>
    </row>
    <row r="90" spans="1:20" ht="21" customHeight="1">
      <c r="A90" s="98">
        <f>IF(N76="","",A89+1)</f>
        <v>22</v>
      </c>
      <c r="B90" s="917" t="str">
        <f>IF('Master sheet'!$D$14="Hindi","अतिरिक्त विषय ","Extra Subject")</f>
        <v xml:space="preserve">अतिरिक्त विषय </v>
      </c>
      <c r="C90" s="917"/>
      <c r="D90" s="917"/>
      <c r="E90" s="917"/>
      <c r="F90" s="917"/>
      <c r="G90" s="917"/>
      <c r="H90" s="917"/>
      <c r="I90" s="917"/>
      <c r="J90" s="917"/>
      <c r="K90" s="917"/>
      <c r="L90" s="917"/>
      <c r="M90" s="917"/>
      <c r="N90" s="917"/>
      <c r="O90" s="917"/>
      <c r="P90" s="917"/>
    </row>
    <row r="91" spans="1:20" ht="21" customHeight="1">
      <c r="A91" s="98">
        <f>IF(N76="","",A90+1)</f>
        <v>23</v>
      </c>
      <c r="B91" s="357" t="str">
        <f>IF('Master sheet'!$D$14="Hindi","विषय","Subject")</f>
        <v>विषय</v>
      </c>
      <c r="C91" s="905" t="str">
        <f>IF('Master sheet'!$D$14="Hindi","पूर्णांक","M.M.")</f>
        <v>पूर्णांक</v>
      </c>
      <c r="D91" s="906"/>
      <c r="E91" s="905" t="str">
        <f>IF('Master sheet'!$D$14="Hindi","प्राप्तांक","Ob.M.")</f>
        <v>प्राप्तांक</v>
      </c>
      <c r="F91" s="906"/>
      <c r="G91" s="905" t="str">
        <f>IF('Master sheet'!$D$14="Hindi","ग्रेड","Grade")</f>
        <v>ग्रेड</v>
      </c>
      <c r="H91" s="906"/>
      <c r="I91" s="905" t="str">
        <f>IF('Master sheet'!$D$14="Hindi","विषय","Subject")</f>
        <v>विषय</v>
      </c>
      <c r="J91" s="906"/>
      <c r="K91" s="905" t="str">
        <f>IF('Master sheet'!$D$14="Hindi","पूर्णांक","M.M.")</f>
        <v>पूर्णांक</v>
      </c>
      <c r="L91" s="906"/>
      <c r="M91" s="905" t="str">
        <f>IF('Master sheet'!$D$14="Hindi","प्राप्तांक","Ob.M.")</f>
        <v>प्राप्तांक</v>
      </c>
      <c r="N91" s="906"/>
      <c r="O91" s="905" t="str">
        <f>IF('Master sheet'!$D$14="Hindi","ग्रेड","Grade")</f>
        <v>ग्रेड</v>
      </c>
      <c r="P91" s="906"/>
    </row>
    <row r="92" spans="1:20" ht="21" customHeight="1">
      <c r="A92" s="98">
        <f>IF(N76="","",A91+1)</f>
        <v>24</v>
      </c>
      <c r="B92" s="302" t="str">
        <f>IF(AND(N76=""),"",'Result Sheet'!$DA$4)</f>
        <v>COMPUTER</v>
      </c>
      <c r="C92" s="898">
        <f>IF(AND(N76=""),"",'Result Sheet'!$DC$7)</f>
        <v>100</v>
      </c>
      <c r="D92" s="898"/>
      <c r="E92" s="899">
        <f>IFERROR(IF(AND(N76=""),"",VLOOKUP(N76,Marks,106,0)),"")</f>
        <v>0</v>
      </c>
      <c r="F92" s="899"/>
      <c r="G92" s="900" t="str">
        <f>IFERROR(IF(AND(N76=""),"",VLOOKUP(N76,Marks,107,0)),"")</f>
        <v/>
      </c>
      <c r="H92" s="900"/>
      <c r="I92" s="901" t="str">
        <f>IF(AND(N76=""),"",'Result Sheet'!$DE$4)</f>
        <v>G.K.</v>
      </c>
      <c r="J92" s="901"/>
      <c r="K92" s="898">
        <f>IF(AND(N76=""),"",'Result Sheet'!$DG$7)</f>
        <v>100</v>
      </c>
      <c r="L92" s="898"/>
      <c r="M92" s="899">
        <f>IFERROR(IF(AND(N76=""),"",VLOOKUP(N76,Marks,110,0)),"")</f>
        <v>0</v>
      </c>
      <c r="N92" s="899"/>
      <c r="O92" s="900" t="str">
        <f>IFERROR(IF(AND(N76=""),"",VLOOKUP(N76,Marks,111,0)),"")</f>
        <v/>
      </c>
      <c r="P92" s="900"/>
    </row>
    <row r="93" spans="1:20" ht="21" customHeight="1">
      <c r="A93" s="98">
        <f>IF(N76="","",A92+1)</f>
        <v>25</v>
      </c>
      <c r="B93" s="918" t="str">
        <f>IF('Master sheet'!$D$14="Hindi","विषय","Subject")</f>
        <v>विषय</v>
      </c>
      <c r="C93" s="918"/>
      <c r="D93" s="919" t="str">
        <f>IF('Master sheet'!$D$14="Hindi","प्राप्तांक","Marks ")</f>
        <v>प्राप्तांक</v>
      </c>
      <c r="E93" s="920"/>
      <c r="F93" s="305" t="str">
        <f>IF('Master sheet'!$D$14="Hindi","ग्रेड","Grade")</f>
        <v>ग्रेड</v>
      </c>
      <c r="G93" s="918" t="str">
        <f>IF('Master sheet'!$D$14="Hindi","विषय","Subject")</f>
        <v>विषय</v>
      </c>
      <c r="H93" s="918"/>
      <c r="I93" s="919" t="str">
        <f>IF('Master sheet'!$D$14="Hindi","प्राप्तांक","Marks")</f>
        <v>प्राप्तांक</v>
      </c>
      <c r="J93" s="920"/>
      <c r="K93" s="305" t="str">
        <f>IF('Master sheet'!$D$14="Hindi","ग्रेड","Grade")</f>
        <v>ग्रेड</v>
      </c>
      <c r="L93" s="918" t="str">
        <f>IF('Master sheet'!$D$14="Hindi","विषय","Subject")</f>
        <v>विषय</v>
      </c>
      <c r="M93" s="918"/>
      <c r="N93" s="919" t="str">
        <f>IF('Master sheet'!$D$14="Hindi","प्राप्तांक","Marks")</f>
        <v>प्राप्तांक</v>
      </c>
      <c r="O93" s="920"/>
      <c r="P93" s="364" t="str">
        <f>IF('Master sheet'!$D$14="Hindi","ग्रेड","Grade")</f>
        <v>ग्रेड</v>
      </c>
    </row>
    <row r="94" spans="1:20" ht="21" customHeight="1">
      <c r="A94" s="98">
        <f>IF(N76="","",A93+1)</f>
        <v>26</v>
      </c>
      <c r="B94" s="921" t="str">
        <f>IF('Master sheet'!$D$14="Hindi","कार्यानुभव","WORK EXP.")</f>
        <v>कार्यानुभव</v>
      </c>
      <c r="C94" s="922"/>
      <c r="D94" s="922"/>
      <c r="E94" s="70">
        <f>IFERROR(IF(AND(N76=""),"",VLOOKUP(N76,Marks,85,0)),"")</f>
        <v>18</v>
      </c>
      <c r="F94" s="79" t="str">
        <f>IFERROR(IF(AND(N76=""),"",VLOOKUP(N76,Marks,89,0)),"")</f>
        <v/>
      </c>
      <c r="G94" s="921" t="str">
        <f>IF('Master sheet'!$D$14="Hindi","कला शिक्षा","ART EDU.")</f>
        <v>कला शिक्षा</v>
      </c>
      <c r="H94" s="922"/>
      <c r="I94" s="922"/>
      <c r="J94" s="70">
        <f>IFERROR(IF(AND(N76=""),"",VLOOKUP(N76,Marks,92,0)),"")</f>
        <v>32</v>
      </c>
      <c r="K94" s="79" t="str">
        <f>IFERROR(IF(AND(N76=""),"",VLOOKUP(N76,Marks,96,0)),"")</f>
        <v>B</v>
      </c>
      <c r="L94" s="923" t="str">
        <f>IF('Master sheet'!$D$14="Hindi","स्वा. एवं शा. शिक्षा","HE.&amp;PH. EDU.")</f>
        <v>स्वा. एवं शा. शिक्षा</v>
      </c>
      <c r="M94" s="924"/>
      <c r="N94" s="924"/>
      <c r="O94" s="70">
        <f>IFERROR(IF(AND(N76=""),"",VLOOKUP(N76,Marks,99,0)),"")</f>
        <v>81</v>
      </c>
      <c r="P94" s="79" t="str">
        <f>IFERROR(IF(AND(N76=""),"",VLOOKUP(N76,Marks,103,0)),"")</f>
        <v>A</v>
      </c>
    </row>
    <row r="95" spans="1:20" ht="9" customHeight="1">
      <c r="A95" s="98">
        <f>IF(N76="","",A94+1)</f>
        <v>27</v>
      </c>
      <c r="B95" s="308"/>
      <c r="C95" s="308"/>
      <c r="D95" s="308"/>
      <c r="E95" s="362"/>
      <c r="F95" s="363"/>
      <c r="G95" s="308"/>
      <c r="H95" s="308"/>
      <c r="I95" s="308"/>
      <c r="J95" s="362"/>
      <c r="K95" s="363"/>
      <c r="L95" s="309"/>
      <c r="M95" s="309"/>
      <c r="N95" s="309"/>
      <c r="O95" s="362"/>
      <c r="P95" s="363"/>
    </row>
    <row r="96" spans="1:20" ht="21" customHeight="1">
      <c r="A96" s="98">
        <f>IF(N76="","",A95+1)</f>
        <v>28</v>
      </c>
      <c r="B96" s="903" t="str">
        <f>IF('Master sheet'!$D$14="Hindi","कुल कार्य दिवस :-","Total Meeting :-")</f>
        <v>कुल कार्य दिवस :-</v>
      </c>
      <c r="C96" s="903"/>
      <c r="D96" s="903"/>
      <c r="E96" s="902">
        <f>IFERROR(IF(AND(N76=""),"",VLOOKUP(N76,Marks,117,0)),"")</f>
        <v>220</v>
      </c>
      <c r="F96" s="902"/>
      <c r="G96" s="902"/>
      <c r="H96" s="902"/>
      <c r="I96" s="903" t="str">
        <f>IF('Master sheet'!$D$14="Hindi","कुल उपस्थिति :-","Total Attendance :-")</f>
        <v>कुल उपस्थिति :-</v>
      </c>
      <c r="J96" s="903"/>
      <c r="K96" s="903"/>
      <c r="L96" s="903"/>
      <c r="M96" s="904">
        <f>IFERROR(IF(AND(N76=""),"",VLOOKUP(N76,Marks,118,0)),"")</f>
        <v>36</v>
      </c>
      <c r="N96" s="904"/>
      <c r="O96" s="904"/>
      <c r="P96" s="904"/>
    </row>
    <row r="97" spans="1:35" ht="21" customHeight="1">
      <c r="A97" s="98">
        <f>IF(N76="","",A96+1)</f>
        <v>29</v>
      </c>
      <c r="B97" s="903" t="str">
        <f>IF('Master sheet'!$D$14="Hindi","परिणाम :-","Result :-")</f>
        <v>परिणाम :-</v>
      </c>
      <c r="C97" s="903"/>
      <c r="D97" s="903"/>
      <c r="E97" s="926" t="str">
        <f>IFERROR(IF(AND(N76=""),"",VLOOKUP(N76,Marks,116,0)),"")</f>
        <v>कक्षोंन्नति</v>
      </c>
      <c r="F97" s="926"/>
      <c r="G97" s="926"/>
      <c r="H97" s="926"/>
      <c r="I97" s="903" t="str">
        <f>IF('Master sheet'!$D$14="Hindi","परिणाम प्रतिशत में :-","Result in Percentage :-")</f>
        <v>परिणाम प्रतिशत में :-</v>
      </c>
      <c r="J97" s="903"/>
      <c r="K97" s="903"/>
      <c r="L97" s="903"/>
      <c r="M97" s="927">
        <f>IFERROR(IF(AND(N76=""),"",VLOOKUP(N76,Marks,113,0)),"")</f>
        <v>79</v>
      </c>
      <c r="N97" s="927"/>
      <c r="O97" s="927"/>
      <c r="P97" s="927"/>
    </row>
    <row r="98" spans="1:35" ht="21" customHeight="1">
      <c r="A98" s="98">
        <f>IF(N76="","",A97+1)</f>
        <v>30</v>
      </c>
      <c r="B98" s="903" t="str">
        <f>IF('Master sheet'!$D$14="Hindi","श्रेणी / ग्रेड :-","Division / Grade :-")</f>
        <v>श्रेणी / ग्रेड :-</v>
      </c>
      <c r="C98" s="903"/>
      <c r="D98" s="903"/>
      <c r="E98" s="209" t="str">
        <f>IFERROR(IF(AND(N76=""),"",VLOOKUP(N76,Marks,114,0)),"")</f>
        <v>I</v>
      </c>
      <c r="F98" s="210" t="s">
        <v>128</v>
      </c>
      <c r="G98" s="928" t="str">
        <f>IFERROR(IF(AND(N76=""),"",VLOOKUP(N76,Marks,119,0)),"")</f>
        <v>B</v>
      </c>
      <c r="H98" s="928"/>
      <c r="I98" s="903" t="str">
        <f>IF('Master sheet'!$D$14="Hindi","कक्षा में स्थान :-","Position in the Class :-")</f>
        <v>कक्षा में स्थान :-</v>
      </c>
      <c r="J98" s="903"/>
      <c r="K98" s="903"/>
      <c r="L98" s="903"/>
      <c r="M98" s="929">
        <f>IFERROR(IF(AND(N76=""),"",VLOOKUP(N76,Marks,115,0)),"")</f>
        <v>17.000000000000298</v>
      </c>
      <c r="N98" s="929"/>
      <c r="O98" s="929"/>
      <c r="P98" s="929"/>
    </row>
    <row r="99" spans="1:35" ht="21" customHeight="1">
      <c r="A99" s="98">
        <f>IF(N76="","",A98+1)</f>
        <v>31</v>
      </c>
      <c r="B99" s="930" t="str">
        <f>IF('Master sheet'!$D$14="Hindi","परीक्षा परिणाम घोषणा दिनांक :-","Result Declaration Date :-")</f>
        <v>परीक्षा परिणाम घोषणा दिनांक :-</v>
      </c>
      <c r="C99" s="930"/>
      <c r="D99" s="930"/>
      <c r="E99" s="931">
        <f>IFERROR(IF(AND(N76=""),"",'Master sheet'!$D$13),"")</f>
        <v>46106</v>
      </c>
      <c r="F99" s="931"/>
      <c r="G99" s="931"/>
      <c r="H99" s="361"/>
      <c r="I99" s="71"/>
      <c r="J99" s="71"/>
      <c r="K99" s="45"/>
      <c r="L99" s="71"/>
      <c r="M99" s="71"/>
      <c r="N99" s="71"/>
      <c r="O99" s="71"/>
      <c r="P99" s="71"/>
    </row>
    <row r="100" spans="1:35" ht="54" customHeight="1">
      <c r="A100" s="98">
        <f>IF(N76="","",A99+1)</f>
        <v>32</v>
      </c>
      <c r="B100" s="932" t="str">
        <f>IFERROR(IF(AND(N76=""),"",'Result Sheet'!$DO$211),"")</f>
        <v>( PUSHPENDRA JAWRA )</v>
      </c>
      <c r="C100" s="932"/>
      <c r="D100" s="932"/>
      <c r="E100" s="932"/>
      <c r="F100" s="933" t="str">
        <f>IF(AND(N76=""),"",CONCATENATE("(",'Master sheet'!$D$17," )"))</f>
        <v>(Suresh Kumar )</v>
      </c>
      <c r="G100" s="933"/>
      <c r="H100" s="933"/>
      <c r="I100" s="933"/>
      <c r="J100" s="933"/>
      <c r="K100" s="933" t="str">
        <f>IF(AND(N76=""),"",CONCATENATE("(",'Master sheet'!$D$15," )"))</f>
        <v>(Dewanand )</v>
      </c>
      <c r="L100" s="933"/>
      <c r="M100" s="933"/>
      <c r="N100" s="933"/>
      <c r="O100" s="933"/>
      <c r="P100" s="933"/>
    </row>
    <row r="101" spans="1:35" ht="24.75" customHeight="1">
      <c r="A101" s="98">
        <f>IF(N76="","",A100+1)</f>
        <v>33</v>
      </c>
      <c r="B101" s="934" t="str">
        <f>IF('Master sheet'!$D$14="Hindi","हस्ताक्षर कक्षाध्यापक","Signature of the class teacher")</f>
        <v>हस्ताक्षर कक्षाध्यापक</v>
      </c>
      <c r="C101" s="934"/>
      <c r="D101" s="934"/>
      <c r="E101" s="934"/>
      <c r="F101" s="934" t="str">
        <f>IF('Master sheet'!$D$14="Hindi","हस्ताक्षर परीक्षा प्रभारी","Signature of the exam. Incharge")</f>
        <v>हस्ताक्षर परीक्षा प्रभारी</v>
      </c>
      <c r="G101" s="934"/>
      <c r="H101" s="934"/>
      <c r="I101" s="934"/>
      <c r="J101" s="934"/>
      <c r="K101" s="934" t="str">
        <f>IF('Master sheet'!$D$14="Hindi","हस्ताक्षर संस्था प्रधान","Head of Institute's Signature")</f>
        <v>हस्ताक्षर संस्था प्रधान</v>
      </c>
      <c r="L101" s="934"/>
      <c r="M101" s="934"/>
      <c r="N101" s="934"/>
      <c r="O101" s="934"/>
      <c r="P101" s="934"/>
    </row>
    <row r="103" spans="1:35" ht="21" customHeight="1">
      <c r="A103" s="98">
        <f>IF(N110="","",1)</f>
        <v>1</v>
      </c>
      <c r="B103" s="935" t="str">
        <f>IF('Master sheet'!$D$14="Hindi","वार्षिक रिपोर्ट कार्ड ","Report Card")</f>
        <v xml:space="preserve">वार्षिक रिपोर्ट कार्ड </v>
      </c>
      <c r="C103" s="935"/>
      <c r="D103" s="935"/>
      <c r="E103" s="935"/>
      <c r="F103" s="935"/>
      <c r="G103" s="935"/>
      <c r="H103" s="935"/>
      <c r="I103" s="935"/>
      <c r="J103" s="935"/>
      <c r="K103" s="935"/>
      <c r="L103" s="935"/>
      <c r="M103" s="935"/>
      <c r="N103" s="935"/>
      <c r="O103" s="935"/>
      <c r="P103" s="935"/>
      <c r="S103" s="311"/>
      <c r="T103" s="311"/>
      <c r="U103" s="311"/>
      <c r="V103" s="311"/>
      <c r="W103" s="311"/>
      <c r="X103" s="45"/>
    </row>
    <row r="104" spans="1:35" ht="18.95" customHeight="1">
      <c r="A104" s="98">
        <f>IF(N110="","",A103+1)</f>
        <v>2</v>
      </c>
      <c r="B104" s="936" t="str">
        <f>IF('Master sheet'!$D$14="Hindi","शिक्षा विभाग, राजस्थान सरकार","Education Department, Rajasthan Government")</f>
        <v>शिक्षा विभाग, राजस्थान सरकार</v>
      </c>
      <c r="C104" s="936"/>
      <c r="D104" s="936"/>
      <c r="E104" s="936"/>
      <c r="F104" s="936"/>
      <c r="G104" s="936"/>
      <c r="H104" s="936"/>
      <c r="I104" s="936"/>
      <c r="J104" s="936"/>
      <c r="K104" s="936"/>
      <c r="L104" s="936"/>
      <c r="M104" s="936"/>
      <c r="N104" s="936"/>
      <c r="O104" s="936"/>
      <c r="P104" s="936"/>
      <c r="S104" s="311"/>
      <c r="T104" s="311"/>
      <c r="U104" s="312"/>
      <c r="V104" s="311"/>
      <c r="W104" s="311"/>
      <c r="X104" s="45"/>
    </row>
    <row r="105" spans="1:35" s="99" customFormat="1" ht="24" customHeight="1">
      <c r="A105" s="98">
        <f>IF(N110="","",A104+1)</f>
        <v>3</v>
      </c>
      <c r="B105" s="884" t="str">
        <f>IF('Master sheet'!$D$14="Hindi","विद्यालय का नाम :-","School Name :- ")</f>
        <v>विद्यालय का नाम :-</v>
      </c>
      <c r="C105" s="884"/>
      <c r="D105" s="884"/>
      <c r="E105" s="885" t="str">
        <f>IF(AND(N110=""),"",IF('Master sheet'!$D$14="Hindi",'Master sheet'!$D$8,'Master sheet'!$D$7))</f>
        <v xml:space="preserve">महात्मा गाँधी राजकीय विद्यालय (अंग्रेजी माध्यम) बर, पाली </v>
      </c>
      <c r="F105" s="885"/>
      <c r="G105" s="885"/>
      <c r="H105" s="885"/>
      <c r="I105" s="885"/>
      <c r="J105" s="885"/>
      <c r="K105" s="885"/>
      <c r="L105" s="885"/>
      <c r="M105" s="885"/>
      <c r="N105" s="885"/>
      <c r="O105" s="885"/>
      <c r="P105" s="885"/>
      <c r="S105" s="313"/>
      <c r="T105" s="323"/>
      <c r="U105" s="312"/>
      <c r="V105" s="323"/>
      <c r="W105" s="313"/>
      <c r="X105" s="324"/>
    </row>
    <row r="106" spans="1:35" ht="18.95" customHeight="1">
      <c r="A106" s="98">
        <f>IF(N110="","",A105+1)</f>
        <v>4</v>
      </c>
      <c r="B106" s="318"/>
      <c r="C106" s="318"/>
      <c r="D106" s="318"/>
      <c r="E106" s="886" t="str">
        <f>IF(AND(N110=""),"",IF('Master sheet'!$D$14="Hindi",CONCATENATE("(विद्यालय मान्यता क्रमांक व वर्ष : ","  ",'Master sheet'!$D$6),CONCATENATE("(School Recognition Number &amp; Years : ","  ",'Master sheet'!$D$6)))</f>
        <v>(विद्यालय मान्यता क्रमांक व वर्ष :   शिक्षा/पाली/1995/2001</v>
      </c>
      <c r="F106" s="886"/>
      <c r="G106" s="886"/>
      <c r="H106" s="886"/>
      <c r="I106" s="886"/>
      <c r="J106" s="886"/>
      <c r="K106" s="886"/>
      <c r="L106" s="886"/>
      <c r="M106" s="886"/>
      <c r="N106" s="886"/>
      <c r="O106" s="886"/>
      <c r="P106" s="886"/>
      <c r="S106" s="311"/>
      <c r="T106" s="311"/>
      <c r="U106" s="311"/>
      <c r="V106" s="311"/>
      <c r="W106" s="311"/>
      <c r="X106" s="45"/>
    </row>
    <row r="107" spans="1:35" ht="18.95" customHeight="1">
      <c r="A107" s="98">
        <f>IF(N110="","",A106+1)</f>
        <v>5</v>
      </c>
      <c r="B107" s="316" t="str">
        <f>IF('Master sheet'!$D$14="Hindi","कक्षा  :-","CLASS :- ")</f>
        <v>कक्षा  :-</v>
      </c>
      <c r="C107" s="937" t="str">
        <f>IFERROR(IF(AND(N110=""),"",VLOOKUP(N110,Marks,2,0)),"")</f>
        <v>PP+5</v>
      </c>
      <c r="D107" s="937"/>
      <c r="E107" s="938" t="str">
        <f>IF('Master sheet'!$D$14="Hindi","सेक्शन :-","Section :- ")</f>
        <v>सेक्शन :-</v>
      </c>
      <c r="F107" s="938"/>
      <c r="G107" s="938"/>
      <c r="H107" s="937" t="str">
        <f>IFERROR(IF(AND(N110=""),"",VLOOKUP(N110,Marks,3,0)),"")</f>
        <v>A</v>
      </c>
      <c r="I107" s="937"/>
      <c r="J107" s="939" t="str">
        <f>IF('Master sheet'!$D$14="Hindi","सत्र :- ","Session :- ")</f>
        <v xml:space="preserve">सत्र :- </v>
      </c>
      <c r="K107" s="939"/>
      <c r="L107" s="939"/>
      <c r="M107" s="939"/>
      <c r="N107" s="949" t="str">
        <f>IF(AND(N110=""),"",'Marks Entry Nursery'!$I$2)</f>
        <v>2025-26</v>
      </c>
      <c r="O107" s="949"/>
      <c r="P107" s="949"/>
      <c r="S107" s="311"/>
      <c r="T107" s="311"/>
      <c r="U107" s="311"/>
      <c r="V107" s="311"/>
      <c r="W107" s="311"/>
      <c r="X107" s="45"/>
      <c r="AH107" s="321">
        <f>N109</f>
        <v>42491</v>
      </c>
    </row>
    <row r="108" spans="1:35" ht="18.95" customHeight="1">
      <c r="A108" s="98">
        <f>IF(N110="","",A107+1)</f>
        <v>6</v>
      </c>
      <c r="B108" s="946" t="str">
        <f>IF('Master sheet'!$D$14="Hindi","विद्यार्थी का नाम :-","Student's Name :-")</f>
        <v>विद्यार्थी का नाम :-</v>
      </c>
      <c r="C108" s="946"/>
      <c r="D108" s="946"/>
      <c r="E108" s="947" t="str">
        <f>IFERROR(IF(AND(N110=""),"",VLOOKUP(N110,Marks,6,0)),"")</f>
        <v>ARMAN SHAH</v>
      </c>
      <c r="F108" s="947"/>
      <c r="G108" s="947"/>
      <c r="H108" s="947"/>
      <c r="I108" s="947"/>
      <c r="J108" s="925" t="str">
        <f>IF('Master sheet'!$D$14="Hindi","प्रवेशांक :","SR. NO. :")</f>
        <v>प्रवेशांक :</v>
      </c>
      <c r="K108" s="925"/>
      <c r="L108" s="925"/>
      <c r="M108" s="925"/>
      <c r="N108" s="950">
        <f>IFERROR(IF(AND(N110=""),"",VLOOKUP(N110,Marks,5,0)),"")</f>
        <v>926</v>
      </c>
      <c r="O108" s="950"/>
      <c r="P108" s="950"/>
      <c r="S108" s="311"/>
      <c r="T108" s="311"/>
      <c r="U108" s="311"/>
      <c r="V108" s="311"/>
      <c r="W108" s="311"/>
      <c r="X108" s="45"/>
      <c r="AG108" s="44">
        <f>YEAR(AH107)</f>
        <v>2016</v>
      </c>
      <c r="AH108" s="44">
        <f>MONTH(AH107)</f>
        <v>5</v>
      </c>
      <c r="AI108" s="44">
        <f>DAY(AH107)</f>
        <v>1</v>
      </c>
    </row>
    <row r="109" spans="1:35" ht="18.95" customHeight="1">
      <c r="A109" s="98">
        <f>IF(N110="","",A108+1)</f>
        <v>7</v>
      </c>
      <c r="B109" s="946" t="str">
        <f>IF('Master sheet'!$D$14="Hindi","पिता का नाम :-","Father's Name :-")</f>
        <v>पिता का नाम :-</v>
      </c>
      <c r="C109" s="946"/>
      <c r="D109" s="946"/>
      <c r="E109" s="947" t="str">
        <f>IFERROR(IF(AND(N110=""),"",VLOOKUP(N110,Marks,7,0)),"")</f>
        <v>JAKIR SHAH</v>
      </c>
      <c r="F109" s="947"/>
      <c r="G109" s="947"/>
      <c r="H109" s="947"/>
      <c r="I109" s="947"/>
      <c r="J109" s="925" t="str">
        <f>IF('Master sheet'!$D$14="Hindi","जन्म तिथि :","Date of Birth :")</f>
        <v>जन्म तिथि :</v>
      </c>
      <c r="K109" s="925"/>
      <c r="L109" s="925"/>
      <c r="M109" s="925"/>
      <c r="N109" s="951">
        <f>IFERROR(IF(AND(N110=""),"",VLOOKUP(N110,Marks,4,0)),"")</f>
        <v>42491</v>
      </c>
      <c r="O109" s="951"/>
      <c r="P109" s="951"/>
      <c r="S109" s="45"/>
      <c r="T109" s="45"/>
      <c r="U109" s="45"/>
      <c r="V109" s="45"/>
      <c r="W109" s="45"/>
      <c r="X109" s="45"/>
      <c r="AG109" s="44" t="str">
        <f>IF(AG108=2000,"दो हजार",IF(AG108=2001,"दो हजार एक",IF(AG108=2002,"दो हजार दो",IF(AG108=2003,"दो हजार तीन",IF(AG108=2004,"दो हजार चार",IF(AG108=2005,"दो हजार पांच",IF(AG108=2006,"दो हजार छः",IF(AG108=2007,"दो हजार सात",IF(AG108=2008,"दो हजार आठ",IF(AG108=2009,"दो हजार नौ",IF(AG108=2010,"दो हजार दस",IF(AG108=2011,"दो हजार ग्यारह",IF(AG108=2012,"दो हजार बारह",IF(AG108=2013,"दो हजार तेरह",IF(AG108=2014,"दो हजार चौदह",IF(AG108=2015,"दो हजार पंद्रह",IF(AG108=2016,"दो हजार सोलह",IF(AG108=2017,"दो हजार सत्रह",IF(AG108=2018,"दो हजार अठारह",IF(AG108=2019,"दो हजार उन्नीस",IF(AG108=2020,"दो हजार बीस",IF(AG108=2021,"दो हजार इक्कीस",IF(AG108=2022,"दो हजार बाइस","")))))))))))))))))))))))</f>
        <v>दो हजार सोलह</v>
      </c>
      <c r="AH109" s="44" t="str">
        <f>IF(AH108=1,"जनवरी",IF(AH108=2,"फरवरी",IF(AH108=3,"मार्च",IF(AH108=4,"अप्रैल",IF(AH108=5,"मई",IF(AH108=6,"जून",IF(AH108=7,"जुलाई",IF(AH108=8,"अगस्त",IF(AH108=9,"सितम्बर",IF(AH108=10,"अक्टूबर",IF(AH108=11,"नवम्बर",IF(AH108=12,"दिसम्बर",""))))))))))))</f>
        <v>मई</v>
      </c>
      <c r="AI109" s="44" t="str">
        <f>IF(AI108=1,"एक",IF(AI108=2,"दो",IF(AI108=3,"तीन",IF(AI108=4,"चार",IF(AI108=5,"पांच",IF(AI108=6,"छः",IF(AI108=7,"सात",IF(AI108=8,"आठ",IF(AI108=9,"नौ",IF(AI108=10,"दस",IF(AI108=11,"ग्यारह",IF(AI108=12,"बारह",IF(AI108=13,"तेरह",IF(AI108=14,"चौदह",IF(AI108=15,"पंद्रह",IF(AI108=16,"सोलह",IF(AI108=17,"सत्रह",IF(AI108=18,"अठारह",IF(AI108=19,"उन्नीस",IF(AI108=20,"बीस",IF(AI108=21,"इक्कीस",IF(AI108=22,"बाइस",IF(AI108=23,"तेईस",IF(AI108=24,"चौबीस",IF(AI108=25,"पचीस",IF(AI108=26,"छबीस",IF(AI108=27,"सताईस",IF(AI108=28,"अठाइस",IF(AI108=29,"उन्नतीस",IF(AI108=30,"तीस",IF(AI108=31,"इकतीस","")))))))))))))))))))))))))))))))</f>
        <v>एक</v>
      </c>
    </row>
    <row r="110" spans="1:35" ht="18.95" customHeight="1">
      <c r="A110" s="98">
        <f>IF(N110="","",A109+1)</f>
        <v>8</v>
      </c>
      <c r="B110" s="946" t="str">
        <f>IF('Master sheet'!$D$14="Hindi","माता का नाम :-","Mother's Name :-")</f>
        <v>माता का नाम :-</v>
      </c>
      <c r="C110" s="946"/>
      <c r="D110" s="946"/>
      <c r="E110" s="947" t="str">
        <f>IFERROR(IF(AND(N110=""),"",VLOOKUP(N110,Marks,8,0)),"")</f>
        <v>HEENA BANU</v>
      </c>
      <c r="F110" s="947"/>
      <c r="G110" s="947"/>
      <c r="H110" s="947"/>
      <c r="I110" s="947"/>
      <c r="J110" s="925" t="str">
        <f>IF('Master sheet'!$D$14="Hindi","रोल नंबर :-","Roll No. :")</f>
        <v>रोल नंबर :-</v>
      </c>
      <c r="K110" s="925"/>
      <c r="L110" s="925"/>
      <c r="M110" s="925"/>
      <c r="N110" s="948">
        <f>IF(N76="","",IF(AND(N76+1&gt;$Y$6),"",N76+1))</f>
        <v>304</v>
      </c>
      <c r="O110" s="948"/>
      <c r="P110" s="948"/>
      <c r="AH110" s="44" t="str">
        <f>CONCATENATE(AI109," ",AH109," ",AG109)</f>
        <v>एक मई दो हजार सोलह</v>
      </c>
    </row>
    <row r="111" spans="1:35" ht="18.95" customHeight="1">
      <c r="A111" s="98">
        <f>IF(N110="","",A110+1)</f>
        <v>9</v>
      </c>
      <c r="B111" s="946" t="str">
        <f>IF('Master sheet'!$D$14="Hindi","जन्मतिथि शब्दों में :-","Date of Birth in Words :-")</f>
        <v>जन्मतिथि शब्दों में :-</v>
      </c>
      <c r="C111" s="946"/>
      <c r="D111" s="946"/>
      <c r="E111" s="947" t="str">
        <f>IFERROR(IF('Master sheet'!$D$14="Hindi",AH110,AH112),"")</f>
        <v>एक मई दो हजार सोलह</v>
      </c>
      <c r="F111" s="947"/>
      <c r="G111" s="947"/>
      <c r="H111" s="947"/>
      <c r="I111" s="947"/>
      <c r="J111" s="947"/>
      <c r="K111" s="947"/>
      <c r="L111" s="947"/>
      <c r="M111" s="947"/>
      <c r="N111" s="947"/>
      <c r="O111" s="947"/>
      <c r="P111" s="317"/>
      <c r="AG111" s="44" t="str">
        <f>IF(AG108=1961,"NINETEEN SIXTY ONE",IF(AG108=1962,"NINETEEN SIXTY TWO",IF(AG108=1963,"NINETEEN SIXTY THREE",IF(AG108=1964,"NINETEEN SIXTY FOUR",IF(AG108=1965,"NINETEEN SIXTY FIVE",IF(AG108=1966,"NINETEEN SIXTY SIX",IF(AG108=1967,"NINETEEN SIXTY SEVEN",IF(AG108=1968,"NINETEEN SIXTY EIGHT",IF(AG108=1969,"NINETEEN SIXTY NINE",IF(AG108=1970,"NINETEEN SEVENTY",IF(AG108=1971,"NINETEEN SEVENTY ONE",IF(AG108=1972,"NINETEEN SEVENTY TWO",IF(AG108=1973,"NINETEEN SEVENTY THREE",IF(AG108=1974,"NINETEEN SEVENTY FOUR",IF(AG108=1975,"NINETEEN SEVENTY FIVE",IF(AG108=1976,"NINETEEN SEVENTY SIX",IF(AG108=1977,"NINETEEN SEVENTY SEVEN",IF(AG108=1978,"NINETEEN SEVENTY EIGHT",IF(AG108=1979,"NINETEEN SEVENTY NINE",IF(AG108=1980,"NINETEEN EIGHTY",IF(AG108=1981,"NINETEEN EIGHTY ONE",IF(AG108=1982,"NINETEEN EIGHTY TWO",IF(AG108=1983,"NINETEEN EIGHTY THREE",IF(AG108=1984,"NINETEEN EIGHTY FOUR",IF(AG108=1985,"NINETEEN EIGHTY FIVE",IF(AG108=1986,"NINETEEN EIGHTY SIX",IF(AG108=1987,"NINETEEN EIGHTY SEVEN",IF(AG108=1988,"NINETEEN EIGHTY EIGHT",IF(AG108=1989,"NINETEEN EIGHTY NINE",IF(AG108=1990,"NINETEEN NINETY",IF(AG108=1991,"NINETEEN NINETY ONE",IF(AG108=1992,"NINETEEN NINETY TWO",IF(AG108=1993,"NINETEEN NINETY THREE",IF(AG108=1994,"NINETEEN NINETY FOUR",IF(AG108=1995,"NINETEEN NINETY FIVE",IF(AG108=1996,"NINETEEN NINETY SIX",IF(AG108=1997,"NINETEEN NINETY SEVEN",IF(AG108=1998,"NINETEEN NINETY EIGHT",IF(AG108=1999,"NINETEEN NINETY NINE",IF(AG108=2000,"TWO THOUSAND",IF(AG108=2001,"TWO THOUSAND ONE",IF(AG108=2002,"TWO THOUSAND TWO",IF(AG108=2003,"TWO THOUSAND THREE",IF(AG108=2004,"TWO THOUSAND FOUR",IF(AG108=2005,"TWO THOUSAND FIVE",IF(AG108=2006,"TWO THOUSAND SIX",IF(AG108=2007,"TWO THOUSAND SEVEN",IF(AG108=2008,"TWO THOUSAND EIGHT",IF(AG108=2009,"TWO THOUSAND NINE",IF(AG108=2010,"TWO THOUSAND TEN",IF(AG108=2011,"TWO THOUSAND ELEVEN",IF(AG108=2012,"TWO THOUSAND TWELVE",IF(AG108=2013,"TWO THOUSAND THIRTEEN",IF(AG108=2014,"TWO THOUSAND FOURTEEN",IF(AG108=2015,"TWO THOUSAND FIFTEEN",IF(AG108=2016,"TWO THOUSAND SIXTEEN",IF(AG108=2017,"TWO THOUSAND SEVENTEEN",IF(AG108=2018,"TWO THOUSAND EIGHTEEN",IF(AG108=2019,"TWO THOUSAND NINETEEN",IF(AG108=2020,"TWO THOUSAND TWENTY",IF(AG108=2021,"TWO THOUSAND TWENTY ONE",IF(AG108=2022,"TWO THOUSAND TWENTY TWO",IF(AG108=2023,"TWO THOUSAND TWENTY THREE",IF(AG108=2024,"TWO THOUSAND TWENTY FOUR",IF(AG108=2025,"TWO THOUSAND TWENTY FIVE","")))))))))))))))))))))))))))))))))))))))))))))))))))))))))))))))))</f>
        <v>TWO THOUSAND SIXTEEN</v>
      </c>
      <c r="AH111" s="44" t="str">
        <f>IF(AH108=1,"JANUARY",IF(AH108=2,"FEBUARY", IF(AH108=3,"MARCH",IF(AH108=4,"APRIL",IF(AH108=5,"MAY",IF(AH108=6,"JUNE",IF(AH108=7,"JULY",IF(AH108=8,"AUGUST",IF(AH108=9,"SEPTEMBER",IF(AH108=10,"OCTOBER",IF(AH108=11,"NOVEMBER",IF(AH108=12,"DECEMBER",""))))))))))))</f>
        <v>MAY</v>
      </c>
      <c r="AI111" s="44" t="str">
        <f>IF(AI108=1,"1ST",IF(AI108=2,"2ND", IF(AI108=3,"3RD",IF(AI108=4,"FOURTH",IF(AI108=5,"FIFTH",IF(AI108=6,"SIXTH",IF(AI108=7,"7TH",IF(AI108=8,"8TH",IF(AI108=9,"9TH",IF(AI108=10,"10TH",IF(AI108=11,"11TH",IF(AI108=12,"12TH",IF(AI108=13,"13TH",IF(AI108=14,"14TH",IF(AI108=15,"FIFTEEN",IF(AI108=16,"SIXTEEN",IF(AI108=17,"SEVENTEEN",IF(AI108=18,"EIGHTEEN",IF(AI108=19,"NINETEEN",IF(AI108=20,"TWENTY",IF(AI108=21,"TWENTY FIRST",IF(AI108=22,"TWENTY SECOND",IF(AI108=23,"TWENTY THIRD",IF(AI108=24,"TWENTY FOURTH",IF(AI108=25,"TWENTY FIFTH",IF(AI108=26,"TWENTY SIX",IF(AI108=27,"TWENTY SEVEN",IF(AI108=28,"TWENTY EIGHT",IF(AI108=29,"TWENTY NINE",IF(AI108=30,"THIRTY",IF(AI108=31,"THIRTY FIRST","")))))))))))))))))))))))))))))))</f>
        <v>1ST</v>
      </c>
    </row>
    <row r="112" spans="1:35" ht="18.75">
      <c r="A112" s="98">
        <f>IF(N110="","",A111+1)</f>
        <v>10</v>
      </c>
      <c r="B112" s="72"/>
      <c r="C112" s="72"/>
      <c r="D112" s="72"/>
      <c r="E112" s="73"/>
      <c r="F112" s="73"/>
      <c r="G112" s="73"/>
      <c r="H112" s="72"/>
      <c r="I112" s="72"/>
      <c r="J112" s="74"/>
      <c r="K112" s="74"/>
      <c r="L112" s="74"/>
      <c r="M112" s="45"/>
      <c r="N112" s="45"/>
      <c r="O112" s="45"/>
      <c r="P112" s="45"/>
      <c r="AH112" s="44" t="str">
        <f>CONCATENATE(AH111," ",AI111,", ",AG111)</f>
        <v>MAY 1ST, TWO THOUSAND SIXTEEN</v>
      </c>
    </row>
    <row r="113" spans="1:20" ht="25.5" customHeight="1">
      <c r="A113" s="98">
        <f>IF(N110="","",A112+1)</f>
        <v>11</v>
      </c>
      <c r="B113" s="655" t="str">
        <f>IF('Master sheet'!$D$14="Hindi","विषय","Subject")</f>
        <v>विषय</v>
      </c>
      <c r="C113" s="704" t="str">
        <f>IF('Master sheet'!$D$14="Hindi","अर्द्धवार्षिक","Half Yearly")</f>
        <v>अर्द्धवार्षिक</v>
      </c>
      <c r="D113" s="705"/>
      <c r="E113" s="705"/>
      <c r="F113" s="705"/>
      <c r="G113" s="910" t="str">
        <f>IF('Master sheet'!$D$14="Hindi","वार्षिक","Yearly")</f>
        <v>वार्षिक</v>
      </c>
      <c r="H113" s="911"/>
      <c r="I113" s="911"/>
      <c r="J113" s="912"/>
      <c r="K113" s="704" t="str">
        <f>IF('Master sheet'!$D$14="Hindi","सर्व योग","Grand Total")</f>
        <v>सर्व योग</v>
      </c>
      <c r="L113" s="705"/>
      <c r="M113" s="705"/>
      <c r="N113" s="706"/>
      <c r="O113" s="940" t="str">
        <f>IF('Master sheet'!$D$14="Hindi","ग्रेड","Grade")</f>
        <v>ग्रेड</v>
      </c>
      <c r="P113" s="943" t="str">
        <f>IF('Master sheet'!$D$14="Hindi","परिणाम","Results")</f>
        <v>परिणाम</v>
      </c>
    </row>
    <row r="114" spans="1:20" ht="102.75" customHeight="1">
      <c r="A114" s="98">
        <f>IF(N110="","",A113+1)</f>
        <v>12</v>
      </c>
      <c r="B114" s="655"/>
      <c r="C114" s="891" t="str">
        <f>IF('Master sheet'!$D$14="Hindi","लिखित","Written")</f>
        <v>लिखित</v>
      </c>
      <c r="D114" s="892"/>
      <c r="E114" s="891" t="str">
        <f>IF('Master sheet'!$D$14="Hindi","मौखिक","Oral")</f>
        <v>मौखिक</v>
      </c>
      <c r="F114" s="892"/>
      <c r="G114" s="891" t="str">
        <f>IF('Master sheet'!$D$14="Hindi","लिखित","Written")</f>
        <v>लिखित</v>
      </c>
      <c r="H114" s="892"/>
      <c r="I114" s="893" t="str">
        <f>IF('Master sheet'!$D$14="Hindi","मौखिक","Oral")</f>
        <v>मौखिक</v>
      </c>
      <c r="J114" s="893"/>
      <c r="K114" s="366" t="str">
        <f>IF('Master sheet'!$D$14="Hindi","लिखित","Written")</f>
        <v>लिखित</v>
      </c>
      <c r="L114" s="366" t="str">
        <f>IF('Master sheet'!$D$14="Hindi","मौखिक","Oral")</f>
        <v>मौखिक</v>
      </c>
      <c r="M114" s="894" t="str">
        <f>IF('Master sheet'!$D$14="Hindi","कुल विषय योग ","Subject Total")</f>
        <v xml:space="preserve">कुल विषय योग </v>
      </c>
      <c r="N114" s="895"/>
      <c r="O114" s="941"/>
      <c r="P114" s="944"/>
    </row>
    <row r="115" spans="1:20" ht="21" customHeight="1">
      <c r="A115" s="98">
        <f>IF(N110="","",A114+1)</f>
        <v>13</v>
      </c>
      <c r="B115" s="655"/>
      <c r="C115" s="887">
        <v>30</v>
      </c>
      <c r="D115" s="888"/>
      <c r="E115" s="887">
        <v>70</v>
      </c>
      <c r="F115" s="888"/>
      <c r="G115" s="887">
        <v>30</v>
      </c>
      <c r="H115" s="888"/>
      <c r="I115" s="887">
        <v>70</v>
      </c>
      <c r="J115" s="888"/>
      <c r="K115" s="387">
        <v>60</v>
      </c>
      <c r="L115" s="387">
        <v>140</v>
      </c>
      <c r="M115" s="887">
        <v>200</v>
      </c>
      <c r="N115" s="888"/>
      <c r="O115" s="942"/>
      <c r="P115" s="945"/>
    </row>
    <row r="116" spans="1:20" ht="21" customHeight="1">
      <c r="A116" s="98">
        <f>IF(N110="","",A115+1)</f>
        <v>14</v>
      </c>
      <c r="B116" s="302" t="str">
        <f>IF('Master sheet'!D$14="Hindi","हिंदी","Hindi")</f>
        <v>हिंदी</v>
      </c>
      <c r="C116" s="656">
        <f>IFERROR(IF(AND(N110=""),"",VLOOKUP(N110,Marks,15,0)),"")</f>
        <v>23</v>
      </c>
      <c r="D116" s="658"/>
      <c r="E116" s="656">
        <f>IFERROR(IF(AND(N110=""),"",VLOOKUP(N110,Marks,16,0)),"")</f>
        <v>68</v>
      </c>
      <c r="F116" s="658"/>
      <c r="G116" s="656">
        <f>IFERROR(IF(AND(N110=""),"",VLOOKUP(N110,Marks,19,0)),"")</f>
        <v>25</v>
      </c>
      <c r="H116" s="658"/>
      <c r="I116" s="656">
        <f>IFERROR(IF(AND(N110=""),"",VLOOKUP(N110,Marks,20,0)),"")</f>
        <v>24</v>
      </c>
      <c r="J116" s="658"/>
      <c r="K116" s="377">
        <f>IFERROR(IF(AND(N110=""),"",SUM(C116,G116)),"")</f>
        <v>48</v>
      </c>
      <c r="L116" s="377">
        <f>IFERROR(IF(AND(N110=""),"",SUM(E116,I116)),"")</f>
        <v>92</v>
      </c>
      <c r="M116" s="896">
        <f>IFERROR(IF(AND(N110=""),"",SUM(K116,L116)),"")</f>
        <v>140</v>
      </c>
      <c r="N116" s="897"/>
      <c r="O116" s="79" t="str">
        <f>IFERROR(IF(AND(N110=""),"",VLOOKUP(N110,Marks,28,0)),"")</f>
        <v>C</v>
      </c>
      <c r="P116" s="208" t="str">
        <f>IFERROR(IF(AND(N110=""),"",VLOOKUP(N110,Marks,26,0)),"")</f>
        <v>P</v>
      </c>
    </row>
    <row r="117" spans="1:20" ht="21" customHeight="1">
      <c r="A117" s="98">
        <f>IF(N110="","",A116+1)</f>
        <v>15</v>
      </c>
      <c r="B117" s="302" t="str">
        <f>IF('Master sheet'!$D$14="Hindi","गणित","Maths")</f>
        <v>गणित</v>
      </c>
      <c r="C117" s="656">
        <f>IFERROR(IF(AND(N110=""),"",VLOOKUP(N110,Marks,51,0)),"")</f>
        <v>25</v>
      </c>
      <c r="D117" s="658"/>
      <c r="E117" s="656">
        <f>IFERROR(IF(AND(N110=""),"",VLOOKUP(N110,Marks,52,0)),"")</f>
        <v>61</v>
      </c>
      <c r="F117" s="658"/>
      <c r="G117" s="656">
        <f>IFERROR(IF(AND(N110=""),"",VLOOKUP(N110,Marks,55,0)),"")</f>
        <v>25</v>
      </c>
      <c r="H117" s="658"/>
      <c r="I117" s="656">
        <f>IFERROR(IF(AND(N110=""),"",VLOOKUP(N110,Marks,56,0)),"")</f>
        <v>63</v>
      </c>
      <c r="J117" s="658"/>
      <c r="K117" s="377">
        <f>IFERROR(IF(AND(N110=""),"",SUM(C117,G117)),"")</f>
        <v>50</v>
      </c>
      <c r="L117" s="377">
        <f>IFERROR(IF(AND(N110=""),"",SUM(E117,I117)),"")</f>
        <v>124</v>
      </c>
      <c r="M117" s="896">
        <f>IFERROR(IF(AND(N110=""),"",SUM(K117,L117)),"")</f>
        <v>174</v>
      </c>
      <c r="N117" s="897"/>
      <c r="O117" s="79" t="str">
        <f>IFERROR(IF(AND(N110=""),"",VLOOKUP(N110,Marks,64,0)),"")</f>
        <v>A</v>
      </c>
      <c r="P117" s="208" t="str">
        <f>IFERROR(IF(AND(N110=""),"",VLOOKUP(N110,Marks,62,0)),"")</f>
        <v>P</v>
      </c>
      <c r="T117" s="322"/>
    </row>
    <row r="118" spans="1:20" ht="21" customHeight="1">
      <c r="A118" s="98">
        <f>IF(N110="","",A117+1)</f>
        <v>16</v>
      </c>
      <c r="B118" s="389"/>
      <c r="C118" s="887">
        <v>15</v>
      </c>
      <c r="D118" s="888"/>
      <c r="E118" s="887">
        <v>35</v>
      </c>
      <c r="F118" s="888"/>
      <c r="G118" s="887">
        <v>15</v>
      </c>
      <c r="H118" s="888"/>
      <c r="I118" s="887">
        <v>35</v>
      </c>
      <c r="J118" s="888"/>
      <c r="K118" s="387">
        <v>30</v>
      </c>
      <c r="L118" s="387">
        <v>70</v>
      </c>
      <c r="M118" s="887">
        <v>100</v>
      </c>
      <c r="N118" s="888"/>
      <c r="O118" s="889"/>
      <c r="P118" s="890"/>
      <c r="T118" s="322"/>
    </row>
    <row r="119" spans="1:20" ht="21" customHeight="1">
      <c r="A119" s="98">
        <f>IF(N110="","",A118+1)</f>
        <v>17</v>
      </c>
      <c r="B119" s="302" t="str">
        <f>IF('Master sheet'!$D$14="Hindi","अंग्रेजी","English")</f>
        <v>अंग्रेजी</v>
      </c>
      <c r="C119" s="656">
        <f>IFERROR(IF(AND(N110=""),"",VLOOKUP(N110,Marks,33,0)),"")</f>
        <v>14</v>
      </c>
      <c r="D119" s="658"/>
      <c r="E119" s="656">
        <f>IFERROR(IF(AND(N110=""),"",VLOOKUP(N110,Marks,34,0)),"")</f>
        <v>32</v>
      </c>
      <c r="F119" s="658"/>
      <c r="G119" s="656">
        <f>IFERROR(IF(AND(N110=""),"",VLOOKUP(N110,Marks,37,0)),"")</f>
        <v>12</v>
      </c>
      <c r="H119" s="658"/>
      <c r="I119" s="656">
        <f>IFERROR(IF(AND(N110=""),"",VLOOKUP(N110,Marks,38,0)),"")</f>
        <v>30</v>
      </c>
      <c r="J119" s="658"/>
      <c r="K119" s="377">
        <f>IFERROR(IF(AND(N110=""),"",SUM(C119,G119)),"")</f>
        <v>26</v>
      </c>
      <c r="L119" s="377">
        <f>IFERROR(IF(AND(N110=""),"",SUM(E119,I119)),"")</f>
        <v>62</v>
      </c>
      <c r="M119" s="896">
        <f>IFERROR(IF(AND(N110=""),"",SUM(K119,L119)),"")</f>
        <v>88</v>
      </c>
      <c r="N119" s="897"/>
      <c r="O119" s="79" t="str">
        <f>IFERROR(IF(AND(N110=""),"",VLOOKUP(N110,Marks,46,0)),"")</f>
        <v>A</v>
      </c>
      <c r="P119" s="208" t="str">
        <f>IFERROR(IF(AND(N110=""),"",VLOOKUP(N110,Marks,44,0)),"")</f>
        <v>P</v>
      </c>
    </row>
    <row r="120" spans="1:20" ht="23.25" customHeight="1">
      <c r="A120" s="98">
        <f>IF(N110="","",A119+1)</f>
        <v>18</v>
      </c>
      <c r="B120" s="303" t="str">
        <f>IF('Master sheet'!$D$14="Hindi","कुल योग","Total")</f>
        <v>कुल योग</v>
      </c>
      <c r="C120" s="914">
        <f>IF(AND(N110=""),"",IF(AND(C116="",C117="",C119=""),"",SUM(C116,C117,C119)))</f>
        <v>62</v>
      </c>
      <c r="D120" s="916"/>
      <c r="E120" s="914">
        <f>IF(AND(N110=""),"",IF(AND(E116="",E117="",E119=""),"",SUM(E116,E117,E119)))</f>
        <v>161</v>
      </c>
      <c r="F120" s="916"/>
      <c r="G120" s="914">
        <f>IF(AND(N110=""),"",IF(AND(G116="",G117="",G119=""),"",SUM(G116,G117,G119)))</f>
        <v>62</v>
      </c>
      <c r="H120" s="916"/>
      <c r="I120" s="914">
        <f>IF(AND(N110=""),"",IF(AND(I116="",I117="",I119=""),"",SUM(I116,I117,I119)))</f>
        <v>117</v>
      </c>
      <c r="J120" s="916"/>
      <c r="K120" s="378">
        <f>IF(AND(N110=""),"",IF(AND(K116="",K117="",K119=""),"",SUM(K116,K117,K119)))</f>
        <v>124</v>
      </c>
      <c r="L120" s="378">
        <f>IF(AND(N110=""),"",IF(AND(L116="",L117="",L119=""),"",SUM(L116,L117,L119)))</f>
        <v>278</v>
      </c>
      <c r="M120" s="896">
        <f>IF(AND(N110=""),"",IF(AND(M116="",M117="",M119=""),"",SUM(M116,M117,M119)))</f>
        <v>402</v>
      </c>
      <c r="N120" s="897"/>
      <c r="O120" s="388" t="str">
        <f>IFERROR(IF(AND(N110=""),"",VLOOKUP(N110,Marks,119,0)),"")</f>
        <v>B</v>
      </c>
      <c r="P120" s="211"/>
    </row>
    <row r="121" spans="1:20" ht="23.25" customHeight="1">
      <c r="A121" s="98">
        <f>IF(N110="","",A120+1)</f>
        <v>19</v>
      </c>
      <c r="B121" s="390"/>
      <c r="C121" s="887">
        <v>50</v>
      </c>
      <c r="D121" s="907"/>
      <c r="E121" s="907"/>
      <c r="F121" s="888"/>
      <c r="G121" s="887">
        <v>50</v>
      </c>
      <c r="H121" s="907"/>
      <c r="I121" s="907"/>
      <c r="J121" s="888"/>
      <c r="K121" s="887">
        <v>100</v>
      </c>
      <c r="L121" s="907"/>
      <c r="M121" s="907"/>
      <c r="N121" s="888"/>
      <c r="O121" s="908"/>
      <c r="P121" s="909"/>
    </row>
    <row r="122" spans="1:20" ht="21" customHeight="1">
      <c r="A122" s="98">
        <f>IF(N110="","",A121+1)</f>
        <v>20</v>
      </c>
      <c r="B122" s="307" t="str">
        <f>IF('Master sheet'!$D$14="Hindi","पर्यावरण अध्ययन","EVS")</f>
        <v>पर्यावरण अध्ययन</v>
      </c>
      <c r="C122" s="656">
        <f>IFERROR(IF(AND(N110=""),"",VLOOKUP(N110,Marks,69,0)),"")</f>
        <v>45</v>
      </c>
      <c r="D122" s="657"/>
      <c r="E122" s="657"/>
      <c r="F122" s="658"/>
      <c r="G122" s="656">
        <f>IFERROR(IF(AND(N110=""),"",VLOOKUP(N110,Marks,73,0)),"")</f>
        <v>48</v>
      </c>
      <c r="H122" s="657"/>
      <c r="I122" s="657"/>
      <c r="J122" s="658"/>
      <c r="K122" s="914">
        <f>IFERROR(IF(AND(N110=""),"",SUM(C122,G122)),"")</f>
        <v>93</v>
      </c>
      <c r="L122" s="915"/>
      <c r="M122" s="915"/>
      <c r="N122" s="916"/>
      <c r="O122" s="79" t="str">
        <f>IFERROR(IF(AND(N110=""),"",VLOOKUP(N110,Marks,82,0)),"")</f>
        <v>A</v>
      </c>
      <c r="P122" s="208" t="str">
        <f>IFERROR(IF(AND(N110=""),"",VLOOKUP(N110,Marks,80,0)),"")</f>
        <v>P</v>
      </c>
    </row>
    <row r="123" spans="1:20" ht="12" customHeight="1">
      <c r="A123" s="98">
        <f>IF(N110="","",A122+1)</f>
        <v>21</v>
      </c>
      <c r="B123" s="913"/>
      <c r="C123" s="913"/>
      <c r="D123" s="913"/>
      <c r="E123" s="913"/>
      <c r="F123" s="913"/>
      <c r="G123" s="913"/>
      <c r="H123" s="913"/>
      <c r="I123" s="913"/>
      <c r="J123" s="913"/>
      <c r="K123" s="913"/>
      <c r="L123" s="913"/>
      <c r="M123" s="913"/>
      <c r="N123" s="913"/>
      <c r="O123" s="913"/>
      <c r="P123" s="913"/>
    </row>
    <row r="124" spans="1:20" ht="21" customHeight="1">
      <c r="A124" s="98">
        <f>IF(N110="","",A123+1)</f>
        <v>22</v>
      </c>
      <c r="B124" s="917" t="str">
        <f>IF('Master sheet'!$D$14="Hindi","अतिरिक्त विषय ","Extra Subject")</f>
        <v xml:space="preserve">अतिरिक्त विषय </v>
      </c>
      <c r="C124" s="917"/>
      <c r="D124" s="917"/>
      <c r="E124" s="917"/>
      <c r="F124" s="917"/>
      <c r="G124" s="917"/>
      <c r="H124" s="917"/>
      <c r="I124" s="917"/>
      <c r="J124" s="917"/>
      <c r="K124" s="917"/>
      <c r="L124" s="917"/>
      <c r="M124" s="917"/>
      <c r="N124" s="917"/>
      <c r="O124" s="917"/>
      <c r="P124" s="917"/>
    </row>
    <row r="125" spans="1:20" ht="21" customHeight="1">
      <c r="A125" s="98">
        <f>IF(N110="","",A124+1)</f>
        <v>23</v>
      </c>
      <c r="B125" s="357" t="str">
        <f>IF('Master sheet'!$D$14="Hindi","विषय","Subject")</f>
        <v>विषय</v>
      </c>
      <c r="C125" s="905" t="str">
        <f>IF('Master sheet'!$D$14="Hindi","पूर्णांक","M.M.")</f>
        <v>पूर्णांक</v>
      </c>
      <c r="D125" s="906"/>
      <c r="E125" s="905" t="str">
        <f>IF('Master sheet'!$D$14="Hindi","प्राप्तांक","Ob.M.")</f>
        <v>प्राप्तांक</v>
      </c>
      <c r="F125" s="906"/>
      <c r="G125" s="905" t="str">
        <f>IF('Master sheet'!$D$14="Hindi","ग्रेड","Grade")</f>
        <v>ग्रेड</v>
      </c>
      <c r="H125" s="906"/>
      <c r="I125" s="905" t="str">
        <f>IF('Master sheet'!$D$14="Hindi","विषय","Subject")</f>
        <v>विषय</v>
      </c>
      <c r="J125" s="906"/>
      <c r="K125" s="905" t="str">
        <f>IF('Master sheet'!$D$14="Hindi","पूर्णांक","M.M.")</f>
        <v>पूर्णांक</v>
      </c>
      <c r="L125" s="906"/>
      <c r="M125" s="905" t="str">
        <f>IF('Master sheet'!$D$14="Hindi","प्राप्तांक","Ob.M.")</f>
        <v>प्राप्तांक</v>
      </c>
      <c r="N125" s="906"/>
      <c r="O125" s="905" t="str">
        <f>IF('Master sheet'!$D$14="Hindi","ग्रेड","Grade")</f>
        <v>ग्रेड</v>
      </c>
      <c r="P125" s="906"/>
    </row>
    <row r="126" spans="1:20" ht="21" customHeight="1">
      <c r="A126" s="98">
        <f>IF(N110="","",A125+1)</f>
        <v>24</v>
      </c>
      <c r="B126" s="302" t="str">
        <f>IF(AND(N110=""),"",'Result Sheet'!$DA$4)</f>
        <v>COMPUTER</v>
      </c>
      <c r="C126" s="898">
        <f>IF(AND(N110=""),"",'Result Sheet'!$DC$7)</f>
        <v>100</v>
      </c>
      <c r="D126" s="898"/>
      <c r="E126" s="899">
        <f>IFERROR(IF(AND(N110=""),"",VLOOKUP(N110,Marks,106,0)),"")</f>
        <v>0</v>
      </c>
      <c r="F126" s="899"/>
      <c r="G126" s="900" t="str">
        <f>IFERROR(IF(AND(N110=""),"",VLOOKUP(N110,Marks,107,0)),"")</f>
        <v/>
      </c>
      <c r="H126" s="900"/>
      <c r="I126" s="901" t="str">
        <f>IF(AND(N110=""),"",'Result Sheet'!$DE$4)</f>
        <v>G.K.</v>
      </c>
      <c r="J126" s="901"/>
      <c r="K126" s="898">
        <f>IF(AND(N110=""),"",'Result Sheet'!$DG$7)</f>
        <v>100</v>
      </c>
      <c r="L126" s="898"/>
      <c r="M126" s="899">
        <f>IFERROR(IF(AND(N110=""),"",VLOOKUP(N110,Marks,110,0)),"")</f>
        <v>0</v>
      </c>
      <c r="N126" s="899"/>
      <c r="O126" s="900" t="str">
        <f>IFERROR(IF(AND(N110=""),"",VLOOKUP(N110,Marks,111,0)),"")</f>
        <v/>
      </c>
      <c r="P126" s="900"/>
    </row>
    <row r="127" spans="1:20" ht="21" customHeight="1">
      <c r="A127" s="98">
        <f>IF(N110="","",A126+1)</f>
        <v>25</v>
      </c>
      <c r="B127" s="918" t="str">
        <f>IF('Master sheet'!$D$14="Hindi","विषय","Subject")</f>
        <v>विषय</v>
      </c>
      <c r="C127" s="918"/>
      <c r="D127" s="919" t="str">
        <f>IF('Master sheet'!$D$14="Hindi","प्राप्तांक","Marks ")</f>
        <v>प्राप्तांक</v>
      </c>
      <c r="E127" s="920"/>
      <c r="F127" s="305" t="str">
        <f>IF('Master sheet'!$D$14="Hindi","ग्रेड","Grade")</f>
        <v>ग्रेड</v>
      </c>
      <c r="G127" s="918" t="str">
        <f>IF('Master sheet'!$D$14="Hindi","विषय","Subject")</f>
        <v>विषय</v>
      </c>
      <c r="H127" s="918"/>
      <c r="I127" s="919" t="str">
        <f>IF('Master sheet'!$D$14="Hindi","प्राप्तांक","Marks")</f>
        <v>प्राप्तांक</v>
      </c>
      <c r="J127" s="920"/>
      <c r="K127" s="305" t="str">
        <f>IF('Master sheet'!$D$14="Hindi","ग्रेड","Grade")</f>
        <v>ग्रेड</v>
      </c>
      <c r="L127" s="918" t="str">
        <f>IF('Master sheet'!$D$14="Hindi","विषय","Subject")</f>
        <v>विषय</v>
      </c>
      <c r="M127" s="918"/>
      <c r="N127" s="919" t="str">
        <f>IF('Master sheet'!$D$14="Hindi","प्राप्तांक","Marks")</f>
        <v>प्राप्तांक</v>
      </c>
      <c r="O127" s="920"/>
      <c r="P127" s="364" t="str">
        <f>IF('Master sheet'!$D$14="Hindi","ग्रेड","Grade")</f>
        <v>ग्रेड</v>
      </c>
    </row>
    <row r="128" spans="1:20" ht="21" customHeight="1">
      <c r="A128" s="98">
        <f>IF(N110="","",A127+1)</f>
        <v>26</v>
      </c>
      <c r="B128" s="921" t="str">
        <f>IF('Master sheet'!$D$14="Hindi","कार्यानुभव","WORK EXP.")</f>
        <v>कार्यानुभव</v>
      </c>
      <c r="C128" s="922"/>
      <c r="D128" s="922"/>
      <c r="E128" s="70">
        <f>IFERROR(IF(AND(N110=""),"",VLOOKUP(N110,Marks,85,0)),"")</f>
        <v>20</v>
      </c>
      <c r="F128" s="79" t="str">
        <f>IFERROR(IF(AND(N110=""),"",VLOOKUP(N110,Marks,89,0)),"")</f>
        <v/>
      </c>
      <c r="G128" s="921" t="str">
        <f>IF('Master sheet'!$D$14="Hindi","कला शिक्षा","ART EDU.")</f>
        <v>कला शिक्षा</v>
      </c>
      <c r="H128" s="922"/>
      <c r="I128" s="922"/>
      <c r="J128" s="70">
        <f>IFERROR(IF(AND(N110=""),"",VLOOKUP(N110,Marks,92,0)),"")</f>
        <v>36</v>
      </c>
      <c r="K128" s="79" t="str">
        <f>IFERROR(IF(AND(N110=""),"",VLOOKUP(N110,Marks,96,0)),"")</f>
        <v>B</v>
      </c>
      <c r="L128" s="923" t="str">
        <f>IF('Master sheet'!$D$14="Hindi","स्वा. एवं शा. शिक्षा","HE.&amp;PH. EDU.")</f>
        <v>स्वा. एवं शा. शिक्षा</v>
      </c>
      <c r="M128" s="924"/>
      <c r="N128" s="924"/>
      <c r="O128" s="70">
        <f>IFERROR(IF(AND(N110=""),"",VLOOKUP(N110,Marks,99,0)),"")</f>
        <v>82</v>
      </c>
      <c r="P128" s="79" t="str">
        <f>IFERROR(IF(AND(N110=""),"",VLOOKUP(N110,Marks,103,0)),"")</f>
        <v>A</v>
      </c>
    </row>
    <row r="129" spans="1:35" ht="9" customHeight="1">
      <c r="A129" s="98">
        <f>IF(N110="","",A128+1)</f>
        <v>27</v>
      </c>
      <c r="B129" s="308"/>
      <c r="C129" s="308"/>
      <c r="D129" s="308"/>
      <c r="E129" s="362"/>
      <c r="F129" s="363"/>
      <c r="G129" s="308"/>
      <c r="H129" s="308"/>
      <c r="I129" s="308"/>
      <c r="J129" s="362"/>
      <c r="K129" s="363"/>
      <c r="L129" s="309"/>
      <c r="M129" s="309"/>
      <c r="N129" s="309"/>
      <c r="O129" s="362"/>
      <c r="P129" s="363"/>
    </row>
    <row r="130" spans="1:35" ht="21" customHeight="1">
      <c r="A130" s="98">
        <f>IF(N110="","",A129+1)</f>
        <v>28</v>
      </c>
      <c r="B130" s="903" t="str">
        <f>IF('Master sheet'!$D$14="Hindi","कुल कार्य दिवस :-","Total Meeting :-")</f>
        <v>कुल कार्य दिवस :-</v>
      </c>
      <c r="C130" s="903"/>
      <c r="D130" s="903"/>
      <c r="E130" s="902">
        <f>IFERROR(IF(AND(N110=""),"",VLOOKUP(N110,Marks,117,0)),"")</f>
        <v>220</v>
      </c>
      <c r="F130" s="902"/>
      <c r="G130" s="902"/>
      <c r="H130" s="902"/>
      <c r="I130" s="903" t="str">
        <f>IF('Master sheet'!$D$14="Hindi","कुल उपस्थिति :-","Total Attendance :-")</f>
        <v>कुल उपस्थिति :-</v>
      </c>
      <c r="J130" s="903"/>
      <c r="K130" s="903"/>
      <c r="L130" s="903"/>
      <c r="M130" s="904">
        <f>IFERROR(IF(AND(N110=""),"",VLOOKUP(N110,Marks,118,0)),"")</f>
        <v>36</v>
      </c>
      <c r="N130" s="904"/>
      <c r="O130" s="904"/>
      <c r="P130" s="904"/>
    </row>
    <row r="131" spans="1:35" ht="21" customHeight="1">
      <c r="A131" s="98">
        <f>IF(N110="","",A130+1)</f>
        <v>29</v>
      </c>
      <c r="B131" s="903" t="str">
        <f>IF('Master sheet'!$D$14="Hindi","परिणाम :-","Result :-")</f>
        <v>परिणाम :-</v>
      </c>
      <c r="C131" s="903"/>
      <c r="D131" s="903"/>
      <c r="E131" s="926" t="str">
        <f>IFERROR(IF(AND(N110=""),"",VLOOKUP(N110,Marks,116,0)),"")</f>
        <v>कक्षोंन्नति</v>
      </c>
      <c r="F131" s="926"/>
      <c r="G131" s="926"/>
      <c r="H131" s="926"/>
      <c r="I131" s="903" t="str">
        <f>IF('Master sheet'!$D$14="Hindi","परिणाम प्रतिशत में :-","Result in Percentage :-")</f>
        <v>परिणाम प्रतिशत में :-</v>
      </c>
      <c r="J131" s="903"/>
      <c r="K131" s="903"/>
      <c r="L131" s="903"/>
      <c r="M131" s="927">
        <f>IFERROR(IF(AND(N110=""),"",VLOOKUP(N110,Marks,113,0)),"")</f>
        <v>80.400000000000006</v>
      </c>
      <c r="N131" s="927"/>
      <c r="O131" s="927"/>
      <c r="P131" s="927"/>
    </row>
    <row r="132" spans="1:35" ht="21" customHeight="1">
      <c r="A132" s="98">
        <f>IF(N110="","",A131+1)</f>
        <v>30</v>
      </c>
      <c r="B132" s="903" t="str">
        <f>IF('Master sheet'!$D$14="Hindi","श्रेणी / ग्रेड :-","Division / Grade :-")</f>
        <v>श्रेणी / ग्रेड :-</v>
      </c>
      <c r="C132" s="903"/>
      <c r="D132" s="903"/>
      <c r="E132" s="209" t="str">
        <f>IFERROR(IF(AND(N110=""),"",VLOOKUP(N110,Marks,114,0)),"")</f>
        <v>I</v>
      </c>
      <c r="F132" s="210" t="s">
        <v>128</v>
      </c>
      <c r="G132" s="928" t="str">
        <f>IFERROR(IF(AND(N110=""),"",VLOOKUP(N110,Marks,119,0)),"")</f>
        <v>B</v>
      </c>
      <c r="H132" s="928"/>
      <c r="I132" s="903" t="str">
        <f>IF('Master sheet'!$D$14="Hindi","कक्षा में स्थान :-","Position in the Class :-")</f>
        <v>कक्षा में स्थान :-</v>
      </c>
      <c r="J132" s="903"/>
      <c r="K132" s="903"/>
      <c r="L132" s="903"/>
      <c r="M132" s="929">
        <f>IFERROR(IF(AND(N110=""),"",VLOOKUP(N110,Marks,115,0)),"")</f>
        <v>12.999999999999996</v>
      </c>
      <c r="N132" s="929"/>
      <c r="O132" s="929"/>
      <c r="P132" s="929"/>
    </row>
    <row r="133" spans="1:35" ht="21" customHeight="1">
      <c r="A133" s="98">
        <f>IF(N110="","",A132+1)</f>
        <v>31</v>
      </c>
      <c r="B133" s="930" t="str">
        <f>IF('Master sheet'!$D$14="Hindi","परीक्षा परिणाम घोषणा दिनांक :-","Result Declaration Date :-")</f>
        <v>परीक्षा परिणाम घोषणा दिनांक :-</v>
      </c>
      <c r="C133" s="930"/>
      <c r="D133" s="930"/>
      <c r="E133" s="931">
        <f>IFERROR(IF(AND(N110=""),"",'Master sheet'!$D$13),"")</f>
        <v>46106</v>
      </c>
      <c r="F133" s="931"/>
      <c r="G133" s="931"/>
      <c r="H133" s="408"/>
      <c r="I133" s="71"/>
      <c r="J133" s="71"/>
      <c r="K133" s="45"/>
      <c r="L133" s="71"/>
      <c r="M133" s="71"/>
      <c r="N133" s="71"/>
      <c r="O133" s="71"/>
      <c r="P133" s="71"/>
    </row>
    <row r="134" spans="1:35" ht="54" customHeight="1">
      <c r="A134" s="98">
        <f>IF(N110="","",A133+1)</f>
        <v>32</v>
      </c>
      <c r="B134" s="932" t="str">
        <f>IFERROR(IF(AND(N110=""),"",'Result Sheet'!$DO$211),"")</f>
        <v>( PUSHPENDRA JAWRA )</v>
      </c>
      <c r="C134" s="932"/>
      <c r="D134" s="932"/>
      <c r="E134" s="932"/>
      <c r="F134" s="933" t="str">
        <f>IF(AND(N110=""),"",CONCATENATE("(",'Master sheet'!$D$17," )"))</f>
        <v>(Suresh Kumar )</v>
      </c>
      <c r="G134" s="933"/>
      <c r="H134" s="933"/>
      <c r="I134" s="933"/>
      <c r="J134" s="933"/>
      <c r="K134" s="933" t="str">
        <f>IF(AND(N110=""),"",CONCATENATE("(",'Master sheet'!$D$15," )"))</f>
        <v>(Dewanand )</v>
      </c>
      <c r="L134" s="933"/>
      <c r="M134" s="933"/>
      <c r="N134" s="933"/>
      <c r="O134" s="933"/>
      <c r="P134" s="933"/>
    </row>
    <row r="135" spans="1:35" ht="24.75" customHeight="1">
      <c r="A135" s="98">
        <f>IF(N110="","",A134+1)</f>
        <v>33</v>
      </c>
      <c r="B135" s="934" t="str">
        <f>IF('Master sheet'!$D$14="Hindi","हस्ताक्षर कक्षाध्यापक","Signature of the class teacher")</f>
        <v>हस्ताक्षर कक्षाध्यापक</v>
      </c>
      <c r="C135" s="934"/>
      <c r="D135" s="934"/>
      <c r="E135" s="934"/>
      <c r="F135" s="934" t="str">
        <f>IF('Master sheet'!$D$14="Hindi","हस्ताक्षर परीक्षा प्रभारी","Signature of the exam. Incharge")</f>
        <v>हस्ताक्षर परीक्षा प्रभारी</v>
      </c>
      <c r="G135" s="934"/>
      <c r="H135" s="934"/>
      <c r="I135" s="934"/>
      <c r="J135" s="934"/>
      <c r="K135" s="934" t="str">
        <f>IF('Master sheet'!$D$14="Hindi","हस्ताक्षर संस्था प्रधान","Head of Institute's Signature")</f>
        <v>हस्ताक्षर संस्था प्रधान</v>
      </c>
      <c r="L135" s="934"/>
      <c r="M135" s="934"/>
      <c r="N135" s="934"/>
      <c r="O135" s="934"/>
      <c r="P135" s="934"/>
    </row>
    <row r="137" spans="1:35" ht="23.25" customHeight="1">
      <c r="A137" s="98">
        <f>IF(N144="","",1)</f>
        <v>1</v>
      </c>
      <c r="B137" s="935" t="str">
        <f>IF('Master sheet'!$D$14="Hindi","वार्षिक रिपोर्ट कार्ड ","Report Card")</f>
        <v xml:space="preserve">वार्षिक रिपोर्ट कार्ड </v>
      </c>
      <c r="C137" s="935"/>
      <c r="D137" s="935"/>
      <c r="E137" s="935"/>
      <c r="F137" s="935"/>
      <c r="G137" s="935"/>
      <c r="H137" s="935"/>
      <c r="I137" s="935"/>
      <c r="J137" s="935"/>
      <c r="K137" s="935"/>
      <c r="L137" s="935"/>
      <c r="M137" s="935"/>
      <c r="N137" s="935"/>
      <c r="O137" s="935"/>
      <c r="P137" s="935"/>
      <c r="S137" s="311"/>
      <c r="T137" s="311"/>
      <c r="U137" s="311"/>
      <c r="V137" s="311"/>
      <c r="W137" s="311"/>
      <c r="X137" s="45"/>
    </row>
    <row r="138" spans="1:35" ht="18.95" customHeight="1">
      <c r="A138" s="98">
        <f>IF(N144="","",A137+1)</f>
        <v>2</v>
      </c>
      <c r="B138" s="936" t="str">
        <f>IF('Master sheet'!$D$14="Hindi","शिक्षा विभाग, राजस्थान सरकार","Education Department, Rajasthan Government")</f>
        <v>शिक्षा विभाग, राजस्थान सरकार</v>
      </c>
      <c r="C138" s="936"/>
      <c r="D138" s="936"/>
      <c r="E138" s="936"/>
      <c r="F138" s="936"/>
      <c r="G138" s="936"/>
      <c r="H138" s="936"/>
      <c r="I138" s="936"/>
      <c r="J138" s="936"/>
      <c r="K138" s="936"/>
      <c r="L138" s="936"/>
      <c r="M138" s="936"/>
      <c r="N138" s="936"/>
      <c r="O138" s="936"/>
      <c r="P138" s="936"/>
      <c r="S138" s="311"/>
      <c r="T138" s="311"/>
      <c r="U138" s="312"/>
      <c r="V138" s="311"/>
      <c r="W138" s="311"/>
      <c r="X138" s="45"/>
    </row>
    <row r="139" spans="1:35" s="99" customFormat="1" ht="24" customHeight="1">
      <c r="A139" s="98">
        <f>IF(N144="","",A138+1)</f>
        <v>3</v>
      </c>
      <c r="B139" s="884" t="str">
        <f>IF('Master sheet'!$D$14="Hindi","विद्यालय का नाम :-","School Name :- ")</f>
        <v>विद्यालय का नाम :-</v>
      </c>
      <c r="C139" s="884"/>
      <c r="D139" s="884"/>
      <c r="E139" s="885" t="str">
        <f>IF(AND(N144=""),"",IF('Master sheet'!$D$14="Hindi",'Master sheet'!$D$8,'Master sheet'!$D$7))</f>
        <v xml:space="preserve">महात्मा गाँधी राजकीय विद्यालय (अंग्रेजी माध्यम) बर, पाली </v>
      </c>
      <c r="F139" s="885"/>
      <c r="G139" s="885"/>
      <c r="H139" s="885"/>
      <c r="I139" s="885"/>
      <c r="J139" s="885"/>
      <c r="K139" s="885"/>
      <c r="L139" s="885"/>
      <c r="M139" s="885"/>
      <c r="N139" s="885"/>
      <c r="O139" s="885"/>
      <c r="P139" s="885"/>
      <c r="S139" s="313"/>
      <c r="T139" s="323"/>
      <c r="U139" s="312"/>
      <c r="V139" s="323"/>
      <c r="W139" s="313"/>
      <c r="X139" s="324"/>
    </row>
    <row r="140" spans="1:35" ht="18.95" customHeight="1">
      <c r="A140" s="98">
        <f>IF(N144="","",A139+1)</f>
        <v>4</v>
      </c>
      <c r="B140" s="318"/>
      <c r="C140" s="318"/>
      <c r="D140" s="318"/>
      <c r="E140" s="886" t="str">
        <f>IF(AND(N144=""),"",IF('Master sheet'!$D$14="Hindi",CONCATENATE("(विद्यालय मान्यता क्रमांक व वर्ष : ","  ",'Master sheet'!$D$6),CONCATENATE("(School Recognition Number &amp; Years : ","  ",'Master sheet'!$D$6)))</f>
        <v>(विद्यालय मान्यता क्रमांक व वर्ष :   शिक्षा/पाली/1995/2001</v>
      </c>
      <c r="F140" s="886"/>
      <c r="G140" s="886"/>
      <c r="H140" s="886"/>
      <c r="I140" s="886"/>
      <c r="J140" s="886"/>
      <c r="K140" s="886"/>
      <c r="L140" s="886"/>
      <c r="M140" s="886"/>
      <c r="N140" s="886"/>
      <c r="O140" s="886"/>
      <c r="P140" s="886"/>
      <c r="S140" s="311"/>
      <c r="T140" s="311"/>
      <c r="U140" s="311"/>
      <c r="V140" s="311"/>
      <c r="W140" s="311"/>
      <c r="X140" s="45"/>
    </row>
    <row r="141" spans="1:35" ht="18.95" customHeight="1">
      <c r="A141" s="98">
        <f>IF(N144="","",A140+1)</f>
        <v>5</v>
      </c>
      <c r="B141" s="316" t="str">
        <f>IF('Master sheet'!$D$14="Hindi","कक्षा  :-","CLASS :- ")</f>
        <v>कक्षा  :-</v>
      </c>
      <c r="C141" s="937" t="str">
        <f>IFERROR(IF(AND(N144=""),"",VLOOKUP(N144,Marks,2,0)),"")</f>
        <v>PP+5</v>
      </c>
      <c r="D141" s="937"/>
      <c r="E141" s="938" t="str">
        <f>IF('Master sheet'!$D$14="Hindi","सेक्शन :-","Section :- ")</f>
        <v>सेक्शन :-</v>
      </c>
      <c r="F141" s="938"/>
      <c r="G141" s="938"/>
      <c r="H141" s="937" t="str">
        <f>IFERROR(IF(AND(N144=""),"",VLOOKUP(N144,Marks,3,0)),"")</f>
        <v>A</v>
      </c>
      <c r="I141" s="937"/>
      <c r="J141" s="939" t="str">
        <f>IF('Master sheet'!$D$14="Hindi","सत्र :- ","Session :- ")</f>
        <v xml:space="preserve">सत्र :- </v>
      </c>
      <c r="K141" s="939"/>
      <c r="L141" s="939"/>
      <c r="M141" s="939"/>
      <c r="N141" s="949" t="str">
        <f>IF(AND(N144=""),"",'Marks Entry Nursery'!$I$2)</f>
        <v>2025-26</v>
      </c>
      <c r="O141" s="949"/>
      <c r="P141" s="949"/>
      <c r="S141" s="311"/>
      <c r="T141" s="311"/>
      <c r="U141" s="311"/>
      <c r="V141" s="311"/>
      <c r="W141" s="311"/>
      <c r="X141" s="45"/>
      <c r="AH141" s="321" t="str">
        <f>N143</f>
        <v>25-08-2015</v>
      </c>
    </row>
    <row r="142" spans="1:35" ht="18.95" customHeight="1">
      <c r="A142" s="98">
        <f>IF(N144="","",A141+1)</f>
        <v>6</v>
      </c>
      <c r="B142" s="946" t="str">
        <f>IF('Master sheet'!$D$14="Hindi","विद्यार्थी का नाम :-","Student's Name :-")</f>
        <v>विद्यार्थी का नाम :-</v>
      </c>
      <c r="C142" s="946"/>
      <c r="D142" s="946"/>
      <c r="E142" s="947" t="str">
        <f>IFERROR(IF(AND(N144=""),"",VLOOKUP(N144,Marks,6,0)),"")</f>
        <v>BHAVYANSH SINGH CHOUHAN</v>
      </c>
      <c r="F142" s="947"/>
      <c r="G142" s="947"/>
      <c r="H142" s="947"/>
      <c r="I142" s="947"/>
      <c r="J142" s="925" t="str">
        <f>IF('Master sheet'!$D$14="Hindi","प्रवेशांक :","SR. NO. :")</f>
        <v>प्रवेशांक :</v>
      </c>
      <c r="K142" s="925"/>
      <c r="L142" s="925"/>
      <c r="M142" s="925"/>
      <c r="N142" s="950">
        <f>IFERROR(IF(AND(N144=""),"",VLOOKUP(N144,Marks,5,0)),"")</f>
        <v>951</v>
      </c>
      <c r="O142" s="950"/>
      <c r="P142" s="950"/>
      <c r="S142" s="311"/>
      <c r="T142" s="311"/>
      <c r="U142" s="311"/>
      <c r="V142" s="311"/>
      <c r="W142" s="311"/>
      <c r="X142" s="45"/>
      <c r="AG142" s="44">
        <f>YEAR(AH141)</f>
        <v>2015</v>
      </c>
      <c r="AH142" s="44">
        <f>MONTH(AH141)</f>
        <v>8</v>
      </c>
      <c r="AI142" s="44">
        <f>DAY(AH141)</f>
        <v>25</v>
      </c>
    </row>
    <row r="143" spans="1:35" ht="18.95" customHeight="1">
      <c r="A143" s="98">
        <f>IF(N144="","",A142+1)</f>
        <v>7</v>
      </c>
      <c r="B143" s="946" t="str">
        <f>IF('Master sheet'!$D$14="Hindi","पिता का नाम :-","Father's Name :-")</f>
        <v>पिता का नाम :-</v>
      </c>
      <c r="C143" s="946"/>
      <c r="D143" s="946"/>
      <c r="E143" s="947" t="str">
        <f>IFERROR(IF(AND(N144=""),"",VLOOKUP(N144,Marks,7,0)),"")</f>
        <v>AJIT SINGH</v>
      </c>
      <c r="F143" s="947"/>
      <c r="G143" s="947"/>
      <c r="H143" s="947"/>
      <c r="I143" s="947"/>
      <c r="J143" s="925" t="str">
        <f>IF('Master sheet'!$D$14="Hindi","जन्म तिथि :","Date of Birth :")</f>
        <v>जन्म तिथि :</v>
      </c>
      <c r="K143" s="925"/>
      <c r="L143" s="925"/>
      <c r="M143" s="925"/>
      <c r="N143" s="951" t="str">
        <f>IFERROR(IF(AND(N144=""),"",VLOOKUP(N144,Marks,4,0)),"")</f>
        <v>25-08-2015</v>
      </c>
      <c r="O143" s="951"/>
      <c r="P143" s="951"/>
      <c r="S143" s="45"/>
      <c r="T143" s="45"/>
      <c r="U143" s="45"/>
      <c r="V143" s="45"/>
      <c r="W143" s="45"/>
      <c r="X143" s="45"/>
      <c r="AG143" s="44" t="str">
        <f>IF(AG142=2000,"दो हजार",IF(AG142=2001,"दो हजार एक",IF(AG142=2002,"दो हजार दो",IF(AG142=2003,"दो हजार तीन",IF(AG142=2004,"दो हजार चार",IF(AG142=2005,"दो हजार पांच",IF(AG142=2006,"दो हजार छः",IF(AG142=2007,"दो हजार सात",IF(AG142=2008,"दो हजार आठ",IF(AG142=2009,"दो हजार नौ",IF(AG142=2010,"दो हजार दस",IF(AG142=2011,"दो हजार ग्यारह",IF(AG142=2012,"दो हजार बारह",IF(AG142=2013,"दो हजार तेरह",IF(AG142=2014,"दो हजार चौदह",IF(AG142=2015,"दो हजार पंद्रह",IF(AG142=2016,"दो हजार सोलह",IF(AG142=2017,"दो हजार सत्रह",IF(AG142=2018,"दो हजार अठारह",IF(AG142=2019,"दो हजार उन्नीस",IF(AG142=2020,"दो हजार बीस",IF(AG142=2021,"दो हजार इक्कीस",IF(AG142=2022,"दो हजार बाइस","")))))))))))))))))))))))</f>
        <v>दो हजार पंद्रह</v>
      </c>
      <c r="AH143" s="44" t="str">
        <f>IF(AH142=1,"जनवरी",IF(AH142=2,"फरवरी",IF(AH142=3,"मार्च",IF(AH142=4,"अप्रैल",IF(AH142=5,"मई",IF(AH142=6,"जून",IF(AH142=7,"जुलाई",IF(AH142=8,"अगस्त",IF(AH142=9,"सितम्बर",IF(AH142=10,"अक्टूबर",IF(AH142=11,"नवम्बर",IF(AH142=12,"दिसम्बर",""))))))))))))</f>
        <v>अगस्त</v>
      </c>
      <c r="AI143" s="44" t="str">
        <f>IF(AI142=1,"एक",IF(AI142=2,"दो",IF(AI142=3,"तीन",IF(AI142=4,"चार",IF(AI142=5,"पांच",IF(AI142=6,"छः",IF(AI142=7,"सात",IF(AI142=8,"आठ",IF(AI142=9,"नौ",IF(AI142=10,"दस",IF(AI142=11,"ग्यारह",IF(AI142=12,"बारह",IF(AI142=13,"तेरह",IF(AI142=14,"चौदह",IF(AI142=15,"पंद्रह",IF(AI142=16,"सोलह",IF(AI142=17,"सत्रह",IF(AI142=18,"अठारह",IF(AI142=19,"उन्नीस",IF(AI142=20,"बीस",IF(AI142=21,"इक्कीस",IF(AI142=22,"बाइस",IF(AI142=23,"तेईस",IF(AI142=24,"चौबीस",IF(AI142=25,"पचीस",IF(AI142=26,"छबीस",IF(AI142=27,"सताईस",IF(AI142=28,"अठाइस",IF(AI142=29,"उन्नतीस",IF(AI142=30,"तीस",IF(AI142=31,"इकतीस","")))))))))))))))))))))))))))))))</f>
        <v>पचीस</v>
      </c>
    </row>
    <row r="144" spans="1:35" ht="18.95" customHeight="1">
      <c r="A144" s="98">
        <f>IF(N144="","",A143+1)</f>
        <v>8</v>
      </c>
      <c r="B144" s="946" t="str">
        <f>IF('Master sheet'!$D$14="Hindi","माता का नाम :-","Mother's Name :-")</f>
        <v>माता का नाम :-</v>
      </c>
      <c r="C144" s="946"/>
      <c r="D144" s="946"/>
      <c r="E144" s="947" t="str">
        <f>IFERROR(IF(AND(N144=""),"",VLOOKUP(N144,Marks,8,0)),"")</f>
        <v>MEENA</v>
      </c>
      <c r="F144" s="947"/>
      <c r="G144" s="947"/>
      <c r="H144" s="947"/>
      <c r="I144" s="947"/>
      <c r="J144" s="925" t="str">
        <f>IF('Master sheet'!$D$14="Hindi","रोल नंबर :-","Roll No. :")</f>
        <v>रोल नंबर :-</v>
      </c>
      <c r="K144" s="925"/>
      <c r="L144" s="925"/>
      <c r="M144" s="925"/>
      <c r="N144" s="948">
        <f>IF(N110="","",IF(AND(N110+1&gt;$Y$6),"",N110+1))</f>
        <v>305</v>
      </c>
      <c r="O144" s="948"/>
      <c r="P144" s="948"/>
      <c r="AH144" s="44" t="str">
        <f>CONCATENATE(AI143," ",AH143," ",AG143)</f>
        <v>पचीस अगस्त दो हजार पंद्रह</v>
      </c>
    </row>
    <row r="145" spans="1:35" ht="18.95" customHeight="1">
      <c r="A145" s="98">
        <f>IF(N144="","",A144+1)</f>
        <v>9</v>
      </c>
      <c r="B145" s="946" t="str">
        <f>IF('Master sheet'!$D$14="Hindi","जन्मतिथि शब्दों में :-","Date of Birth in Words :-")</f>
        <v>जन्मतिथि शब्दों में :-</v>
      </c>
      <c r="C145" s="946"/>
      <c r="D145" s="946"/>
      <c r="E145" s="947" t="str">
        <f>IFERROR(IF('Master sheet'!$D$14="Hindi",AH144,AH146),"")</f>
        <v>पचीस अगस्त दो हजार पंद्रह</v>
      </c>
      <c r="F145" s="947"/>
      <c r="G145" s="947"/>
      <c r="H145" s="947"/>
      <c r="I145" s="947"/>
      <c r="J145" s="947"/>
      <c r="K145" s="947"/>
      <c r="L145" s="947"/>
      <c r="M145" s="947"/>
      <c r="N145" s="947"/>
      <c r="O145" s="947"/>
      <c r="P145" s="317"/>
      <c r="AG145" s="44" t="str">
        <f>IF(AG142=1961,"NINETEEN SIXTY ONE",IF(AG142=1962,"NINETEEN SIXTY TWO",IF(AG142=1963,"NINETEEN SIXTY THREE",IF(AG142=1964,"NINETEEN SIXTY FOUR",IF(AG142=1965,"NINETEEN SIXTY FIVE",IF(AG142=1966,"NINETEEN SIXTY SIX",IF(AG142=1967,"NINETEEN SIXTY SEVEN",IF(AG142=1968,"NINETEEN SIXTY EIGHT",IF(AG142=1969,"NINETEEN SIXTY NINE",IF(AG142=1970,"NINETEEN SEVENTY",IF(AG142=1971,"NINETEEN SEVENTY ONE",IF(AG142=1972,"NINETEEN SEVENTY TWO",IF(AG142=1973,"NINETEEN SEVENTY THREE",IF(AG142=1974,"NINETEEN SEVENTY FOUR",IF(AG142=1975,"NINETEEN SEVENTY FIVE",IF(AG142=1976,"NINETEEN SEVENTY SIX",IF(AG142=1977,"NINETEEN SEVENTY SEVEN",IF(AG142=1978,"NINETEEN SEVENTY EIGHT",IF(AG142=1979,"NINETEEN SEVENTY NINE",IF(AG142=1980,"NINETEEN EIGHTY",IF(AG142=1981,"NINETEEN EIGHTY ONE",IF(AG142=1982,"NINETEEN EIGHTY TWO",IF(AG142=1983,"NINETEEN EIGHTY THREE",IF(AG142=1984,"NINETEEN EIGHTY FOUR",IF(AG142=1985,"NINETEEN EIGHTY FIVE",IF(AG142=1986,"NINETEEN EIGHTY SIX",IF(AG142=1987,"NINETEEN EIGHTY SEVEN",IF(AG142=1988,"NINETEEN EIGHTY EIGHT",IF(AG142=1989,"NINETEEN EIGHTY NINE",IF(AG142=1990,"NINETEEN NINETY",IF(AG142=1991,"NINETEEN NINETY ONE",IF(AG142=1992,"NINETEEN NINETY TWO",IF(AG142=1993,"NINETEEN NINETY THREE",IF(AG142=1994,"NINETEEN NINETY FOUR",IF(AG142=1995,"NINETEEN NINETY FIVE",IF(AG142=1996,"NINETEEN NINETY SIX",IF(AG142=1997,"NINETEEN NINETY SEVEN",IF(AG142=1998,"NINETEEN NINETY EIGHT",IF(AG142=1999,"NINETEEN NINETY NINE",IF(AG142=2000,"TWO THOUSAND",IF(AG142=2001,"TWO THOUSAND ONE",IF(AG142=2002,"TWO THOUSAND TWO",IF(AG142=2003,"TWO THOUSAND THREE",IF(AG142=2004,"TWO THOUSAND FOUR",IF(AG142=2005,"TWO THOUSAND FIVE",IF(AG142=2006,"TWO THOUSAND SIX",IF(AG142=2007,"TWO THOUSAND SEVEN",IF(AG142=2008,"TWO THOUSAND EIGHT",IF(AG142=2009,"TWO THOUSAND NINE",IF(AG142=2010,"TWO THOUSAND TEN",IF(AG142=2011,"TWO THOUSAND ELEVEN",IF(AG142=2012,"TWO THOUSAND TWELVE",IF(AG142=2013,"TWO THOUSAND THIRTEEN",IF(AG142=2014,"TWO THOUSAND FOURTEEN",IF(AG142=2015,"TWO THOUSAND FIFTEEN",IF(AG142=2016,"TWO THOUSAND SIXTEEN",IF(AG142=2017,"TWO THOUSAND SEVENTEEN",IF(AG142=2018,"TWO THOUSAND EIGHTEEN",IF(AG142=2019,"TWO THOUSAND NINETEEN",IF(AG142=2020,"TWO THOUSAND TWENTY",IF(AG142=2021,"TWO THOUSAND TWENTY ONE",IF(AG142=2022,"TWO THOUSAND TWENTY TWO",IF(AG142=2023,"TWO THOUSAND TWENTY THREE",IF(AG142=2024,"TWO THOUSAND TWENTY FOUR",IF(AG142=2025,"TWO THOUSAND TWENTY FIVE","")))))))))))))))))))))))))))))))))))))))))))))))))))))))))))))))))</f>
        <v>TWO THOUSAND FIFTEEN</v>
      </c>
      <c r="AH145" s="44" t="str">
        <f>IF(AH142=1,"JANUARY",IF(AH142=2,"FEBUARY", IF(AH142=3,"MARCH",IF(AH142=4,"APRIL",IF(AH142=5,"MAY",IF(AH142=6,"JUNE",IF(AH142=7,"JULY",IF(AH142=8,"AUGUST",IF(AH142=9,"SEPTEMBER",IF(AH142=10,"OCTOBER",IF(AH142=11,"NOVEMBER",IF(AH142=12,"DECEMBER",""))))))))))))</f>
        <v>AUGUST</v>
      </c>
      <c r="AI145" s="44" t="str">
        <f>IF(AI142=1,"1ST",IF(AI142=2,"2ND", IF(AI142=3,"3RD",IF(AI142=4,"FOURTH",IF(AI142=5,"FIFTH",IF(AI142=6,"SIXTH",IF(AI142=7,"7TH",IF(AI142=8,"8TH",IF(AI142=9,"9TH",IF(AI142=10,"10TH",IF(AI142=11,"11TH",IF(AI142=12,"12TH",IF(AI142=13,"13TH",IF(AI142=14,"14TH",IF(AI142=15,"FIFTEEN",IF(AI142=16,"SIXTEEN",IF(AI142=17,"SEVENTEEN",IF(AI142=18,"EIGHTEEN",IF(AI142=19,"NINETEEN",IF(AI142=20,"TWENTY",IF(AI142=21,"TWENTY FIRST",IF(AI142=22,"TWENTY SECOND",IF(AI142=23,"TWENTY THIRD",IF(AI142=24,"TWENTY FOURTH",IF(AI142=25,"TWENTY FIFTH",IF(AI142=26,"TWENTY SIX",IF(AI142=27,"TWENTY SEVEN",IF(AI142=28,"TWENTY EIGHT",IF(AI142=29,"TWENTY NINE",IF(AI142=30,"THIRTY",IF(AI142=31,"THIRTY FIRST","")))))))))))))))))))))))))))))))</f>
        <v>TWENTY FIFTH</v>
      </c>
    </row>
    <row r="146" spans="1:35" ht="12" customHeight="1">
      <c r="A146" s="98">
        <f>IF(N144="","",A145+1)</f>
        <v>10</v>
      </c>
      <c r="B146" s="72"/>
      <c r="C146" s="72"/>
      <c r="D146" s="72"/>
      <c r="E146" s="73"/>
      <c r="F146" s="73"/>
      <c r="G146" s="73"/>
      <c r="H146" s="72"/>
      <c r="I146" s="72"/>
      <c r="J146" s="74"/>
      <c r="K146" s="74"/>
      <c r="L146" s="74"/>
      <c r="M146" s="45"/>
      <c r="N146" s="45"/>
      <c r="O146" s="45"/>
      <c r="P146" s="45"/>
      <c r="AH146" s="44" t="str">
        <f>CONCATENATE(AH145," ",AI145,", ",AG145)</f>
        <v>AUGUST TWENTY FIFTH, TWO THOUSAND FIFTEEN</v>
      </c>
    </row>
    <row r="147" spans="1:35" ht="25.5" customHeight="1">
      <c r="A147" s="98">
        <f>IF(N144="","",A146+1)</f>
        <v>11</v>
      </c>
      <c r="B147" s="655" t="str">
        <f>IF('Master sheet'!$D$14="Hindi","विषय","Subject")</f>
        <v>विषय</v>
      </c>
      <c r="C147" s="704" t="str">
        <f>IF('Master sheet'!$D$14="Hindi","अर्द्धवार्षिक","Half Yearly")</f>
        <v>अर्द्धवार्षिक</v>
      </c>
      <c r="D147" s="705"/>
      <c r="E147" s="705"/>
      <c r="F147" s="705"/>
      <c r="G147" s="910" t="str">
        <f>IF('Master sheet'!$D$14="Hindi","वार्षिक","Yearly")</f>
        <v>वार्षिक</v>
      </c>
      <c r="H147" s="911"/>
      <c r="I147" s="911"/>
      <c r="J147" s="912"/>
      <c r="K147" s="704" t="str">
        <f>IF('Master sheet'!$D$14="Hindi","सर्व योग","Grand Total")</f>
        <v>सर्व योग</v>
      </c>
      <c r="L147" s="705"/>
      <c r="M147" s="705"/>
      <c r="N147" s="706"/>
      <c r="O147" s="940" t="str">
        <f>IF('Master sheet'!$D$14="Hindi","ग्रेड","Grade")</f>
        <v>ग्रेड</v>
      </c>
      <c r="P147" s="943" t="str">
        <f>IF('Master sheet'!$D$14="Hindi","परिणाम","Results")</f>
        <v>परिणाम</v>
      </c>
    </row>
    <row r="148" spans="1:35" ht="102.75" customHeight="1">
      <c r="A148" s="98">
        <f>IF(N144="","",A147+1)</f>
        <v>12</v>
      </c>
      <c r="B148" s="655"/>
      <c r="C148" s="891" t="str">
        <f>IF('Master sheet'!$D$14="Hindi","लिखित","Written")</f>
        <v>लिखित</v>
      </c>
      <c r="D148" s="892"/>
      <c r="E148" s="891" t="str">
        <f>IF('Master sheet'!$D$14="Hindi","मौखिक","Oral")</f>
        <v>मौखिक</v>
      </c>
      <c r="F148" s="892"/>
      <c r="G148" s="891" t="str">
        <f>IF('Master sheet'!$D$14="Hindi","लिखित","Written")</f>
        <v>लिखित</v>
      </c>
      <c r="H148" s="892"/>
      <c r="I148" s="893" t="str">
        <f>IF('Master sheet'!$D$14="Hindi","मौखिक","Oral")</f>
        <v>मौखिक</v>
      </c>
      <c r="J148" s="893"/>
      <c r="K148" s="366" t="str">
        <f>IF('Master sheet'!$D$14="Hindi","लिखित","Written")</f>
        <v>लिखित</v>
      </c>
      <c r="L148" s="366" t="str">
        <f>IF('Master sheet'!$D$14="Hindi","मौखिक","Oral")</f>
        <v>मौखिक</v>
      </c>
      <c r="M148" s="894" t="str">
        <f>IF('Master sheet'!$D$14="Hindi","कुल विषय योग ","Subject Total")</f>
        <v xml:space="preserve">कुल विषय योग </v>
      </c>
      <c r="N148" s="895"/>
      <c r="O148" s="941"/>
      <c r="P148" s="944"/>
    </row>
    <row r="149" spans="1:35" ht="21" customHeight="1">
      <c r="A149" s="98">
        <f>IF(N144="","",A148+1)</f>
        <v>13</v>
      </c>
      <c r="B149" s="655"/>
      <c r="C149" s="887">
        <v>30</v>
      </c>
      <c r="D149" s="888"/>
      <c r="E149" s="887">
        <v>70</v>
      </c>
      <c r="F149" s="888"/>
      <c r="G149" s="887">
        <v>30</v>
      </c>
      <c r="H149" s="888"/>
      <c r="I149" s="887">
        <v>70</v>
      </c>
      <c r="J149" s="888"/>
      <c r="K149" s="387">
        <v>60</v>
      </c>
      <c r="L149" s="387">
        <v>140</v>
      </c>
      <c r="M149" s="887">
        <v>200</v>
      </c>
      <c r="N149" s="888"/>
      <c r="O149" s="942"/>
      <c r="P149" s="945"/>
    </row>
    <row r="150" spans="1:35" ht="21" customHeight="1">
      <c r="A150" s="98">
        <f>IF(N144="","",A149+1)</f>
        <v>14</v>
      </c>
      <c r="B150" s="302" t="str">
        <f>IF('Master sheet'!D$14="Hindi","हिंदी","Hindi")</f>
        <v>हिंदी</v>
      </c>
      <c r="C150" s="656">
        <f>IFERROR(IF(AND(N144=""),"",VLOOKUP(N144,Marks,15,0)),"")</f>
        <v>25</v>
      </c>
      <c r="D150" s="658"/>
      <c r="E150" s="656">
        <f>IFERROR(IF(AND(N144=""),"",VLOOKUP(N144,Marks,16,0)),"")</f>
        <v>67</v>
      </c>
      <c r="F150" s="658"/>
      <c r="G150" s="656">
        <f>IFERROR(IF(AND(N144=""),"",VLOOKUP(N144,Marks,19,0)),"")</f>
        <v>26</v>
      </c>
      <c r="H150" s="658"/>
      <c r="I150" s="656">
        <f>IFERROR(IF(AND(N144=""),"",VLOOKUP(N144,Marks,20,0)),"")</f>
        <v>21</v>
      </c>
      <c r="J150" s="658"/>
      <c r="K150" s="377">
        <f>IFERROR(IF(AND(N144=""),"",SUM(C150,G150)),"")</f>
        <v>51</v>
      </c>
      <c r="L150" s="377">
        <f>IFERROR(IF(AND(N144=""),"",SUM(E150,I150)),"")</f>
        <v>88</v>
      </c>
      <c r="M150" s="896">
        <f>IFERROR(IF(AND(N144=""),"",SUM(K150,L150)),"")</f>
        <v>139</v>
      </c>
      <c r="N150" s="897"/>
      <c r="O150" s="79" t="str">
        <f>IFERROR(IF(AND(N144=""),"",VLOOKUP(N144,Marks,28,0)),"")</f>
        <v>C</v>
      </c>
      <c r="P150" s="208" t="str">
        <f>IFERROR(IF(AND(N144=""),"",VLOOKUP(N144,Marks,26,0)),"")</f>
        <v>P</v>
      </c>
    </row>
    <row r="151" spans="1:35" ht="21" customHeight="1">
      <c r="A151" s="98">
        <f>IF(N144="","",A150+1)</f>
        <v>15</v>
      </c>
      <c r="B151" s="302" t="str">
        <f>IF('Master sheet'!$D$14="Hindi","गणित","Maths")</f>
        <v>गणित</v>
      </c>
      <c r="C151" s="656">
        <f>IFERROR(IF(AND(N144=""),"",VLOOKUP(N144,Marks,51,0)),"")</f>
        <v>26</v>
      </c>
      <c r="D151" s="658"/>
      <c r="E151" s="656">
        <f>IFERROR(IF(AND(N144=""),"",VLOOKUP(N144,Marks,52,0)),"")</f>
        <v>64</v>
      </c>
      <c r="F151" s="658"/>
      <c r="G151" s="656">
        <f>IFERROR(IF(AND(N144=""),"",VLOOKUP(N144,Marks,55,0)),"")</f>
        <v>24</v>
      </c>
      <c r="H151" s="658"/>
      <c r="I151" s="656">
        <f>IFERROR(IF(AND(N144=""),"",VLOOKUP(N144,Marks,56,0)),"")</f>
        <v>65</v>
      </c>
      <c r="J151" s="658"/>
      <c r="K151" s="377">
        <f>IFERROR(IF(AND(N144=""),"",SUM(C151,G151)),"")</f>
        <v>50</v>
      </c>
      <c r="L151" s="377">
        <f>IFERROR(IF(AND(N144=""),"",SUM(E151,I151)),"")</f>
        <v>129</v>
      </c>
      <c r="M151" s="896">
        <f>IFERROR(IF(AND(N144=""),"",SUM(K151,L151)),"")</f>
        <v>179</v>
      </c>
      <c r="N151" s="897"/>
      <c r="O151" s="79" t="str">
        <f>IFERROR(IF(AND(N144=""),"",VLOOKUP(N144,Marks,64,0)),"")</f>
        <v>A</v>
      </c>
      <c r="P151" s="208" t="str">
        <f>IFERROR(IF(AND(N144=""),"",VLOOKUP(N144,Marks,62,0)),"")</f>
        <v>P</v>
      </c>
      <c r="T151" s="322"/>
    </row>
    <row r="152" spans="1:35" ht="21" customHeight="1">
      <c r="A152" s="98">
        <f>IF(N144="","",A151+1)</f>
        <v>16</v>
      </c>
      <c r="B152" s="389"/>
      <c r="C152" s="887">
        <v>15</v>
      </c>
      <c r="D152" s="888"/>
      <c r="E152" s="887">
        <v>35</v>
      </c>
      <c r="F152" s="888"/>
      <c r="G152" s="887">
        <v>15</v>
      </c>
      <c r="H152" s="888"/>
      <c r="I152" s="887">
        <v>35</v>
      </c>
      <c r="J152" s="888"/>
      <c r="K152" s="387">
        <v>30</v>
      </c>
      <c r="L152" s="387">
        <v>70</v>
      </c>
      <c r="M152" s="887">
        <v>100</v>
      </c>
      <c r="N152" s="888"/>
      <c r="O152" s="889"/>
      <c r="P152" s="890"/>
      <c r="T152" s="322"/>
    </row>
    <row r="153" spans="1:35" ht="21" customHeight="1">
      <c r="A153" s="98">
        <f>IF(N144="","",A152+1)</f>
        <v>17</v>
      </c>
      <c r="B153" s="302" t="str">
        <f>IF('Master sheet'!$D$14="Hindi","अंग्रेजी","English")</f>
        <v>अंग्रेजी</v>
      </c>
      <c r="C153" s="656">
        <f>IFERROR(IF(AND(N144=""),"",VLOOKUP(N144,Marks,33,0)),"")</f>
        <v>15</v>
      </c>
      <c r="D153" s="658"/>
      <c r="E153" s="656">
        <f>IFERROR(IF(AND(N144=""),"",VLOOKUP(N144,Marks,34,0)),"")</f>
        <v>31</v>
      </c>
      <c r="F153" s="658"/>
      <c r="G153" s="656">
        <f>IFERROR(IF(AND(N144=""),"",VLOOKUP(N144,Marks,37,0)),"")</f>
        <v>12</v>
      </c>
      <c r="H153" s="658"/>
      <c r="I153" s="656">
        <f>IFERROR(IF(AND(N144=""),"",VLOOKUP(N144,Marks,38,0)),"")</f>
        <v>32</v>
      </c>
      <c r="J153" s="658"/>
      <c r="K153" s="377">
        <f>IFERROR(IF(AND(N144=""),"",SUM(C153,G153)),"")</f>
        <v>27</v>
      </c>
      <c r="L153" s="377">
        <f>IFERROR(IF(AND(N144=""),"",SUM(E153,I153)),"")</f>
        <v>63</v>
      </c>
      <c r="M153" s="896">
        <f>IFERROR(IF(AND(N144=""),"",SUM(K153,L153)),"")</f>
        <v>90</v>
      </c>
      <c r="N153" s="897"/>
      <c r="O153" s="79" t="str">
        <f>IFERROR(IF(AND(N144=""),"",VLOOKUP(N144,Marks,46,0)),"")</f>
        <v>A</v>
      </c>
      <c r="P153" s="208" t="str">
        <f>IFERROR(IF(AND(N144=""),"",VLOOKUP(N144,Marks,44,0)),"")</f>
        <v>P</v>
      </c>
    </row>
    <row r="154" spans="1:35" ht="23.25" customHeight="1">
      <c r="A154" s="98">
        <f>IF(N144="","",A153+1)</f>
        <v>18</v>
      </c>
      <c r="B154" s="303" t="str">
        <f>IF('Master sheet'!$D$14="Hindi","कुल योग","Total")</f>
        <v>कुल योग</v>
      </c>
      <c r="C154" s="914">
        <f>IF(AND(N144=""),"",IF(AND(C150="",C151="",C153=""),"",SUM(C150,C151,C153)))</f>
        <v>66</v>
      </c>
      <c r="D154" s="916"/>
      <c r="E154" s="914">
        <f>IF(AND(N144=""),"",IF(AND(E150="",E151="",E153=""),"",SUM(E150,E151,E153)))</f>
        <v>162</v>
      </c>
      <c r="F154" s="916"/>
      <c r="G154" s="914">
        <f>IF(AND(N144=""),"",IF(AND(G150="",G151="",G153=""),"",SUM(G150,G151,G153)))</f>
        <v>62</v>
      </c>
      <c r="H154" s="916"/>
      <c r="I154" s="914">
        <f>IF(AND(N144=""),"",IF(AND(I150="",I151="",I153=""),"",SUM(I150,I151,I153)))</f>
        <v>118</v>
      </c>
      <c r="J154" s="916"/>
      <c r="K154" s="378">
        <f>IF(AND(N144=""),"",IF(AND(K150="",K151="",K153=""),"",SUM(K150,K151,K153)))</f>
        <v>128</v>
      </c>
      <c r="L154" s="378">
        <f>IF(AND(N144=""),"",IF(AND(L150="",L151="",L153=""),"",SUM(L150,L151,L153)))</f>
        <v>280</v>
      </c>
      <c r="M154" s="896">
        <f>IF(AND(N144=""),"",IF(AND(M150="",M151="",M153=""),"",SUM(M150,M151,M153)))</f>
        <v>408</v>
      </c>
      <c r="N154" s="897"/>
      <c r="O154" s="388" t="str">
        <f>IFERROR(IF(AND(N144=""),"",VLOOKUP(N144,Marks,119,0)),"")</f>
        <v>B</v>
      </c>
      <c r="P154" s="211"/>
    </row>
    <row r="155" spans="1:35" ht="23.25" customHeight="1">
      <c r="A155" s="98">
        <f>IF(N144="","",A154+1)</f>
        <v>19</v>
      </c>
      <c r="B155" s="390"/>
      <c r="C155" s="887">
        <v>50</v>
      </c>
      <c r="D155" s="907"/>
      <c r="E155" s="907"/>
      <c r="F155" s="888"/>
      <c r="G155" s="887">
        <v>50</v>
      </c>
      <c r="H155" s="907"/>
      <c r="I155" s="907"/>
      <c r="J155" s="888"/>
      <c r="K155" s="887">
        <v>100</v>
      </c>
      <c r="L155" s="907"/>
      <c r="M155" s="907"/>
      <c r="N155" s="888"/>
      <c r="O155" s="908"/>
      <c r="P155" s="909"/>
    </row>
    <row r="156" spans="1:35" ht="21" customHeight="1">
      <c r="A156" s="98">
        <f>IF(N144="","",A155+1)</f>
        <v>20</v>
      </c>
      <c r="B156" s="307" t="str">
        <f>IF('Master sheet'!$D$14="Hindi","पर्यावरण अध्ययन","EVS")</f>
        <v>पर्यावरण अध्ययन</v>
      </c>
      <c r="C156" s="656">
        <f>IFERROR(IF(AND(N144=""),"",VLOOKUP(N144,Marks,69,0)),"")</f>
        <v>45</v>
      </c>
      <c r="D156" s="657"/>
      <c r="E156" s="657"/>
      <c r="F156" s="658"/>
      <c r="G156" s="656">
        <f>IFERROR(IF(AND(N144=""),"",VLOOKUP(N144,Marks,73,0)),"")</f>
        <v>48</v>
      </c>
      <c r="H156" s="657"/>
      <c r="I156" s="657"/>
      <c r="J156" s="658"/>
      <c r="K156" s="914">
        <f>IFERROR(IF(AND(N144=""),"",SUM(C156,G156)),"")</f>
        <v>93</v>
      </c>
      <c r="L156" s="915"/>
      <c r="M156" s="915"/>
      <c r="N156" s="916"/>
      <c r="O156" s="79" t="str">
        <f>IFERROR(IF(AND(N144=""),"",VLOOKUP(N144,Marks,82,0)),"")</f>
        <v>A</v>
      </c>
      <c r="P156" s="208" t="str">
        <f>IFERROR(IF(AND(N144=""),"",VLOOKUP(N144,Marks,80,0)),"")</f>
        <v>P</v>
      </c>
    </row>
    <row r="157" spans="1:35" ht="12" customHeight="1">
      <c r="A157" s="98">
        <f>IF(N144="","",A156+1)</f>
        <v>21</v>
      </c>
      <c r="B157" s="913"/>
      <c r="C157" s="913"/>
      <c r="D157" s="913"/>
      <c r="E157" s="913"/>
      <c r="F157" s="913"/>
      <c r="G157" s="913"/>
      <c r="H157" s="913"/>
      <c r="I157" s="913"/>
      <c r="J157" s="913"/>
      <c r="K157" s="913"/>
      <c r="L157" s="913"/>
      <c r="M157" s="913"/>
      <c r="N157" s="913"/>
      <c r="O157" s="913"/>
      <c r="P157" s="913"/>
    </row>
    <row r="158" spans="1:35" ht="21" customHeight="1">
      <c r="A158" s="98">
        <f>IF(N144="","",A157+1)</f>
        <v>22</v>
      </c>
      <c r="B158" s="917" t="str">
        <f>IF('Master sheet'!$D$14="Hindi","अतिरिक्त विषय ","Extra Subject")</f>
        <v xml:space="preserve">अतिरिक्त विषय </v>
      </c>
      <c r="C158" s="917"/>
      <c r="D158" s="917"/>
      <c r="E158" s="917"/>
      <c r="F158" s="917"/>
      <c r="G158" s="917"/>
      <c r="H158" s="917"/>
      <c r="I158" s="917"/>
      <c r="J158" s="917"/>
      <c r="K158" s="917"/>
      <c r="L158" s="917"/>
      <c r="M158" s="917"/>
      <c r="N158" s="917"/>
      <c r="O158" s="917"/>
      <c r="P158" s="917"/>
    </row>
    <row r="159" spans="1:35" ht="21" customHeight="1">
      <c r="A159" s="98">
        <f>IF(N144="","",A158+1)</f>
        <v>23</v>
      </c>
      <c r="B159" s="357" t="str">
        <f>IF('Master sheet'!$D$14="Hindi","विषय","Subject")</f>
        <v>विषय</v>
      </c>
      <c r="C159" s="905" t="str">
        <f>IF('Master sheet'!$D$14="Hindi","पूर्णांक","M.M.")</f>
        <v>पूर्णांक</v>
      </c>
      <c r="D159" s="906"/>
      <c r="E159" s="905" t="str">
        <f>IF('Master sheet'!$D$14="Hindi","प्राप्तांक","Ob.M.")</f>
        <v>प्राप्तांक</v>
      </c>
      <c r="F159" s="906"/>
      <c r="G159" s="905" t="str">
        <f>IF('Master sheet'!$D$14="Hindi","ग्रेड","Grade")</f>
        <v>ग्रेड</v>
      </c>
      <c r="H159" s="906"/>
      <c r="I159" s="905" t="str">
        <f>IF('Master sheet'!$D$14="Hindi","विषय","Subject")</f>
        <v>विषय</v>
      </c>
      <c r="J159" s="906"/>
      <c r="K159" s="905" t="str">
        <f>IF('Master sheet'!$D$14="Hindi","पूर्णांक","M.M.")</f>
        <v>पूर्णांक</v>
      </c>
      <c r="L159" s="906"/>
      <c r="M159" s="905" t="str">
        <f>IF('Master sheet'!$D$14="Hindi","प्राप्तांक","Ob.M.")</f>
        <v>प्राप्तांक</v>
      </c>
      <c r="N159" s="906"/>
      <c r="O159" s="905" t="str">
        <f>IF('Master sheet'!$D$14="Hindi","ग्रेड","Grade")</f>
        <v>ग्रेड</v>
      </c>
      <c r="P159" s="906"/>
    </row>
    <row r="160" spans="1:35" ht="21" customHeight="1">
      <c r="A160" s="98">
        <f>IF(N144="","",A159+1)</f>
        <v>24</v>
      </c>
      <c r="B160" s="302" t="str">
        <f>IF(AND(N144=""),"",'Result Sheet'!$DA$4)</f>
        <v>COMPUTER</v>
      </c>
      <c r="C160" s="898">
        <f>IF(AND(N144=""),"",'Result Sheet'!$DC$7)</f>
        <v>100</v>
      </c>
      <c r="D160" s="898"/>
      <c r="E160" s="899">
        <f>IFERROR(IF(AND(N144=""),"",VLOOKUP(N144,Marks,106,0)),"")</f>
        <v>0</v>
      </c>
      <c r="F160" s="899"/>
      <c r="G160" s="900" t="str">
        <f>IFERROR(IF(AND(N144=""),"",VLOOKUP(N144,Marks,107,0)),"")</f>
        <v/>
      </c>
      <c r="H160" s="900"/>
      <c r="I160" s="901" t="str">
        <f>IF(AND(N144=""),"",'Result Sheet'!$DE$4)</f>
        <v>G.K.</v>
      </c>
      <c r="J160" s="901"/>
      <c r="K160" s="898">
        <f>IF(AND(N144=""),"",'Result Sheet'!$DG$7)</f>
        <v>100</v>
      </c>
      <c r="L160" s="898"/>
      <c r="M160" s="899">
        <f>IFERROR(IF(AND(N144=""),"",VLOOKUP(N144,Marks,110,0)),"")</f>
        <v>0</v>
      </c>
      <c r="N160" s="899"/>
      <c r="O160" s="900" t="str">
        <f>IFERROR(IF(AND(N144=""),"",VLOOKUP(N144,Marks,111,0)),"")</f>
        <v/>
      </c>
      <c r="P160" s="900"/>
    </row>
    <row r="161" spans="1:35" ht="21" customHeight="1">
      <c r="A161" s="98">
        <f>IF(N144="","",A160+1)</f>
        <v>25</v>
      </c>
      <c r="B161" s="918" t="str">
        <f>IF('Master sheet'!$D$14="Hindi","विषय","Subject")</f>
        <v>विषय</v>
      </c>
      <c r="C161" s="918"/>
      <c r="D161" s="919" t="str">
        <f>IF('Master sheet'!$D$14="Hindi","प्राप्तांक","Marks ")</f>
        <v>प्राप्तांक</v>
      </c>
      <c r="E161" s="920"/>
      <c r="F161" s="305" t="str">
        <f>IF('Master sheet'!$D$14="Hindi","ग्रेड","Grade")</f>
        <v>ग्रेड</v>
      </c>
      <c r="G161" s="918" t="str">
        <f>IF('Master sheet'!$D$14="Hindi","विषय","Subject")</f>
        <v>विषय</v>
      </c>
      <c r="H161" s="918"/>
      <c r="I161" s="919" t="str">
        <f>IF('Master sheet'!$D$14="Hindi","प्राप्तांक","Marks")</f>
        <v>प्राप्तांक</v>
      </c>
      <c r="J161" s="920"/>
      <c r="K161" s="305" t="str">
        <f>IF('Master sheet'!$D$14="Hindi","ग्रेड","Grade")</f>
        <v>ग्रेड</v>
      </c>
      <c r="L161" s="918" t="str">
        <f>IF('Master sheet'!$D$14="Hindi","विषय","Subject")</f>
        <v>विषय</v>
      </c>
      <c r="M161" s="918"/>
      <c r="N161" s="919" t="str">
        <f>IF('Master sheet'!$D$14="Hindi","प्राप्तांक","Marks")</f>
        <v>प्राप्तांक</v>
      </c>
      <c r="O161" s="920"/>
      <c r="P161" s="364" t="str">
        <f>IF('Master sheet'!$D$14="Hindi","ग्रेड","Grade")</f>
        <v>ग्रेड</v>
      </c>
    </row>
    <row r="162" spans="1:35" ht="21" customHeight="1">
      <c r="A162" s="98">
        <f>IF(N144="","",A161+1)</f>
        <v>26</v>
      </c>
      <c r="B162" s="921" t="str">
        <f>IF('Master sheet'!$D$14="Hindi","कार्यानुभव","WORK EXP.")</f>
        <v>कार्यानुभव</v>
      </c>
      <c r="C162" s="922"/>
      <c r="D162" s="922"/>
      <c r="E162" s="70">
        <f>IFERROR(IF(AND(N144=""),"",VLOOKUP(N144,Marks,85,0)),"")</f>
        <v>46</v>
      </c>
      <c r="F162" s="79" t="str">
        <f>IFERROR(IF(AND(N144=""),"",VLOOKUP(N144,Marks,89,0)),"")</f>
        <v>A+</v>
      </c>
      <c r="G162" s="921" t="str">
        <f>IF('Master sheet'!$D$14="Hindi","कला शिक्षा","ART EDU.")</f>
        <v>कला शिक्षा</v>
      </c>
      <c r="H162" s="922"/>
      <c r="I162" s="922"/>
      <c r="J162" s="70">
        <f>IFERROR(IF(AND(N144=""),"",VLOOKUP(N144,Marks,92,0)),"")</f>
        <v>35</v>
      </c>
      <c r="K162" s="79" t="str">
        <f>IFERROR(IF(AND(N144=""),"",VLOOKUP(N144,Marks,96,0)),"")</f>
        <v>B</v>
      </c>
      <c r="L162" s="923" t="str">
        <f>IF('Master sheet'!$D$14="Hindi","स्वा. एवं शा. शिक्षा","HE.&amp;PH. EDU.")</f>
        <v>स्वा. एवं शा. शिक्षा</v>
      </c>
      <c r="M162" s="924"/>
      <c r="N162" s="924"/>
      <c r="O162" s="70">
        <f>IFERROR(IF(AND(N144=""),"",VLOOKUP(N144,Marks,99,0)),"")</f>
        <v>83</v>
      </c>
      <c r="P162" s="79" t="str">
        <f>IFERROR(IF(AND(N144=""),"",VLOOKUP(N144,Marks,103,0)),"")</f>
        <v>A</v>
      </c>
    </row>
    <row r="163" spans="1:35" ht="9" customHeight="1">
      <c r="A163" s="98">
        <f>IF(N144="","",A162+1)</f>
        <v>27</v>
      </c>
      <c r="B163" s="308"/>
      <c r="C163" s="308"/>
      <c r="D163" s="308"/>
      <c r="E163" s="362"/>
      <c r="F163" s="363"/>
      <c r="G163" s="308"/>
      <c r="H163" s="308"/>
      <c r="I163" s="308"/>
      <c r="J163" s="362"/>
      <c r="K163" s="363"/>
      <c r="L163" s="309"/>
      <c r="M163" s="309"/>
      <c r="N163" s="309"/>
      <c r="O163" s="362"/>
      <c r="P163" s="363"/>
    </row>
    <row r="164" spans="1:35" ht="21" customHeight="1">
      <c r="A164" s="98">
        <f>IF(N144="","",A163+1)</f>
        <v>28</v>
      </c>
      <c r="B164" s="903" t="str">
        <f>IF('Master sheet'!$D$14="Hindi","कुल कार्य दिवस :-","Total Meeting :-")</f>
        <v>कुल कार्य दिवस :-</v>
      </c>
      <c r="C164" s="903"/>
      <c r="D164" s="903"/>
      <c r="E164" s="902">
        <f>IFERROR(IF(AND(N144=""),"",VLOOKUP(N144,Marks,117,0)),"")</f>
        <v>220</v>
      </c>
      <c r="F164" s="902"/>
      <c r="G164" s="902"/>
      <c r="H164" s="902"/>
      <c r="I164" s="903" t="str">
        <f>IF('Master sheet'!$D$14="Hindi","कुल उपस्थिति :-","Total Attendance :-")</f>
        <v>कुल उपस्थिति :-</v>
      </c>
      <c r="J164" s="903"/>
      <c r="K164" s="903"/>
      <c r="L164" s="903"/>
      <c r="M164" s="904">
        <f>IFERROR(IF(AND(N144=""),"",VLOOKUP(N144,Marks,118,0)),"")</f>
        <v>0</v>
      </c>
      <c r="N164" s="904"/>
      <c r="O164" s="904"/>
      <c r="P164" s="904"/>
    </row>
    <row r="165" spans="1:35" ht="21" customHeight="1">
      <c r="A165" s="98">
        <f>IF(N144="","",A164+1)</f>
        <v>29</v>
      </c>
      <c r="B165" s="903" t="str">
        <f>IF('Master sheet'!$D$14="Hindi","परिणाम :-","Result :-")</f>
        <v>परिणाम :-</v>
      </c>
      <c r="C165" s="903"/>
      <c r="D165" s="903"/>
      <c r="E165" s="926" t="str">
        <f>IFERROR(IF(AND(N144=""),"",VLOOKUP(N144,Marks,116,0)),"")</f>
        <v>कक्षोंन्नति</v>
      </c>
      <c r="F165" s="926"/>
      <c r="G165" s="926"/>
      <c r="H165" s="926"/>
      <c r="I165" s="903" t="str">
        <f>IF('Master sheet'!$D$14="Hindi","परिणाम प्रतिशत में :-","Result in Percentage :-")</f>
        <v>परिणाम प्रतिशत में :-</v>
      </c>
      <c r="J165" s="903"/>
      <c r="K165" s="903"/>
      <c r="L165" s="903"/>
      <c r="M165" s="927">
        <f>IFERROR(IF(AND(N144=""),"",VLOOKUP(N144,Marks,113,0)),"")</f>
        <v>81.599999999999994</v>
      </c>
      <c r="N165" s="927"/>
      <c r="O165" s="927"/>
      <c r="P165" s="927"/>
    </row>
    <row r="166" spans="1:35" ht="21" customHeight="1">
      <c r="A166" s="98">
        <f>IF(N144="","",A165+1)</f>
        <v>30</v>
      </c>
      <c r="B166" s="903" t="str">
        <f>IF('Master sheet'!$D$14="Hindi","श्रेणी / ग्रेड :-","Division / Grade :-")</f>
        <v>श्रेणी / ग्रेड :-</v>
      </c>
      <c r="C166" s="903"/>
      <c r="D166" s="903"/>
      <c r="E166" s="209" t="str">
        <f>IFERROR(IF(AND(N144=""),"",VLOOKUP(N144,Marks,114,0)),"")</f>
        <v>I</v>
      </c>
      <c r="F166" s="210" t="s">
        <v>128</v>
      </c>
      <c r="G166" s="928" t="str">
        <f>IFERROR(IF(AND(N144=""),"",VLOOKUP(N144,Marks,119,0)),"")</f>
        <v>B</v>
      </c>
      <c r="H166" s="928"/>
      <c r="I166" s="903" t="str">
        <f>IF('Master sheet'!$D$14="Hindi","कक्षा में स्थान :-","Position in the Class :-")</f>
        <v>कक्षा में स्थान :-</v>
      </c>
      <c r="J166" s="903"/>
      <c r="K166" s="903"/>
      <c r="L166" s="903"/>
      <c r="M166" s="929">
        <f>IFERROR(IF(AND(N144=""),"",VLOOKUP(N144,Marks,115,0)),"")</f>
        <v>7.9999999999999964</v>
      </c>
      <c r="N166" s="929"/>
      <c r="O166" s="929"/>
      <c r="P166" s="929"/>
    </row>
    <row r="167" spans="1:35" ht="21" customHeight="1">
      <c r="A167" s="98">
        <f>IF(N144="","",A166+1)</f>
        <v>31</v>
      </c>
      <c r="B167" s="930" t="str">
        <f>IF('Master sheet'!$D$14="Hindi","परीक्षा परिणाम घोषणा दिनांक :-","Result Declaration Date :-")</f>
        <v>परीक्षा परिणाम घोषणा दिनांक :-</v>
      </c>
      <c r="C167" s="930"/>
      <c r="D167" s="930"/>
      <c r="E167" s="931">
        <f>IFERROR(IF(AND(N144=""),"",'Master sheet'!$D$13),"")</f>
        <v>46106</v>
      </c>
      <c r="F167" s="931"/>
      <c r="G167" s="931"/>
      <c r="H167" s="408"/>
      <c r="I167" s="71"/>
      <c r="J167" s="71"/>
      <c r="K167" s="45"/>
      <c r="L167" s="71"/>
      <c r="M167" s="71"/>
      <c r="N167" s="71"/>
      <c r="O167" s="71"/>
      <c r="P167" s="71"/>
    </row>
    <row r="168" spans="1:35" ht="54" customHeight="1">
      <c r="A168" s="98">
        <f>IF(N144="","",A167+1)</f>
        <v>32</v>
      </c>
      <c r="B168" s="932" t="str">
        <f>IFERROR(IF(AND(N144=""),"",'Result Sheet'!$DO$211),"")</f>
        <v>( PUSHPENDRA JAWRA )</v>
      </c>
      <c r="C168" s="932"/>
      <c r="D168" s="932"/>
      <c r="E168" s="932"/>
      <c r="F168" s="933" t="str">
        <f>IF(AND(N144=""),"",CONCATENATE("(",'Master sheet'!$D$17," )"))</f>
        <v>(Suresh Kumar )</v>
      </c>
      <c r="G168" s="933"/>
      <c r="H168" s="933"/>
      <c r="I168" s="933"/>
      <c r="J168" s="933"/>
      <c r="K168" s="933" t="str">
        <f>IF(AND(N144=""),"",CONCATENATE("(",'Master sheet'!$D$15," )"))</f>
        <v>(Dewanand )</v>
      </c>
      <c r="L168" s="933"/>
      <c r="M168" s="933"/>
      <c r="N168" s="933"/>
      <c r="O168" s="933"/>
      <c r="P168" s="933"/>
    </row>
    <row r="169" spans="1:35" ht="24.75" customHeight="1">
      <c r="A169" s="98">
        <f>IF(N144="","",A168+1)</f>
        <v>33</v>
      </c>
      <c r="B169" s="934" t="str">
        <f>IF('Master sheet'!$D$14="Hindi","हस्ताक्षर कक्षाध्यापक","Signature of the class teacher")</f>
        <v>हस्ताक्षर कक्षाध्यापक</v>
      </c>
      <c r="C169" s="934"/>
      <c r="D169" s="934"/>
      <c r="E169" s="934"/>
      <c r="F169" s="934" t="str">
        <f>IF('Master sheet'!$D$14="Hindi","हस्ताक्षर परीक्षा प्रभारी","Signature of the exam. Incharge")</f>
        <v>हस्ताक्षर परीक्षा प्रभारी</v>
      </c>
      <c r="G169" s="934"/>
      <c r="H169" s="934"/>
      <c r="I169" s="934"/>
      <c r="J169" s="934"/>
      <c r="K169" s="934" t="str">
        <f>IF('Master sheet'!$D$14="Hindi","हस्ताक्षर संस्था प्रधान","Head of Institute's Signature")</f>
        <v>हस्ताक्षर संस्था प्रधान</v>
      </c>
      <c r="L169" s="934"/>
      <c r="M169" s="934"/>
      <c r="N169" s="934"/>
      <c r="O169" s="934"/>
      <c r="P169" s="934"/>
    </row>
    <row r="171" spans="1:35" ht="21.75" customHeight="1">
      <c r="A171" s="98">
        <f>IF(N178="","",1)</f>
        <v>1</v>
      </c>
      <c r="B171" s="935" t="str">
        <f>IF('Master sheet'!$D$14="Hindi","वार्षिक रिपोर्ट कार्ड ","Report Card")</f>
        <v xml:space="preserve">वार्षिक रिपोर्ट कार्ड </v>
      </c>
      <c r="C171" s="935"/>
      <c r="D171" s="935"/>
      <c r="E171" s="935"/>
      <c r="F171" s="935"/>
      <c r="G171" s="935"/>
      <c r="H171" s="935"/>
      <c r="I171" s="935"/>
      <c r="J171" s="935"/>
      <c r="K171" s="935"/>
      <c r="L171" s="935"/>
      <c r="M171" s="935"/>
      <c r="N171" s="935"/>
      <c r="O171" s="935"/>
      <c r="P171" s="935"/>
      <c r="S171" s="311"/>
      <c r="T171" s="311"/>
      <c r="U171" s="311"/>
      <c r="V171" s="311"/>
      <c r="W171" s="311"/>
      <c r="X171" s="45"/>
    </row>
    <row r="172" spans="1:35" ht="18.95" customHeight="1">
      <c r="A172" s="98">
        <f>IF(N178="","",A171+1)</f>
        <v>2</v>
      </c>
      <c r="B172" s="936" t="str">
        <f>IF('Master sheet'!$D$14="Hindi","शिक्षा विभाग, राजस्थान सरकार","Education Department, Rajasthan Government")</f>
        <v>शिक्षा विभाग, राजस्थान सरकार</v>
      </c>
      <c r="C172" s="936"/>
      <c r="D172" s="936"/>
      <c r="E172" s="936"/>
      <c r="F172" s="936"/>
      <c r="G172" s="936"/>
      <c r="H172" s="936"/>
      <c r="I172" s="936"/>
      <c r="J172" s="936"/>
      <c r="K172" s="936"/>
      <c r="L172" s="936"/>
      <c r="M172" s="936"/>
      <c r="N172" s="936"/>
      <c r="O172" s="936"/>
      <c r="P172" s="936"/>
      <c r="S172" s="311"/>
      <c r="T172" s="311"/>
      <c r="U172" s="312"/>
      <c r="V172" s="311"/>
      <c r="W172" s="311"/>
      <c r="X172" s="45"/>
    </row>
    <row r="173" spans="1:35" s="99" customFormat="1" ht="24" customHeight="1">
      <c r="A173" s="98">
        <f>IF(N178="","",A172+1)</f>
        <v>3</v>
      </c>
      <c r="B173" s="884" t="str">
        <f>IF('Master sheet'!$D$14="Hindi","विद्यालय का नाम :-","School Name :- ")</f>
        <v>विद्यालय का नाम :-</v>
      </c>
      <c r="C173" s="884"/>
      <c r="D173" s="884"/>
      <c r="E173" s="885" t="str">
        <f>IF(AND(N178=""),"",IF('Master sheet'!$D$14="Hindi",'Master sheet'!$D$8,'Master sheet'!$D$7))</f>
        <v xml:space="preserve">महात्मा गाँधी राजकीय विद्यालय (अंग्रेजी माध्यम) बर, पाली </v>
      </c>
      <c r="F173" s="885"/>
      <c r="G173" s="885"/>
      <c r="H173" s="885"/>
      <c r="I173" s="885"/>
      <c r="J173" s="885"/>
      <c r="K173" s="885"/>
      <c r="L173" s="885"/>
      <c r="M173" s="885"/>
      <c r="N173" s="885"/>
      <c r="O173" s="885"/>
      <c r="P173" s="885"/>
      <c r="S173" s="313"/>
      <c r="T173" s="323"/>
      <c r="U173" s="312"/>
      <c r="V173" s="323"/>
      <c r="W173" s="313"/>
      <c r="X173" s="324"/>
    </row>
    <row r="174" spans="1:35" ht="18.95" customHeight="1">
      <c r="A174" s="98">
        <f>IF(N178="","",A173+1)</f>
        <v>4</v>
      </c>
      <c r="B174" s="318"/>
      <c r="C174" s="318"/>
      <c r="D174" s="318"/>
      <c r="E174" s="886" t="str">
        <f>IF(AND(N178=""),"",IF('Master sheet'!$D$14="Hindi",CONCATENATE("(विद्यालय मान्यता क्रमांक व वर्ष : ","  ",'Master sheet'!$D$6),CONCATENATE("(School Recognition Number &amp; Years : ","  ",'Master sheet'!$D$6)))</f>
        <v>(विद्यालय मान्यता क्रमांक व वर्ष :   शिक्षा/पाली/1995/2001</v>
      </c>
      <c r="F174" s="886"/>
      <c r="G174" s="886"/>
      <c r="H174" s="886"/>
      <c r="I174" s="886"/>
      <c r="J174" s="886"/>
      <c r="K174" s="886"/>
      <c r="L174" s="886"/>
      <c r="M174" s="886"/>
      <c r="N174" s="886"/>
      <c r="O174" s="886"/>
      <c r="P174" s="886"/>
      <c r="S174" s="311"/>
      <c r="T174" s="311"/>
      <c r="U174" s="311"/>
      <c r="V174" s="311"/>
      <c r="W174" s="311"/>
      <c r="X174" s="45"/>
    </row>
    <row r="175" spans="1:35" ht="18.95" customHeight="1">
      <c r="A175" s="98">
        <f>IF(N178="","",A174+1)</f>
        <v>5</v>
      </c>
      <c r="B175" s="316" t="str">
        <f>IF('Master sheet'!$D$14="Hindi","कक्षा  :-","CLASS :- ")</f>
        <v>कक्षा  :-</v>
      </c>
      <c r="C175" s="937" t="str">
        <f>IFERROR(IF(AND(N178=""),"",VLOOKUP(N178,Marks,2,0)),"")</f>
        <v>PP+5</v>
      </c>
      <c r="D175" s="937"/>
      <c r="E175" s="938" t="str">
        <f>IF('Master sheet'!$D$14="Hindi","सेक्शन :-","Section :- ")</f>
        <v>सेक्शन :-</v>
      </c>
      <c r="F175" s="938"/>
      <c r="G175" s="938"/>
      <c r="H175" s="937" t="str">
        <f>IFERROR(IF(AND(N178=""),"",VLOOKUP(N178,Marks,3,0)),"")</f>
        <v>A</v>
      </c>
      <c r="I175" s="937"/>
      <c r="J175" s="939" t="str">
        <f>IF('Master sheet'!$D$14="Hindi","सत्र :- ","Session :- ")</f>
        <v xml:space="preserve">सत्र :- </v>
      </c>
      <c r="K175" s="939"/>
      <c r="L175" s="939"/>
      <c r="M175" s="939"/>
      <c r="N175" s="949" t="str">
        <f>IF(AND(N178=""),"",'Marks Entry Nursery'!$I$2)</f>
        <v>2025-26</v>
      </c>
      <c r="O175" s="949"/>
      <c r="P175" s="949"/>
      <c r="S175" s="311"/>
      <c r="T175" s="311"/>
      <c r="U175" s="311"/>
      <c r="V175" s="311"/>
      <c r="W175" s="311"/>
      <c r="X175" s="45"/>
      <c r="AH175" s="321" t="str">
        <f>N177</f>
        <v>16-06-2014</v>
      </c>
    </row>
    <row r="176" spans="1:35" ht="18.95" customHeight="1">
      <c r="A176" s="98">
        <f>IF(N178="","",A175+1)</f>
        <v>6</v>
      </c>
      <c r="B176" s="946" t="str">
        <f>IF('Master sheet'!$D$14="Hindi","विद्यार्थी का नाम :-","Student's Name :-")</f>
        <v>विद्यार्थी का नाम :-</v>
      </c>
      <c r="C176" s="946"/>
      <c r="D176" s="946"/>
      <c r="E176" s="947" t="str">
        <f>IFERROR(IF(AND(N178=""),"",VLOOKUP(N178,Marks,6,0)),"")</f>
        <v>BHUMIKA BAGRI</v>
      </c>
      <c r="F176" s="947"/>
      <c r="G176" s="947"/>
      <c r="H176" s="947"/>
      <c r="I176" s="947"/>
      <c r="J176" s="925" t="str">
        <f>IF('Master sheet'!$D$14="Hindi","प्रवेशांक :","SR. NO. :")</f>
        <v>प्रवेशांक :</v>
      </c>
      <c r="K176" s="925"/>
      <c r="L176" s="925"/>
      <c r="M176" s="925"/>
      <c r="N176" s="950">
        <f>IFERROR(IF(AND(N178=""),"",VLOOKUP(N178,Marks,5,0)),"")</f>
        <v>939</v>
      </c>
      <c r="O176" s="950"/>
      <c r="P176" s="950"/>
      <c r="S176" s="311"/>
      <c r="T176" s="311"/>
      <c r="U176" s="311"/>
      <c r="V176" s="311"/>
      <c r="W176" s="311"/>
      <c r="X176" s="45"/>
      <c r="AG176" s="44">
        <f>YEAR(AH175)</f>
        <v>2014</v>
      </c>
      <c r="AH176" s="44">
        <f>MONTH(AH175)</f>
        <v>6</v>
      </c>
      <c r="AI176" s="44">
        <f>DAY(AH175)</f>
        <v>16</v>
      </c>
    </row>
    <row r="177" spans="1:35" ht="18.95" customHeight="1">
      <c r="A177" s="98">
        <f>IF(N178="","",A176+1)</f>
        <v>7</v>
      </c>
      <c r="B177" s="946" t="str">
        <f>IF('Master sheet'!$D$14="Hindi","पिता का नाम :-","Father's Name :-")</f>
        <v>पिता का नाम :-</v>
      </c>
      <c r="C177" s="946"/>
      <c r="D177" s="946"/>
      <c r="E177" s="947" t="str">
        <f>IFERROR(IF(AND(N178=""),"",VLOOKUP(N178,Marks,7,0)),"")</f>
        <v>MUKESH BAGRI</v>
      </c>
      <c r="F177" s="947"/>
      <c r="G177" s="947"/>
      <c r="H177" s="947"/>
      <c r="I177" s="947"/>
      <c r="J177" s="925" t="str">
        <f>IF('Master sheet'!$D$14="Hindi","जन्म तिथि :","Date of Birth :")</f>
        <v>जन्म तिथि :</v>
      </c>
      <c r="K177" s="925"/>
      <c r="L177" s="925"/>
      <c r="M177" s="925"/>
      <c r="N177" s="951" t="str">
        <f>IFERROR(IF(AND(N178=""),"",VLOOKUP(N178,Marks,4,0)),"")</f>
        <v>16-06-2014</v>
      </c>
      <c r="O177" s="951"/>
      <c r="P177" s="951"/>
      <c r="S177" s="45"/>
      <c r="T177" s="45"/>
      <c r="U177" s="45"/>
      <c r="V177" s="45"/>
      <c r="W177" s="45"/>
      <c r="X177" s="45"/>
      <c r="AG177" s="44" t="str">
        <f>IF(AG176=2000,"दो हजार",IF(AG176=2001,"दो हजार एक",IF(AG176=2002,"दो हजार दो",IF(AG176=2003,"दो हजार तीन",IF(AG176=2004,"दो हजार चार",IF(AG176=2005,"दो हजार पांच",IF(AG176=2006,"दो हजार छः",IF(AG176=2007,"दो हजार सात",IF(AG176=2008,"दो हजार आठ",IF(AG176=2009,"दो हजार नौ",IF(AG176=2010,"दो हजार दस",IF(AG176=2011,"दो हजार ग्यारह",IF(AG176=2012,"दो हजार बारह",IF(AG176=2013,"दो हजार तेरह",IF(AG176=2014,"दो हजार चौदह",IF(AG176=2015,"दो हजार पंद्रह",IF(AG176=2016,"दो हजार सोलह",IF(AG176=2017,"दो हजार सत्रह",IF(AG176=2018,"दो हजार अठारह",IF(AG176=2019,"दो हजार उन्नीस",IF(AG176=2020,"दो हजार बीस",IF(AG176=2021,"दो हजार इक्कीस",IF(AG176=2022,"दो हजार बाइस","")))))))))))))))))))))))</f>
        <v>दो हजार चौदह</v>
      </c>
      <c r="AH177" s="44" t="str">
        <f>IF(AH176=1,"जनवरी",IF(AH176=2,"फरवरी",IF(AH176=3,"मार्च",IF(AH176=4,"अप्रैल",IF(AH176=5,"मई",IF(AH176=6,"जून",IF(AH176=7,"जुलाई",IF(AH176=8,"अगस्त",IF(AH176=9,"सितम्बर",IF(AH176=10,"अक्टूबर",IF(AH176=11,"नवम्बर",IF(AH176=12,"दिसम्बर",""))))))))))))</f>
        <v>जून</v>
      </c>
      <c r="AI177" s="44" t="str">
        <f>IF(AI176=1,"एक",IF(AI176=2,"दो",IF(AI176=3,"तीन",IF(AI176=4,"चार",IF(AI176=5,"पांच",IF(AI176=6,"छः",IF(AI176=7,"सात",IF(AI176=8,"आठ",IF(AI176=9,"नौ",IF(AI176=10,"दस",IF(AI176=11,"ग्यारह",IF(AI176=12,"बारह",IF(AI176=13,"तेरह",IF(AI176=14,"चौदह",IF(AI176=15,"पंद्रह",IF(AI176=16,"सोलह",IF(AI176=17,"सत्रह",IF(AI176=18,"अठारह",IF(AI176=19,"उन्नीस",IF(AI176=20,"बीस",IF(AI176=21,"इक्कीस",IF(AI176=22,"बाइस",IF(AI176=23,"तेईस",IF(AI176=24,"चौबीस",IF(AI176=25,"पचीस",IF(AI176=26,"छबीस",IF(AI176=27,"सताईस",IF(AI176=28,"अठाइस",IF(AI176=29,"उन्नतीस",IF(AI176=30,"तीस",IF(AI176=31,"इकतीस","")))))))))))))))))))))))))))))))</f>
        <v>सोलह</v>
      </c>
    </row>
    <row r="178" spans="1:35" ht="18.95" customHeight="1">
      <c r="A178" s="98">
        <f>IF(N178="","",A177+1)</f>
        <v>8</v>
      </c>
      <c r="B178" s="946" t="str">
        <f>IF('Master sheet'!$D$14="Hindi","माता का नाम :-","Mother's Name :-")</f>
        <v>माता का नाम :-</v>
      </c>
      <c r="C178" s="946"/>
      <c r="D178" s="946"/>
      <c r="E178" s="947" t="str">
        <f>IFERROR(IF(AND(N178=""),"",VLOOKUP(N178,Marks,8,0)),"")</f>
        <v>SEEMA BAGRI</v>
      </c>
      <c r="F178" s="947"/>
      <c r="G178" s="947"/>
      <c r="H178" s="947"/>
      <c r="I178" s="947"/>
      <c r="J178" s="925" t="str">
        <f>IF('Master sheet'!$D$14="Hindi","रोल नंबर :-","Roll No. :")</f>
        <v>रोल नंबर :-</v>
      </c>
      <c r="K178" s="925"/>
      <c r="L178" s="925"/>
      <c r="M178" s="925"/>
      <c r="N178" s="948">
        <f>IF(N144="","",IF(AND(N144+1&gt;$Y$6),"",N144+1))</f>
        <v>306</v>
      </c>
      <c r="O178" s="948"/>
      <c r="P178" s="948"/>
      <c r="AH178" s="44" t="str">
        <f>CONCATENATE(AI177," ",AH177," ",AG177)</f>
        <v>सोलह जून दो हजार चौदह</v>
      </c>
    </row>
    <row r="179" spans="1:35" ht="18.95" customHeight="1">
      <c r="A179" s="98">
        <f>IF(N178="","",A178+1)</f>
        <v>9</v>
      </c>
      <c r="B179" s="946" t="str">
        <f>IF('Master sheet'!$D$14="Hindi","जन्मतिथि शब्दों में :-","Date of Birth in Words :-")</f>
        <v>जन्मतिथि शब्दों में :-</v>
      </c>
      <c r="C179" s="946"/>
      <c r="D179" s="946"/>
      <c r="E179" s="947" t="str">
        <f>IFERROR(IF('Master sheet'!$D$14="Hindi",AH178,AH180),"")</f>
        <v>सोलह जून दो हजार चौदह</v>
      </c>
      <c r="F179" s="947"/>
      <c r="G179" s="947"/>
      <c r="H179" s="947"/>
      <c r="I179" s="947"/>
      <c r="J179" s="947"/>
      <c r="K179" s="947"/>
      <c r="L179" s="947"/>
      <c r="M179" s="947"/>
      <c r="N179" s="947"/>
      <c r="O179" s="947"/>
      <c r="P179" s="317"/>
      <c r="AG179" s="44" t="str">
        <f>IF(AG176=1961,"NINETEEN SIXTY ONE",IF(AG176=1962,"NINETEEN SIXTY TWO",IF(AG176=1963,"NINETEEN SIXTY THREE",IF(AG176=1964,"NINETEEN SIXTY FOUR",IF(AG176=1965,"NINETEEN SIXTY FIVE",IF(AG176=1966,"NINETEEN SIXTY SIX",IF(AG176=1967,"NINETEEN SIXTY SEVEN",IF(AG176=1968,"NINETEEN SIXTY EIGHT",IF(AG176=1969,"NINETEEN SIXTY NINE",IF(AG176=1970,"NINETEEN SEVENTY",IF(AG176=1971,"NINETEEN SEVENTY ONE",IF(AG176=1972,"NINETEEN SEVENTY TWO",IF(AG176=1973,"NINETEEN SEVENTY THREE",IF(AG176=1974,"NINETEEN SEVENTY FOUR",IF(AG176=1975,"NINETEEN SEVENTY FIVE",IF(AG176=1976,"NINETEEN SEVENTY SIX",IF(AG176=1977,"NINETEEN SEVENTY SEVEN",IF(AG176=1978,"NINETEEN SEVENTY EIGHT",IF(AG176=1979,"NINETEEN SEVENTY NINE",IF(AG176=1980,"NINETEEN EIGHTY",IF(AG176=1981,"NINETEEN EIGHTY ONE",IF(AG176=1982,"NINETEEN EIGHTY TWO",IF(AG176=1983,"NINETEEN EIGHTY THREE",IF(AG176=1984,"NINETEEN EIGHTY FOUR",IF(AG176=1985,"NINETEEN EIGHTY FIVE",IF(AG176=1986,"NINETEEN EIGHTY SIX",IF(AG176=1987,"NINETEEN EIGHTY SEVEN",IF(AG176=1988,"NINETEEN EIGHTY EIGHT",IF(AG176=1989,"NINETEEN EIGHTY NINE",IF(AG176=1990,"NINETEEN NINETY",IF(AG176=1991,"NINETEEN NINETY ONE",IF(AG176=1992,"NINETEEN NINETY TWO",IF(AG176=1993,"NINETEEN NINETY THREE",IF(AG176=1994,"NINETEEN NINETY FOUR",IF(AG176=1995,"NINETEEN NINETY FIVE",IF(AG176=1996,"NINETEEN NINETY SIX",IF(AG176=1997,"NINETEEN NINETY SEVEN",IF(AG176=1998,"NINETEEN NINETY EIGHT",IF(AG176=1999,"NINETEEN NINETY NINE",IF(AG176=2000,"TWO THOUSAND",IF(AG176=2001,"TWO THOUSAND ONE",IF(AG176=2002,"TWO THOUSAND TWO",IF(AG176=2003,"TWO THOUSAND THREE",IF(AG176=2004,"TWO THOUSAND FOUR",IF(AG176=2005,"TWO THOUSAND FIVE",IF(AG176=2006,"TWO THOUSAND SIX",IF(AG176=2007,"TWO THOUSAND SEVEN",IF(AG176=2008,"TWO THOUSAND EIGHT",IF(AG176=2009,"TWO THOUSAND NINE",IF(AG176=2010,"TWO THOUSAND TEN",IF(AG176=2011,"TWO THOUSAND ELEVEN",IF(AG176=2012,"TWO THOUSAND TWELVE",IF(AG176=2013,"TWO THOUSAND THIRTEEN",IF(AG176=2014,"TWO THOUSAND FOURTEEN",IF(AG176=2015,"TWO THOUSAND FIFTEEN",IF(AG176=2016,"TWO THOUSAND SIXTEEN",IF(AG176=2017,"TWO THOUSAND SEVENTEEN",IF(AG176=2018,"TWO THOUSAND EIGHTEEN",IF(AG176=2019,"TWO THOUSAND NINETEEN",IF(AG176=2020,"TWO THOUSAND TWENTY",IF(AG176=2021,"TWO THOUSAND TWENTY ONE",IF(AG176=2022,"TWO THOUSAND TWENTY TWO",IF(AG176=2023,"TWO THOUSAND TWENTY THREE",IF(AG176=2024,"TWO THOUSAND TWENTY FOUR",IF(AG176=2025,"TWO THOUSAND TWENTY FIVE","")))))))))))))))))))))))))))))))))))))))))))))))))))))))))))))))))</f>
        <v>TWO THOUSAND FOURTEEN</v>
      </c>
      <c r="AH179" s="44" t="str">
        <f>IF(AH176=1,"JANUARY",IF(AH176=2,"FEBUARY", IF(AH176=3,"MARCH",IF(AH176=4,"APRIL",IF(AH176=5,"MAY",IF(AH176=6,"JUNE",IF(AH176=7,"JULY",IF(AH176=8,"AUGUST",IF(AH176=9,"SEPTEMBER",IF(AH176=10,"OCTOBER",IF(AH176=11,"NOVEMBER",IF(AH176=12,"DECEMBER",""))))))))))))</f>
        <v>JUNE</v>
      </c>
      <c r="AI179" s="44" t="str">
        <f>IF(AI176=1,"1ST",IF(AI176=2,"2ND", IF(AI176=3,"3RD",IF(AI176=4,"FOURTH",IF(AI176=5,"FIFTH",IF(AI176=6,"SIXTH",IF(AI176=7,"7TH",IF(AI176=8,"8TH",IF(AI176=9,"9TH",IF(AI176=10,"10TH",IF(AI176=11,"11TH",IF(AI176=12,"12TH",IF(AI176=13,"13TH",IF(AI176=14,"14TH",IF(AI176=15,"FIFTEEN",IF(AI176=16,"SIXTEEN",IF(AI176=17,"SEVENTEEN",IF(AI176=18,"EIGHTEEN",IF(AI176=19,"NINETEEN",IF(AI176=20,"TWENTY",IF(AI176=21,"TWENTY FIRST",IF(AI176=22,"TWENTY SECOND",IF(AI176=23,"TWENTY THIRD",IF(AI176=24,"TWENTY FOURTH",IF(AI176=25,"TWENTY FIFTH",IF(AI176=26,"TWENTY SIX",IF(AI176=27,"TWENTY SEVEN",IF(AI176=28,"TWENTY EIGHT",IF(AI176=29,"TWENTY NINE",IF(AI176=30,"THIRTY",IF(AI176=31,"THIRTY FIRST","")))))))))))))))))))))))))))))))</f>
        <v>SIXTEEN</v>
      </c>
    </row>
    <row r="180" spans="1:35" ht="13.5" customHeight="1">
      <c r="A180" s="98">
        <f>IF(N178="","",A179+1)</f>
        <v>10</v>
      </c>
      <c r="B180" s="72"/>
      <c r="C180" s="72"/>
      <c r="D180" s="72"/>
      <c r="E180" s="73"/>
      <c r="F180" s="73"/>
      <c r="G180" s="73"/>
      <c r="H180" s="72"/>
      <c r="I180" s="72"/>
      <c r="J180" s="74"/>
      <c r="K180" s="74"/>
      <c r="L180" s="74"/>
      <c r="M180" s="45"/>
      <c r="N180" s="45"/>
      <c r="O180" s="45"/>
      <c r="P180" s="45"/>
      <c r="AH180" s="44" t="str">
        <f>CONCATENATE(AH179," ",AI179,", ",AG179)</f>
        <v>JUNE SIXTEEN, TWO THOUSAND FOURTEEN</v>
      </c>
    </row>
    <row r="181" spans="1:35" ht="25.5" customHeight="1">
      <c r="A181" s="98">
        <f>IF(N178="","",A180+1)</f>
        <v>11</v>
      </c>
      <c r="B181" s="655" t="str">
        <f>IF('Master sheet'!$D$14="Hindi","विषय","Subject")</f>
        <v>विषय</v>
      </c>
      <c r="C181" s="704" t="str">
        <f>IF('Master sheet'!$D$14="Hindi","अर्द्धवार्षिक","Half Yearly")</f>
        <v>अर्द्धवार्षिक</v>
      </c>
      <c r="D181" s="705"/>
      <c r="E181" s="705"/>
      <c r="F181" s="705"/>
      <c r="G181" s="910" t="str">
        <f>IF('Master sheet'!$D$14="Hindi","वार्षिक","Yearly")</f>
        <v>वार्षिक</v>
      </c>
      <c r="H181" s="911"/>
      <c r="I181" s="911"/>
      <c r="J181" s="912"/>
      <c r="K181" s="704" t="str">
        <f>IF('Master sheet'!$D$14="Hindi","सर्व योग","Grand Total")</f>
        <v>सर्व योग</v>
      </c>
      <c r="L181" s="705"/>
      <c r="M181" s="705"/>
      <c r="N181" s="706"/>
      <c r="O181" s="940" t="str">
        <f>IF('Master sheet'!$D$14="Hindi","ग्रेड","Grade")</f>
        <v>ग्रेड</v>
      </c>
      <c r="P181" s="943" t="str">
        <f>IF('Master sheet'!$D$14="Hindi","परिणाम","Results")</f>
        <v>परिणाम</v>
      </c>
    </row>
    <row r="182" spans="1:35" ht="102.75" customHeight="1">
      <c r="A182" s="98">
        <f>IF(N178="","",A181+1)</f>
        <v>12</v>
      </c>
      <c r="B182" s="655"/>
      <c r="C182" s="891" t="str">
        <f>IF('Master sheet'!$D$14="Hindi","लिखित","Written")</f>
        <v>लिखित</v>
      </c>
      <c r="D182" s="892"/>
      <c r="E182" s="891" t="str">
        <f>IF('Master sheet'!$D$14="Hindi","मौखिक","Oral")</f>
        <v>मौखिक</v>
      </c>
      <c r="F182" s="892"/>
      <c r="G182" s="891" t="str">
        <f>IF('Master sheet'!$D$14="Hindi","लिखित","Written")</f>
        <v>लिखित</v>
      </c>
      <c r="H182" s="892"/>
      <c r="I182" s="893" t="str">
        <f>IF('Master sheet'!$D$14="Hindi","मौखिक","Oral")</f>
        <v>मौखिक</v>
      </c>
      <c r="J182" s="893"/>
      <c r="K182" s="366" t="str">
        <f>IF('Master sheet'!$D$14="Hindi","लिखित","Written")</f>
        <v>लिखित</v>
      </c>
      <c r="L182" s="366" t="str">
        <f>IF('Master sheet'!$D$14="Hindi","मौखिक","Oral")</f>
        <v>मौखिक</v>
      </c>
      <c r="M182" s="894" t="str">
        <f>IF('Master sheet'!$D$14="Hindi","कुल विषय योग ","Subject Total")</f>
        <v xml:space="preserve">कुल विषय योग </v>
      </c>
      <c r="N182" s="895"/>
      <c r="O182" s="941"/>
      <c r="P182" s="944"/>
    </row>
    <row r="183" spans="1:35" ht="21" customHeight="1">
      <c r="A183" s="98">
        <f>IF(N178="","",A182+1)</f>
        <v>13</v>
      </c>
      <c r="B183" s="655"/>
      <c r="C183" s="887">
        <v>30</v>
      </c>
      <c r="D183" s="888"/>
      <c r="E183" s="887">
        <v>70</v>
      </c>
      <c r="F183" s="888"/>
      <c r="G183" s="887">
        <v>30</v>
      </c>
      <c r="H183" s="888"/>
      <c r="I183" s="887">
        <v>70</v>
      </c>
      <c r="J183" s="888"/>
      <c r="K183" s="387">
        <v>60</v>
      </c>
      <c r="L183" s="387">
        <v>140</v>
      </c>
      <c r="M183" s="887">
        <v>200</v>
      </c>
      <c r="N183" s="888"/>
      <c r="O183" s="942"/>
      <c r="P183" s="945"/>
    </row>
    <row r="184" spans="1:35" ht="21" customHeight="1">
      <c r="A184" s="98">
        <f>IF(N178="","",A183+1)</f>
        <v>14</v>
      </c>
      <c r="B184" s="302" t="str">
        <f>IF('Master sheet'!D$14="Hindi","हिंदी","Hindi")</f>
        <v>हिंदी</v>
      </c>
      <c r="C184" s="656">
        <f>IFERROR(IF(AND(N178=""),"",VLOOKUP(N178,Marks,15,0)),"")</f>
        <v>26</v>
      </c>
      <c r="D184" s="658"/>
      <c r="E184" s="656">
        <f>IFERROR(IF(AND(N178=""),"",VLOOKUP(N178,Marks,16,0)),"")</f>
        <v>64</v>
      </c>
      <c r="F184" s="658"/>
      <c r="G184" s="656">
        <f>IFERROR(IF(AND(N178=""),"",VLOOKUP(N178,Marks,19,0)),"")</f>
        <v>28</v>
      </c>
      <c r="H184" s="658"/>
      <c r="I184" s="656">
        <f>IFERROR(IF(AND(N178=""),"",VLOOKUP(N178,Marks,20,0)),"")</f>
        <v>20</v>
      </c>
      <c r="J184" s="658"/>
      <c r="K184" s="377">
        <f>IFERROR(IF(AND(N178=""),"",SUM(C184,G184)),"")</f>
        <v>54</v>
      </c>
      <c r="L184" s="377">
        <f>IFERROR(IF(AND(N178=""),"",SUM(E184,I184)),"")</f>
        <v>84</v>
      </c>
      <c r="M184" s="896">
        <f>IFERROR(IF(AND(N178=""),"",SUM(K184,L184)),"")</f>
        <v>138</v>
      </c>
      <c r="N184" s="897"/>
      <c r="O184" s="79" t="str">
        <f>IFERROR(IF(AND(N178=""),"",VLOOKUP(N178,Marks,28,0)),"")</f>
        <v>C</v>
      </c>
      <c r="P184" s="208" t="str">
        <f>IFERROR(IF(AND(N178=""),"",VLOOKUP(N178,Marks,26,0)),"")</f>
        <v>P</v>
      </c>
    </row>
    <row r="185" spans="1:35" ht="21" customHeight="1">
      <c r="A185" s="98">
        <f>IF(N178="","",A184+1)</f>
        <v>15</v>
      </c>
      <c r="B185" s="302" t="str">
        <f>IF('Master sheet'!$D$14="Hindi","गणित","Maths")</f>
        <v>गणित</v>
      </c>
      <c r="C185" s="656">
        <f>IFERROR(IF(AND(N178=""),"",VLOOKUP(N178,Marks,51,0)),"")</f>
        <v>25</v>
      </c>
      <c r="D185" s="658"/>
      <c r="E185" s="656">
        <f>IFERROR(IF(AND(N178=""),"",VLOOKUP(N178,Marks,52,0)),"")</f>
        <v>64</v>
      </c>
      <c r="F185" s="658"/>
      <c r="G185" s="656">
        <f>IFERROR(IF(AND(N178=""),"",VLOOKUP(N178,Marks,55,0)),"")</f>
        <v>21</v>
      </c>
      <c r="H185" s="658"/>
      <c r="I185" s="656">
        <f>IFERROR(IF(AND(N178=""),"",VLOOKUP(N178,Marks,56,0)),"")</f>
        <v>64</v>
      </c>
      <c r="J185" s="658"/>
      <c r="K185" s="377">
        <f>IFERROR(IF(AND(N178=""),"",SUM(C185,G185)),"")</f>
        <v>46</v>
      </c>
      <c r="L185" s="377">
        <f>IFERROR(IF(AND(N178=""),"",SUM(E185,I185)),"")</f>
        <v>128</v>
      </c>
      <c r="M185" s="896">
        <f>IFERROR(IF(AND(N178=""),"",SUM(K185,L185)),"")</f>
        <v>174</v>
      </c>
      <c r="N185" s="897"/>
      <c r="O185" s="79" t="str">
        <f>IFERROR(IF(AND(N178=""),"",VLOOKUP(N178,Marks,64,0)),"")</f>
        <v>A</v>
      </c>
      <c r="P185" s="208" t="str">
        <f>IFERROR(IF(AND(N178=""),"",VLOOKUP(N178,Marks,62,0)),"")</f>
        <v>P</v>
      </c>
      <c r="T185" s="322"/>
    </row>
    <row r="186" spans="1:35" ht="21" customHeight="1">
      <c r="A186" s="98">
        <f>IF(N178="","",A185+1)</f>
        <v>16</v>
      </c>
      <c r="B186" s="389"/>
      <c r="C186" s="887">
        <v>15</v>
      </c>
      <c r="D186" s="888"/>
      <c r="E186" s="887">
        <v>35</v>
      </c>
      <c r="F186" s="888"/>
      <c r="G186" s="887">
        <v>15</v>
      </c>
      <c r="H186" s="888"/>
      <c r="I186" s="887">
        <v>35</v>
      </c>
      <c r="J186" s="888"/>
      <c r="K186" s="387">
        <v>30</v>
      </c>
      <c r="L186" s="387">
        <v>70</v>
      </c>
      <c r="M186" s="887">
        <v>100</v>
      </c>
      <c r="N186" s="888"/>
      <c r="O186" s="889"/>
      <c r="P186" s="890"/>
      <c r="T186" s="322"/>
    </row>
    <row r="187" spans="1:35" ht="21" customHeight="1">
      <c r="A187" s="98">
        <f>IF(N178="","",A186+1)</f>
        <v>17</v>
      </c>
      <c r="B187" s="302" t="str">
        <f>IF('Master sheet'!$D$14="Hindi","अंग्रेजी","English")</f>
        <v>अंग्रेजी</v>
      </c>
      <c r="C187" s="656">
        <f>IFERROR(IF(AND(N178=""),"",VLOOKUP(N178,Marks,33,0)),"")</f>
        <v>12</v>
      </c>
      <c r="D187" s="658"/>
      <c r="E187" s="656">
        <f>IFERROR(IF(AND(N178=""),"",VLOOKUP(N178,Marks,34,0)),"")</f>
        <v>30</v>
      </c>
      <c r="F187" s="658"/>
      <c r="G187" s="656">
        <f>IFERROR(IF(AND(N178=""),"",VLOOKUP(N178,Marks,37,0)),"")</f>
        <v>10</v>
      </c>
      <c r="H187" s="658"/>
      <c r="I187" s="656">
        <f>IFERROR(IF(AND(N178=""),"",VLOOKUP(N178,Marks,38,0)),"")</f>
        <v>31</v>
      </c>
      <c r="J187" s="658"/>
      <c r="K187" s="377">
        <f>IFERROR(IF(AND(N178=""),"",SUM(C187,G187)),"")</f>
        <v>22</v>
      </c>
      <c r="L187" s="377">
        <f>IFERROR(IF(AND(N178=""),"",SUM(E187,I187)),"")</f>
        <v>61</v>
      </c>
      <c r="M187" s="896">
        <f>IFERROR(IF(AND(N178=""),"",SUM(K187,L187)),"")</f>
        <v>83</v>
      </c>
      <c r="N187" s="897"/>
      <c r="O187" s="79" t="str">
        <f>IFERROR(IF(AND(N178=""),"",VLOOKUP(N178,Marks,46,0)),"")</f>
        <v>B</v>
      </c>
      <c r="P187" s="208" t="str">
        <f>IFERROR(IF(AND(N178=""),"",VLOOKUP(N178,Marks,44,0)),"")</f>
        <v>P</v>
      </c>
    </row>
    <row r="188" spans="1:35" ht="23.25" customHeight="1">
      <c r="A188" s="98">
        <f>IF(N178="","",A187+1)</f>
        <v>18</v>
      </c>
      <c r="B188" s="303" t="str">
        <f>IF('Master sheet'!$D$14="Hindi","कुल योग","Total")</f>
        <v>कुल योग</v>
      </c>
      <c r="C188" s="914">
        <f>IF(AND(N178=""),"",IF(AND(C184="",C185="",C187=""),"",SUM(C184,C185,C187)))</f>
        <v>63</v>
      </c>
      <c r="D188" s="916"/>
      <c r="E188" s="914">
        <f>IF(AND(N178=""),"",IF(AND(E184="",E185="",E187=""),"",SUM(E184,E185,E187)))</f>
        <v>158</v>
      </c>
      <c r="F188" s="916"/>
      <c r="G188" s="914">
        <f>IF(AND(N178=""),"",IF(AND(G184="",G185="",G187=""),"",SUM(G184,G185,G187)))</f>
        <v>59</v>
      </c>
      <c r="H188" s="916"/>
      <c r="I188" s="914">
        <f>IF(AND(N178=""),"",IF(AND(I184="",I185="",I187=""),"",SUM(I184,I185,I187)))</f>
        <v>115</v>
      </c>
      <c r="J188" s="916"/>
      <c r="K188" s="378">
        <f>IF(AND(N178=""),"",IF(AND(K184="",K185="",K187=""),"",SUM(K184,K185,K187)))</f>
        <v>122</v>
      </c>
      <c r="L188" s="378">
        <f>IF(AND(N178=""),"",IF(AND(L184="",L185="",L187=""),"",SUM(L184,L185,L187)))</f>
        <v>273</v>
      </c>
      <c r="M188" s="896">
        <f>IF(AND(N178=""),"",IF(AND(M184="",M185="",M187=""),"",SUM(M184,M185,M187)))</f>
        <v>395</v>
      </c>
      <c r="N188" s="897"/>
      <c r="O188" s="388" t="str">
        <f>IFERROR(IF(AND(N178=""),"",VLOOKUP(N178,Marks,119,0)),"")</f>
        <v>B</v>
      </c>
      <c r="P188" s="211"/>
    </row>
    <row r="189" spans="1:35" ht="23.25" customHeight="1">
      <c r="A189" s="98">
        <f>IF(N178="","",A188+1)</f>
        <v>19</v>
      </c>
      <c r="B189" s="390"/>
      <c r="C189" s="887">
        <v>50</v>
      </c>
      <c r="D189" s="907"/>
      <c r="E189" s="907"/>
      <c r="F189" s="888"/>
      <c r="G189" s="887">
        <v>50</v>
      </c>
      <c r="H189" s="907"/>
      <c r="I189" s="907"/>
      <c r="J189" s="888"/>
      <c r="K189" s="887">
        <v>100</v>
      </c>
      <c r="L189" s="907"/>
      <c r="M189" s="907"/>
      <c r="N189" s="888"/>
      <c r="O189" s="908"/>
      <c r="P189" s="909"/>
    </row>
    <row r="190" spans="1:35" ht="21" customHeight="1">
      <c r="A190" s="98">
        <f>IF(N178="","",A189+1)</f>
        <v>20</v>
      </c>
      <c r="B190" s="307" t="str">
        <f>IF('Master sheet'!$D$14="Hindi","पर्यावरण अध्ययन","EVS")</f>
        <v>पर्यावरण अध्ययन</v>
      </c>
      <c r="C190" s="656">
        <f>IFERROR(IF(AND(N178=""),"",VLOOKUP(N178,Marks,69,0)),"")</f>
        <v>45</v>
      </c>
      <c r="D190" s="657"/>
      <c r="E190" s="657"/>
      <c r="F190" s="658"/>
      <c r="G190" s="656">
        <f>IFERROR(IF(AND(N178=""),"",VLOOKUP(N178,Marks,73,0)),"")</f>
        <v>47</v>
      </c>
      <c r="H190" s="657"/>
      <c r="I190" s="657"/>
      <c r="J190" s="658"/>
      <c r="K190" s="914">
        <f>IFERROR(IF(AND(N178=""),"",SUM(C190,G190)),"")</f>
        <v>92</v>
      </c>
      <c r="L190" s="915"/>
      <c r="M190" s="915"/>
      <c r="N190" s="916"/>
      <c r="O190" s="79" t="str">
        <f>IFERROR(IF(AND(N178=""),"",VLOOKUP(N178,Marks,82,0)),"")</f>
        <v>A</v>
      </c>
      <c r="P190" s="208" t="str">
        <f>IFERROR(IF(AND(N178=""),"",VLOOKUP(N178,Marks,80,0)),"")</f>
        <v>P</v>
      </c>
    </row>
    <row r="191" spans="1:35" ht="12" customHeight="1">
      <c r="A191" s="98">
        <f>IF(N178="","",A190+1)</f>
        <v>21</v>
      </c>
      <c r="B191" s="913"/>
      <c r="C191" s="913"/>
      <c r="D191" s="913"/>
      <c r="E191" s="913"/>
      <c r="F191" s="913"/>
      <c r="G191" s="913"/>
      <c r="H191" s="913"/>
      <c r="I191" s="913"/>
      <c r="J191" s="913"/>
      <c r="K191" s="913"/>
      <c r="L191" s="913"/>
      <c r="M191" s="913"/>
      <c r="N191" s="913"/>
      <c r="O191" s="913"/>
      <c r="P191" s="913"/>
    </row>
    <row r="192" spans="1:35" ht="21" customHeight="1">
      <c r="A192" s="98">
        <f>IF(N178="","",A191+1)</f>
        <v>22</v>
      </c>
      <c r="B192" s="917" t="str">
        <f>IF('Master sheet'!$D$14="Hindi","अतिरिक्त विषय ","Extra Subject")</f>
        <v xml:space="preserve">अतिरिक्त विषय </v>
      </c>
      <c r="C192" s="917"/>
      <c r="D192" s="917"/>
      <c r="E192" s="917"/>
      <c r="F192" s="917"/>
      <c r="G192" s="917"/>
      <c r="H192" s="917"/>
      <c r="I192" s="917"/>
      <c r="J192" s="917"/>
      <c r="K192" s="917"/>
      <c r="L192" s="917"/>
      <c r="M192" s="917"/>
      <c r="N192" s="917"/>
      <c r="O192" s="917"/>
      <c r="P192" s="917"/>
    </row>
    <row r="193" spans="1:24" ht="21" customHeight="1">
      <c r="A193" s="98">
        <f>IF(N178="","",A192+1)</f>
        <v>23</v>
      </c>
      <c r="B193" s="357" t="str">
        <f>IF('Master sheet'!$D$14="Hindi","विषय","Subject")</f>
        <v>विषय</v>
      </c>
      <c r="C193" s="905" t="str">
        <f>IF('Master sheet'!$D$14="Hindi","पूर्णांक","M.M.")</f>
        <v>पूर्णांक</v>
      </c>
      <c r="D193" s="906"/>
      <c r="E193" s="905" t="str">
        <f>IF('Master sheet'!$D$14="Hindi","प्राप्तांक","Ob.M.")</f>
        <v>प्राप्तांक</v>
      </c>
      <c r="F193" s="906"/>
      <c r="G193" s="905" t="str">
        <f>IF('Master sheet'!$D$14="Hindi","ग्रेड","Grade")</f>
        <v>ग्रेड</v>
      </c>
      <c r="H193" s="906"/>
      <c r="I193" s="905" t="str">
        <f>IF('Master sheet'!$D$14="Hindi","विषय","Subject")</f>
        <v>विषय</v>
      </c>
      <c r="J193" s="906"/>
      <c r="K193" s="905" t="str">
        <f>IF('Master sheet'!$D$14="Hindi","पूर्णांक","M.M.")</f>
        <v>पूर्णांक</v>
      </c>
      <c r="L193" s="906"/>
      <c r="M193" s="905" t="str">
        <f>IF('Master sheet'!$D$14="Hindi","प्राप्तांक","Ob.M.")</f>
        <v>प्राप्तांक</v>
      </c>
      <c r="N193" s="906"/>
      <c r="O193" s="905" t="str">
        <f>IF('Master sheet'!$D$14="Hindi","ग्रेड","Grade")</f>
        <v>ग्रेड</v>
      </c>
      <c r="P193" s="906"/>
    </row>
    <row r="194" spans="1:24" ht="21" customHeight="1">
      <c r="A194" s="98">
        <f>IF(N178="","",A193+1)</f>
        <v>24</v>
      </c>
      <c r="B194" s="302" t="str">
        <f>IF(AND(N178=""),"",'Result Sheet'!$DA$4)</f>
        <v>COMPUTER</v>
      </c>
      <c r="C194" s="898">
        <f>IF(AND(N178=""),"",'Result Sheet'!$DC$7)</f>
        <v>100</v>
      </c>
      <c r="D194" s="898"/>
      <c r="E194" s="899">
        <f>IFERROR(IF(AND(N178=""),"",VLOOKUP(N178,Marks,106,0)),"")</f>
        <v>0</v>
      </c>
      <c r="F194" s="899"/>
      <c r="G194" s="900" t="str">
        <f>IFERROR(IF(AND(N178=""),"",VLOOKUP(N178,Marks,107,0)),"")</f>
        <v/>
      </c>
      <c r="H194" s="900"/>
      <c r="I194" s="901" t="str">
        <f>IF(AND(N178=""),"",'Result Sheet'!$DE$4)</f>
        <v>G.K.</v>
      </c>
      <c r="J194" s="901"/>
      <c r="K194" s="898">
        <f>IF(AND(N178=""),"",'Result Sheet'!$DG$7)</f>
        <v>100</v>
      </c>
      <c r="L194" s="898"/>
      <c r="M194" s="899">
        <f>IFERROR(IF(AND(N178=""),"",VLOOKUP(N178,Marks,110,0)),"")</f>
        <v>0</v>
      </c>
      <c r="N194" s="899"/>
      <c r="O194" s="900" t="str">
        <f>IFERROR(IF(AND(N178=""),"",VLOOKUP(N178,Marks,111,0)),"")</f>
        <v/>
      </c>
      <c r="P194" s="900"/>
    </row>
    <row r="195" spans="1:24" ht="21" customHeight="1">
      <c r="A195" s="98">
        <f>IF(N178="","",A194+1)</f>
        <v>25</v>
      </c>
      <c r="B195" s="918" t="str">
        <f>IF('Master sheet'!$D$14="Hindi","विषय","Subject")</f>
        <v>विषय</v>
      </c>
      <c r="C195" s="918"/>
      <c r="D195" s="919" t="str">
        <f>IF('Master sheet'!$D$14="Hindi","प्राप्तांक","Marks ")</f>
        <v>प्राप्तांक</v>
      </c>
      <c r="E195" s="920"/>
      <c r="F195" s="305" t="str">
        <f>IF('Master sheet'!$D$14="Hindi","ग्रेड","Grade")</f>
        <v>ग्रेड</v>
      </c>
      <c r="G195" s="918" t="str">
        <f>IF('Master sheet'!$D$14="Hindi","विषय","Subject")</f>
        <v>विषय</v>
      </c>
      <c r="H195" s="918"/>
      <c r="I195" s="919" t="str">
        <f>IF('Master sheet'!$D$14="Hindi","प्राप्तांक","Marks")</f>
        <v>प्राप्तांक</v>
      </c>
      <c r="J195" s="920"/>
      <c r="K195" s="305" t="str">
        <f>IF('Master sheet'!$D$14="Hindi","ग्रेड","Grade")</f>
        <v>ग्रेड</v>
      </c>
      <c r="L195" s="918" t="str">
        <f>IF('Master sheet'!$D$14="Hindi","विषय","Subject")</f>
        <v>विषय</v>
      </c>
      <c r="M195" s="918"/>
      <c r="N195" s="919" t="str">
        <f>IF('Master sheet'!$D$14="Hindi","प्राप्तांक","Marks")</f>
        <v>प्राप्तांक</v>
      </c>
      <c r="O195" s="920"/>
      <c r="P195" s="364" t="str">
        <f>IF('Master sheet'!$D$14="Hindi","ग्रेड","Grade")</f>
        <v>ग्रेड</v>
      </c>
    </row>
    <row r="196" spans="1:24" ht="21" customHeight="1">
      <c r="A196" s="98">
        <f>IF(N178="","",A195+1)</f>
        <v>26</v>
      </c>
      <c r="B196" s="921" t="str">
        <f>IF('Master sheet'!$D$14="Hindi","कार्यानुभव","WORK EXP.")</f>
        <v>कार्यानुभव</v>
      </c>
      <c r="C196" s="922"/>
      <c r="D196" s="922"/>
      <c r="E196" s="70">
        <f>IFERROR(IF(AND(N178=""),"",VLOOKUP(N178,Marks,85,0)),"")</f>
        <v>43</v>
      </c>
      <c r="F196" s="79" t="str">
        <f>IFERROR(IF(AND(N178=""),"",VLOOKUP(N178,Marks,89,0)),"")</f>
        <v>A</v>
      </c>
      <c r="G196" s="921" t="str">
        <f>IF('Master sheet'!$D$14="Hindi","कला शिक्षा","ART EDU.")</f>
        <v>कला शिक्षा</v>
      </c>
      <c r="H196" s="922"/>
      <c r="I196" s="922"/>
      <c r="J196" s="70">
        <f>IFERROR(IF(AND(N178=""),"",VLOOKUP(N178,Marks,92,0)),"")</f>
        <v>33</v>
      </c>
      <c r="K196" s="79" t="str">
        <f>IFERROR(IF(AND(N178=""),"",VLOOKUP(N178,Marks,96,0)),"")</f>
        <v>B</v>
      </c>
      <c r="L196" s="923" t="str">
        <f>IF('Master sheet'!$D$14="Hindi","स्वा. एवं शा. शिक्षा","HE.&amp;PH. EDU.")</f>
        <v>स्वा. एवं शा. शिक्षा</v>
      </c>
      <c r="M196" s="924"/>
      <c r="N196" s="924"/>
      <c r="O196" s="70">
        <f>IFERROR(IF(AND(N178=""),"",VLOOKUP(N178,Marks,99,0)),"")</f>
        <v>84</v>
      </c>
      <c r="P196" s="79" t="str">
        <f>IFERROR(IF(AND(N178=""),"",VLOOKUP(N178,Marks,103,0)),"")</f>
        <v>A</v>
      </c>
    </row>
    <row r="197" spans="1:24" ht="9" customHeight="1">
      <c r="A197" s="98">
        <f>IF(N178="","",A196+1)</f>
        <v>27</v>
      </c>
      <c r="B197" s="308"/>
      <c r="C197" s="308"/>
      <c r="D197" s="308"/>
      <c r="E197" s="362"/>
      <c r="F197" s="363"/>
      <c r="G197" s="308"/>
      <c r="H197" s="308"/>
      <c r="I197" s="308"/>
      <c r="J197" s="362"/>
      <c r="K197" s="363"/>
      <c r="L197" s="309"/>
      <c r="M197" s="309"/>
      <c r="N197" s="309"/>
      <c r="O197" s="362"/>
      <c r="P197" s="363"/>
    </row>
    <row r="198" spans="1:24" ht="21" customHeight="1">
      <c r="A198" s="98">
        <f>IF(N178="","",A197+1)</f>
        <v>28</v>
      </c>
      <c r="B198" s="903" t="str">
        <f>IF('Master sheet'!$D$14="Hindi","कुल कार्य दिवस :-","Total Meeting :-")</f>
        <v>कुल कार्य दिवस :-</v>
      </c>
      <c r="C198" s="903"/>
      <c r="D198" s="903"/>
      <c r="E198" s="902">
        <f>IFERROR(IF(AND(N178=""),"",VLOOKUP(N178,Marks,117,0)),"")</f>
        <v>220</v>
      </c>
      <c r="F198" s="902"/>
      <c r="G198" s="902"/>
      <c r="H198" s="902"/>
      <c r="I198" s="903" t="str">
        <f>IF('Master sheet'!$D$14="Hindi","कुल उपस्थिति :-","Total Attendance :-")</f>
        <v>कुल उपस्थिति :-</v>
      </c>
      <c r="J198" s="903"/>
      <c r="K198" s="903"/>
      <c r="L198" s="903"/>
      <c r="M198" s="904">
        <f>IFERROR(IF(AND(N178=""),"",VLOOKUP(N178,Marks,118,0)),"")</f>
        <v>26</v>
      </c>
      <c r="N198" s="904"/>
      <c r="O198" s="904"/>
      <c r="P198" s="904"/>
    </row>
    <row r="199" spans="1:24" ht="21" customHeight="1">
      <c r="A199" s="98">
        <f>IF(N178="","",A198+1)</f>
        <v>29</v>
      </c>
      <c r="B199" s="903" t="str">
        <f>IF('Master sheet'!$D$14="Hindi","परिणाम :-","Result :-")</f>
        <v>परिणाम :-</v>
      </c>
      <c r="C199" s="903"/>
      <c r="D199" s="903"/>
      <c r="E199" s="926" t="str">
        <f>IFERROR(IF(AND(N178=""),"",VLOOKUP(N178,Marks,116,0)),"")</f>
        <v>कक्षोंन्नति</v>
      </c>
      <c r="F199" s="926"/>
      <c r="G199" s="926"/>
      <c r="H199" s="926"/>
      <c r="I199" s="903" t="str">
        <f>IF('Master sheet'!$D$14="Hindi","परिणाम प्रतिशत में :-","Result in Percentage :-")</f>
        <v>परिणाम प्रतिशत में :-</v>
      </c>
      <c r="J199" s="903"/>
      <c r="K199" s="903"/>
      <c r="L199" s="903"/>
      <c r="M199" s="927">
        <f>IFERROR(IF(AND(N178=""),"",VLOOKUP(N178,Marks,113,0)),"")</f>
        <v>79</v>
      </c>
      <c r="N199" s="927"/>
      <c r="O199" s="927"/>
      <c r="P199" s="927"/>
    </row>
    <row r="200" spans="1:24" ht="21" customHeight="1">
      <c r="A200" s="98">
        <f>IF(N178="","",A199+1)</f>
        <v>30</v>
      </c>
      <c r="B200" s="903" t="str">
        <f>IF('Master sheet'!$D$14="Hindi","श्रेणी / ग्रेड :-","Division / Grade :-")</f>
        <v>श्रेणी / ग्रेड :-</v>
      </c>
      <c r="C200" s="903"/>
      <c r="D200" s="903"/>
      <c r="E200" s="209" t="str">
        <f>IFERROR(IF(AND(N178=""),"",VLOOKUP(N178,Marks,114,0)),"")</f>
        <v>I</v>
      </c>
      <c r="F200" s="210" t="s">
        <v>128</v>
      </c>
      <c r="G200" s="928" t="str">
        <f>IFERROR(IF(AND(N178=""),"",VLOOKUP(N178,Marks,119,0)),"")</f>
        <v>B</v>
      </c>
      <c r="H200" s="928"/>
      <c r="I200" s="903" t="str">
        <f>IF('Master sheet'!$D$14="Hindi","कक्षा में स्थान :-","Position in the Class :-")</f>
        <v>कक्षा में स्थान :-</v>
      </c>
      <c r="J200" s="903"/>
      <c r="K200" s="903"/>
      <c r="L200" s="903"/>
      <c r="M200" s="929">
        <f>IFERROR(IF(AND(N178=""),"",VLOOKUP(N178,Marks,115,0)),"")</f>
        <v>17.000000000000298</v>
      </c>
      <c r="N200" s="929"/>
      <c r="O200" s="929"/>
      <c r="P200" s="929"/>
    </row>
    <row r="201" spans="1:24" ht="21" customHeight="1">
      <c r="A201" s="98">
        <f>IF(N178="","",A200+1)</f>
        <v>31</v>
      </c>
      <c r="B201" s="930" t="str">
        <f>IF('Master sheet'!$D$14="Hindi","परीक्षा परिणाम घोषणा दिनांक :-","Result Declaration Date :-")</f>
        <v>परीक्षा परिणाम घोषणा दिनांक :-</v>
      </c>
      <c r="C201" s="930"/>
      <c r="D201" s="930"/>
      <c r="E201" s="931">
        <f>IFERROR(IF(AND(N178=""),"",'Master sheet'!$D$13),"")</f>
        <v>46106</v>
      </c>
      <c r="F201" s="931"/>
      <c r="G201" s="931"/>
      <c r="H201" s="408"/>
      <c r="I201" s="71"/>
      <c r="J201" s="71"/>
      <c r="K201" s="45"/>
      <c r="L201" s="71"/>
      <c r="M201" s="71"/>
      <c r="N201" s="71"/>
      <c r="O201" s="71"/>
      <c r="P201" s="71"/>
    </row>
    <row r="202" spans="1:24" ht="54" customHeight="1">
      <c r="A202" s="98">
        <f>IF(N178="","",A201+1)</f>
        <v>32</v>
      </c>
      <c r="B202" s="932" t="str">
        <f>IFERROR(IF(AND(N178=""),"",'Result Sheet'!$DO$211),"")</f>
        <v>( PUSHPENDRA JAWRA )</v>
      </c>
      <c r="C202" s="932"/>
      <c r="D202" s="932"/>
      <c r="E202" s="932"/>
      <c r="F202" s="933" t="str">
        <f>IF(AND(N178=""),"",CONCATENATE("(",'Master sheet'!$D$17," )"))</f>
        <v>(Suresh Kumar )</v>
      </c>
      <c r="G202" s="933"/>
      <c r="H202" s="933"/>
      <c r="I202" s="933"/>
      <c r="J202" s="933"/>
      <c r="K202" s="933" t="str">
        <f>IF(AND(N178=""),"",CONCATENATE("(",'Master sheet'!$D$15," )"))</f>
        <v>(Dewanand )</v>
      </c>
      <c r="L202" s="933"/>
      <c r="M202" s="933"/>
      <c r="N202" s="933"/>
      <c r="O202" s="933"/>
      <c r="P202" s="933"/>
    </row>
    <row r="203" spans="1:24" ht="24.75" customHeight="1">
      <c r="A203" s="98">
        <f>IF(N178="","",A202+1)</f>
        <v>33</v>
      </c>
      <c r="B203" s="934" t="str">
        <f>IF('Master sheet'!$D$14="Hindi","हस्ताक्षर कक्षाध्यापक","Signature of the class teacher")</f>
        <v>हस्ताक्षर कक्षाध्यापक</v>
      </c>
      <c r="C203" s="934"/>
      <c r="D203" s="934"/>
      <c r="E203" s="934"/>
      <c r="F203" s="934" t="str">
        <f>IF('Master sheet'!$D$14="Hindi","हस्ताक्षर परीक्षा प्रभारी","Signature of the exam. Incharge")</f>
        <v>हस्ताक्षर परीक्षा प्रभारी</v>
      </c>
      <c r="G203" s="934"/>
      <c r="H203" s="934"/>
      <c r="I203" s="934"/>
      <c r="J203" s="934"/>
      <c r="K203" s="934" t="str">
        <f>IF('Master sheet'!$D$14="Hindi","हस्ताक्षर संस्था प्रधान","Head of Institute's Signature")</f>
        <v>हस्ताक्षर संस्था प्रधान</v>
      </c>
      <c r="L203" s="934"/>
      <c r="M203" s="934"/>
      <c r="N203" s="934"/>
      <c r="O203" s="934"/>
      <c r="P203" s="934"/>
    </row>
    <row r="205" spans="1:24" ht="24" customHeight="1">
      <c r="A205" s="98">
        <f>IF(N212="","",1)</f>
        <v>1</v>
      </c>
      <c r="B205" s="935" t="str">
        <f>IF('Master sheet'!$D$14="Hindi","वार्षिक रिपोर्ट कार्ड ","Report Card")</f>
        <v xml:space="preserve">वार्षिक रिपोर्ट कार्ड </v>
      </c>
      <c r="C205" s="935"/>
      <c r="D205" s="935"/>
      <c r="E205" s="935"/>
      <c r="F205" s="935"/>
      <c r="G205" s="935"/>
      <c r="H205" s="935"/>
      <c r="I205" s="935"/>
      <c r="J205" s="935"/>
      <c r="K205" s="935"/>
      <c r="L205" s="935"/>
      <c r="M205" s="935"/>
      <c r="N205" s="935"/>
      <c r="O205" s="935"/>
      <c r="P205" s="935"/>
      <c r="S205" s="311"/>
      <c r="T205" s="311"/>
      <c r="U205" s="311"/>
      <c r="V205" s="311"/>
      <c r="W205" s="311"/>
      <c r="X205" s="45"/>
    </row>
    <row r="206" spans="1:24" ht="18.95" customHeight="1">
      <c r="A206" s="98">
        <f>IF(N212="","",A205+1)</f>
        <v>2</v>
      </c>
      <c r="B206" s="936" t="str">
        <f>IF('Master sheet'!$D$14="Hindi","शिक्षा विभाग, राजस्थान सरकार","Education Department, Rajasthan Government")</f>
        <v>शिक्षा विभाग, राजस्थान सरकार</v>
      </c>
      <c r="C206" s="936"/>
      <c r="D206" s="936"/>
      <c r="E206" s="936"/>
      <c r="F206" s="936"/>
      <c r="G206" s="936"/>
      <c r="H206" s="936"/>
      <c r="I206" s="936"/>
      <c r="J206" s="936"/>
      <c r="K206" s="936"/>
      <c r="L206" s="936"/>
      <c r="M206" s="936"/>
      <c r="N206" s="936"/>
      <c r="O206" s="936"/>
      <c r="P206" s="936"/>
      <c r="S206" s="311"/>
      <c r="T206" s="311"/>
      <c r="U206" s="312"/>
      <c r="V206" s="311"/>
      <c r="W206" s="311"/>
      <c r="X206" s="45"/>
    </row>
    <row r="207" spans="1:24" s="99" customFormat="1" ht="24" customHeight="1">
      <c r="A207" s="98">
        <f>IF(N212="","",A206+1)</f>
        <v>3</v>
      </c>
      <c r="B207" s="884" t="str">
        <f>IF('Master sheet'!$D$14="Hindi","विद्यालय का नाम :-","School Name :- ")</f>
        <v>विद्यालय का नाम :-</v>
      </c>
      <c r="C207" s="884"/>
      <c r="D207" s="884"/>
      <c r="E207" s="885" t="str">
        <f>IF(AND(N212=""),"",IF('Master sheet'!$D$14="Hindi",'Master sheet'!$D$8,'Master sheet'!$D$7))</f>
        <v xml:space="preserve">महात्मा गाँधी राजकीय विद्यालय (अंग्रेजी माध्यम) बर, पाली </v>
      </c>
      <c r="F207" s="885"/>
      <c r="G207" s="885"/>
      <c r="H207" s="885"/>
      <c r="I207" s="885"/>
      <c r="J207" s="885"/>
      <c r="K207" s="885"/>
      <c r="L207" s="885"/>
      <c r="M207" s="885"/>
      <c r="N207" s="885"/>
      <c r="O207" s="885"/>
      <c r="P207" s="885"/>
      <c r="S207" s="313"/>
      <c r="T207" s="323"/>
      <c r="U207" s="312"/>
      <c r="V207" s="323"/>
      <c r="W207" s="313"/>
      <c r="X207" s="324"/>
    </row>
    <row r="208" spans="1:24" ht="18.95" customHeight="1">
      <c r="A208" s="98">
        <f>IF(N212="","",A207+1)</f>
        <v>4</v>
      </c>
      <c r="B208" s="318"/>
      <c r="C208" s="318"/>
      <c r="D208" s="318"/>
      <c r="E208" s="886" t="str">
        <f>IF(AND(N212=""),"",IF('Master sheet'!$D$14="Hindi",CONCATENATE("(विद्यालय मान्यता क्रमांक व वर्ष : ","  ",'Master sheet'!$D$6),CONCATENATE("(School Recognition Number &amp; Years : ","  ",'Master sheet'!$D$6)))</f>
        <v>(विद्यालय मान्यता क्रमांक व वर्ष :   शिक्षा/पाली/1995/2001</v>
      </c>
      <c r="F208" s="886"/>
      <c r="G208" s="886"/>
      <c r="H208" s="886"/>
      <c r="I208" s="886"/>
      <c r="J208" s="886"/>
      <c r="K208" s="886"/>
      <c r="L208" s="886"/>
      <c r="M208" s="886"/>
      <c r="N208" s="886"/>
      <c r="O208" s="886"/>
      <c r="P208" s="886"/>
      <c r="S208" s="311"/>
      <c r="T208" s="311"/>
      <c r="U208" s="311"/>
      <c r="V208" s="311"/>
      <c r="W208" s="311"/>
      <c r="X208" s="45"/>
    </row>
    <row r="209" spans="1:35" ht="18.95" customHeight="1">
      <c r="A209" s="98">
        <f>IF(N212="","",A208+1)</f>
        <v>5</v>
      </c>
      <c r="B209" s="316" t="str">
        <f>IF('Master sheet'!$D$14="Hindi","कक्षा  :-","CLASS :- ")</f>
        <v>कक्षा  :-</v>
      </c>
      <c r="C209" s="937" t="str">
        <f>IFERROR(IF(AND(N212=""),"",VLOOKUP(N212,Marks,2,0)),"")</f>
        <v>PP+5</v>
      </c>
      <c r="D209" s="937"/>
      <c r="E209" s="938" t="str">
        <f>IF('Master sheet'!$D$14="Hindi","सेक्शन :-","Section :- ")</f>
        <v>सेक्शन :-</v>
      </c>
      <c r="F209" s="938"/>
      <c r="G209" s="938"/>
      <c r="H209" s="937" t="str">
        <f>IFERROR(IF(AND(N212=""),"",VLOOKUP(N212,Marks,3,0)),"")</f>
        <v>A</v>
      </c>
      <c r="I209" s="937"/>
      <c r="J209" s="939" t="str">
        <f>IF('Master sheet'!$D$14="Hindi","सत्र :- ","Session :- ")</f>
        <v xml:space="preserve">सत्र :- </v>
      </c>
      <c r="K209" s="939"/>
      <c r="L209" s="939"/>
      <c r="M209" s="939"/>
      <c r="N209" s="949" t="str">
        <f>IF(AND(N212=""),"",'Marks Entry Nursery'!$I$2)</f>
        <v>2025-26</v>
      </c>
      <c r="O209" s="949"/>
      <c r="P209" s="949"/>
      <c r="S209" s="311"/>
      <c r="T209" s="311"/>
      <c r="U209" s="311"/>
      <c r="V209" s="311"/>
      <c r="W209" s="311"/>
      <c r="X209" s="45"/>
      <c r="AH209" s="321" t="str">
        <f>N211</f>
        <v>28-09-2015</v>
      </c>
    </row>
    <row r="210" spans="1:35" ht="18.95" customHeight="1">
      <c r="A210" s="98">
        <f>IF(N212="","",A209+1)</f>
        <v>6</v>
      </c>
      <c r="B210" s="946" t="str">
        <f>IF('Master sheet'!$D$14="Hindi","विद्यार्थी का नाम :-","Student's Name :-")</f>
        <v>विद्यार्थी का नाम :-</v>
      </c>
      <c r="C210" s="946"/>
      <c r="D210" s="946"/>
      <c r="E210" s="947" t="str">
        <f>IFERROR(IF(AND(N212=""),"",VLOOKUP(N212,Marks,6,0)),"")</f>
        <v>DAKSH PRAJAPAT</v>
      </c>
      <c r="F210" s="947"/>
      <c r="G210" s="947"/>
      <c r="H210" s="947"/>
      <c r="I210" s="947"/>
      <c r="J210" s="925" t="str">
        <f>IF('Master sheet'!$D$14="Hindi","प्रवेशांक :","SR. NO. :")</f>
        <v>प्रवेशांक :</v>
      </c>
      <c r="K210" s="925"/>
      <c r="L210" s="925"/>
      <c r="M210" s="925"/>
      <c r="N210" s="950">
        <f>IFERROR(IF(AND(N212=""),"",VLOOKUP(N212,Marks,5,0)),"")</f>
        <v>942</v>
      </c>
      <c r="O210" s="950"/>
      <c r="P210" s="950"/>
      <c r="S210" s="311"/>
      <c r="T210" s="311"/>
      <c r="U210" s="311"/>
      <c r="V210" s="311"/>
      <c r="W210" s="311"/>
      <c r="X210" s="45"/>
      <c r="AG210" s="44">
        <f>YEAR(AH209)</f>
        <v>2015</v>
      </c>
      <c r="AH210" s="44">
        <f>MONTH(AH209)</f>
        <v>9</v>
      </c>
      <c r="AI210" s="44">
        <f>DAY(AH209)</f>
        <v>28</v>
      </c>
    </row>
    <row r="211" spans="1:35" ht="18.95" customHeight="1">
      <c r="A211" s="98">
        <f>IF(N212="","",A210+1)</f>
        <v>7</v>
      </c>
      <c r="B211" s="946" t="str">
        <f>IF('Master sheet'!$D$14="Hindi","पिता का नाम :-","Father's Name :-")</f>
        <v>पिता का नाम :-</v>
      </c>
      <c r="C211" s="946"/>
      <c r="D211" s="946"/>
      <c r="E211" s="947" t="str">
        <f>IFERROR(IF(AND(N212=""),"",VLOOKUP(N212,Marks,7,0)),"")</f>
        <v>PRAKASH PRAJAPAT</v>
      </c>
      <c r="F211" s="947"/>
      <c r="G211" s="947"/>
      <c r="H211" s="947"/>
      <c r="I211" s="947"/>
      <c r="J211" s="925" t="str">
        <f>IF('Master sheet'!$D$14="Hindi","जन्म तिथि :","Date of Birth :")</f>
        <v>जन्म तिथि :</v>
      </c>
      <c r="K211" s="925"/>
      <c r="L211" s="925"/>
      <c r="M211" s="925"/>
      <c r="N211" s="951" t="str">
        <f>IFERROR(IF(AND(N212=""),"",VLOOKUP(N212,Marks,4,0)),"")</f>
        <v>28-09-2015</v>
      </c>
      <c r="O211" s="951"/>
      <c r="P211" s="951"/>
      <c r="S211" s="45"/>
      <c r="T211" s="45"/>
      <c r="U211" s="45"/>
      <c r="V211" s="45"/>
      <c r="W211" s="45"/>
      <c r="X211" s="45"/>
      <c r="AG211" s="44" t="str">
        <f>IF(AG210=2000,"दो हजार",IF(AG210=2001,"दो हजार एक",IF(AG210=2002,"दो हजार दो",IF(AG210=2003,"दो हजार तीन",IF(AG210=2004,"दो हजार चार",IF(AG210=2005,"दो हजार पांच",IF(AG210=2006,"दो हजार छः",IF(AG210=2007,"दो हजार सात",IF(AG210=2008,"दो हजार आठ",IF(AG210=2009,"दो हजार नौ",IF(AG210=2010,"दो हजार दस",IF(AG210=2011,"दो हजार ग्यारह",IF(AG210=2012,"दो हजार बारह",IF(AG210=2013,"दो हजार तेरह",IF(AG210=2014,"दो हजार चौदह",IF(AG210=2015,"दो हजार पंद्रह",IF(AG210=2016,"दो हजार सोलह",IF(AG210=2017,"दो हजार सत्रह",IF(AG210=2018,"दो हजार अठारह",IF(AG210=2019,"दो हजार उन्नीस",IF(AG210=2020,"दो हजार बीस",IF(AG210=2021,"दो हजार इक्कीस",IF(AG210=2022,"दो हजार बाइस","")))))))))))))))))))))))</f>
        <v>दो हजार पंद्रह</v>
      </c>
      <c r="AH211" s="44" t="str">
        <f>IF(AH210=1,"जनवरी",IF(AH210=2,"फरवरी",IF(AH210=3,"मार्च",IF(AH210=4,"अप्रैल",IF(AH210=5,"मई",IF(AH210=6,"जून",IF(AH210=7,"जुलाई",IF(AH210=8,"अगस्त",IF(AH210=9,"सितम्बर",IF(AH210=10,"अक्टूबर",IF(AH210=11,"नवम्बर",IF(AH210=12,"दिसम्बर",""))))))))))))</f>
        <v>सितम्बर</v>
      </c>
      <c r="AI211" s="44" t="str">
        <f>IF(AI210=1,"एक",IF(AI210=2,"दो",IF(AI210=3,"तीन",IF(AI210=4,"चार",IF(AI210=5,"पांच",IF(AI210=6,"छः",IF(AI210=7,"सात",IF(AI210=8,"आठ",IF(AI210=9,"नौ",IF(AI210=10,"दस",IF(AI210=11,"ग्यारह",IF(AI210=12,"बारह",IF(AI210=13,"तेरह",IF(AI210=14,"चौदह",IF(AI210=15,"पंद्रह",IF(AI210=16,"सोलह",IF(AI210=17,"सत्रह",IF(AI210=18,"अठारह",IF(AI210=19,"उन्नीस",IF(AI210=20,"बीस",IF(AI210=21,"इक्कीस",IF(AI210=22,"बाइस",IF(AI210=23,"तेईस",IF(AI210=24,"चौबीस",IF(AI210=25,"पचीस",IF(AI210=26,"छबीस",IF(AI210=27,"सताईस",IF(AI210=28,"अठाइस",IF(AI210=29,"उन्नतीस",IF(AI210=30,"तीस",IF(AI210=31,"इकतीस","")))))))))))))))))))))))))))))))</f>
        <v>अठाइस</v>
      </c>
    </row>
    <row r="212" spans="1:35" ht="18.95" customHeight="1">
      <c r="A212" s="98">
        <f>IF(N212="","",A211+1)</f>
        <v>8</v>
      </c>
      <c r="B212" s="946" t="str">
        <f>IF('Master sheet'!$D$14="Hindi","माता का नाम :-","Mother's Name :-")</f>
        <v>माता का नाम :-</v>
      </c>
      <c r="C212" s="946"/>
      <c r="D212" s="946"/>
      <c r="E212" s="947" t="str">
        <f>IFERROR(IF(AND(N212=""),"",VLOOKUP(N212,Marks,8,0)),"")</f>
        <v>REKHA PRAJAPATI</v>
      </c>
      <c r="F212" s="947"/>
      <c r="G212" s="947"/>
      <c r="H212" s="947"/>
      <c r="I212" s="947"/>
      <c r="J212" s="925" t="str">
        <f>IF('Master sheet'!$D$14="Hindi","रोल नंबर :-","Roll No. :")</f>
        <v>रोल नंबर :-</v>
      </c>
      <c r="K212" s="925"/>
      <c r="L212" s="925"/>
      <c r="M212" s="925"/>
      <c r="N212" s="948">
        <f>IF(N178="","",IF(AND(N178+1&gt;$Y$6),"",N178+1))</f>
        <v>307</v>
      </c>
      <c r="O212" s="948"/>
      <c r="P212" s="948"/>
      <c r="AH212" s="44" t="str">
        <f>CONCATENATE(AI211," ",AH211," ",AG211)</f>
        <v>अठाइस सितम्बर दो हजार पंद्रह</v>
      </c>
    </row>
    <row r="213" spans="1:35" ht="18.95" customHeight="1">
      <c r="A213" s="98">
        <f>IF(N212="","",A212+1)</f>
        <v>9</v>
      </c>
      <c r="B213" s="946" t="str">
        <f>IF('Master sheet'!$D$14="Hindi","जन्मतिथि शब्दों में :-","Date of Birth in Words :-")</f>
        <v>जन्मतिथि शब्दों में :-</v>
      </c>
      <c r="C213" s="946"/>
      <c r="D213" s="946"/>
      <c r="E213" s="947" t="str">
        <f>IFERROR(IF('Master sheet'!$D$14="Hindi",AH212,AH214),"")</f>
        <v>अठाइस सितम्बर दो हजार पंद्रह</v>
      </c>
      <c r="F213" s="947"/>
      <c r="G213" s="947"/>
      <c r="H213" s="947"/>
      <c r="I213" s="947"/>
      <c r="J213" s="947"/>
      <c r="K213" s="947"/>
      <c r="L213" s="947"/>
      <c r="M213" s="947"/>
      <c r="N213" s="947"/>
      <c r="O213" s="947"/>
      <c r="P213" s="317"/>
      <c r="AG213" s="44" t="str">
        <f>IF(AG210=1961,"NINETEEN SIXTY ONE",IF(AG210=1962,"NINETEEN SIXTY TWO",IF(AG210=1963,"NINETEEN SIXTY THREE",IF(AG210=1964,"NINETEEN SIXTY FOUR",IF(AG210=1965,"NINETEEN SIXTY FIVE",IF(AG210=1966,"NINETEEN SIXTY SIX",IF(AG210=1967,"NINETEEN SIXTY SEVEN",IF(AG210=1968,"NINETEEN SIXTY EIGHT",IF(AG210=1969,"NINETEEN SIXTY NINE",IF(AG210=1970,"NINETEEN SEVENTY",IF(AG210=1971,"NINETEEN SEVENTY ONE",IF(AG210=1972,"NINETEEN SEVENTY TWO",IF(AG210=1973,"NINETEEN SEVENTY THREE",IF(AG210=1974,"NINETEEN SEVENTY FOUR",IF(AG210=1975,"NINETEEN SEVENTY FIVE",IF(AG210=1976,"NINETEEN SEVENTY SIX",IF(AG210=1977,"NINETEEN SEVENTY SEVEN",IF(AG210=1978,"NINETEEN SEVENTY EIGHT",IF(AG210=1979,"NINETEEN SEVENTY NINE",IF(AG210=1980,"NINETEEN EIGHTY",IF(AG210=1981,"NINETEEN EIGHTY ONE",IF(AG210=1982,"NINETEEN EIGHTY TWO",IF(AG210=1983,"NINETEEN EIGHTY THREE",IF(AG210=1984,"NINETEEN EIGHTY FOUR",IF(AG210=1985,"NINETEEN EIGHTY FIVE",IF(AG210=1986,"NINETEEN EIGHTY SIX",IF(AG210=1987,"NINETEEN EIGHTY SEVEN",IF(AG210=1988,"NINETEEN EIGHTY EIGHT",IF(AG210=1989,"NINETEEN EIGHTY NINE",IF(AG210=1990,"NINETEEN NINETY",IF(AG210=1991,"NINETEEN NINETY ONE",IF(AG210=1992,"NINETEEN NINETY TWO",IF(AG210=1993,"NINETEEN NINETY THREE",IF(AG210=1994,"NINETEEN NINETY FOUR",IF(AG210=1995,"NINETEEN NINETY FIVE",IF(AG210=1996,"NINETEEN NINETY SIX",IF(AG210=1997,"NINETEEN NINETY SEVEN",IF(AG210=1998,"NINETEEN NINETY EIGHT",IF(AG210=1999,"NINETEEN NINETY NINE",IF(AG210=2000,"TWO THOUSAND",IF(AG210=2001,"TWO THOUSAND ONE",IF(AG210=2002,"TWO THOUSAND TWO",IF(AG210=2003,"TWO THOUSAND THREE",IF(AG210=2004,"TWO THOUSAND FOUR",IF(AG210=2005,"TWO THOUSAND FIVE",IF(AG210=2006,"TWO THOUSAND SIX",IF(AG210=2007,"TWO THOUSAND SEVEN",IF(AG210=2008,"TWO THOUSAND EIGHT",IF(AG210=2009,"TWO THOUSAND NINE",IF(AG210=2010,"TWO THOUSAND TEN",IF(AG210=2011,"TWO THOUSAND ELEVEN",IF(AG210=2012,"TWO THOUSAND TWELVE",IF(AG210=2013,"TWO THOUSAND THIRTEEN",IF(AG210=2014,"TWO THOUSAND FOURTEEN",IF(AG210=2015,"TWO THOUSAND FIFTEEN",IF(AG210=2016,"TWO THOUSAND SIXTEEN",IF(AG210=2017,"TWO THOUSAND SEVENTEEN",IF(AG210=2018,"TWO THOUSAND EIGHTEEN",IF(AG210=2019,"TWO THOUSAND NINETEEN",IF(AG210=2020,"TWO THOUSAND TWENTY",IF(AG210=2021,"TWO THOUSAND TWENTY ONE",IF(AG210=2022,"TWO THOUSAND TWENTY TWO",IF(AG210=2023,"TWO THOUSAND TWENTY THREE",IF(AG210=2024,"TWO THOUSAND TWENTY FOUR",IF(AG210=2025,"TWO THOUSAND TWENTY FIVE","")))))))))))))))))))))))))))))))))))))))))))))))))))))))))))))))))</f>
        <v>TWO THOUSAND FIFTEEN</v>
      </c>
      <c r="AH213" s="44" t="str">
        <f>IF(AH210=1,"JANUARY",IF(AH210=2,"FEBUARY", IF(AH210=3,"MARCH",IF(AH210=4,"APRIL",IF(AH210=5,"MAY",IF(AH210=6,"JUNE",IF(AH210=7,"JULY",IF(AH210=8,"AUGUST",IF(AH210=9,"SEPTEMBER",IF(AH210=10,"OCTOBER",IF(AH210=11,"NOVEMBER",IF(AH210=12,"DECEMBER",""))))))))))))</f>
        <v>SEPTEMBER</v>
      </c>
      <c r="AI213" s="44" t="str">
        <f>IF(AI210=1,"1ST",IF(AI210=2,"2ND", IF(AI210=3,"3RD",IF(AI210=4,"FOURTH",IF(AI210=5,"FIFTH",IF(AI210=6,"SIXTH",IF(AI210=7,"7TH",IF(AI210=8,"8TH",IF(AI210=9,"9TH",IF(AI210=10,"10TH",IF(AI210=11,"11TH",IF(AI210=12,"12TH",IF(AI210=13,"13TH",IF(AI210=14,"14TH",IF(AI210=15,"FIFTEEN",IF(AI210=16,"SIXTEEN",IF(AI210=17,"SEVENTEEN",IF(AI210=18,"EIGHTEEN",IF(AI210=19,"NINETEEN",IF(AI210=20,"TWENTY",IF(AI210=21,"TWENTY FIRST",IF(AI210=22,"TWENTY SECOND",IF(AI210=23,"TWENTY THIRD",IF(AI210=24,"TWENTY FOURTH",IF(AI210=25,"TWENTY FIFTH",IF(AI210=26,"TWENTY SIX",IF(AI210=27,"TWENTY SEVEN",IF(AI210=28,"TWENTY EIGHT",IF(AI210=29,"TWENTY NINE",IF(AI210=30,"THIRTY",IF(AI210=31,"THIRTY FIRST","")))))))))))))))))))))))))))))))</f>
        <v>TWENTY EIGHT</v>
      </c>
    </row>
    <row r="214" spans="1:35" ht="9.75" customHeight="1">
      <c r="A214" s="98">
        <f>IF(N212="","",A213+1)</f>
        <v>10</v>
      </c>
      <c r="B214" s="72"/>
      <c r="C214" s="72"/>
      <c r="D214" s="72"/>
      <c r="E214" s="73"/>
      <c r="F214" s="73"/>
      <c r="G214" s="73"/>
      <c r="H214" s="72"/>
      <c r="I214" s="72"/>
      <c r="J214" s="74"/>
      <c r="K214" s="74"/>
      <c r="L214" s="74"/>
      <c r="M214" s="45"/>
      <c r="N214" s="45"/>
      <c r="O214" s="45"/>
      <c r="P214" s="45"/>
      <c r="AH214" s="44" t="str">
        <f>CONCATENATE(AH213," ",AI213,", ",AG213)</f>
        <v>SEPTEMBER TWENTY EIGHT, TWO THOUSAND FIFTEEN</v>
      </c>
    </row>
    <row r="215" spans="1:35" ht="25.5" customHeight="1">
      <c r="A215" s="98">
        <f>IF(N212="","",A214+1)</f>
        <v>11</v>
      </c>
      <c r="B215" s="655" t="str">
        <f>IF('Master sheet'!$D$14="Hindi","विषय","Subject")</f>
        <v>विषय</v>
      </c>
      <c r="C215" s="704" t="str">
        <f>IF('Master sheet'!$D$14="Hindi","अर्द्धवार्षिक","Half Yearly")</f>
        <v>अर्द्धवार्षिक</v>
      </c>
      <c r="D215" s="705"/>
      <c r="E215" s="705"/>
      <c r="F215" s="705"/>
      <c r="G215" s="910" t="str">
        <f>IF('Master sheet'!$D$14="Hindi","वार्षिक","Yearly")</f>
        <v>वार्षिक</v>
      </c>
      <c r="H215" s="911"/>
      <c r="I215" s="911"/>
      <c r="J215" s="912"/>
      <c r="K215" s="704" t="str">
        <f>IF('Master sheet'!$D$14="Hindi","सर्व योग","Grand Total")</f>
        <v>सर्व योग</v>
      </c>
      <c r="L215" s="705"/>
      <c r="M215" s="705"/>
      <c r="N215" s="706"/>
      <c r="O215" s="940" t="str">
        <f>IF('Master sheet'!$D$14="Hindi","ग्रेड","Grade")</f>
        <v>ग्रेड</v>
      </c>
      <c r="P215" s="943" t="str">
        <f>IF('Master sheet'!$D$14="Hindi","परिणाम","Results")</f>
        <v>परिणाम</v>
      </c>
    </row>
    <row r="216" spans="1:35" ht="102.75" customHeight="1">
      <c r="A216" s="98">
        <f>IF(N212="","",A215+1)</f>
        <v>12</v>
      </c>
      <c r="B216" s="655"/>
      <c r="C216" s="891" t="str">
        <f>IF('Master sheet'!$D$14="Hindi","लिखित","Written")</f>
        <v>लिखित</v>
      </c>
      <c r="D216" s="892"/>
      <c r="E216" s="891" t="str">
        <f>IF('Master sheet'!$D$14="Hindi","मौखिक","Oral")</f>
        <v>मौखिक</v>
      </c>
      <c r="F216" s="892"/>
      <c r="G216" s="891" t="str">
        <f>IF('Master sheet'!$D$14="Hindi","लिखित","Written")</f>
        <v>लिखित</v>
      </c>
      <c r="H216" s="892"/>
      <c r="I216" s="893" t="str">
        <f>IF('Master sheet'!$D$14="Hindi","मौखिक","Oral")</f>
        <v>मौखिक</v>
      </c>
      <c r="J216" s="893"/>
      <c r="K216" s="366" t="str">
        <f>IF('Master sheet'!$D$14="Hindi","लिखित","Written")</f>
        <v>लिखित</v>
      </c>
      <c r="L216" s="366" t="str">
        <f>IF('Master sheet'!$D$14="Hindi","मौखिक","Oral")</f>
        <v>मौखिक</v>
      </c>
      <c r="M216" s="894" t="str">
        <f>IF('Master sheet'!$D$14="Hindi","कुल विषय योग ","Subject Total")</f>
        <v xml:space="preserve">कुल विषय योग </v>
      </c>
      <c r="N216" s="895"/>
      <c r="O216" s="941"/>
      <c r="P216" s="944"/>
    </row>
    <row r="217" spans="1:35" ht="21" customHeight="1">
      <c r="A217" s="98">
        <f>IF(N212="","",A216+1)</f>
        <v>13</v>
      </c>
      <c r="B217" s="655"/>
      <c r="C217" s="887">
        <v>30</v>
      </c>
      <c r="D217" s="888"/>
      <c r="E217" s="887">
        <v>70</v>
      </c>
      <c r="F217" s="888"/>
      <c r="G217" s="887">
        <v>30</v>
      </c>
      <c r="H217" s="888"/>
      <c r="I217" s="887">
        <v>70</v>
      </c>
      <c r="J217" s="888"/>
      <c r="K217" s="387">
        <v>60</v>
      </c>
      <c r="L217" s="387">
        <v>140</v>
      </c>
      <c r="M217" s="887">
        <v>200</v>
      </c>
      <c r="N217" s="888"/>
      <c r="O217" s="942"/>
      <c r="P217" s="945"/>
    </row>
    <row r="218" spans="1:35" ht="21" customHeight="1">
      <c r="A218" s="98">
        <f>IF(N212="","",A217+1)</f>
        <v>14</v>
      </c>
      <c r="B218" s="302" t="str">
        <f>IF('Master sheet'!D$14="Hindi","हिंदी","Hindi")</f>
        <v>हिंदी</v>
      </c>
      <c r="C218" s="656">
        <f>IFERROR(IF(AND(N212=""),"",VLOOKUP(N212,Marks,15,0)),"")</f>
        <v>24</v>
      </c>
      <c r="D218" s="658"/>
      <c r="E218" s="656">
        <f>IFERROR(IF(AND(N212=""),"",VLOOKUP(N212,Marks,16,0)),"")</f>
        <v>65</v>
      </c>
      <c r="F218" s="658"/>
      <c r="G218" s="656">
        <f>IFERROR(IF(AND(N212=""),"",VLOOKUP(N212,Marks,19,0)),"")</f>
        <v>29</v>
      </c>
      <c r="H218" s="658"/>
      <c r="I218" s="656">
        <f>IFERROR(IF(AND(N212=""),"",VLOOKUP(N212,Marks,20,0)),"")</f>
        <v>25</v>
      </c>
      <c r="J218" s="658"/>
      <c r="K218" s="377">
        <f>IFERROR(IF(AND(N212=""),"",SUM(C218,G218)),"")</f>
        <v>53</v>
      </c>
      <c r="L218" s="377">
        <f>IFERROR(IF(AND(N212=""),"",SUM(E218,I218)),"")</f>
        <v>90</v>
      </c>
      <c r="M218" s="896">
        <f>IFERROR(IF(AND(N212=""),"",SUM(K218,L218)),"")</f>
        <v>143</v>
      </c>
      <c r="N218" s="897"/>
      <c r="O218" s="79" t="str">
        <f>IFERROR(IF(AND(N212=""),"",VLOOKUP(N212,Marks,28,0)),"")</f>
        <v>B</v>
      </c>
      <c r="P218" s="208" t="str">
        <f>IFERROR(IF(AND(N212=""),"",VLOOKUP(N212,Marks,26,0)),"")</f>
        <v>P</v>
      </c>
    </row>
    <row r="219" spans="1:35" ht="21" customHeight="1">
      <c r="A219" s="98">
        <f>IF(N212="","",A218+1)</f>
        <v>15</v>
      </c>
      <c r="B219" s="302" t="str">
        <f>IF('Master sheet'!$D$14="Hindi","गणित","Maths")</f>
        <v>गणित</v>
      </c>
      <c r="C219" s="656">
        <f>IFERROR(IF(AND(N212=""),"",VLOOKUP(N212,Marks,51,0)),"")</f>
        <v>24</v>
      </c>
      <c r="D219" s="658"/>
      <c r="E219" s="656">
        <f>IFERROR(IF(AND(N212=""),"",VLOOKUP(N212,Marks,52,0)),"")</f>
        <v>64</v>
      </c>
      <c r="F219" s="658"/>
      <c r="G219" s="656">
        <f>IFERROR(IF(AND(N212=""),"",VLOOKUP(N212,Marks,55,0)),"")</f>
        <v>20</v>
      </c>
      <c r="H219" s="658"/>
      <c r="I219" s="656">
        <f>IFERROR(IF(AND(N212=""),"",VLOOKUP(N212,Marks,56,0)),"")</f>
        <v>69</v>
      </c>
      <c r="J219" s="658"/>
      <c r="K219" s="377">
        <f>IFERROR(IF(AND(N212=""),"",SUM(C219,G219)),"")</f>
        <v>44</v>
      </c>
      <c r="L219" s="377">
        <f>IFERROR(IF(AND(N212=""),"",SUM(E219,I219)),"")</f>
        <v>133</v>
      </c>
      <c r="M219" s="896">
        <f>IFERROR(IF(AND(N212=""),"",SUM(K219,L219)),"")</f>
        <v>177</v>
      </c>
      <c r="N219" s="897"/>
      <c r="O219" s="79" t="str">
        <f>IFERROR(IF(AND(N212=""),"",VLOOKUP(N212,Marks,64,0)),"")</f>
        <v>A</v>
      </c>
      <c r="P219" s="208" t="str">
        <f>IFERROR(IF(AND(N212=""),"",VLOOKUP(N212,Marks,62,0)),"")</f>
        <v>P</v>
      </c>
      <c r="T219" s="322"/>
    </row>
    <row r="220" spans="1:35" ht="21" customHeight="1">
      <c r="A220" s="98">
        <f>IF(N212="","",A219+1)</f>
        <v>16</v>
      </c>
      <c r="B220" s="389"/>
      <c r="C220" s="887">
        <v>15</v>
      </c>
      <c r="D220" s="888"/>
      <c r="E220" s="887">
        <v>35</v>
      </c>
      <c r="F220" s="888"/>
      <c r="G220" s="887">
        <v>15</v>
      </c>
      <c r="H220" s="888"/>
      <c r="I220" s="887">
        <v>35</v>
      </c>
      <c r="J220" s="888"/>
      <c r="K220" s="387">
        <v>30</v>
      </c>
      <c r="L220" s="387">
        <v>70</v>
      </c>
      <c r="M220" s="887">
        <v>100</v>
      </c>
      <c r="N220" s="888"/>
      <c r="O220" s="889"/>
      <c r="P220" s="890"/>
      <c r="T220" s="322"/>
    </row>
    <row r="221" spans="1:35" ht="21" customHeight="1">
      <c r="A221" s="98">
        <f>IF(N212="","",A220+1)</f>
        <v>17</v>
      </c>
      <c r="B221" s="302" t="str">
        <f>IF('Master sheet'!$D$14="Hindi","अंग्रेजी","English")</f>
        <v>अंग्रेजी</v>
      </c>
      <c r="C221" s="656">
        <f>IFERROR(IF(AND(N212=""),"",VLOOKUP(N212,Marks,33,0)),"")</f>
        <v>13</v>
      </c>
      <c r="D221" s="658"/>
      <c r="E221" s="656">
        <f>IFERROR(IF(AND(N212=""),"",VLOOKUP(N212,Marks,34,0)),"")</f>
        <v>32</v>
      </c>
      <c r="F221" s="658"/>
      <c r="G221" s="656">
        <f>IFERROR(IF(AND(N212=""),"",VLOOKUP(N212,Marks,37,0)),"")</f>
        <v>12</v>
      </c>
      <c r="H221" s="658"/>
      <c r="I221" s="656">
        <f>IFERROR(IF(AND(N212=""),"",VLOOKUP(N212,Marks,38,0)),"")</f>
        <v>34</v>
      </c>
      <c r="J221" s="658"/>
      <c r="K221" s="377">
        <f>IFERROR(IF(AND(N212=""),"",SUM(C221,G221)),"")</f>
        <v>25</v>
      </c>
      <c r="L221" s="377">
        <f>IFERROR(IF(AND(N212=""),"",SUM(E221,I221)),"")</f>
        <v>66</v>
      </c>
      <c r="M221" s="896">
        <f>IFERROR(IF(AND(N212=""),"",SUM(K221,L221)),"")</f>
        <v>91</v>
      </c>
      <c r="N221" s="897"/>
      <c r="O221" s="79" t="str">
        <f>IFERROR(IF(AND(N212=""),"",VLOOKUP(N212,Marks,46,0)),"")</f>
        <v>A</v>
      </c>
      <c r="P221" s="208" t="str">
        <f>IFERROR(IF(AND(N212=""),"",VLOOKUP(N212,Marks,44,0)),"")</f>
        <v>P</v>
      </c>
    </row>
    <row r="222" spans="1:35" ht="23.25" customHeight="1">
      <c r="A222" s="98">
        <f>IF(N212="","",A221+1)</f>
        <v>18</v>
      </c>
      <c r="B222" s="303" t="str">
        <f>IF('Master sheet'!$D$14="Hindi","कुल योग","Total")</f>
        <v>कुल योग</v>
      </c>
      <c r="C222" s="914">
        <f>IF(AND(N212=""),"",IF(AND(C218="",C219="",C221=""),"",SUM(C218,C219,C221)))</f>
        <v>61</v>
      </c>
      <c r="D222" s="916"/>
      <c r="E222" s="914">
        <f>IF(AND(N212=""),"",IF(AND(E218="",E219="",E221=""),"",SUM(E218,E219,E221)))</f>
        <v>161</v>
      </c>
      <c r="F222" s="916"/>
      <c r="G222" s="914">
        <f>IF(AND(N212=""),"",IF(AND(G218="",G219="",G221=""),"",SUM(G218,G219,G221)))</f>
        <v>61</v>
      </c>
      <c r="H222" s="916"/>
      <c r="I222" s="914">
        <f>IF(AND(N212=""),"",IF(AND(I218="",I219="",I221=""),"",SUM(I218,I219,I221)))</f>
        <v>128</v>
      </c>
      <c r="J222" s="916"/>
      <c r="K222" s="378">
        <f>IF(AND(N212=""),"",IF(AND(K218="",K219="",K221=""),"",SUM(K218,K219,K221)))</f>
        <v>122</v>
      </c>
      <c r="L222" s="378">
        <f>IF(AND(N212=""),"",IF(AND(L218="",L219="",L221=""),"",SUM(L218,L219,L221)))</f>
        <v>289</v>
      </c>
      <c r="M222" s="896">
        <f>IF(AND(N212=""),"",IF(AND(M218="",M219="",M221=""),"",SUM(M218,M219,M221)))</f>
        <v>411</v>
      </c>
      <c r="N222" s="897"/>
      <c r="O222" s="388" t="str">
        <f>IFERROR(IF(AND(N212=""),"",VLOOKUP(N212,Marks,119,0)),"")</f>
        <v>B</v>
      </c>
      <c r="P222" s="211"/>
    </row>
    <row r="223" spans="1:35" ht="23.25" customHeight="1">
      <c r="A223" s="98">
        <f>IF(N212="","",A222+1)</f>
        <v>19</v>
      </c>
      <c r="B223" s="390"/>
      <c r="C223" s="887">
        <v>50</v>
      </c>
      <c r="D223" s="907"/>
      <c r="E223" s="907"/>
      <c r="F223" s="888"/>
      <c r="G223" s="887">
        <v>50</v>
      </c>
      <c r="H223" s="907"/>
      <c r="I223" s="907"/>
      <c r="J223" s="888"/>
      <c r="K223" s="887">
        <v>100</v>
      </c>
      <c r="L223" s="907"/>
      <c r="M223" s="907"/>
      <c r="N223" s="888"/>
      <c r="O223" s="908"/>
      <c r="P223" s="909"/>
    </row>
    <row r="224" spans="1:35" ht="21" customHeight="1">
      <c r="A224" s="98">
        <f>IF(N212="","",A223+1)</f>
        <v>20</v>
      </c>
      <c r="B224" s="307" t="str">
        <f>IF('Master sheet'!$D$14="Hindi","पर्यावरण अध्ययन","EVS")</f>
        <v>पर्यावरण अध्ययन</v>
      </c>
      <c r="C224" s="656">
        <f>IFERROR(IF(AND(N212=""),"",VLOOKUP(N212,Marks,69,0)),"")</f>
        <v>41</v>
      </c>
      <c r="D224" s="657"/>
      <c r="E224" s="657"/>
      <c r="F224" s="658"/>
      <c r="G224" s="656">
        <f>IFERROR(IF(AND(N212=""),"",VLOOKUP(N212,Marks,73,0)),"")</f>
        <v>48</v>
      </c>
      <c r="H224" s="657"/>
      <c r="I224" s="657"/>
      <c r="J224" s="658"/>
      <c r="K224" s="914">
        <f>IFERROR(IF(AND(N212=""),"",SUM(C224,G224)),"")</f>
        <v>89</v>
      </c>
      <c r="L224" s="915"/>
      <c r="M224" s="915"/>
      <c r="N224" s="916"/>
      <c r="O224" s="79" t="str">
        <f>IFERROR(IF(AND(N212=""),"",VLOOKUP(N212,Marks,82,0)),"")</f>
        <v>A</v>
      </c>
      <c r="P224" s="208" t="str">
        <f>IFERROR(IF(AND(N212=""),"",VLOOKUP(N212,Marks,80,0)),"")</f>
        <v>P</v>
      </c>
    </row>
    <row r="225" spans="1:24" ht="12" customHeight="1">
      <c r="A225" s="98">
        <f>IF(N212="","",A224+1)</f>
        <v>21</v>
      </c>
      <c r="B225" s="913"/>
      <c r="C225" s="913"/>
      <c r="D225" s="913"/>
      <c r="E225" s="913"/>
      <c r="F225" s="913"/>
      <c r="G225" s="913"/>
      <c r="H225" s="913"/>
      <c r="I225" s="913"/>
      <c r="J225" s="913"/>
      <c r="K225" s="913"/>
      <c r="L225" s="913"/>
      <c r="M225" s="913"/>
      <c r="N225" s="913"/>
      <c r="O225" s="913"/>
      <c r="P225" s="913"/>
    </row>
    <row r="226" spans="1:24" ht="21" customHeight="1">
      <c r="A226" s="98">
        <f>IF(N212="","",A225+1)</f>
        <v>22</v>
      </c>
      <c r="B226" s="917" t="str">
        <f>IF('Master sheet'!$D$14="Hindi","अतिरिक्त विषय ","Extra Subject")</f>
        <v xml:space="preserve">अतिरिक्त विषय </v>
      </c>
      <c r="C226" s="917"/>
      <c r="D226" s="917"/>
      <c r="E226" s="917"/>
      <c r="F226" s="917"/>
      <c r="G226" s="917"/>
      <c r="H226" s="917"/>
      <c r="I226" s="917"/>
      <c r="J226" s="917"/>
      <c r="K226" s="917"/>
      <c r="L226" s="917"/>
      <c r="M226" s="917"/>
      <c r="N226" s="917"/>
      <c r="O226" s="917"/>
      <c r="P226" s="917"/>
    </row>
    <row r="227" spans="1:24" ht="21" customHeight="1">
      <c r="A227" s="98">
        <f>IF(N212="","",A226+1)</f>
        <v>23</v>
      </c>
      <c r="B227" s="357" t="str">
        <f>IF('Master sheet'!$D$14="Hindi","विषय","Subject")</f>
        <v>विषय</v>
      </c>
      <c r="C227" s="905" t="str">
        <f>IF('Master sheet'!$D$14="Hindi","पूर्णांक","M.M.")</f>
        <v>पूर्णांक</v>
      </c>
      <c r="D227" s="906"/>
      <c r="E227" s="905" t="str">
        <f>IF('Master sheet'!$D$14="Hindi","प्राप्तांक","Ob.M.")</f>
        <v>प्राप्तांक</v>
      </c>
      <c r="F227" s="906"/>
      <c r="G227" s="905" t="str">
        <f>IF('Master sheet'!$D$14="Hindi","ग्रेड","Grade")</f>
        <v>ग्रेड</v>
      </c>
      <c r="H227" s="906"/>
      <c r="I227" s="905" t="str">
        <f>IF('Master sheet'!$D$14="Hindi","विषय","Subject")</f>
        <v>विषय</v>
      </c>
      <c r="J227" s="906"/>
      <c r="K227" s="905" t="str">
        <f>IF('Master sheet'!$D$14="Hindi","पूर्णांक","M.M.")</f>
        <v>पूर्णांक</v>
      </c>
      <c r="L227" s="906"/>
      <c r="M227" s="905" t="str">
        <f>IF('Master sheet'!$D$14="Hindi","प्राप्तांक","Ob.M.")</f>
        <v>प्राप्तांक</v>
      </c>
      <c r="N227" s="906"/>
      <c r="O227" s="905" t="str">
        <f>IF('Master sheet'!$D$14="Hindi","ग्रेड","Grade")</f>
        <v>ग्रेड</v>
      </c>
      <c r="P227" s="906"/>
    </row>
    <row r="228" spans="1:24" ht="21" customHeight="1">
      <c r="A228" s="98">
        <f>IF(N212="","",A227+1)</f>
        <v>24</v>
      </c>
      <c r="B228" s="302" t="str">
        <f>IF(AND(N212=""),"",'Result Sheet'!$DA$4)</f>
        <v>COMPUTER</v>
      </c>
      <c r="C228" s="898">
        <f>IF(AND(N212=""),"",'Result Sheet'!$DC$7)</f>
        <v>100</v>
      </c>
      <c r="D228" s="898"/>
      <c r="E228" s="899">
        <f>IFERROR(IF(AND(N212=""),"",VLOOKUP(N212,Marks,106,0)),"")</f>
        <v>0</v>
      </c>
      <c r="F228" s="899"/>
      <c r="G228" s="900" t="str">
        <f>IFERROR(IF(AND(N212=""),"",VLOOKUP(N212,Marks,107,0)),"")</f>
        <v/>
      </c>
      <c r="H228" s="900"/>
      <c r="I228" s="901" t="str">
        <f>IF(AND(N212=""),"",'Result Sheet'!$DE$4)</f>
        <v>G.K.</v>
      </c>
      <c r="J228" s="901"/>
      <c r="K228" s="898">
        <f>IF(AND(N212=""),"",'Result Sheet'!$DG$7)</f>
        <v>100</v>
      </c>
      <c r="L228" s="898"/>
      <c r="M228" s="899">
        <f>IFERROR(IF(AND(N212=""),"",VLOOKUP(N212,Marks,110,0)),"")</f>
        <v>0</v>
      </c>
      <c r="N228" s="899"/>
      <c r="O228" s="900" t="str">
        <f>IFERROR(IF(AND(N212=""),"",VLOOKUP(N212,Marks,111,0)),"")</f>
        <v/>
      </c>
      <c r="P228" s="900"/>
    </row>
    <row r="229" spans="1:24" ht="21" customHeight="1">
      <c r="A229" s="98">
        <f>IF(N212="","",A228+1)</f>
        <v>25</v>
      </c>
      <c r="B229" s="918" t="str">
        <f>IF('Master sheet'!$D$14="Hindi","विषय","Subject")</f>
        <v>विषय</v>
      </c>
      <c r="C229" s="918"/>
      <c r="D229" s="919" t="str">
        <f>IF('Master sheet'!$D$14="Hindi","प्राप्तांक","Marks ")</f>
        <v>प्राप्तांक</v>
      </c>
      <c r="E229" s="920"/>
      <c r="F229" s="305" t="str">
        <f>IF('Master sheet'!$D$14="Hindi","ग्रेड","Grade")</f>
        <v>ग्रेड</v>
      </c>
      <c r="G229" s="918" t="str">
        <f>IF('Master sheet'!$D$14="Hindi","विषय","Subject")</f>
        <v>विषय</v>
      </c>
      <c r="H229" s="918"/>
      <c r="I229" s="919" t="str">
        <f>IF('Master sheet'!$D$14="Hindi","प्राप्तांक","Marks")</f>
        <v>प्राप्तांक</v>
      </c>
      <c r="J229" s="920"/>
      <c r="K229" s="305" t="str">
        <f>IF('Master sheet'!$D$14="Hindi","ग्रेड","Grade")</f>
        <v>ग्रेड</v>
      </c>
      <c r="L229" s="918" t="str">
        <f>IF('Master sheet'!$D$14="Hindi","विषय","Subject")</f>
        <v>विषय</v>
      </c>
      <c r="M229" s="918"/>
      <c r="N229" s="919" t="str">
        <f>IF('Master sheet'!$D$14="Hindi","प्राप्तांक","Marks")</f>
        <v>प्राप्तांक</v>
      </c>
      <c r="O229" s="920"/>
      <c r="P229" s="364" t="str">
        <f>IF('Master sheet'!$D$14="Hindi","ग्रेड","Grade")</f>
        <v>ग्रेड</v>
      </c>
    </row>
    <row r="230" spans="1:24" ht="21" customHeight="1">
      <c r="A230" s="98">
        <f>IF(N212="","",A229+1)</f>
        <v>26</v>
      </c>
      <c r="B230" s="921" t="str">
        <f>IF('Master sheet'!$D$14="Hindi","कार्यानुभव","WORK EXP.")</f>
        <v>कार्यानुभव</v>
      </c>
      <c r="C230" s="922"/>
      <c r="D230" s="922"/>
      <c r="E230" s="70">
        <f>IFERROR(IF(AND(N212=""),"",VLOOKUP(N212,Marks,85,0)),"")</f>
        <v>25</v>
      </c>
      <c r="F230" s="79" t="str">
        <f>IFERROR(IF(AND(N212=""),"",VLOOKUP(N212,Marks,89,0)),"")</f>
        <v>C</v>
      </c>
      <c r="G230" s="921" t="str">
        <f>IF('Master sheet'!$D$14="Hindi","कला शिक्षा","ART EDU.")</f>
        <v>कला शिक्षा</v>
      </c>
      <c r="H230" s="922"/>
      <c r="I230" s="922"/>
      <c r="J230" s="70">
        <f>IFERROR(IF(AND(N212=""),"",VLOOKUP(N212,Marks,92,0)),"")</f>
        <v>33</v>
      </c>
      <c r="K230" s="79" t="str">
        <f>IFERROR(IF(AND(N212=""),"",VLOOKUP(N212,Marks,96,0)),"")</f>
        <v>B</v>
      </c>
      <c r="L230" s="923" t="str">
        <f>IF('Master sheet'!$D$14="Hindi","स्वा. एवं शा. शिक्षा","HE.&amp;PH. EDU.")</f>
        <v>स्वा. एवं शा. शिक्षा</v>
      </c>
      <c r="M230" s="924"/>
      <c r="N230" s="924"/>
      <c r="O230" s="70">
        <f>IFERROR(IF(AND(N212=""),"",VLOOKUP(N212,Marks,99,0)),"")</f>
        <v>59</v>
      </c>
      <c r="P230" s="79" t="str">
        <f>IFERROR(IF(AND(N212=""),"",VLOOKUP(N212,Marks,103,0)),"")</f>
        <v>C</v>
      </c>
    </row>
    <row r="231" spans="1:24" ht="9" customHeight="1">
      <c r="A231" s="98">
        <f>IF(N212="","",A230+1)</f>
        <v>27</v>
      </c>
      <c r="B231" s="308"/>
      <c r="C231" s="308"/>
      <c r="D231" s="308"/>
      <c r="E231" s="362"/>
      <c r="F231" s="363"/>
      <c r="G231" s="308"/>
      <c r="H231" s="308"/>
      <c r="I231" s="308"/>
      <c r="J231" s="362"/>
      <c r="K231" s="363"/>
      <c r="L231" s="309"/>
      <c r="M231" s="309"/>
      <c r="N231" s="309"/>
      <c r="O231" s="362"/>
      <c r="P231" s="363"/>
    </row>
    <row r="232" spans="1:24" ht="21" customHeight="1">
      <c r="A232" s="98">
        <f>IF(N212="","",A231+1)</f>
        <v>28</v>
      </c>
      <c r="B232" s="903" t="str">
        <f>IF('Master sheet'!$D$14="Hindi","कुल कार्य दिवस :-","Total Meeting :-")</f>
        <v>कुल कार्य दिवस :-</v>
      </c>
      <c r="C232" s="903"/>
      <c r="D232" s="903"/>
      <c r="E232" s="902">
        <f>IFERROR(IF(AND(N212=""),"",VLOOKUP(N212,Marks,117,0)),"")</f>
        <v>220</v>
      </c>
      <c r="F232" s="902"/>
      <c r="G232" s="902"/>
      <c r="H232" s="902"/>
      <c r="I232" s="903" t="str">
        <f>IF('Master sheet'!$D$14="Hindi","कुल उपस्थिति :-","Total Attendance :-")</f>
        <v>कुल उपस्थिति :-</v>
      </c>
      <c r="J232" s="903"/>
      <c r="K232" s="903"/>
      <c r="L232" s="903"/>
      <c r="M232" s="904">
        <f>IFERROR(IF(AND(N212=""),"",VLOOKUP(N212,Marks,118,0)),"")</f>
        <v>36</v>
      </c>
      <c r="N232" s="904"/>
      <c r="O232" s="904"/>
      <c r="P232" s="904"/>
    </row>
    <row r="233" spans="1:24" ht="21" customHeight="1">
      <c r="A233" s="98">
        <f>IF(N212="","",A232+1)</f>
        <v>29</v>
      </c>
      <c r="B233" s="903" t="str">
        <f>IF('Master sheet'!$D$14="Hindi","परिणाम :-","Result :-")</f>
        <v>परिणाम :-</v>
      </c>
      <c r="C233" s="903"/>
      <c r="D233" s="903"/>
      <c r="E233" s="926" t="str">
        <f>IFERROR(IF(AND(N212=""),"",VLOOKUP(N212,Marks,116,0)),"")</f>
        <v>कक्षोंन्नति</v>
      </c>
      <c r="F233" s="926"/>
      <c r="G233" s="926"/>
      <c r="H233" s="926"/>
      <c r="I233" s="903" t="str">
        <f>IF('Master sheet'!$D$14="Hindi","परिणाम प्रतिशत में :-","Result in Percentage :-")</f>
        <v>परिणाम प्रतिशत में :-</v>
      </c>
      <c r="J233" s="903"/>
      <c r="K233" s="903"/>
      <c r="L233" s="903"/>
      <c r="M233" s="927">
        <f>IFERROR(IF(AND(N212=""),"",VLOOKUP(N212,Marks,113,0)),"")</f>
        <v>82.2</v>
      </c>
      <c r="N233" s="927"/>
      <c r="O233" s="927"/>
      <c r="P233" s="927"/>
    </row>
    <row r="234" spans="1:24" ht="21" customHeight="1">
      <c r="A234" s="98">
        <f>IF(N212="","",A233+1)</f>
        <v>30</v>
      </c>
      <c r="B234" s="903" t="str">
        <f>IF('Master sheet'!$D$14="Hindi","श्रेणी / ग्रेड :-","Division / Grade :-")</f>
        <v>श्रेणी / ग्रेड :-</v>
      </c>
      <c r="C234" s="903"/>
      <c r="D234" s="903"/>
      <c r="E234" s="209" t="str">
        <f>IFERROR(IF(AND(N212=""),"",VLOOKUP(N212,Marks,114,0)),"")</f>
        <v>I</v>
      </c>
      <c r="F234" s="210" t="s">
        <v>128</v>
      </c>
      <c r="G234" s="928" t="str">
        <f>IFERROR(IF(AND(N212=""),"",VLOOKUP(N212,Marks,119,0)),"")</f>
        <v>B</v>
      </c>
      <c r="H234" s="928"/>
      <c r="I234" s="903" t="str">
        <f>IF('Master sheet'!$D$14="Hindi","कक्षा में स्थान :-","Position in the Class :-")</f>
        <v>कक्षा में स्थान :-</v>
      </c>
      <c r="J234" s="903"/>
      <c r="K234" s="903"/>
      <c r="L234" s="903"/>
      <c r="M234" s="929">
        <f>IFERROR(IF(AND(N212=""),"",VLOOKUP(N212,Marks,115,0)),"")</f>
        <v>6.9999999999999964</v>
      </c>
      <c r="N234" s="929"/>
      <c r="O234" s="929"/>
      <c r="P234" s="929"/>
    </row>
    <row r="235" spans="1:24" ht="21" customHeight="1">
      <c r="A235" s="98">
        <f>IF(N212="","",A234+1)</f>
        <v>31</v>
      </c>
      <c r="B235" s="930" t="str">
        <f>IF('Master sheet'!$D$14="Hindi","परीक्षा परिणाम घोषणा दिनांक :-","Result Declaration Date :-")</f>
        <v>परीक्षा परिणाम घोषणा दिनांक :-</v>
      </c>
      <c r="C235" s="930"/>
      <c r="D235" s="930"/>
      <c r="E235" s="931">
        <f>IFERROR(IF(AND(N212=""),"",'Master sheet'!$D$13),"")</f>
        <v>46106</v>
      </c>
      <c r="F235" s="931"/>
      <c r="G235" s="931"/>
      <c r="H235" s="408"/>
      <c r="I235" s="71"/>
      <c r="J235" s="71"/>
      <c r="K235" s="45"/>
      <c r="L235" s="71"/>
      <c r="M235" s="71"/>
      <c r="N235" s="71"/>
      <c r="O235" s="71"/>
      <c r="P235" s="71"/>
    </row>
    <row r="236" spans="1:24" ht="54" customHeight="1">
      <c r="A236" s="98">
        <f>IF(N212="","",A235+1)</f>
        <v>32</v>
      </c>
      <c r="B236" s="932" t="str">
        <f>IFERROR(IF(AND(N212=""),"",'Result Sheet'!$DO$211),"")</f>
        <v>( PUSHPENDRA JAWRA )</v>
      </c>
      <c r="C236" s="932"/>
      <c r="D236" s="932"/>
      <c r="E236" s="932"/>
      <c r="F236" s="933" t="str">
        <f>IF(AND(N212=""),"",CONCATENATE("(",'Master sheet'!$D$17," )"))</f>
        <v>(Suresh Kumar )</v>
      </c>
      <c r="G236" s="933"/>
      <c r="H236" s="933"/>
      <c r="I236" s="933"/>
      <c r="J236" s="933"/>
      <c r="K236" s="933" t="str">
        <f>IF(AND(N212=""),"",CONCATENATE("(",'Master sheet'!$D$15," )"))</f>
        <v>(Dewanand )</v>
      </c>
      <c r="L236" s="933"/>
      <c r="M236" s="933"/>
      <c r="N236" s="933"/>
      <c r="O236" s="933"/>
      <c r="P236" s="933"/>
    </row>
    <row r="237" spans="1:24" ht="24.75" customHeight="1">
      <c r="A237" s="98">
        <f>IF(N212="","",A236+1)</f>
        <v>33</v>
      </c>
      <c r="B237" s="934" t="str">
        <f>IF('Master sheet'!$D$14="Hindi","हस्ताक्षर कक्षाध्यापक","Signature of the class teacher")</f>
        <v>हस्ताक्षर कक्षाध्यापक</v>
      </c>
      <c r="C237" s="934"/>
      <c r="D237" s="934"/>
      <c r="E237" s="934"/>
      <c r="F237" s="934" t="str">
        <f>IF('Master sheet'!$D$14="Hindi","हस्ताक्षर परीक्षा प्रभारी","Signature of the exam. Incharge")</f>
        <v>हस्ताक्षर परीक्षा प्रभारी</v>
      </c>
      <c r="G237" s="934"/>
      <c r="H237" s="934"/>
      <c r="I237" s="934"/>
      <c r="J237" s="934"/>
      <c r="K237" s="934" t="str">
        <f>IF('Master sheet'!$D$14="Hindi","हस्ताक्षर संस्था प्रधान","Head of Institute's Signature")</f>
        <v>हस्ताक्षर संस्था प्रधान</v>
      </c>
      <c r="L237" s="934"/>
      <c r="M237" s="934"/>
      <c r="N237" s="934"/>
      <c r="O237" s="934"/>
      <c r="P237" s="934"/>
    </row>
    <row r="239" spans="1:24" ht="22.5" customHeight="1">
      <c r="A239" s="98">
        <f>IF(N246="","",1)</f>
        <v>1</v>
      </c>
      <c r="B239" s="935" t="str">
        <f>IF('Master sheet'!$D$14="Hindi","वार्षिक रिपोर्ट कार्ड ","Report Card")</f>
        <v xml:space="preserve">वार्षिक रिपोर्ट कार्ड </v>
      </c>
      <c r="C239" s="935"/>
      <c r="D239" s="935"/>
      <c r="E239" s="935"/>
      <c r="F239" s="935"/>
      <c r="G239" s="935"/>
      <c r="H239" s="935"/>
      <c r="I239" s="935"/>
      <c r="J239" s="935"/>
      <c r="K239" s="935"/>
      <c r="L239" s="935"/>
      <c r="M239" s="935"/>
      <c r="N239" s="935"/>
      <c r="O239" s="935"/>
      <c r="P239" s="935"/>
      <c r="S239" s="311"/>
      <c r="T239" s="311"/>
      <c r="U239" s="311"/>
      <c r="V239" s="311"/>
      <c r="W239" s="311"/>
      <c r="X239" s="45"/>
    </row>
    <row r="240" spans="1:24" ht="18.95" customHeight="1">
      <c r="A240" s="98">
        <f>IF(N246="","",A239+1)</f>
        <v>2</v>
      </c>
      <c r="B240" s="936" t="str">
        <f>IF('Master sheet'!$D$14="Hindi","शिक्षा विभाग, राजस्थान सरकार","Education Department, Rajasthan Government")</f>
        <v>शिक्षा विभाग, राजस्थान सरकार</v>
      </c>
      <c r="C240" s="936"/>
      <c r="D240" s="936"/>
      <c r="E240" s="936"/>
      <c r="F240" s="936"/>
      <c r="G240" s="936"/>
      <c r="H240" s="936"/>
      <c r="I240" s="936"/>
      <c r="J240" s="936"/>
      <c r="K240" s="936"/>
      <c r="L240" s="936"/>
      <c r="M240" s="936"/>
      <c r="N240" s="936"/>
      <c r="O240" s="936"/>
      <c r="P240" s="936"/>
      <c r="S240" s="311"/>
      <c r="T240" s="311"/>
      <c r="U240" s="312"/>
      <c r="V240" s="311"/>
      <c r="W240" s="311"/>
      <c r="X240" s="45"/>
    </row>
    <row r="241" spans="1:35" s="99" customFormat="1" ht="24" customHeight="1">
      <c r="A241" s="98">
        <f>IF(N246="","",A240+1)</f>
        <v>3</v>
      </c>
      <c r="B241" s="884" t="str">
        <f>IF('Master sheet'!$D$14="Hindi","विद्यालय का नाम :-","School Name :- ")</f>
        <v>विद्यालय का नाम :-</v>
      </c>
      <c r="C241" s="884"/>
      <c r="D241" s="884"/>
      <c r="E241" s="885" t="str">
        <f>IF(AND(N246=""),"",IF('Master sheet'!$D$14="Hindi",'Master sheet'!$D$8,'Master sheet'!$D$7))</f>
        <v xml:space="preserve">महात्मा गाँधी राजकीय विद्यालय (अंग्रेजी माध्यम) बर, पाली </v>
      </c>
      <c r="F241" s="885"/>
      <c r="G241" s="885"/>
      <c r="H241" s="885"/>
      <c r="I241" s="885"/>
      <c r="J241" s="885"/>
      <c r="K241" s="885"/>
      <c r="L241" s="885"/>
      <c r="M241" s="885"/>
      <c r="N241" s="885"/>
      <c r="O241" s="885"/>
      <c r="P241" s="885"/>
      <c r="S241" s="313"/>
      <c r="T241" s="323"/>
      <c r="U241" s="312"/>
      <c r="V241" s="323"/>
      <c r="W241" s="313"/>
      <c r="X241" s="324"/>
    </row>
    <row r="242" spans="1:35" ht="18.95" customHeight="1">
      <c r="A242" s="98">
        <f>IF(N246="","",A241+1)</f>
        <v>4</v>
      </c>
      <c r="B242" s="318"/>
      <c r="C242" s="318"/>
      <c r="D242" s="318"/>
      <c r="E242" s="886" t="str">
        <f>IF(AND(N246=""),"",IF('Master sheet'!$D$14="Hindi",CONCATENATE("(विद्यालय मान्यता क्रमांक व वर्ष : ","  ",'Master sheet'!$D$6),CONCATENATE("(School Recognition Number &amp; Years : ","  ",'Master sheet'!$D$6)))</f>
        <v>(विद्यालय मान्यता क्रमांक व वर्ष :   शिक्षा/पाली/1995/2001</v>
      </c>
      <c r="F242" s="886"/>
      <c r="G242" s="886"/>
      <c r="H242" s="886"/>
      <c r="I242" s="886"/>
      <c r="J242" s="886"/>
      <c r="K242" s="886"/>
      <c r="L242" s="886"/>
      <c r="M242" s="886"/>
      <c r="N242" s="886"/>
      <c r="O242" s="886"/>
      <c r="P242" s="886"/>
      <c r="S242" s="311"/>
      <c r="T242" s="311"/>
      <c r="U242" s="311"/>
      <c r="V242" s="311"/>
      <c r="W242" s="311"/>
      <c r="X242" s="45"/>
    </row>
    <row r="243" spans="1:35" ht="18.95" customHeight="1">
      <c r="A243" s="98">
        <f>IF(N246="","",A242+1)</f>
        <v>5</v>
      </c>
      <c r="B243" s="316" t="str">
        <f>IF('Master sheet'!$D$14="Hindi","कक्षा  :-","CLASS :- ")</f>
        <v>कक्षा  :-</v>
      </c>
      <c r="C243" s="937" t="str">
        <f>IFERROR(IF(AND(N246=""),"",VLOOKUP(N246,Marks,2,0)),"")</f>
        <v>PP+5</v>
      </c>
      <c r="D243" s="937"/>
      <c r="E243" s="938" t="str">
        <f>IF('Master sheet'!$D$14="Hindi","सेक्शन :-","Section :- ")</f>
        <v>सेक्शन :-</v>
      </c>
      <c r="F243" s="938"/>
      <c r="G243" s="938"/>
      <c r="H243" s="937" t="str">
        <f>IFERROR(IF(AND(N246=""),"",VLOOKUP(N246,Marks,3,0)),"")</f>
        <v>A</v>
      </c>
      <c r="I243" s="937"/>
      <c r="J243" s="939" t="str">
        <f>IF('Master sheet'!$D$14="Hindi","सत्र :- ","Session :- ")</f>
        <v xml:space="preserve">सत्र :- </v>
      </c>
      <c r="K243" s="939"/>
      <c r="L243" s="939"/>
      <c r="M243" s="939"/>
      <c r="N243" s="949" t="str">
        <f>IF(AND(N246=""),"",'Marks Entry Nursery'!$I$2)</f>
        <v>2025-26</v>
      </c>
      <c r="O243" s="949"/>
      <c r="P243" s="949"/>
      <c r="S243" s="311"/>
      <c r="T243" s="311"/>
      <c r="U243" s="311"/>
      <c r="V243" s="311"/>
      <c r="W243" s="311"/>
      <c r="X243" s="45"/>
      <c r="AH243" s="321" t="str">
        <f>N245</f>
        <v>26-10-2015</v>
      </c>
    </row>
    <row r="244" spans="1:35" ht="18.95" customHeight="1">
      <c r="A244" s="98">
        <f>IF(N246="","",A243+1)</f>
        <v>6</v>
      </c>
      <c r="B244" s="946" t="str">
        <f>IF('Master sheet'!$D$14="Hindi","विद्यार्थी का नाम :-","Student's Name :-")</f>
        <v>विद्यार्थी का नाम :-</v>
      </c>
      <c r="C244" s="946"/>
      <c r="D244" s="946"/>
      <c r="E244" s="947" t="str">
        <f>IFERROR(IF(AND(N246=""),"",VLOOKUP(N246,Marks,6,0)),"")</f>
        <v>DIVYA BAGRI</v>
      </c>
      <c r="F244" s="947"/>
      <c r="G244" s="947"/>
      <c r="H244" s="947"/>
      <c r="I244" s="947"/>
      <c r="J244" s="925" t="str">
        <f>IF('Master sheet'!$D$14="Hindi","प्रवेशांक :","SR. NO. :")</f>
        <v>प्रवेशांक :</v>
      </c>
      <c r="K244" s="925"/>
      <c r="L244" s="925"/>
      <c r="M244" s="925"/>
      <c r="N244" s="950">
        <f>IFERROR(IF(AND(N246=""),"",VLOOKUP(N246,Marks,5,0)),"")</f>
        <v>925</v>
      </c>
      <c r="O244" s="950"/>
      <c r="P244" s="950"/>
      <c r="S244" s="311"/>
      <c r="T244" s="311"/>
      <c r="U244" s="311"/>
      <c r="V244" s="311"/>
      <c r="W244" s="311"/>
      <c r="X244" s="45"/>
      <c r="AG244" s="44">
        <f>YEAR(AH243)</f>
        <v>2015</v>
      </c>
      <c r="AH244" s="44">
        <f>MONTH(AH243)</f>
        <v>10</v>
      </c>
      <c r="AI244" s="44">
        <f>DAY(AH243)</f>
        <v>26</v>
      </c>
    </row>
    <row r="245" spans="1:35" ht="18.95" customHeight="1">
      <c r="A245" s="98">
        <f>IF(N246="","",A244+1)</f>
        <v>7</v>
      </c>
      <c r="B245" s="946" t="str">
        <f>IF('Master sheet'!$D$14="Hindi","पिता का नाम :-","Father's Name :-")</f>
        <v>पिता का नाम :-</v>
      </c>
      <c r="C245" s="946"/>
      <c r="D245" s="946"/>
      <c r="E245" s="947" t="str">
        <f>IFERROR(IF(AND(N246=""),"",VLOOKUP(N246,Marks,7,0)),"")</f>
        <v>MUKESH</v>
      </c>
      <c r="F245" s="947"/>
      <c r="G245" s="947"/>
      <c r="H245" s="947"/>
      <c r="I245" s="947"/>
      <c r="J245" s="925" t="str">
        <f>IF('Master sheet'!$D$14="Hindi","जन्म तिथि :","Date of Birth :")</f>
        <v>जन्म तिथि :</v>
      </c>
      <c r="K245" s="925"/>
      <c r="L245" s="925"/>
      <c r="M245" s="925"/>
      <c r="N245" s="951" t="str">
        <f>IFERROR(IF(AND(N246=""),"",VLOOKUP(N246,Marks,4,0)),"")</f>
        <v>26-10-2015</v>
      </c>
      <c r="O245" s="951"/>
      <c r="P245" s="951"/>
      <c r="S245" s="45"/>
      <c r="T245" s="45"/>
      <c r="U245" s="45"/>
      <c r="V245" s="45"/>
      <c r="W245" s="45"/>
      <c r="X245" s="45"/>
      <c r="AG245" s="44" t="str">
        <f>IF(AG244=2000,"दो हजार",IF(AG244=2001,"दो हजार एक",IF(AG244=2002,"दो हजार दो",IF(AG244=2003,"दो हजार तीन",IF(AG244=2004,"दो हजार चार",IF(AG244=2005,"दो हजार पांच",IF(AG244=2006,"दो हजार छः",IF(AG244=2007,"दो हजार सात",IF(AG244=2008,"दो हजार आठ",IF(AG244=2009,"दो हजार नौ",IF(AG244=2010,"दो हजार दस",IF(AG244=2011,"दो हजार ग्यारह",IF(AG244=2012,"दो हजार बारह",IF(AG244=2013,"दो हजार तेरह",IF(AG244=2014,"दो हजार चौदह",IF(AG244=2015,"दो हजार पंद्रह",IF(AG244=2016,"दो हजार सोलह",IF(AG244=2017,"दो हजार सत्रह",IF(AG244=2018,"दो हजार अठारह",IF(AG244=2019,"दो हजार उन्नीस",IF(AG244=2020,"दो हजार बीस",IF(AG244=2021,"दो हजार इक्कीस",IF(AG244=2022,"दो हजार बाइस","")))))))))))))))))))))))</f>
        <v>दो हजार पंद्रह</v>
      </c>
      <c r="AH245" s="44" t="str">
        <f>IF(AH244=1,"जनवरी",IF(AH244=2,"फरवरी",IF(AH244=3,"मार्च",IF(AH244=4,"अप्रैल",IF(AH244=5,"मई",IF(AH244=6,"जून",IF(AH244=7,"जुलाई",IF(AH244=8,"अगस्त",IF(AH244=9,"सितम्बर",IF(AH244=10,"अक्टूबर",IF(AH244=11,"नवम्बर",IF(AH244=12,"दिसम्बर",""))))))))))))</f>
        <v>अक्टूबर</v>
      </c>
      <c r="AI245" s="44" t="str">
        <f>IF(AI244=1,"एक",IF(AI244=2,"दो",IF(AI244=3,"तीन",IF(AI244=4,"चार",IF(AI244=5,"पांच",IF(AI244=6,"छः",IF(AI244=7,"सात",IF(AI244=8,"आठ",IF(AI244=9,"नौ",IF(AI244=10,"दस",IF(AI244=11,"ग्यारह",IF(AI244=12,"बारह",IF(AI244=13,"तेरह",IF(AI244=14,"चौदह",IF(AI244=15,"पंद्रह",IF(AI244=16,"सोलह",IF(AI244=17,"सत्रह",IF(AI244=18,"अठारह",IF(AI244=19,"उन्नीस",IF(AI244=20,"बीस",IF(AI244=21,"इक्कीस",IF(AI244=22,"बाइस",IF(AI244=23,"तेईस",IF(AI244=24,"चौबीस",IF(AI244=25,"पचीस",IF(AI244=26,"छबीस",IF(AI244=27,"सताईस",IF(AI244=28,"अठाइस",IF(AI244=29,"उन्नतीस",IF(AI244=30,"तीस",IF(AI244=31,"इकतीस","")))))))))))))))))))))))))))))))</f>
        <v>छबीस</v>
      </c>
    </row>
    <row r="246" spans="1:35" ht="18.95" customHeight="1">
      <c r="A246" s="98">
        <f>IF(N246="","",A245+1)</f>
        <v>8</v>
      </c>
      <c r="B246" s="946" t="str">
        <f>IF('Master sheet'!$D$14="Hindi","माता का नाम :-","Mother's Name :-")</f>
        <v>माता का नाम :-</v>
      </c>
      <c r="C246" s="946"/>
      <c r="D246" s="946"/>
      <c r="E246" s="947" t="str">
        <f>IFERROR(IF(AND(N246=""),"",VLOOKUP(N246,Marks,8,0)),"")</f>
        <v>SEEMA</v>
      </c>
      <c r="F246" s="947"/>
      <c r="G246" s="947"/>
      <c r="H246" s="947"/>
      <c r="I246" s="947"/>
      <c r="J246" s="925" t="str">
        <f>IF('Master sheet'!$D$14="Hindi","रोल नंबर :-","Roll No. :")</f>
        <v>रोल नंबर :-</v>
      </c>
      <c r="K246" s="925"/>
      <c r="L246" s="925"/>
      <c r="M246" s="925"/>
      <c r="N246" s="948">
        <f>IF(N212="","",IF(AND(N212+1&gt;$Y$6),"",N212+1))</f>
        <v>308</v>
      </c>
      <c r="O246" s="948"/>
      <c r="P246" s="948"/>
      <c r="AH246" s="44" t="str">
        <f>CONCATENATE(AI245," ",AH245," ",AG245)</f>
        <v>छबीस अक्टूबर दो हजार पंद्रह</v>
      </c>
    </row>
    <row r="247" spans="1:35" ht="18.95" customHeight="1">
      <c r="A247" s="98">
        <f>IF(N246="","",A246+1)</f>
        <v>9</v>
      </c>
      <c r="B247" s="946" t="str">
        <f>IF('Master sheet'!$D$14="Hindi","जन्मतिथि शब्दों में :-","Date of Birth in Words :-")</f>
        <v>जन्मतिथि शब्दों में :-</v>
      </c>
      <c r="C247" s="946"/>
      <c r="D247" s="946"/>
      <c r="E247" s="947" t="str">
        <f>IFERROR(IF('Master sheet'!$D$14="Hindi",AH246,AH248),"")</f>
        <v>छबीस अक्टूबर दो हजार पंद्रह</v>
      </c>
      <c r="F247" s="947"/>
      <c r="G247" s="947"/>
      <c r="H247" s="947"/>
      <c r="I247" s="947"/>
      <c r="J247" s="947"/>
      <c r="K247" s="947"/>
      <c r="L247" s="947"/>
      <c r="M247" s="947"/>
      <c r="N247" s="947"/>
      <c r="O247" s="947"/>
      <c r="P247" s="317"/>
      <c r="AG247" s="44" t="str">
        <f>IF(AG244=1961,"NINETEEN SIXTY ONE",IF(AG244=1962,"NINETEEN SIXTY TWO",IF(AG244=1963,"NINETEEN SIXTY THREE",IF(AG244=1964,"NINETEEN SIXTY FOUR",IF(AG244=1965,"NINETEEN SIXTY FIVE",IF(AG244=1966,"NINETEEN SIXTY SIX",IF(AG244=1967,"NINETEEN SIXTY SEVEN",IF(AG244=1968,"NINETEEN SIXTY EIGHT",IF(AG244=1969,"NINETEEN SIXTY NINE",IF(AG244=1970,"NINETEEN SEVENTY",IF(AG244=1971,"NINETEEN SEVENTY ONE",IF(AG244=1972,"NINETEEN SEVENTY TWO",IF(AG244=1973,"NINETEEN SEVENTY THREE",IF(AG244=1974,"NINETEEN SEVENTY FOUR",IF(AG244=1975,"NINETEEN SEVENTY FIVE",IF(AG244=1976,"NINETEEN SEVENTY SIX",IF(AG244=1977,"NINETEEN SEVENTY SEVEN",IF(AG244=1978,"NINETEEN SEVENTY EIGHT",IF(AG244=1979,"NINETEEN SEVENTY NINE",IF(AG244=1980,"NINETEEN EIGHTY",IF(AG244=1981,"NINETEEN EIGHTY ONE",IF(AG244=1982,"NINETEEN EIGHTY TWO",IF(AG244=1983,"NINETEEN EIGHTY THREE",IF(AG244=1984,"NINETEEN EIGHTY FOUR",IF(AG244=1985,"NINETEEN EIGHTY FIVE",IF(AG244=1986,"NINETEEN EIGHTY SIX",IF(AG244=1987,"NINETEEN EIGHTY SEVEN",IF(AG244=1988,"NINETEEN EIGHTY EIGHT",IF(AG244=1989,"NINETEEN EIGHTY NINE",IF(AG244=1990,"NINETEEN NINETY",IF(AG244=1991,"NINETEEN NINETY ONE",IF(AG244=1992,"NINETEEN NINETY TWO",IF(AG244=1993,"NINETEEN NINETY THREE",IF(AG244=1994,"NINETEEN NINETY FOUR",IF(AG244=1995,"NINETEEN NINETY FIVE",IF(AG244=1996,"NINETEEN NINETY SIX",IF(AG244=1997,"NINETEEN NINETY SEVEN",IF(AG244=1998,"NINETEEN NINETY EIGHT",IF(AG244=1999,"NINETEEN NINETY NINE",IF(AG244=2000,"TWO THOUSAND",IF(AG244=2001,"TWO THOUSAND ONE",IF(AG244=2002,"TWO THOUSAND TWO",IF(AG244=2003,"TWO THOUSAND THREE",IF(AG244=2004,"TWO THOUSAND FOUR",IF(AG244=2005,"TWO THOUSAND FIVE",IF(AG244=2006,"TWO THOUSAND SIX",IF(AG244=2007,"TWO THOUSAND SEVEN",IF(AG244=2008,"TWO THOUSAND EIGHT",IF(AG244=2009,"TWO THOUSAND NINE",IF(AG244=2010,"TWO THOUSAND TEN",IF(AG244=2011,"TWO THOUSAND ELEVEN",IF(AG244=2012,"TWO THOUSAND TWELVE",IF(AG244=2013,"TWO THOUSAND THIRTEEN",IF(AG244=2014,"TWO THOUSAND FOURTEEN",IF(AG244=2015,"TWO THOUSAND FIFTEEN",IF(AG244=2016,"TWO THOUSAND SIXTEEN",IF(AG244=2017,"TWO THOUSAND SEVENTEEN",IF(AG244=2018,"TWO THOUSAND EIGHTEEN",IF(AG244=2019,"TWO THOUSAND NINETEEN",IF(AG244=2020,"TWO THOUSAND TWENTY",IF(AG244=2021,"TWO THOUSAND TWENTY ONE",IF(AG244=2022,"TWO THOUSAND TWENTY TWO",IF(AG244=2023,"TWO THOUSAND TWENTY THREE",IF(AG244=2024,"TWO THOUSAND TWENTY FOUR",IF(AG244=2025,"TWO THOUSAND TWENTY FIVE","")))))))))))))))))))))))))))))))))))))))))))))))))))))))))))))))))</f>
        <v>TWO THOUSAND FIFTEEN</v>
      </c>
      <c r="AH247" s="44" t="str">
        <f>IF(AH244=1,"JANUARY",IF(AH244=2,"FEBUARY", IF(AH244=3,"MARCH",IF(AH244=4,"APRIL",IF(AH244=5,"MAY",IF(AH244=6,"JUNE",IF(AH244=7,"JULY",IF(AH244=8,"AUGUST",IF(AH244=9,"SEPTEMBER",IF(AH244=10,"OCTOBER",IF(AH244=11,"NOVEMBER",IF(AH244=12,"DECEMBER",""))))))))))))</f>
        <v>OCTOBER</v>
      </c>
      <c r="AI247" s="44" t="str">
        <f>IF(AI244=1,"1ST",IF(AI244=2,"2ND", IF(AI244=3,"3RD",IF(AI244=4,"FOURTH",IF(AI244=5,"FIFTH",IF(AI244=6,"SIXTH",IF(AI244=7,"7TH",IF(AI244=8,"8TH",IF(AI244=9,"9TH",IF(AI244=10,"10TH",IF(AI244=11,"11TH",IF(AI244=12,"12TH",IF(AI244=13,"13TH",IF(AI244=14,"14TH",IF(AI244=15,"FIFTEEN",IF(AI244=16,"SIXTEEN",IF(AI244=17,"SEVENTEEN",IF(AI244=18,"EIGHTEEN",IF(AI244=19,"NINETEEN",IF(AI244=20,"TWENTY",IF(AI244=21,"TWENTY FIRST",IF(AI244=22,"TWENTY SECOND",IF(AI244=23,"TWENTY THIRD",IF(AI244=24,"TWENTY FOURTH",IF(AI244=25,"TWENTY FIFTH",IF(AI244=26,"TWENTY SIX",IF(AI244=27,"TWENTY SEVEN",IF(AI244=28,"TWENTY EIGHT",IF(AI244=29,"TWENTY NINE",IF(AI244=30,"THIRTY",IF(AI244=31,"THIRTY FIRST","")))))))))))))))))))))))))))))))</f>
        <v>TWENTY SIX</v>
      </c>
    </row>
    <row r="248" spans="1:35" ht="12.75" customHeight="1">
      <c r="A248" s="98">
        <f>IF(N246="","",A247+1)</f>
        <v>10</v>
      </c>
      <c r="B248" s="72"/>
      <c r="C248" s="72"/>
      <c r="D248" s="72"/>
      <c r="E248" s="73"/>
      <c r="F248" s="73"/>
      <c r="G248" s="73"/>
      <c r="H248" s="72"/>
      <c r="I248" s="72"/>
      <c r="J248" s="74"/>
      <c r="K248" s="74"/>
      <c r="L248" s="74"/>
      <c r="M248" s="45"/>
      <c r="N248" s="45"/>
      <c r="O248" s="45"/>
      <c r="P248" s="45"/>
      <c r="AH248" s="44" t="str">
        <f>CONCATENATE(AH247," ",AI247,", ",AG247)</f>
        <v>OCTOBER TWENTY SIX, TWO THOUSAND FIFTEEN</v>
      </c>
    </row>
    <row r="249" spans="1:35" ht="25.5" customHeight="1">
      <c r="A249" s="98">
        <f>IF(N246="","",A248+1)</f>
        <v>11</v>
      </c>
      <c r="B249" s="655" t="str">
        <f>IF('Master sheet'!$D$14="Hindi","विषय","Subject")</f>
        <v>विषय</v>
      </c>
      <c r="C249" s="704" t="str">
        <f>IF('Master sheet'!$D$14="Hindi","अर्द्धवार्षिक","Half Yearly")</f>
        <v>अर्द्धवार्षिक</v>
      </c>
      <c r="D249" s="705"/>
      <c r="E249" s="705"/>
      <c r="F249" s="705"/>
      <c r="G249" s="910" t="str">
        <f>IF('Master sheet'!$D$14="Hindi","वार्षिक","Yearly")</f>
        <v>वार्षिक</v>
      </c>
      <c r="H249" s="911"/>
      <c r="I249" s="911"/>
      <c r="J249" s="912"/>
      <c r="K249" s="704" t="str">
        <f>IF('Master sheet'!$D$14="Hindi","सर्व योग","Grand Total")</f>
        <v>सर्व योग</v>
      </c>
      <c r="L249" s="705"/>
      <c r="M249" s="705"/>
      <c r="N249" s="706"/>
      <c r="O249" s="940" t="str">
        <f>IF('Master sheet'!$D$14="Hindi","ग्रेड","Grade")</f>
        <v>ग्रेड</v>
      </c>
      <c r="P249" s="943" t="str">
        <f>IF('Master sheet'!$D$14="Hindi","परिणाम","Results")</f>
        <v>परिणाम</v>
      </c>
    </row>
    <row r="250" spans="1:35" ht="102.75" customHeight="1">
      <c r="A250" s="98">
        <f>IF(N246="","",A249+1)</f>
        <v>12</v>
      </c>
      <c r="B250" s="655"/>
      <c r="C250" s="891" t="str">
        <f>IF('Master sheet'!$D$14="Hindi","लिखित","Written")</f>
        <v>लिखित</v>
      </c>
      <c r="D250" s="892"/>
      <c r="E250" s="891" t="str">
        <f>IF('Master sheet'!$D$14="Hindi","मौखिक","Oral")</f>
        <v>मौखिक</v>
      </c>
      <c r="F250" s="892"/>
      <c r="G250" s="891" t="str">
        <f>IF('Master sheet'!$D$14="Hindi","लिखित","Written")</f>
        <v>लिखित</v>
      </c>
      <c r="H250" s="892"/>
      <c r="I250" s="893" t="str">
        <f>IF('Master sheet'!$D$14="Hindi","मौखिक","Oral")</f>
        <v>मौखिक</v>
      </c>
      <c r="J250" s="893"/>
      <c r="K250" s="366" t="str">
        <f>IF('Master sheet'!$D$14="Hindi","लिखित","Written")</f>
        <v>लिखित</v>
      </c>
      <c r="L250" s="366" t="str">
        <f>IF('Master sheet'!$D$14="Hindi","मौखिक","Oral")</f>
        <v>मौखिक</v>
      </c>
      <c r="M250" s="894" t="str">
        <f>IF('Master sheet'!$D$14="Hindi","कुल विषय योग ","Subject Total")</f>
        <v xml:space="preserve">कुल विषय योग </v>
      </c>
      <c r="N250" s="895"/>
      <c r="O250" s="941"/>
      <c r="P250" s="944"/>
    </row>
    <row r="251" spans="1:35" ht="21" customHeight="1">
      <c r="A251" s="98">
        <f>IF(N246="","",A250+1)</f>
        <v>13</v>
      </c>
      <c r="B251" s="655"/>
      <c r="C251" s="887">
        <v>30</v>
      </c>
      <c r="D251" s="888"/>
      <c r="E251" s="887">
        <v>70</v>
      </c>
      <c r="F251" s="888"/>
      <c r="G251" s="887">
        <v>30</v>
      </c>
      <c r="H251" s="888"/>
      <c r="I251" s="887">
        <v>70</v>
      </c>
      <c r="J251" s="888"/>
      <c r="K251" s="387">
        <v>60</v>
      </c>
      <c r="L251" s="387">
        <v>140</v>
      </c>
      <c r="M251" s="887">
        <v>200</v>
      </c>
      <c r="N251" s="888"/>
      <c r="O251" s="942"/>
      <c r="P251" s="945"/>
    </row>
    <row r="252" spans="1:35" ht="21" customHeight="1">
      <c r="A252" s="98">
        <f>IF(N246="","",A251+1)</f>
        <v>14</v>
      </c>
      <c r="B252" s="302" t="str">
        <f>IF('Master sheet'!D$14="Hindi","हिंदी","Hindi")</f>
        <v>हिंदी</v>
      </c>
      <c r="C252" s="656">
        <f>IFERROR(IF(AND(N246=""),"",VLOOKUP(N246,Marks,15,0)),"")</f>
        <v>28</v>
      </c>
      <c r="D252" s="658"/>
      <c r="E252" s="656">
        <f>IFERROR(IF(AND(N246=""),"",VLOOKUP(N246,Marks,16,0)),"")</f>
        <v>61</v>
      </c>
      <c r="F252" s="658"/>
      <c r="G252" s="656">
        <f>IFERROR(IF(AND(N246=""),"",VLOOKUP(N246,Marks,19,0)),"")</f>
        <v>24</v>
      </c>
      <c r="H252" s="658"/>
      <c r="I252" s="656">
        <f>IFERROR(IF(AND(N246=""),"",VLOOKUP(N246,Marks,20,0)),"")</f>
        <v>24</v>
      </c>
      <c r="J252" s="658"/>
      <c r="K252" s="377">
        <f>IFERROR(IF(AND(N246=""),"",SUM(C252,G252)),"")</f>
        <v>52</v>
      </c>
      <c r="L252" s="377">
        <f>IFERROR(IF(AND(N246=""),"",SUM(E252,I252)),"")</f>
        <v>85</v>
      </c>
      <c r="M252" s="896">
        <f>IFERROR(IF(AND(N246=""),"",SUM(K252,L252)),"")</f>
        <v>137</v>
      </c>
      <c r="N252" s="897"/>
      <c r="O252" s="79" t="str">
        <f>IFERROR(IF(AND(N246=""),"",VLOOKUP(N246,Marks,28,0)),"")</f>
        <v>C</v>
      </c>
      <c r="P252" s="208" t="str">
        <f>IFERROR(IF(AND(N246=""),"",VLOOKUP(N246,Marks,26,0)),"")</f>
        <v>P</v>
      </c>
    </row>
    <row r="253" spans="1:35" ht="21" customHeight="1">
      <c r="A253" s="98">
        <f>IF(N246="","",A252+1)</f>
        <v>15</v>
      </c>
      <c r="B253" s="302" t="str">
        <f>IF('Master sheet'!$D$14="Hindi","गणित","Maths")</f>
        <v>गणित</v>
      </c>
      <c r="C253" s="656">
        <f>IFERROR(IF(AND(N246=""),"",VLOOKUP(N246,Marks,51,0)),"")</f>
        <v>21</v>
      </c>
      <c r="D253" s="658"/>
      <c r="E253" s="656">
        <f>IFERROR(IF(AND(N246=""),"",VLOOKUP(N246,Marks,52,0)),"")</f>
        <v>64</v>
      </c>
      <c r="F253" s="658"/>
      <c r="G253" s="656">
        <f>IFERROR(IF(AND(N246=""),"",VLOOKUP(N246,Marks,55,0)),"")</f>
        <v>23</v>
      </c>
      <c r="H253" s="658"/>
      <c r="I253" s="656">
        <f>IFERROR(IF(AND(N246=""),"",VLOOKUP(N246,Marks,56,0)),"")</f>
        <v>68</v>
      </c>
      <c r="J253" s="658"/>
      <c r="K253" s="377">
        <f>IFERROR(IF(AND(N246=""),"",SUM(C253,G253)),"")</f>
        <v>44</v>
      </c>
      <c r="L253" s="377">
        <f>IFERROR(IF(AND(N246=""),"",SUM(E253,I253)),"")</f>
        <v>132</v>
      </c>
      <c r="M253" s="896">
        <f>IFERROR(IF(AND(N246=""),"",SUM(K253,L253)),"")</f>
        <v>176</v>
      </c>
      <c r="N253" s="897"/>
      <c r="O253" s="79" t="str">
        <f>IFERROR(IF(AND(N246=""),"",VLOOKUP(N246,Marks,64,0)),"")</f>
        <v>A</v>
      </c>
      <c r="P253" s="208" t="str">
        <f>IFERROR(IF(AND(N246=""),"",VLOOKUP(N246,Marks,62,0)),"")</f>
        <v>P</v>
      </c>
      <c r="T253" s="322"/>
    </row>
    <row r="254" spans="1:35" ht="21" customHeight="1">
      <c r="A254" s="98">
        <f>IF(N246="","",A253+1)</f>
        <v>16</v>
      </c>
      <c r="B254" s="389"/>
      <c r="C254" s="887">
        <v>15</v>
      </c>
      <c r="D254" s="888"/>
      <c r="E254" s="887">
        <v>35</v>
      </c>
      <c r="F254" s="888"/>
      <c r="G254" s="887">
        <v>15</v>
      </c>
      <c r="H254" s="888"/>
      <c r="I254" s="887">
        <v>35</v>
      </c>
      <c r="J254" s="888"/>
      <c r="K254" s="387">
        <v>30</v>
      </c>
      <c r="L254" s="387">
        <v>70</v>
      </c>
      <c r="M254" s="887">
        <v>100</v>
      </c>
      <c r="N254" s="888"/>
      <c r="O254" s="889"/>
      <c r="P254" s="890"/>
      <c r="T254" s="322"/>
    </row>
    <row r="255" spans="1:35" ht="21" customHeight="1">
      <c r="A255" s="98">
        <f>IF(N246="","",A254+1)</f>
        <v>17</v>
      </c>
      <c r="B255" s="302" t="str">
        <f>IF('Master sheet'!$D$14="Hindi","अंग्रेजी","English")</f>
        <v>अंग्रेजी</v>
      </c>
      <c r="C255" s="656">
        <f>IFERROR(IF(AND(N246=""),"",VLOOKUP(N246,Marks,33,0)),"")</f>
        <v>10</v>
      </c>
      <c r="D255" s="658"/>
      <c r="E255" s="656">
        <f>IFERROR(IF(AND(N246=""),"",VLOOKUP(N246,Marks,34,0)),"")</f>
        <v>31</v>
      </c>
      <c r="F255" s="658"/>
      <c r="G255" s="656">
        <f>IFERROR(IF(AND(N246=""),"",VLOOKUP(N246,Marks,37,0)),"")</f>
        <v>14</v>
      </c>
      <c r="H255" s="658"/>
      <c r="I255" s="656">
        <f>IFERROR(IF(AND(N246=""),"",VLOOKUP(N246,Marks,38,0)),"")</f>
        <v>32</v>
      </c>
      <c r="J255" s="658"/>
      <c r="K255" s="377">
        <f>IFERROR(IF(AND(N246=""),"",SUM(C255,G255)),"")</f>
        <v>24</v>
      </c>
      <c r="L255" s="377">
        <f>IFERROR(IF(AND(N246=""),"",SUM(E255,I255)),"")</f>
        <v>63</v>
      </c>
      <c r="M255" s="896">
        <f>IFERROR(IF(AND(N246=""),"",SUM(K255,L255)),"")</f>
        <v>87</v>
      </c>
      <c r="N255" s="897"/>
      <c r="O255" s="79" t="str">
        <f>IFERROR(IF(AND(N246=""),"",VLOOKUP(N246,Marks,46,0)),"")</f>
        <v>A</v>
      </c>
      <c r="P255" s="208" t="str">
        <f>IFERROR(IF(AND(N246=""),"",VLOOKUP(N246,Marks,44,0)),"")</f>
        <v>P</v>
      </c>
    </row>
    <row r="256" spans="1:35" ht="23.25" customHeight="1">
      <c r="A256" s="98">
        <f>IF(N246="","",A255+1)</f>
        <v>18</v>
      </c>
      <c r="B256" s="303" t="str">
        <f>IF('Master sheet'!$D$14="Hindi","कुल योग","Total")</f>
        <v>कुल योग</v>
      </c>
      <c r="C256" s="914">
        <f>IF(AND(N246=""),"",IF(AND(C252="",C253="",C255=""),"",SUM(C252,C253,C255)))</f>
        <v>59</v>
      </c>
      <c r="D256" s="916"/>
      <c r="E256" s="914">
        <f>IF(AND(N246=""),"",IF(AND(E252="",E253="",E255=""),"",SUM(E252,E253,E255)))</f>
        <v>156</v>
      </c>
      <c r="F256" s="916"/>
      <c r="G256" s="914">
        <f>IF(AND(N246=""),"",IF(AND(G252="",G253="",G255=""),"",SUM(G252,G253,G255)))</f>
        <v>61</v>
      </c>
      <c r="H256" s="916"/>
      <c r="I256" s="914">
        <f>IF(AND(N246=""),"",IF(AND(I252="",I253="",I255=""),"",SUM(I252,I253,I255)))</f>
        <v>124</v>
      </c>
      <c r="J256" s="916"/>
      <c r="K256" s="378">
        <f>IF(AND(N246=""),"",IF(AND(K252="",K253="",K255=""),"",SUM(K252,K253,K255)))</f>
        <v>120</v>
      </c>
      <c r="L256" s="378">
        <f>IF(AND(N246=""),"",IF(AND(L252="",L253="",L255=""),"",SUM(L252,L253,L255)))</f>
        <v>280</v>
      </c>
      <c r="M256" s="896">
        <f>IF(AND(N246=""),"",IF(AND(M252="",M253="",M255=""),"",SUM(M252,M253,M255)))</f>
        <v>400</v>
      </c>
      <c r="N256" s="897"/>
      <c r="O256" s="388" t="str">
        <f>IFERROR(IF(AND(N246=""),"",VLOOKUP(N246,Marks,119,0)),"")</f>
        <v>B</v>
      </c>
      <c r="P256" s="211"/>
    </row>
    <row r="257" spans="1:16" ht="23.25" customHeight="1">
      <c r="A257" s="98">
        <f>IF(N246="","",A256+1)</f>
        <v>19</v>
      </c>
      <c r="B257" s="390"/>
      <c r="C257" s="887">
        <v>50</v>
      </c>
      <c r="D257" s="907"/>
      <c r="E257" s="907"/>
      <c r="F257" s="888"/>
      <c r="G257" s="887">
        <v>50</v>
      </c>
      <c r="H257" s="907"/>
      <c r="I257" s="907"/>
      <c r="J257" s="888"/>
      <c r="K257" s="887">
        <v>100</v>
      </c>
      <c r="L257" s="907"/>
      <c r="M257" s="907"/>
      <c r="N257" s="888"/>
      <c r="O257" s="908"/>
      <c r="P257" s="909"/>
    </row>
    <row r="258" spans="1:16" ht="21" customHeight="1">
      <c r="A258" s="98">
        <f>IF(N246="","",A257+1)</f>
        <v>20</v>
      </c>
      <c r="B258" s="307" t="str">
        <f>IF('Master sheet'!$D$14="Hindi","पर्यावरण अध्ययन","EVS")</f>
        <v>पर्यावरण अध्ययन</v>
      </c>
      <c r="C258" s="656">
        <f>IFERROR(IF(AND(N246=""),"",VLOOKUP(N246,Marks,69,0)),"")</f>
        <v>41</v>
      </c>
      <c r="D258" s="657"/>
      <c r="E258" s="657"/>
      <c r="F258" s="658"/>
      <c r="G258" s="656">
        <f>IFERROR(IF(AND(N246=""),"",VLOOKUP(N246,Marks,73,0)),"")</f>
        <v>49</v>
      </c>
      <c r="H258" s="657"/>
      <c r="I258" s="657"/>
      <c r="J258" s="658"/>
      <c r="K258" s="914">
        <f>IFERROR(IF(AND(N246=""),"",SUM(C258,G258)),"")</f>
        <v>90</v>
      </c>
      <c r="L258" s="915"/>
      <c r="M258" s="915"/>
      <c r="N258" s="916"/>
      <c r="O258" s="79" t="str">
        <f>IFERROR(IF(AND(N246=""),"",VLOOKUP(N246,Marks,82,0)),"")</f>
        <v>A</v>
      </c>
      <c r="P258" s="208" t="str">
        <f>IFERROR(IF(AND(N246=""),"",VLOOKUP(N246,Marks,80,0)),"")</f>
        <v>P</v>
      </c>
    </row>
    <row r="259" spans="1:16" ht="12" customHeight="1">
      <c r="A259" s="98">
        <f>IF(N246="","",A258+1)</f>
        <v>21</v>
      </c>
      <c r="B259" s="913"/>
      <c r="C259" s="913"/>
      <c r="D259" s="913"/>
      <c r="E259" s="913"/>
      <c r="F259" s="913"/>
      <c r="G259" s="913"/>
      <c r="H259" s="913"/>
      <c r="I259" s="913"/>
      <c r="J259" s="913"/>
      <c r="K259" s="913"/>
      <c r="L259" s="913"/>
      <c r="M259" s="913"/>
      <c r="N259" s="913"/>
      <c r="O259" s="913"/>
      <c r="P259" s="913"/>
    </row>
    <row r="260" spans="1:16" ht="21" customHeight="1">
      <c r="A260" s="98">
        <f>IF(N246="","",A259+1)</f>
        <v>22</v>
      </c>
      <c r="B260" s="917" t="str">
        <f>IF('Master sheet'!$D$14="Hindi","अतिरिक्त विषय ","Extra Subject")</f>
        <v xml:space="preserve">अतिरिक्त विषय </v>
      </c>
      <c r="C260" s="917"/>
      <c r="D260" s="917"/>
      <c r="E260" s="917"/>
      <c r="F260" s="917"/>
      <c r="G260" s="917"/>
      <c r="H260" s="917"/>
      <c r="I260" s="917"/>
      <c r="J260" s="917"/>
      <c r="K260" s="917"/>
      <c r="L260" s="917"/>
      <c r="M260" s="917"/>
      <c r="N260" s="917"/>
      <c r="O260" s="917"/>
      <c r="P260" s="917"/>
    </row>
    <row r="261" spans="1:16" ht="21" customHeight="1">
      <c r="A261" s="98">
        <f>IF(N246="","",A260+1)</f>
        <v>23</v>
      </c>
      <c r="B261" s="357" t="str">
        <f>IF('Master sheet'!$D$14="Hindi","विषय","Subject")</f>
        <v>विषय</v>
      </c>
      <c r="C261" s="905" t="str">
        <f>IF('Master sheet'!$D$14="Hindi","पूर्णांक","M.M.")</f>
        <v>पूर्णांक</v>
      </c>
      <c r="D261" s="906"/>
      <c r="E261" s="905" t="str">
        <f>IF('Master sheet'!$D$14="Hindi","प्राप्तांक","Ob.M.")</f>
        <v>प्राप्तांक</v>
      </c>
      <c r="F261" s="906"/>
      <c r="G261" s="905" t="str">
        <f>IF('Master sheet'!$D$14="Hindi","ग्रेड","Grade")</f>
        <v>ग्रेड</v>
      </c>
      <c r="H261" s="906"/>
      <c r="I261" s="905" t="str">
        <f>IF('Master sheet'!$D$14="Hindi","विषय","Subject")</f>
        <v>विषय</v>
      </c>
      <c r="J261" s="906"/>
      <c r="K261" s="905" t="str">
        <f>IF('Master sheet'!$D$14="Hindi","पूर्णांक","M.M.")</f>
        <v>पूर्णांक</v>
      </c>
      <c r="L261" s="906"/>
      <c r="M261" s="905" t="str">
        <f>IF('Master sheet'!$D$14="Hindi","प्राप्तांक","Ob.M.")</f>
        <v>प्राप्तांक</v>
      </c>
      <c r="N261" s="906"/>
      <c r="O261" s="905" t="str">
        <f>IF('Master sheet'!$D$14="Hindi","ग्रेड","Grade")</f>
        <v>ग्रेड</v>
      </c>
      <c r="P261" s="906"/>
    </row>
    <row r="262" spans="1:16" ht="21" customHeight="1">
      <c r="A262" s="98">
        <f>IF(N246="","",A261+1)</f>
        <v>24</v>
      </c>
      <c r="B262" s="302" t="str">
        <f>IF(AND(N246=""),"",'Result Sheet'!$DA$4)</f>
        <v>COMPUTER</v>
      </c>
      <c r="C262" s="898">
        <f>IF(AND(N246=""),"",'Result Sheet'!$DC$7)</f>
        <v>100</v>
      </c>
      <c r="D262" s="898"/>
      <c r="E262" s="899">
        <f>IFERROR(IF(AND(N246=""),"",VLOOKUP(N246,Marks,106,0)),"")</f>
        <v>0</v>
      </c>
      <c r="F262" s="899"/>
      <c r="G262" s="900" t="str">
        <f>IFERROR(IF(AND(N246=""),"",VLOOKUP(N246,Marks,107,0)),"")</f>
        <v/>
      </c>
      <c r="H262" s="900"/>
      <c r="I262" s="901" t="str">
        <f>IF(AND(N246=""),"",'Result Sheet'!$DE$4)</f>
        <v>G.K.</v>
      </c>
      <c r="J262" s="901"/>
      <c r="K262" s="898">
        <f>IF(AND(N246=""),"",'Result Sheet'!$DG$7)</f>
        <v>100</v>
      </c>
      <c r="L262" s="898"/>
      <c r="M262" s="899">
        <f>IFERROR(IF(AND(N246=""),"",VLOOKUP(N246,Marks,110,0)),"")</f>
        <v>0</v>
      </c>
      <c r="N262" s="899"/>
      <c r="O262" s="900" t="str">
        <f>IFERROR(IF(AND(N246=""),"",VLOOKUP(N246,Marks,111,0)),"")</f>
        <v/>
      </c>
      <c r="P262" s="900"/>
    </row>
    <row r="263" spans="1:16" ht="21" customHeight="1">
      <c r="A263" s="98">
        <f>IF(N246="","",A262+1)</f>
        <v>25</v>
      </c>
      <c r="B263" s="918" t="str">
        <f>IF('Master sheet'!$D$14="Hindi","विषय","Subject")</f>
        <v>विषय</v>
      </c>
      <c r="C263" s="918"/>
      <c r="D263" s="919" t="str">
        <f>IF('Master sheet'!$D$14="Hindi","प्राप्तांक","Marks ")</f>
        <v>प्राप्तांक</v>
      </c>
      <c r="E263" s="920"/>
      <c r="F263" s="305" t="str">
        <f>IF('Master sheet'!$D$14="Hindi","ग्रेड","Grade")</f>
        <v>ग्रेड</v>
      </c>
      <c r="G263" s="918" t="str">
        <f>IF('Master sheet'!$D$14="Hindi","विषय","Subject")</f>
        <v>विषय</v>
      </c>
      <c r="H263" s="918"/>
      <c r="I263" s="919" t="str">
        <f>IF('Master sheet'!$D$14="Hindi","प्राप्तांक","Marks")</f>
        <v>प्राप्तांक</v>
      </c>
      <c r="J263" s="920"/>
      <c r="K263" s="305" t="str">
        <f>IF('Master sheet'!$D$14="Hindi","ग्रेड","Grade")</f>
        <v>ग्रेड</v>
      </c>
      <c r="L263" s="918" t="str">
        <f>IF('Master sheet'!$D$14="Hindi","विषय","Subject")</f>
        <v>विषय</v>
      </c>
      <c r="M263" s="918"/>
      <c r="N263" s="919" t="str">
        <f>IF('Master sheet'!$D$14="Hindi","प्राप्तांक","Marks")</f>
        <v>प्राप्तांक</v>
      </c>
      <c r="O263" s="920"/>
      <c r="P263" s="364" t="str">
        <f>IF('Master sheet'!$D$14="Hindi","ग्रेड","Grade")</f>
        <v>ग्रेड</v>
      </c>
    </row>
    <row r="264" spans="1:16" ht="21" customHeight="1">
      <c r="A264" s="98">
        <f>IF(N246="","",A263+1)</f>
        <v>26</v>
      </c>
      <c r="B264" s="921" t="str">
        <f>IF('Master sheet'!$D$14="Hindi","कार्यानुभव","WORK EXP.")</f>
        <v>कार्यानुभव</v>
      </c>
      <c r="C264" s="922"/>
      <c r="D264" s="922"/>
      <c r="E264" s="70">
        <f>IFERROR(IF(AND(N246=""),"",VLOOKUP(N246,Marks,85,0)),"")</f>
        <v>47</v>
      </c>
      <c r="F264" s="79" t="str">
        <f>IFERROR(IF(AND(N246=""),"",VLOOKUP(N246,Marks,89,0)),"")</f>
        <v>A+</v>
      </c>
      <c r="G264" s="921" t="str">
        <f>IF('Master sheet'!$D$14="Hindi","कला शिक्षा","ART EDU.")</f>
        <v>कला शिक्षा</v>
      </c>
      <c r="H264" s="922"/>
      <c r="I264" s="922"/>
      <c r="J264" s="70">
        <f>IFERROR(IF(AND(N246=""),"",VLOOKUP(N246,Marks,92,0)),"")</f>
        <v>36</v>
      </c>
      <c r="K264" s="79" t="str">
        <f>IFERROR(IF(AND(N246=""),"",VLOOKUP(N246,Marks,96,0)),"")</f>
        <v>B</v>
      </c>
      <c r="L264" s="923" t="str">
        <f>IF('Master sheet'!$D$14="Hindi","स्वा. एवं शा. शिक्षा","HE.&amp;PH. EDU.")</f>
        <v>स्वा. एवं शा. शिक्षा</v>
      </c>
      <c r="M264" s="924"/>
      <c r="N264" s="924"/>
      <c r="O264" s="70">
        <f>IFERROR(IF(AND(N246=""),"",VLOOKUP(N246,Marks,99,0)),"")</f>
        <v>81</v>
      </c>
      <c r="P264" s="79" t="str">
        <f>IFERROR(IF(AND(N246=""),"",VLOOKUP(N246,Marks,103,0)),"")</f>
        <v>A</v>
      </c>
    </row>
    <row r="265" spans="1:16" ht="9" customHeight="1">
      <c r="A265" s="98">
        <f>IF(N246="","",A264+1)</f>
        <v>27</v>
      </c>
      <c r="B265" s="308"/>
      <c r="C265" s="308"/>
      <c r="D265" s="308"/>
      <c r="E265" s="362"/>
      <c r="F265" s="363"/>
      <c r="G265" s="308"/>
      <c r="H265" s="308"/>
      <c r="I265" s="308"/>
      <c r="J265" s="362"/>
      <c r="K265" s="363"/>
      <c r="L265" s="309"/>
      <c r="M265" s="309"/>
      <c r="N265" s="309"/>
      <c r="O265" s="362"/>
      <c r="P265" s="363"/>
    </row>
    <row r="266" spans="1:16" ht="21" customHeight="1">
      <c r="A266" s="98">
        <f>IF(N246="","",A265+1)</f>
        <v>28</v>
      </c>
      <c r="B266" s="903" t="str">
        <f>IF('Master sheet'!$D$14="Hindi","कुल कार्य दिवस :-","Total Meeting :-")</f>
        <v>कुल कार्य दिवस :-</v>
      </c>
      <c r="C266" s="903"/>
      <c r="D266" s="903"/>
      <c r="E266" s="902">
        <f>IFERROR(IF(AND(N246=""),"",VLOOKUP(N246,Marks,117,0)),"")</f>
        <v>220</v>
      </c>
      <c r="F266" s="902"/>
      <c r="G266" s="902"/>
      <c r="H266" s="902"/>
      <c r="I266" s="903" t="str">
        <f>IF('Master sheet'!$D$14="Hindi","कुल उपस्थिति :-","Total Attendance :-")</f>
        <v>कुल उपस्थिति :-</v>
      </c>
      <c r="J266" s="903"/>
      <c r="K266" s="903"/>
      <c r="L266" s="903"/>
      <c r="M266" s="904">
        <f>IFERROR(IF(AND(N246=""),"",VLOOKUP(N246,Marks,118,0)),"")</f>
        <v>28</v>
      </c>
      <c r="N266" s="904"/>
      <c r="O266" s="904"/>
      <c r="P266" s="904"/>
    </row>
    <row r="267" spans="1:16" ht="21" customHeight="1">
      <c r="A267" s="98">
        <f>IF(N246="","",A266+1)</f>
        <v>29</v>
      </c>
      <c r="B267" s="903" t="str">
        <f>IF('Master sheet'!$D$14="Hindi","परिणाम :-","Result :-")</f>
        <v>परिणाम :-</v>
      </c>
      <c r="C267" s="903"/>
      <c r="D267" s="903"/>
      <c r="E267" s="926" t="str">
        <f>IFERROR(IF(AND(N246=""),"",VLOOKUP(N246,Marks,116,0)),"")</f>
        <v>कक्षोंन्नति</v>
      </c>
      <c r="F267" s="926"/>
      <c r="G267" s="926"/>
      <c r="H267" s="926"/>
      <c r="I267" s="903" t="str">
        <f>IF('Master sheet'!$D$14="Hindi","परिणाम प्रतिशत में :-","Result in Percentage :-")</f>
        <v>परिणाम प्रतिशत में :-</v>
      </c>
      <c r="J267" s="903"/>
      <c r="K267" s="903"/>
      <c r="L267" s="903"/>
      <c r="M267" s="927">
        <f>IFERROR(IF(AND(N246=""),"",VLOOKUP(N246,Marks,113,0)),"")</f>
        <v>80</v>
      </c>
      <c r="N267" s="927"/>
      <c r="O267" s="927"/>
      <c r="P267" s="927"/>
    </row>
    <row r="268" spans="1:16" ht="21" customHeight="1">
      <c r="A268" s="98">
        <f>IF(N246="","",A267+1)</f>
        <v>30</v>
      </c>
      <c r="B268" s="903" t="str">
        <f>IF('Master sheet'!$D$14="Hindi","श्रेणी / ग्रेड :-","Division / Grade :-")</f>
        <v>श्रेणी / ग्रेड :-</v>
      </c>
      <c r="C268" s="903"/>
      <c r="D268" s="903"/>
      <c r="E268" s="209" t="str">
        <f>IFERROR(IF(AND(N246=""),"",VLOOKUP(N246,Marks,114,0)),"")</f>
        <v>I</v>
      </c>
      <c r="F268" s="210" t="s">
        <v>128</v>
      </c>
      <c r="G268" s="928" t="str">
        <f>IFERROR(IF(AND(N246=""),"",VLOOKUP(N246,Marks,119,0)),"")</f>
        <v>B</v>
      </c>
      <c r="H268" s="928"/>
      <c r="I268" s="903" t="str">
        <f>IF('Master sheet'!$D$14="Hindi","कक्षा में स्थान :-","Position in the Class :-")</f>
        <v>कक्षा में स्थान :-</v>
      </c>
      <c r="J268" s="903"/>
      <c r="K268" s="903"/>
      <c r="L268" s="903"/>
      <c r="M268" s="929">
        <f>IFERROR(IF(AND(N246=""),"",VLOOKUP(N246,Marks,115,0)),"")</f>
        <v>14.999999999999998</v>
      </c>
      <c r="N268" s="929"/>
      <c r="O268" s="929"/>
      <c r="P268" s="929"/>
    </row>
    <row r="269" spans="1:16" ht="21" customHeight="1">
      <c r="A269" s="98">
        <f>IF(N246="","",A268+1)</f>
        <v>31</v>
      </c>
      <c r="B269" s="930" t="str">
        <f>IF('Master sheet'!$D$14="Hindi","परीक्षा परिणाम घोषणा दिनांक :-","Result Declaration Date :-")</f>
        <v>परीक्षा परिणाम घोषणा दिनांक :-</v>
      </c>
      <c r="C269" s="930"/>
      <c r="D269" s="930"/>
      <c r="E269" s="931">
        <f>IFERROR(IF(AND(N246=""),"",'Master sheet'!$D$13),"")</f>
        <v>46106</v>
      </c>
      <c r="F269" s="931"/>
      <c r="G269" s="931"/>
      <c r="H269" s="408"/>
      <c r="I269" s="71"/>
      <c r="J269" s="71"/>
      <c r="K269" s="45"/>
      <c r="L269" s="71"/>
      <c r="M269" s="71"/>
      <c r="N269" s="71"/>
      <c r="O269" s="71"/>
      <c r="P269" s="71"/>
    </row>
    <row r="270" spans="1:16" ht="54" customHeight="1">
      <c r="A270" s="98">
        <f>IF(N246="","",A269+1)</f>
        <v>32</v>
      </c>
      <c r="B270" s="932" t="str">
        <f>IFERROR(IF(AND(N246=""),"",'Result Sheet'!$DO$211),"")</f>
        <v>( PUSHPENDRA JAWRA )</v>
      </c>
      <c r="C270" s="932"/>
      <c r="D270" s="932"/>
      <c r="E270" s="932"/>
      <c r="F270" s="933" t="str">
        <f>IF(AND(N246=""),"",CONCATENATE("(",'Master sheet'!$D$17," )"))</f>
        <v>(Suresh Kumar )</v>
      </c>
      <c r="G270" s="933"/>
      <c r="H270" s="933"/>
      <c r="I270" s="933"/>
      <c r="J270" s="933"/>
      <c r="K270" s="933" t="str">
        <f>IF(AND(N246=""),"",CONCATENATE("(",'Master sheet'!$D$15," )"))</f>
        <v>(Dewanand )</v>
      </c>
      <c r="L270" s="933"/>
      <c r="M270" s="933"/>
      <c r="N270" s="933"/>
      <c r="O270" s="933"/>
      <c r="P270" s="933"/>
    </row>
    <row r="271" spans="1:16" ht="24.75" customHeight="1">
      <c r="A271" s="98">
        <f>IF(N246="","",A270+1)</f>
        <v>33</v>
      </c>
      <c r="B271" s="934" t="str">
        <f>IF('Master sheet'!$D$14="Hindi","हस्ताक्षर कक्षाध्यापक","Signature of the class teacher")</f>
        <v>हस्ताक्षर कक्षाध्यापक</v>
      </c>
      <c r="C271" s="934"/>
      <c r="D271" s="934"/>
      <c r="E271" s="934"/>
      <c r="F271" s="934" t="str">
        <f>IF('Master sheet'!$D$14="Hindi","हस्ताक्षर परीक्षा प्रभारी","Signature of the exam. Incharge")</f>
        <v>हस्ताक्षर परीक्षा प्रभारी</v>
      </c>
      <c r="G271" s="934"/>
      <c r="H271" s="934"/>
      <c r="I271" s="934"/>
      <c r="J271" s="934"/>
      <c r="K271" s="934" t="str">
        <f>IF('Master sheet'!$D$14="Hindi","हस्ताक्षर संस्था प्रधान","Head of Institute's Signature")</f>
        <v>हस्ताक्षर संस्था प्रधान</v>
      </c>
      <c r="L271" s="934"/>
      <c r="M271" s="934"/>
      <c r="N271" s="934"/>
      <c r="O271" s="934"/>
      <c r="P271" s="934"/>
    </row>
    <row r="273" spans="1:35" ht="23.25" customHeight="1">
      <c r="A273" s="98">
        <f>IF(N280="","",1)</f>
        <v>1</v>
      </c>
      <c r="B273" s="935" t="str">
        <f>IF('Master sheet'!$D$14="Hindi","वार्षिक रिपोर्ट कार्ड ","Report Card")</f>
        <v xml:space="preserve">वार्षिक रिपोर्ट कार्ड </v>
      </c>
      <c r="C273" s="935"/>
      <c r="D273" s="935"/>
      <c r="E273" s="935"/>
      <c r="F273" s="935"/>
      <c r="G273" s="935"/>
      <c r="H273" s="935"/>
      <c r="I273" s="935"/>
      <c r="J273" s="935"/>
      <c r="K273" s="935"/>
      <c r="L273" s="935"/>
      <c r="M273" s="935"/>
      <c r="N273" s="935"/>
      <c r="O273" s="935"/>
      <c r="P273" s="935"/>
      <c r="S273" s="311"/>
      <c r="T273" s="311"/>
      <c r="U273" s="311"/>
      <c r="V273" s="311"/>
      <c r="W273" s="311"/>
      <c r="X273" s="45"/>
    </row>
    <row r="274" spans="1:35" ht="18.95" customHeight="1">
      <c r="A274" s="98">
        <f>IF(N280="","",A273+1)</f>
        <v>2</v>
      </c>
      <c r="B274" s="936" t="str">
        <f>IF('Master sheet'!$D$14="Hindi","शिक्षा विभाग, राजस्थान सरकार","Education Department, Rajasthan Government")</f>
        <v>शिक्षा विभाग, राजस्थान सरकार</v>
      </c>
      <c r="C274" s="936"/>
      <c r="D274" s="936"/>
      <c r="E274" s="936"/>
      <c r="F274" s="936"/>
      <c r="G274" s="936"/>
      <c r="H274" s="936"/>
      <c r="I274" s="936"/>
      <c r="J274" s="936"/>
      <c r="K274" s="936"/>
      <c r="L274" s="936"/>
      <c r="M274" s="936"/>
      <c r="N274" s="936"/>
      <c r="O274" s="936"/>
      <c r="P274" s="936"/>
      <c r="S274" s="311"/>
      <c r="T274" s="311"/>
      <c r="U274" s="312"/>
      <c r="V274" s="311"/>
      <c r="W274" s="311"/>
      <c r="X274" s="45"/>
    </row>
    <row r="275" spans="1:35" s="99" customFormat="1" ht="24" customHeight="1">
      <c r="A275" s="98">
        <f>IF(N280="","",A274+1)</f>
        <v>3</v>
      </c>
      <c r="B275" s="884" t="str">
        <f>IF('Master sheet'!$D$14="Hindi","विद्यालय का नाम :-","School Name :- ")</f>
        <v>विद्यालय का नाम :-</v>
      </c>
      <c r="C275" s="884"/>
      <c r="D275" s="884"/>
      <c r="E275" s="885" t="str">
        <f>IF(AND(N280=""),"",IF('Master sheet'!$D$14="Hindi",'Master sheet'!$D$8,'Master sheet'!$D$7))</f>
        <v xml:space="preserve">महात्मा गाँधी राजकीय विद्यालय (अंग्रेजी माध्यम) बर, पाली </v>
      </c>
      <c r="F275" s="885"/>
      <c r="G275" s="885"/>
      <c r="H275" s="885"/>
      <c r="I275" s="885"/>
      <c r="J275" s="885"/>
      <c r="K275" s="885"/>
      <c r="L275" s="885"/>
      <c r="M275" s="885"/>
      <c r="N275" s="885"/>
      <c r="O275" s="885"/>
      <c r="P275" s="885"/>
      <c r="S275" s="313"/>
      <c r="T275" s="323"/>
      <c r="U275" s="312"/>
      <c r="V275" s="323"/>
      <c r="W275" s="313"/>
      <c r="X275" s="324"/>
    </row>
    <row r="276" spans="1:35" ht="18.95" customHeight="1">
      <c r="A276" s="98">
        <f>IF(N280="","",A275+1)</f>
        <v>4</v>
      </c>
      <c r="B276" s="318"/>
      <c r="C276" s="318"/>
      <c r="D276" s="318"/>
      <c r="E276" s="886" t="str">
        <f>IF(AND(N280=""),"",IF('Master sheet'!$D$14="Hindi",CONCATENATE("(विद्यालय मान्यता क्रमांक व वर्ष : ","  ",'Master sheet'!$D$6),CONCATENATE("(School Recognition Number &amp; Years : ","  ",'Master sheet'!$D$6)))</f>
        <v>(विद्यालय मान्यता क्रमांक व वर्ष :   शिक्षा/पाली/1995/2001</v>
      </c>
      <c r="F276" s="886"/>
      <c r="G276" s="886"/>
      <c r="H276" s="886"/>
      <c r="I276" s="886"/>
      <c r="J276" s="886"/>
      <c r="K276" s="886"/>
      <c r="L276" s="886"/>
      <c r="M276" s="886"/>
      <c r="N276" s="886"/>
      <c r="O276" s="886"/>
      <c r="P276" s="886"/>
      <c r="S276" s="311"/>
      <c r="T276" s="311"/>
      <c r="U276" s="311"/>
      <c r="V276" s="311"/>
      <c r="W276" s="311"/>
      <c r="X276" s="45"/>
    </row>
    <row r="277" spans="1:35" ht="18.95" customHeight="1">
      <c r="A277" s="98">
        <f>IF(N280="","",A276+1)</f>
        <v>5</v>
      </c>
      <c r="B277" s="316" t="str">
        <f>IF('Master sheet'!$D$14="Hindi","कक्षा  :-","CLASS :- ")</f>
        <v>कक्षा  :-</v>
      </c>
      <c r="C277" s="937" t="str">
        <f>IFERROR(IF(AND(N280=""),"",VLOOKUP(N280,Marks,2,0)),"")</f>
        <v>PP+5</v>
      </c>
      <c r="D277" s="937"/>
      <c r="E277" s="938" t="str">
        <f>IF('Master sheet'!$D$14="Hindi","सेक्शन :-","Section :- ")</f>
        <v>सेक्शन :-</v>
      </c>
      <c r="F277" s="938"/>
      <c r="G277" s="938"/>
      <c r="H277" s="937" t="str">
        <f>IFERROR(IF(AND(N280=""),"",VLOOKUP(N280,Marks,3,0)),"")</f>
        <v>A</v>
      </c>
      <c r="I277" s="937"/>
      <c r="J277" s="939" t="str">
        <f>IF('Master sheet'!$D$14="Hindi","सत्र :- ","Session :- ")</f>
        <v xml:space="preserve">सत्र :- </v>
      </c>
      <c r="K277" s="939"/>
      <c r="L277" s="939"/>
      <c r="M277" s="939"/>
      <c r="N277" s="949" t="str">
        <f>IF(AND(N280=""),"",'Marks Entry Nursery'!$I$2)</f>
        <v>2025-26</v>
      </c>
      <c r="O277" s="949"/>
      <c r="P277" s="949"/>
      <c r="S277" s="311"/>
      <c r="T277" s="311"/>
      <c r="U277" s="311"/>
      <c r="V277" s="311"/>
      <c r="W277" s="311"/>
      <c r="X277" s="45"/>
      <c r="AH277" s="321">
        <f>N279</f>
        <v>42047</v>
      </c>
    </row>
    <row r="278" spans="1:35" ht="18.95" customHeight="1">
      <c r="A278" s="98">
        <f>IF(N280="","",A277+1)</f>
        <v>6</v>
      </c>
      <c r="B278" s="946" t="str">
        <f>IF('Master sheet'!$D$14="Hindi","विद्यार्थी का नाम :-","Student's Name :-")</f>
        <v>विद्यार्थी का नाम :-</v>
      </c>
      <c r="C278" s="946"/>
      <c r="D278" s="946"/>
      <c r="E278" s="947" t="str">
        <f>IFERROR(IF(AND(N280=""),"",VLOOKUP(N280,Marks,6,0)),"")</f>
        <v>DUSHYANT DAYAMA</v>
      </c>
      <c r="F278" s="947"/>
      <c r="G278" s="947"/>
      <c r="H278" s="947"/>
      <c r="I278" s="947"/>
      <c r="J278" s="925" t="str">
        <f>IF('Master sheet'!$D$14="Hindi","प्रवेशांक :","SR. NO. :")</f>
        <v>प्रवेशांक :</v>
      </c>
      <c r="K278" s="925"/>
      <c r="L278" s="925"/>
      <c r="M278" s="925"/>
      <c r="N278" s="950">
        <f>IFERROR(IF(AND(N280=""),"",VLOOKUP(N280,Marks,5,0)),"")</f>
        <v>952</v>
      </c>
      <c r="O278" s="950"/>
      <c r="P278" s="950"/>
      <c r="S278" s="311"/>
      <c r="T278" s="311"/>
      <c r="U278" s="311"/>
      <c r="V278" s="311"/>
      <c r="W278" s="311"/>
      <c r="X278" s="45"/>
      <c r="AG278" s="44">
        <f>YEAR(AH277)</f>
        <v>2015</v>
      </c>
      <c r="AH278" s="44">
        <f>MONTH(AH277)</f>
        <v>2</v>
      </c>
      <c r="AI278" s="44">
        <f>DAY(AH277)</f>
        <v>12</v>
      </c>
    </row>
    <row r="279" spans="1:35" ht="18.95" customHeight="1">
      <c r="A279" s="98">
        <f>IF(N280="","",A278+1)</f>
        <v>7</v>
      </c>
      <c r="B279" s="946" t="str">
        <f>IF('Master sheet'!$D$14="Hindi","पिता का नाम :-","Father's Name :-")</f>
        <v>पिता का नाम :-</v>
      </c>
      <c r="C279" s="946"/>
      <c r="D279" s="946"/>
      <c r="E279" s="947" t="str">
        <f>IFERROR(IF(AND(N280=""),"",VLOOKUP(N280,Marks,7,0)),"")</f>
        <v>BASANT KUMAR DAYAMA</v>
      </c>
      <c r="F279" s="947"/>
      <c r="G279" s="947"/>
      <c r="H279" s="947"/>
      <c r="I279" s="947"/>
      <c r="J279" s="925" t="str">
        <f>IF('Master sheet'!$D$14="Hindi","जन्म तिथि :","Date of Birth :")</f>
        <v>जन्म तिथि :</v>
      </c>
      <c r="K279" s="925"/>
      <c r="L279" s="925"/>
      <c r="M279" s="925"/>
      <c r="N279" s="951">
        <f>IFERROR(IF(AND(N280=""),"",VLOOKUP(N280,Marks,4,0)),"")</f>
        <v>42047</v>
      </c>
      <c r="O279" s="951"/>
      <c r="P279" s="951"/>
      <c r="S279" s="45"/>
      <c r="T279" s="45"/>
      <c r="U279" s="45"/>
      <c r="V279" s="45"/>
      <c r="W279" s="45"/>
      <c r="X279" s="45"/>
      <c r="AG279" s="44" t="str">
        <f>IF(AG278=2000,"दो हजार",IF(AG278=2001,"दो हजार एक",IF(AG278=2002,"दो हजार दो",IF(AG278=2003,"दो हजार तीन",IF(AG278=2004,"दो हजार चार",IF(AG278=2005,"दो हजार पांच",IF(AG278=2006,"दो हजार छः",IF(AG278=2007,"दो हजार सात",IF(AG278=2008,"दो हजार आठ",IF(AG278=2009,"दो हजार नौ",IF(AG278=2010,"दो हजार दस",IF(AG278=2011,"दो हजार ग्यारह",IF(AG278=2012,"दो हजार बारह",IF(AG278=2013,"दो हजार तेरह",IF(AG278=2014,"दो हजार चौदह",IF(AG278=2015,"दो हजार पंद्रह",IF(AG278=2016,"दो हजार सोलह",IF(AG278=2017,"दो हजार सत्रह",IF(AG278=2018,"दो हजार अठारह",IF(AG278=2019,"दो हजार उन्नीस",IF(AG278=2020,"दो हजार बीस",IF(AG278=2021,"दो हजार इक्कीस",IF(AG278=2022,"दो हजार बाइस","")))))))))))))))))))))))</f>
        <v>दो हजार पंद्रह</v>
      </c>
      <c r="AH279" s="44" t="str">
        <f>IF(AH278=1,"जनवरी",IF(AH278=2,"फरवरी",IF(AH278=3,"मार्च",IF(AH278=4,"अप्रैल",IF(AH278=5,"मई",IF(AH278=6,"जून",IF(AH278=7,"जुलाई",IF(AH278=8,"अगस्त",IF(AH278=9,"सितम्बर",IF(AH278=10,"अक्टूबर",IF(AH278=11,"नवम्बर",IF(AH278=12,"दिसम्बर",""))))))))))))</f>
        <v>फरवरी</v>
      </c>
      <c r="AI279" s="44" t="str">
        <f>IF(AI278=1,"एक",IF(AI278=2,"दो",IF(AI278=3,"तीन",IF(AI278=4,"चार",IF(AI278=5,"पांच",IF(AI278=6,"छः",IF(AI278=7,"सात",IF(AI278=8,"आठ",IF(AI278=9,"नौ",IF(AI278=10,"दस",IF(AI278=11,"ग्यारह",IF(AI278=12,"बारह",IF(AI278=13,"तेरह",IF(AI278=14,"चौदह",IF(AI278=15,"पंद्रह",IF(AI278=16,"सोलह",IF(AI278=17,"सत्रह",IF(AI278=18,"अठारह",IF(AI278=19,"उन्नीस",IF(AI278=20,"बीस",IF(AI278=21,"इक्कीस",IF(AI278=22,"बाइस",IF(AI278=23,"तेईस",IF(AI278=24,"चौबीस",IF(AI278=25,"पचीस",IF(AI278=26,"छबीस",IF(AI278=27,"सताईस",IF(AI278=28,"अठाइस",IF(AI278=29,"उन्नतीस",IF(AI278=30,"तीस",IF(AI278=31,"इकतीस","")))))))))))))))))))))))))))))))</f>
        <v>बारह</v>
      </c>
    </row>
    <row r="280" spans="1:35" ht="18.95" customHeight="1">
      <c r="A280" s="98">
        <f>IF(N280="","",A279+1)</f>
        <v>8</v>
      </c>
      <c r="B280" s="946" t="str">
        <f>IF('Master sheet'!$D$14="Hindi","माता का नाम :-","Mother's Name :-")</f>
        <v>माता का नाम :-</v>
      </c>
      <c r="C280" s="946"/>
      <c r="D280" s="946"/>
      <c r="E280" s="947" t="str">
        <f>IFERROR(IF(AND(N280=""),"",VLOOKUP(N280,Marks,8,0)),"")</f>
        <v>PUSHPA DAYAMA</v>
      </c>
      <c r="F280" s="947"/>
      <c r="G280" s="947"/>
      <c r="H280" s="947"/>
      <c r="I280" s="947"/>
      <c r="J280" s="925" t="str">
        <f>IF('Master sheet'!$D$14="Hindi","रोल नंबर :-","Roll No. :")</f>
        <v>रोल नंबर :-</v>
      </c>
      <c r="K280" s="925"/>
      <c r="L280" s="925"/>
      <c r="M280" s="925"/>
      <c r="N280" s="948">
        <f>IF(N246="","",IF(AND(N246+1&gt;$Y$6),"",N246+1))</f>
        <v>309</v>
      </c>
      <c r="O280" s="948"/>
      <c r="P280" s="948"/>
      <c r="AH280" s="44" t="str">
        <f>CONCATENATE(AI279," ",AH279," ",AG279)</f>
        <v>बारह फरवरी दो हजार पंद्रह</v>
      </c>
    </row>
    <row r="281" spans="1:35" ht="18.95" customHeight="1">
      <c r="A281" s="98">
        <f>IF(N280="","",A280+1)</f>
        <v>9</v>
      </c>
      <c r="B281" s="946" t="str">
        <f>IF('Master sheet'!$D$14="Hindi","जन्मतिथि शब्दों में :-","Date of Birth in Words :-")</f>
        <v>जन्मतिथि शब्दों में :-</v>
      </c>
      <c r="C281" s="946"/>
      <c r="D281" s="946"/>
      <c r="E281" s="947" t="str">
        <f>IFERROR(IF('Master sheet'!$D$14="Hindi",AH280,AH282),"")</f>
        <v>बारह फरवरी दो हजार पंद्रह</v>
      </c>
      <c r="F281" s="947"/>
      <c r="G281" s="947"/>
      <c r="H281" s="947"/>
      <c r="I281" s="947"/>
      <c r="J281" s="947"/>
      <c r="K281" s="947"/>
      <c r="L281" s="947"/>
      <c r="M281" s="947"/>
      <c r="N281" s="947"/>
      <c r="O281" s="947"/>
      <c r="P281" s="317"/>
      <c r="AG281" s="44" t="str">
        <f>IF(AG278=1961,"NINETEEN SIXTY ONE",IF(AG278=1962,"NINETEEN SIXTY TWO",IF(AG278=1963,"NINETEEN SIXTY THREE",IF(AG278=1964,"NINETEEN SIXTY FOUR",IF(AG278=1965,"NINETEEN SIXTY FIVE",IF(AG278=1966,"NINETEEN SIXTY SIX",IF(AG278=1967,"NINETEEN SIXTY SEVEN",IF(AG278=1968,"NINETEEN SIXTY EIGHT",IF(AG278=1969,"NINETEEN SIXTY NINE",IF(AG278=1970,"NINETEEN SEVENTY",IF(AG278=1971,"NINETEEN SEVENTY ONE",IF(AG278=1972,"NINETEEN SEVENTY TWO",IF(AG278=1973,"NINETEEN SEVENTY THREE",IF(AG278=1974,"NINETEEN SEVENTY FOUR",IF(AG278=1975,"NINETEEN SEVENTY FIVE",IF(AG278=1976,"NINETEEN SEVENTY SIX",IF(AG278=1977,"NINETEEN SEVENTY SEVEN",IF(AG278=1978,"NINETEEN SEVENTY EIGHT",IF(AG278=1979,"NINETEEN SEVENTY NINE",IF(AG278=1980,"NINETEEN EIGHTY",IF(AG278=1981,"NINETEEN EIGHTY ONE",IF(AG278=1982,"NINETEEN EIGHTY TWO",IF(AG278=1983,"NINETEEN EIGHTY THREE",IF(AG278=1984,"NINETEEN EIGHTY FOUR",IF(AG278=1985,"NINETEEN EIGHTY FIVE",IF(AG278=1986,"NINETEEN EIGHTY SIX",IF(AG278=1987,"NINETEEN EIGHTY SEVEN",IF(AG278=1988,"NINETEEN EIGHTY EIGHT",IF(AG278=1989,"NINETEEN EIGHTY NINE",IF(AG278=1990,"NINETEEN NINETY",IF(AG278=1991,"NINETEEN NINETY ONE",IF(AG278=1992,"NINETEEN NINETY TWO",IF(AG278=1993,"NINETEEN NINETY THREE",IF(AG278=1994,"NINETEEN NINETY FOUR",IF(AG278=1995,"NINETEEN NINETY FIVE",IF(AG278=1996,"NINETEEN NINETY SIX",IF(AG278=1997,"NINETEEN NINETY SEVEN",IF(AG278=1998,"NINETEEN NINETY EIGHT",IF(AG278=1999,"NINETEEN NINETY NINE",IF(AG278=2000,"TWO THOUSAND",IF(AG278=2001,"TWO THOUSAND ONE",IF(AG278=2002,"TWO THOUSAND TWO",IF(AG278=2003,"TWO THOUSAND THREE",IF(AG278=2004,"TWO THOUSAND FOUR",IF(AG278=2005,"TWO THOUSAND FIVE",IF(AG278=2006,"TWO THOUSAND SIX",IF(AG278=2007,"TWO THOUSAND SEVEN",IF(AG278=2008,"TWO THOUSAND EIGHT",IF(AG278=2009,"TWO THOUSAND NINE",IF(AG278=2010,"TWO THOUSAND TEN",IF(AG278=2011,"TWO THOUSAND ELEVEN",IF(AG278=2012,"TWO THOUSAND TWELVE",IF(AG278=2013,"TWO THOUSAND THIRTEEN",IF(AG278=2014,"TWO THOUSAND FOURTEEN",IF(AG278=2015,"TWO THOUSAND FIFTEEN",IF(AG278=2016,"TWO THOUSAND SIXTEEN",IF(AG278=2017,"TWO THOUSAND SEVENTEEN",IF(AG278=2018,"TWO THOUSAND EIGHTEEN",IF(AG278=2019,"TWO THOUSAND NINETEEN",IF(AG278=2020,"TWO THOUSAND TWENTY",IF(AG278=2021,"TWO THOUSAND TWENTY ONE",IF(AG278=2022,"TWO THOUSAND TWENTY TWO",IF(AG278=2023,"TWO THOUSAND TWENTY THREE",IF(AG278=2024,"TWO THOUSAND TWENTY FOUR",IF(AG278=2025,"TWO THOUSAND TWENTY FIVE","")))))))))))))))))))))))))))))))))))))))))))))))))))))))))))))))))</f>
        <v>TWO THOUSAND FIFTEEN</v>
      </c>
      <c r="AH281" s="44" t="str">
        <f>IF(AH278=1,"JANUARY",IF(AH278=2,"FEBUARY", IF(AH278=3,"MARCH",IF(AH278=4,"APRIL",IF(AH278=5,"MAY",IF(AH278=6,"JUNE",IF(AH278=7,"JULY",IF(AH278=8,"AUGUST",IF(AH278=9,"SEPTEMBER",IF(AH278=10,"OCTOBER",IF(AH278=11,"NOVEMBER",IF(AH278=12,"DECEMBER",""))))))))))))</f>
        <v>FEBUARY</v>
      </c>
      <c r="AI281" s="44" t="str">
        <f>IF(AI278=1,"1ST",IF(AI278=2,"2ND", IF(AI278=3,"3RD",IF(AI278=4,"FOURTH",IF(AI278=5,"FIFTH",IF(AI278=6,"SIXTH",IF(AI278=7,"7TH",IF(AI278=8,"8TH",IF(AI278=9,"9TH",IF(AI278=10,"10TH",IF(AI278=11,"11TH",IF(AI278=12,"12TH",IF(AI278=13,"13TH",IF(AI278=14,"14TH",IF(AI278=15,"FIFTEEN",IF(AI278=16,"SIXTEEN",IF(AI278=17,"SEVENTEEN",IF(AI278=18,"EIGHTEEN",IF(AI278=19,"NINETEEN",IF(AI278=20,"TWENTY",IF(AI278=21,"TWENTY FIRST",IF(AI278=22,"TWENTY SECOND",IF(AI278=23,"TWENTY THIRD",IF(AI278=24,"TWENTY FOURTH",IF(AI278=25,"TWENTY FIFTH",IF(AI278=26,"TWENTY SIX",IF(AI278=27,"TWENTY SEVEN",IF(AI278=28,"TWENTY EIGHT",IF(AI278=29,"TWENTY NINE",IF(AI278=30,"THIRTY",IF(AI278=31,"THIRTY FIRST","")))))))))))))))))))))))))))))))</f>
        <v>12TH</v>
      </c>
    </row>
    <row r="282" spans="1:35" ht="14.25" customHeight="1">
      <c r="A282" s="98">
        <f>IF(N280="","",A281+1)</f>
        <v>10</v>
      </c>
      <c r="B282" s="72"/>
      <c r="C282" s="72"/>
      <c r="D282" s="72"/>
      <c r="E282" s="73"/>
      <c r="F282" s="73"/>
      <c r="G282" s="73"/>
      <c r="H282" s="72"/>
      <c r="I282" s="72"/>
      <c r="J282" s="74"/>
      <c r="K282" s="74"/>
      <c r="L282" s="74"/>
      <c r="M282" s="45"/>
      <c r="N282" s="45"/>
      <c r="O282" s="45"/>
      <c r="P282" s="45"/>
      <c r="AH282" s="44" t="str">
        <f>CONCATENATE(AH281," ",AI281,", ",AG281)</f>
        <v>FEBUARY 12TH, TWO THOUSAND FIFTEEN</v>
      </c>
    </row>
    <row r="283" spans="1:35" ht="25.5" customHeight="1">
      <c r="A283" s="98">
        <f>IF(N280="","",A282+1)</f>
        <v>11</v>
      </c>
      <c r="B283" s="655" t="str">
        <f>IF('Master sheet'!$D$14="Hindi","विषय","Subject")</f>
        <v>विषय</v>
      </c>
      <c r="C283" s="704" t="str">
        <f>IF('Master sheet'!$D$14="Hindi","अर्द्धवार्षिक","Half Yearly")</f>
        <v>अर्द्धवार्षिक</v>
      </c>
      <c r="D283" s="705"/>
      <c r="E283" s="705"/>
      <c r="F283" s="705"/>
      <c r="G283" s="910" t="str">
        <f>IF('Master sheet'!$D$14="Hindi","वार्षिक","Yearly")</f>
        <v>वार्षिक</v>
      </c>
      <c r="H283" s="911"/>
      <c r="I283" s="911"/>
      <c r="J283" s="912"/>
      <c r="K283" s="704" t="str">
        <f>IF('Master sheet'!$D$14="Hindi","सर्व योग","Grand Total")</f>
        <v>सर्व योग</v>
      </c>
      <c r="L283" s="705"/>
      <c r="M283" s="705"/>
      <c r="N283" s="706"/>
      <c r="O283" s="940" t="str">
        <f>IF('Master sheet'!$D$14="Hindi","ग्रेड","Grade")</f>
        <v>ग्रेड</v>
      </c>
      <c r="P283" s="943" t="str">
        <f>IF('Master sheet'!$D$14="Hindi","परिणाम","Results")</f>
        <v>परिणाम</v>
      </c>
    </row>
    <row r="284" spans="1:35" ht="102.75" customHeight="1">
      <c r="A284" s="98">
        <f>IF(N280="","",A283+1)</f>
        <v>12</v>
      </c>
      <c r="B284" s="655"/>
      <c r="C284" s="891" t="str">
        <f>IF('Master sheet'!$D$14="Hindi","लिखित","Written")</f>
        <v>लिखित</v>
      </c>
      <c r="D284" s="892"/>
      <c r="E284" s="891" t="str">
        <f>IF('Master sheet'!$D$14="Hindi","मौखिक","Oral")</f>
        <v>मौखिक</v>
      </c>
      <c r="F284" s="892"/>
      <c r="G284" s="891" t="str">
        <f>IF('Master sheet'!$D$14="Hindi","लिखित","Written")</f>
        <v>लिखित</v>
      </c>
      <c r="H284" s="892"/>
      <c r="I284" s="893" t="str">
        <f>IF('Master sheet'!$D$14="Hindi","मौखिक","Oral")</f>
        <v>मौखिक</v>
      </c>
      <c r="J284" s="893"/>
      <c r="K284" s="366" t="str">
        <f>IF('Master sheet'!$D$14="Hindi","लिखित","Written")</f>
        <v>लिखित</v>
      </c>
      <c r="L284" s="366" t="str">
        <f>IF('Master sheet'!$D$14="Hindi","मौखिक","Oral")</f>
        <v>मौखिक</v>
      </c>
      <c r="M284" s="894" t="str">
        <f>IF('Master sheet'!$D$14="Hindi","कुल विषय योग ","Subject Total")</f>
        <v xml:space="preserve">कुल विषय योग </v>
      </c>
      <c r="N284" s="895"/>
      <c r="O284" s="941"/>
      <c r="P284" s="944"/>
    </row>
    <row r="285" spans="1:35" ht="21" customHeight="1">
      <c r="A285" s="98">
        <f>IF(N280="","",A284+1)</f>
        <v>13</v>
      </c>
      <c r="B285" s="655"/>
      <c r="C285" s="887">
        <v>30</v>
      </c>
      <c r="D285" s="888"/>
      <c r="E285" s="887">
        <v>70</v>
      </c>
      <c r="F285" s="888"/>
      <c r="G285" s="887">
        <v>30</v>
      </c>
      <c r="H285" s="888"/>
      <c r="I285" s="887">
        <v>70</v>
      </c>
      <c r="J285" s="888"/>
      <c r="K285" s="387">
        <v>60</v>
      </c>
      <c r="L285" s="387">
        <v>140</v>
      </c>
      <c r="M285" s="887">
        <v>200</v>
      </c>
      <c r="N285" s="888"/>
      <c r="O285" s="942"/>
      <c r="P285" s="945"/>
    </row>
    <row r="286" spans="1:35" ht="21" customHeight="1">
      <c r="A286" s="98">
        <f>IF(N280="","",A285+1)</f>
        <v>14</v>
      </c>
      <c r="B286" s="302" t="str">
        <f>IF('Master sheet'!D$14="Hindi","हिंदी","Hindi")</f>
        <v>हिंदी</v>
      </c>
      <c r="C286" s="656">
        <f>IFERROR(IF(AND(N280=""),"",VLOOKUP(N280,Marks,15,0)),"")</f>
        <v>29</v>
      </c>
      <c r="D286" s="658"/>
      <c r="E286" s="656">
        <f>IFERROR(IF(AND(N280=""),"",VLOOKUP(N280,Marks,16,0)),"")</f>
        <v>62</v>
      </c>
      <c r="F286" s="658"/>
      <c r="G286" s="656">
        <f>IFERROR(IF(AND(N280=""),"",VLOOKUP(N280,Marks,19,0)),"")</f>
        <v>24</v>
      </c>
      <c r="H286" s="658"/>
      <c r="I286" s="656">
        <f>IFERROR(IF(AND(N280=""),"",VLOOKUP(N280,Marks,20,0)),"")</f>
        <v>21</v>
      </c>
      <c r="J286" s="658"/>
      <c r="K286" s="377">
        <f>IFERROR(IF(AND(N280=""),"",SUM(C286,G286)),"")</f>
        <v>53</v>
      </c>
      <c r="L286" s="377">
        <f>IFERROR(IF(AND(N280=""),"",SUM(E286,I286)),"")</f>
        <v>83</v>
      </c>
      <c r="M286" s="896">
        <f>IFERROR(IF(AND(N280=""),"",SUM(K286,L286)),"")</f>
        <v>136</v>
      </c>
      <c r="N286" s="897"/>
      <c r="O286" s="79" t="str">
        <f>IFERROR(IF(AND(N280=""),"",VLOOKUP(N280,Marks,28,0)),"")</f>
        <v>C</v>
      </c>
      <c r="P286" s="208" t="str">
        <f>IFERROR(IF(AND(N280=""),"",VLOOKUP(N280,Marks,26,0)),"")</f>
        <v>P</v>
      </c>
    </row>
    <row r="287" spans="1:35" ht="21" customHeight="1">
      <c r="A287" s="98">
        <f>IF(N280="","",A286+1)</f>
        <v>15</v>
      </c>
      <c r="B287" s="302" t="str">
        <f>IF('Master sheet'!$D$14="Hindi","गणित","Maths")</f>
        <v>गणित</v>
      </c>
      <c r="C287" s="656">
        <f>IFERROR(IF(AND(N280=""),"",VLOOKUP(N280,Marks,51,0)),"")</f>
        <v>20</v>
      </c>
      <c r="D287" s="658"/>
      <c r="E287" s="656">
        <f>IFERROR(IF(AND(N280=""),"",VLOOKUP(N280,Marks,52,0)),"")</f>
        <v>64</v>
      </c>
      <c r="F287" s="658"/>
      <c r="G287" s="656">
        <f>IFERROR(IF(AND(N280=""),"",VLOOKUP(N280,Marks,55,0)),"")</f>
        <v>25</v>
      </c>
      <c r="H287" s="658"/>
      <c r="I287" s="656">
        <f>IFERROR(IF(AND(N280=""),"",VLOOKUP(N280,Marks,56,0)),"")</f>
        <v>67</v>
      </c>
      <c r="J287" s="658"/>
      <c r="K287" s="377">
        <f>IFERROR(IF(AND(N280=""),"",SUM(C287,G287)),"")</f>
        <v>45</v>
      </c>
      <c r="L287" s="377">
        <f>IFERROR(IF(AND(N280=""),"",SUM(E287,I287)),"")</f>
        <v>131</v>
      </c>
      <c r="M287" s="896">
        <f>IFERROR(IF(AND(N280=""),"",SUM(K287,L287)),"")</f>
        <v>176</v>
      </c>
      <c r="N287" s="897"/>
      <c r="O287" s="79" t="str">
        <f>IFERROR(IF(AND(N280=""),"",VLOOKUP(N280,Marks,64,0)),"")</f>
        <v>A</v>
      </c>
      <c r="P287" s="208" t="str">
        <f>IFERROR(IF(AND(N280=""),"",VLOOKUP(N280,Marks,62,0)),"")</f>
        <v>P</v>
      </c>
      <c r="T287" s="322"/>
    </row>
    <row r="288" spans="1:35" ht="21" customHeight="1">
      <c r="A288" s="98">
        <f>IF(N280="","",A287+1)</f>
        <v>16</v>
      </c>
      <c r="B288" s="389"/>
      <c r="C288" s="887">
        <v>15</v>
      </c>
      <c r="D288" s="888"/>
      <c r="E288" s="887">
        <v>35</v>
      </c>
      <c r="F288" s="888"/>
      <c r="G288" s="887">
        <v>15</v>
      </c>
      <c r="H288" s="888"/>
      <c r="I288" s="887">
        <v>35</v>
      </c>
      <c r="J288" s="888"/>
      <c r="K288" s="387">
        <v>30</v>
      </c>
      <c r="L288" s="387">
        <v>70</v>
      </c>
      <c r="M288" s="887">
        <v>100</v>
      </c>
      <c r="N288" s="888"/>
      <c r="O288" s="889"/>
      <c r="P288" s="890"/>
      <c r="T288" s="322"/>
    </row>
    <row r="289" spans="1:16" ht="21" customHeight="1">
      <c r="A289" s="98">
        <f>IF(N280="","",A288+1)</f>
        <v>17</v>
      </c>
      <c r="B289" s="302" t="str">
        <f>IF('Master sheet'!$D$14="Hindi","अंग्रेजी","English")</f>
        <v>अंग्रेजी</v>
      </c>
      <c r="C289" s="656">
        <f>IFERROR(IF(AND(N280=""),"",VLOOKUP(N280,Marks,33,0)),"")</f>
        <v>14</v>
      </c>
      <c r="D289" s="658"/>
      <c r="E289" s="656">
        <f>IFERROR(IF(AND(N280=""),"",VLOOKUP(N280,Marks,34,0)),"")</f>
        <v>30</v>
      </c>
      <c r="F289" s="658"/>
      <c r="G289" s="656">
        <f>IFERROR(IF(AND(N280=""),"",VLOOKUP(N280,Marks,37,0)),"")</f>
        <v>10</v>
      </c>
      <c r="H289" s="658"/>
      <c r="I289" s="656">
        <f>IFERROR(IF(AND(N280=""),"",VLOOKUP(N280,Marks,38,0)),"")</f>
        <v>31</v>
      </c>
      <c r="J289" s="658"/>
      <c r="K289" s="377">
        <f>IFERROR(IF(AND(N280=""),"",SUM(C289,G289)),"")</f>
        <v>24</v>
      </c>
      <c r="L289" s="377">
        <f>IFERROR(IF(AND(N280=""),"",SUM(E289,I289)),"")</f>
        <v>61</v>
      </c>
      <c r="M289" s="896">
        <f>IFERROR(IF(AND(N280=""),"",SUM(K289,L289)),"")</f>
        <v>85</v>
      </c>
      <c r="N289" s="897"/>
      <c r="O289" s="79" t="str">
        <f>IFERROR(IF(AND(N280=""),"",VLOOKUP(N280,Marks,46,0)),"")</f>
        <v>B</v>
      </c>
      <c r="P289" s="208" t="str">
        <f>IFERROR(IF(AND(N280=""),"",VLOOKUP(N280,Marks,44,0)),"")</f>
        <v>P</v>
      </c>
    </row>
    <row r="290" spans="1:16" ht="23.25" customHeight="1">
      <c r="A290" s="98">
        <f>IF(N280="","",A289+1)</f>
        <v>18</v>
      </c>
      <c r="B290" s="303" t="str">
        <f>IF('Master sheet'!$D$14="Hindi","कुल योग","Total")</f>
        <v>कुल योग</v>
      </c>
      <c r="C290" s="914">
        <f>IF(AND(N280=""),"",IF(AND(C286="",C287="",C289=""),"",SUM(C286,C287,C289)))</f>
        <v>63</v>
      </c>
      <c r="D290" s="916"/>
      <c r="E290" s="914">
        <f>IF(AND(N280=""),"",IF(AND(E286="",E287="",E289=""),"",SUM(E286,E287,E289)))</f>
        <v>156</v>
      </c>
      <c r="F290" s="916"/>
      <c r="G290" s="914">
        <f>IF(AND(N280=""),"",IF(AND(G286="",G287="",G289=""),"",SUM(G286,G287,G289)))</f>
        <v>59</v>
      </c>
      <c r="H290" s="916"/>
      <c r="I290" s="914">
        <f>IF(AND(N280=""),"",IF(AND(I286="",I287="",I289=""),"",SUM(I286,I287,I289)))</f>
        <v>119</v>
      </c>
      <c r="J290" s="916"/>
      <c r="K290" s="378">
        <f>IF(AND(N280=""),"",IF(AND(K286="",K287="",K289=""),"",SUM(K286,K287,K289)))</f>
        <v>122</v>
      </c>
      <c r="L290" s="378">
        <f>IF(AND(N280=""),"",IF(AND(L286="",L287="",L289=""),"",SUM(L286,L287,L289)))</f>
        <v>275</v>
      </c>
      <c r="M290" s="896">
        <f>IF(AND(N280=""),"",IF(AND(M286="",M287="",M289=""),"",SUM(M286,M287,M289)))</f>
        <v>397</v>
      </c>
      <c r="N290" s="897"/>
      <c r="O290" s="388" t="str">
        <f>IFERROR(IF(AND(N280=""),"",VLOOKUP(N280,Marks,119,0)),"")</f>
        <v>B</v>
      </c>
      <c r="P290" s="211"/>
    </row>
    <row r="291" spans="1:16" ht="23.25" customHeight="1">
      <c r="A291" s="98">
        <f>IF(N280="","",A290+1)</f>
        <v>19</v>
      </c>
      <c r="B291" s="390"/>
      <c r="C291" s="887">
        <v>50</v>
      </c>
      <c r="D291" s="907"/>
      <c r="E291" s="907"/>
      <c r="F291" s="888"/>
      <c r="G291" s="887">
        <v>50</v>
      </c>
      <c r="H291" s="907"/>
      <c r="I291" s="907"/>
      <c r="J291" s="888"/>
      <c r="K291" s="887">
        <v>100</v>
      </c>
      <c r="L291" s="907"/>
      <c r="M291" s="907"/>
      <c r="N291" s="888"/>
      <c r="O291" s="908"/>
      <c r="P291" s="909"/>
    </row>
    <row r="292" spans="1:16" ht="21" customHeight="1">
      <c r="A292" s="98">
        <f>IF(N280="","",A291+1)</f>
        <v>20</v>
      </c>
      <c r="B292" s="307" t="str">
        <f>IF('Master sheet'!$D$14="Hindi","पर्यावरण अध्ययन","EVS")</f>
        <v>पर्यावरण अध्ययन</v>
      </c>
      <c r="C292" s="656">
        <f>IFERROR(IF(AND(N280=""),"",VLOOKUP(N280,Marks,69,0)),"")</f>
        <v>41</v>
      </c>
      <c r="D292" s="657"/>
      <c r="E292" s="657"/>
      <c r="F292" s="658"/>
      <c r="G292" s="656">
        <f>IFERROR(IF(AND(N280=""),"",VLOOKUP(N280,Marks,73,0)),"")</f>
        <v>47</v>
      </c>
      <c r="H292" s="657"/>
      <c r="I292" s="657"/>
      <c r="J292" s="658"/>
      <c r="K292" s="914">
        <f>IFERROR(IF(AND(N280=""),"",SUM(C292,G292)),"")</f>
        <v>88</v>
      </c>
      <c r="L292" s="915"/>
      <c r="M292" s="915"/>
      <c r="N292" s="916"/>
      <c r="O292" s="79" t="str">
        <f>IFERROR(IF(AND(N280=""),"",VLOOKUP(N280,Marks,82,0)),"")</f>
        <v>A</v>
      </c>
      <c r="P292" s="208" t="str">
        <f>IFERROR(IF(AND(N280=""),"",VLOOKUP(N280,Marks,80,0)),"")</f>
        <v>P</v>
      </c>
    </row>
    <row r="293" spans="1:16" ht="12" customHeight="1">
      <c r="A293" s="98">
        <f>IF(N280="","",A292+1)</f>
        <v>21</v>
      </c>
      <c r="B293" s="913"/>
      <c r="C293" s="913"/>
      <c r="D293" s="913"/>
      <c r="E293" s="913"/>
      <c r="F293" s="913"/>
      <c r="G293" s="913"/>
      <c r="H293" s="913"/>
      <c r="I293" s="913"/>
      <c r="J293" s="913"/>
      <c r="K293" s="913"/>
      <c r="L293" s="913"/>
      <c r="M293" s="913"/>
      <c r="N293" s="913"/>
      <c r="O293" s="913"/>
      <c r="P293" s="913"/>
    </row>
    <row r="294" spans="1:16" ht="21" customHeight="1">
      <c r="A294" s="98">
        <f>IF(N280="","",A293+1)</f>
        <v>22</v>
      </c>
      <c r="B294" s="917" t="str">
        <f>IF('Master sheet'!$D$14="Hindi","अतिरिक्त विषय ","Extra Subject")</f>
        <v xml:space="preserve">अतिरिक्त विषय </v>
      </c>
      <c r="C294" s="917"/>
      <c r="D294" s="917"/>
      <c r="E294" s="917"/>
      <c r="F294" s="917"/>
      <c r="G294" s="917"/>
      <c r="H294" s="917"/>
      <c r="I294" s="917"/>
      <c r="J294" s="917"/>
      <c r="K294" s="917"/>
      <c r="L294" s="917"/>
      <c r="M294" s="917"/>
      <c r="N294" s="917"/>
      <c r="O294" s="917"/>
      <c r="P294" s="917"/>
    </row>
    <row r="295" spans="1:16" ht="21" customHeight="1">
      <c r="A295" s="98">
        <f>IF(N280="","",A294+1)</f>
        <v>23</v>
      </c>
      <c r="B295" s="357" t="str">
        <f>IF('Master sheet'!$D$14="Hindi","विषय","Subject")</f>
        <v>विषय</v>
      </c>
      <c r="C295" s="905" t="str">
        <f>IF('Master sheet'!$D$14="Hindi","पूर्णांक","M.M.")</f>
        <v>पूर्णांक</v>
      </c>
      <c r="D295" s="906"/>
      <c r="E295" s="905" t="str">
        <f>IF('Master sheet'!$D$14="Hindi","प्राप्तांक","Ob.M.")</f>
        <v>प्राप्तांक</v>
      </c>
      <c r="F295" s="906"/>
      <c r="G295" s="905" t="str">
        <f>IF('Master sheet'!$D$14="Hindi","ग्रेड","Grade")</f>
        <v>ग्रेड</v>
      </c>
      <c r="H295" s="906"/>
      <c r="I295" s="905" t="str">
        <f>IF('Master sheet'!$D$14="Hindi","विषय","Subject")</f>
        <v>विषय</v>
      </c>
      <c r="J295" s="906"/>
      <c r="K295" s="905" t="str">
        <f>IF('Master sheet'!$D$14="Hindi","पूर्णांक","M.M.")</f>
        <v>पूर्णांक</v>
      </c>
      <c r="L295" s="906"/>
      <c r="M295" s="905" t="str">
        <f>IF('Master sheet'!$D$14="Hindi","प्राप्तांक","Ob.M.")</f>
        <v>प्राप्तांक</v>
      </c>
      <c r="N295" s="906"/>
      <c r="O295" s="905" t="str">
        <f>IF('Master sheet'!$D$14="Hindi","ग्रेड","Grade")</f>
        <v>ग्रेड</v>
      </c>
      <c r="P295" s="906"/>
    </row>
    <row r="296" spans="1:16" ht="21" customHeight="1">
      <c r="A296" s="98">
        <f>IF(N280="","",A295+1)</f>
        <v>24</v>
      </c>
      <c r="B296" s="302" t="str">
        <f>IF(AND(N280=""),"",'Result Sheet'!$DA$4)</f>
        <v>COMPUTER</v>
      </c>
      <c r="C296" s="898">
        <f>IF(AND(N280=""),"",'Result Sheet'!$DC$7)</f>
        <v>100</v>
      </c>
      <c r="D296" s="898"/>
      <c r="E296" s="899">
        <f>IFERROR(IF(AND(N280=""),"",VLOOKUP(N280,Marks,106,0)),"")</f>
        <v>0</v>
      </c>
      <c r="F296" s="899"/>
      <c r="G296" s="900" t="str">
        <f>IFERROR(IF(AND(N280=""),"",VLOOKUP(N280,Marks,107,0)),"")</f>
        <v/>
      </c>
      <c r="H296" s="900"/>
      <c r="I296" s="901" t="str">
        <f>IF(AND(N280=""),"",'Result Sheet'!$DE$4)</f>
        <v>G.K.</v>
      </c>
      <c r="J296" s="901"/>
      <c r="K296" s="898">
        <f>IF(AND(N280=""),"",'Result Sheet'!$DG$7)</f>
        <v>100</v>
      </c>
      <c r="L296" s="898"/>
      <c r="M296" s="899">
        <f>IFERROR(IF(AND(N280=""),"",VLOOKUP(N280,Marks,110,0)),"")</f>
        <v>0</v>
      </c>
      <c r="N296" s="899"/>
      <c r="O296" s="900" t="str">
        <f>IFERROR(IF(AND(N280=""),"",VLOOKUP(N280,Marks,111,0)),"")</f>
        <v/>
      </c>
      <c r="P296" s="900"/>
    </row>
    <row r="297" spans="1:16" ht="21" customHeight="1">
      <c r="A297" s="98">
        <f>IF(N280="","",A296+1)</f>
        <v>25</v>
      </c>
      <c r="B297" s="918" t="str">
        <f>IF('Master sheet'!$D$14="Hindi","विषय","Subject")</f>
        <v>विषय</v>
      </c>
      <c r="C297" s="918"/>
      <c r="D297" s="919" t="str">
        <f>IF('Master sheet'!$D$14="Hindi","प्राप्तांक","Marks ")</f>
        <v>प्राप्तांक</v>
      </c>
      <c r="E297" s="920"/>
      <c r="F297" s="305" t="str">
        <f>IF('Master sheet'!$D$14="Hindi","ग्रेड","Grade")</f>
        <v>ग्रेड</v>
      </c>
      <c r="G297" s="918" t="str">
        <f>IF('Master sheet'!$D$14="Hindi","विषय","Subject")</f>
        <v>विषय</v>
      </c>
      <c r="H297" s="918"/>
      <c r="I297" s="919" t="str">
        <f>IF('Master sheet'!$D$14="Hindi","प्राप्तांक","Marks")</f>
        <v>प्राप्तांक</v>
      </c>
      <c r="J297" s="920"/>
      <c r="K297" s="305" t="str">
        <f>IF('Master sheet'!$D$14="Hindi","ग्रेड","Grade")</f>
        <v>ग्रेड</v>
      </c>
      <c r="L297" s="918" t="str">
        <f>IF('Master sheet'!$D$14="Hindi","विषय","Subject")</f>
        <v>विषय</v>
      </c>
      <c r="M297" s="918"/>
      <c r="N297" s="919" t="str">
        <f>IF('Master sheet'!$D$14="Hindi","प्राप्तांक","Marks")</f>
        <v>प्राप्तांक</v>
      </c>
      <c r="O297" s="920"/>
      <c r="P297" s="364" t="str">
        <f>IF('Master sheet'!$D$14="Hindi","ग्रेड","Grade")</f>
        <v>ग्रेड</v>
      </c>
    </row>
    <row r="298" spans="1:16" ht="21" customHeight="1">
      <c r="A298" s="98">
        <f>IF(N280="","",A297+1)</f>
        <v>26</v>
      </c>
      <c r="B298" s="921" t="str">
        <f>IF('Master sheet'!$D$14="Hindi","कार्यानुभव","WORK EXP.")</f>
        <v>कार्यानुभव</v>
      </c>
      <c r="C298" s="922"/>
      <c r="D298" s="922"/>
      <c r="E298" s="70">
        <f>IFERROR(IF(AND(N280=""),"",VLOOKUP(N280,Marks,85,0)),"")</f>
        <v>42</v>
      </c>
      <c r="F298" s="79" t="str">
        <f>IFERROR(IF(AND(N280=""),"",VLOOKUP(N280,Marks,89,0)),"")</f>
        <v>A</v>
      </c>
      <c r="G298" s="921" t="str">
        <f>IF('Master sheet'!$D$14="Hindi","कला शिक्षा","ART EDU.")</f>
        <v>कला शिक्षा</v>
      </c>
      <c r="H298" s="922"/>
      <c r="I298" s="922"/>
      <c r="J298" s="70">
        <f>IFERROR(IF(AND(N280=""),"",VLOOKUP(N280,Marks,92,0)),"")</f>
        <v>34</v>
      </c>
      <c r="K298" s="79" t="str">
        <f>IFERROR(IF(AND(N280=""),"",VLOOKUP(N280,Marks,96,0)),"")</f>
        <v>B</v>
      </c>
      <c r="L298" s="923" t="str">
        <f>IF('Master sheet'!$D$14="Hindi","स्वा. एवं शा. शिक्षा","HE.&amp;PH. EDU.")</f>
        <v>स्वा. एवं शा. शिक्षा</v>
      </c>
      <c r="M298" s="924"/>
      <c r="N298" s="924"/>
      <c r="O298" s="70">
        <f>IFERROR(IF(AND(N280=""),"",VLOOKUP(N280,Marks,99,0)),"")</f>
        <v>77</v>
      </c>
      <c r="P298" s="79" t="str">
        <f>IFERROR(IF(AND(N280=""),"",VLOOKUP(N280,Marks,103,0)),"")</f>
        <v>A</v>
      </c>
    </row>
    <row r="299" spans="1:16" ht="9" customHeight="1">
      <c r="A299" s="98">
        <f>IF(N280="","",A298+1)</f>
        <v>27</v>
      </c>
      <c r="B299" s="308"/>
      <c r="C299" s="308"/>
      <c r="D299" s="308"/>
      <c r="E299" s="362"/>
      <c r="F299" s="363"/>
      <c r="G299" s="308"/>
      <c r="H299" s="308"/>
      <c r="I299" s="308"/>
      <c r="J299" s="362"/>
      <c r="K299" s="363"/>
      <c r="L299" s="309"/>
      <c r="M299" s="309"/>
      <c r="N299" s="309"/>
      <c r="O299" s="362"/>
      <c r="P299" s="363"/>
    </row>
    <row r="300" spans="1:16" ht="21" customHeight="1">
      <c r="A300" s="98">
        <f>IF(N280="","",A299+1)</f>
        <v>28</v>
      </c>
      <c r="B300" s="903" t="str">
        <f>IF('Master sheet'!$D$14="Hindi","कुल कार्य दिवस :-","Total Meeting :-")</f>
        <v>कुल कार्य दिवस :-</v>
      </c>
      <c r="C300" s="903"/>
      <c r="D300" s="903"/>
      <c r="E300" s="902">
        <f>IFERROR(IF(AND(N280=""),"",VLOOKUP(N280,Marks,117,0)),"")</f>
        <v>220</v>
      </c>
      <c r="F300" s="902"/>
      <c r="G300" s="902"/>
      <c r="H300" s="902"/>
      <c r="I300" s="903" t="str">
        <f>IF('Master sheet'!$D$14="Hindi","कुल उपस्थिति :-","Total Attendance :-")</f>
        <v>कुल उपस्थिति :-</v>
      </c>
      <c r="J300" s="903"/>
      <c r="K300" s="903"/>
      <c r="L300" s="903"/>
      <c r="M300" s="904">
        <f>IFERROR(IF(AND(N280=""),"",VLOOKUP(N280,Marks,118,0)),"")</f>
        <v>18</v>
      </c>
      <c r="N300" s="904"/>
      <c r="O300" s="904"/>
      <c r="P300" s="904"/>
    </row>
    <row r="301" spans="1:16" ht="21" customHeight="1">
      <c r="A301" s="98">
        <f>IF(N280="","",A300+1)</f>
        <v>29</v>
      </c>
      <c r="B301" s="903" t="str">
        <f>IF('Master sheet'!$D$14="Hindi","परिणाम :-","Result :-")</f>
        <v>परिणाम :-</v>
      </c>
      <c r="C301" s="903"/>
      <c r="D301" s="903"/>
      <c r="E301" s="926" t="str">
        <f>IFERROR(IF(AND(N280=""),"",VLOOKUP(N280,Marks,116,0)),"")</f>
        <v>कक्षोंन्नति</v>
      </c>
      <c r="F301" s="926"/>
      <c r="G301" s="926"/>
      <c r="H301" s="926"/>
      <c r="I301" s="903" t="str">
        <f>IF('Master sheet'!$D$14="Hindi","परिणाम प्रतिशत में :-","Result in Percentage :-")</f>
        <v>परिणाम प्रतिशत में :-</v>
      </c>
      <c r="J301" s="903"/>
      <c r="K301" s="903"/>
      <c r="L301" s="903"/>
      <c r="M301" s="927">
        <f>IFERROR(IF(AND(N280=""),"",VLOOKUP(N280,Marks,113,0)),"")</f>
        <v>79.400000000000006</v>
      </c>
      <c r="N301" s="927"/>
      <c r="O301" s="927"/>
      <c r="P301" s="927"/>
    </row>
    <row r="302" spans="1:16" ht="21" customHeight="1">
      <c r="A302" s="98">
        <f>IF(N280="","",A301+1)</f>
        <v>30</v>
      </c>
      <c r="B302" s="903" t="str">
        <f>IF('Master sheet'!$D$14="Hindi","श्रेणी / ग्रेड :-","Division / Grade :-")</f>
        <v>श्रेणी / ग्रेड :-</v>
      </c>
      <c r="C302" s="903"/>
      <c r="D302" s="903"/>
      <c r="E302" s="209" t="str">
        <f>IFERROR(IF(AND(N280=""),"",VLOOKUP(N280,Marks,114,0)),"")</f>
        <v>I</v>
      </c>
      <c r="F302" s="210" t="s">
        <v>128</v>
      </c>
      <c r="G302" s="928" t="str">
        <f>IFERROR(IF(AND(N280=""),"",VLOOKUP(N280,Marks,119,0)),"")</f>
        <v>B</v>
      </c>
      <c r="H302" s="928"/>
      <c r="I302" s="903" t="str">
        <f>IF('Master sheet'!$D$14="Hindi","कक्षा में स्थान :-","Position in the Class :-")</f>
        <v>कक्षा में स्थान :-</v>
      </c>
      <c r="J302" s="903"/>
      <c r="K302" s="903"/>
      <c r="L302" s="903"/>
      <c r="M302" s="929">
        <f>IFERROR(IF(AND(N280=""),"",VLOOKUP(N280,Marks,115,0)),"")</f>
        <v>15.999999999999998</v>
      </c>
      <c r="N302" s="929"/>
      <c r="O302" s="929"/>
      <c r="P302" s="929"/>
    </row>
    <row r="303" spans="1:16" ht="21" customHeight="1">
      <c r="A303" s="98">
        <f>IF(N280="","",A302+1)</f>
        <v>31</v>
      </c>
      <c r="B303" s="930" t="str">
        <f>IF('Master sheet'!$D$14="Hindi","परीक्षा परिणाम घोषणा दिनांक :-","Result Declaration Date :-")</f>
        <v>परीक्षा परिणाम घोषणा दिनांक :-</v>
      </c>
      <c r="C303" s="930"/>
      <c r="D303" s="930"/>
      <c r="E303" s="931">
        <f>IFERROR(IF(AND(N280=""),"",'Master sheet'!$D$13),"")</f>
        <v>46106</v>
      </c>
      <c r="F303" s="931"/>
      <c r="G303" s="931"/>
      <c r="H303" s="408"/>
      <c r="I303" s="71"/>
      <c r="J303" s="71"/>
      <c r="K303" s="45"/>
      <c r="L303" s="71"/>
      <c r="M303" s="71"/>
      <c r="N303" s="71"/>
      <c r="O303" s="71"/>
      <c r="P303" s="71"/>
    </row>
    <row r="304" spans="1:16" ht="54" customHeight="1">
      <c r="A304" s="98">
        <f>IF(N280="","",A303+1)</f>
        <v>32</v>
      </c>
      <c r="B304" s="932" t="str">
        <f>IFERROR(IF(AND(N280=""),"",'Result Sheet'!$DO$211),"")</f>
        <v>( PUSHPENDRA JAWRA )</v>
      </c>
      <c r="C304" s="932"/>
      <c r="D304" s="932"/>
      <c r="E304" s="932"/>
      <c r="F304" s="933" t="str">
        <f>IF(AND(N280=""),"",CONCATENATE("(",'Master sheet'!$D$17," )"))</f>
        <v>(Suresh Kumar )</v>
      </c>
      <c r="G304" s="933"/>
      <c r="H304" s="933"/>
      <c r="I304" s="933"/>
      <c r="J304" s="933"/>
      <c r="K304" s="933" t="str">
        <f>IF(AND(N280=""),"",CONCATENATE("(",'Master sheet'!$D$15," )"))</f>
        <v>(Dewanand )</v>
      </c>
      <c r="L304" s="933"/>
      <c r="M304" s="933"/>
      <c r="N304" s="933"/>
      <c r="O304" s="933"/>
      <c r="P304" s="933"/>
    </row>
    <row r="305" spans="1:35" ht="24.75" customHeight="1">
      <c r="A305" s="98">
        <f>IF(N280="","",A304+1)</f>
        <v>33</v>
      </c>
      <c r="B305" s="934" t="str">
        <f>IF('Master sheet'!$D$14="Hindi","हस्ताक्षर कक्षाध्यापक","Signature of the class teacher")</f>
        <v>हस्ताक्षर कक्षाध्यापक</v>
      </c>
      <c r="C305" s="934"/>
      <c r="D305" s="934"/>
      <c r="E305" s="934"/>
      <c r="F305" s="934" t="str">
        <f>IF('Master sheet'!$D$14="Hindi","हस्ताक्षर परीक्षा प्रभारी","Signature of the exam. Incharge")</f>
        <v>हस्ताक्षर परीक्षा प्रभारी</v>
      </c>
      <c r="G305" s="934"/>
      <c r="H305" s="934"/>
      <c r="I305" s="934"/>
      <c r="J305" s="934"/>
      <c r="K305" s="934" t="str">
        <f>IF('Master sheet'!$D$14="Hindi","हस्ताक्षर संस्था प्रधान","Head of Institute's Signature")</f>
        <v>हस्ताक्षर संस्था प्रधान</v>
      </c>
      <c r="L305" s="934"/>
      <c r="M305" s="934"/>
      <c r="N305" s="934"/>
      <c r="O305" s="934"/>
      <c r="P305" s="934"/>
    </row>
    <row r="307" spans="1:35" ht="24.75" customHeight="1">
      <c r="A307" s="98">
        <f>IF(N314="","",1)</f>
        <v>1</v>
      </c>
      <c r="B307" s="935" t="str">
        <f>IF('Master sheet'!$D$14="Hindi","वार्षिक रिपोर्ट कार्ड ","Report Card")</f>
        <v xml:space="preserve">वार्षिक रिपोर्ट कार्ड </v>
      </c>
      <c r="C307" s="935"/>
      <c r="D307" s="935"/>
      <c r="E307" s="935"/>
      <c r="F307" s="935"/>
      <c r="G307" s="935"/>
      <c r="H307" s="935"/>
      <c r="I307" s="935"/>
      <c r="J307" s="935"/>
      <c r="K307" s="935"/>
      <c r="L307" s="935"/>
      <c r="M307" s="935"/>
      <c r="N307" s="935"/>
      <c r="O307" s="935"/>
      <c r="P307" s="935"/>
      <c r="S307" s="311"/>
      <c r="T307" s="311"/>
      <c r="U307" s="311"/>
      <c r="V307" s="311"/>
      <c r="W307" s="311"/>
      <c r="X307" s="45"/>
    </row>
    <row r="308" spans="1:35" ht="18.95" customHeight="1">
      <c r="A308" s="98">
        <f>IF(N314="","",A307+1)</f>
        <v>2</v>
      </c>
      <c r="B308" s="936" t="str">
        <f>IF('Master sheet'!$D$14="Hindi","शिक्षा विभाग, राजस्थान सरकार","Education Department, Rajasthan Government")</f>
        <v>शिक्षा विभाग, राजस्थान सरकार</v>
      </c>
      <c r="C308" s="936"/>
      <c r="D308" s="936"/>
      <c r="E308" s="936"/>
      <c r="F308" s="936"/>
      <c r="G308" s="936"/>
      <c r="H308" s="936"/>
      <c r="I308" s="936"/>
      <c r="J308" s="936"/>
      <c r="K308" s="936"/>
      <c r="L308" s="936"/>
      <c r="M308" s="936"/>
      <c r="N308" s="936"/>
      <c r="O308" s="936"/>
      <c r="P308" s="936"/>
      <c r="S308" s="311"/>
      <c r="T308" s="311"/>
      <c r="U308" s="312"/>
      <c r="V308" s="311"/>
      <c r="W308" s="311"/>
      <c r="X308" s="45"/>
    </row>
    <row r="309" spans="1:35" s="99" customFormat="1" ht="24" customHeight="1">
      <c r="A309" s="98">
        <f>IF(N314="","",A308+1)</f>
        <v>3</v>
      </c>
      <c r="B309" s="884" t="str">
        <f>IF('Master sheet'!$D$14="Hindi","विद्यालय का नाम :-","School Name :- ")</f>
        <v>विद्यालय का नाम :-</v>
      </c>
      <c r="C309" s="884"/>
      <c r="D309" s="884"/>
      <c r="E309" s="885" t="str">
        <f>IF(AND(N314=""),"",IF('Master sheet'!$D$14="Hindi",'Master sheet'!$D$8,'Master sheet'!$D$7))</f>
        <v xml:space="preserve">महात्मा गाँधी राजकीय विद्यालय (अंग्रेजी माध्यम) बर, पाली </v>
      </c>
      <c r="F309" s="885"/>
      <c r="G309" s="885"/>
      <c r="H309" s="885"/>
      <c r="I309" s="885"/>
      <c r="J309" s="885"/>
      <c r="K309" s="885"/>
      <c r="L309" s="885"/>
      <c r="M309" s="885"/>
      <c r="N309" s="885"/>
      <c r="O309" s="885"/>
      <c r="P309" s="885"/>
      <c r="S309" s="313"/>
      <c r="T309" s="323"/>
      <c r="U309" s="312"/>
      <c r="V309" s="323"/>
      <c r="W309" s="313"/>
      <c r="X309" s="324"/>
    </row>
    <row r="310" spans="1:35" ht="18.95" customHeight="1">
      <c r="A310" s="98">
        <f>IF(N314="","",A309+1)</f>
        <v>4</v>
      </c>
      <c r="B310" s="318"/>
      <c r="C310" s="318"/>
      <c r="D310" s="318"/>
      <c r="E310" s="886" t="str">
        <f>IF(AND(N314=""),"",IF('Master sheet'!$D$14="Hindi",CONCATENATE("(विद्यालय मान्यता क्रमांक व वर्ष : ","  ",'Master sheet'!$D$6),CONCATENATE("(School Recognition Number &amp; Years : ","  ",'Master sheet'!$D$6)))</f>
        <v>(विद्यालय मान्यता क्रमांक व वर्ष :   शिक्षा/पाली/1995/2001</v>
      </c>
      <c r="F310" s="886"/>
      <c r="G310" s="886"/>
      <c r="H310" s="886"/>
      <c r="I310" s="886"/>
      <c r="J310" s="886"/>
      <c r="K310" s="886"/>
      <c r="L310" s="886"/>
      <c r="M310" s="886"/>
      <c r="N310" s="886"/>
      <c r="O310" s="886"/>
      <c r="P310" s="886"/>
      <c r="S310" s="311"/>
      <c r="T310" s="311"/>
      <c r="U310" s="311"/>
      <c r="V310" s="311"/>
      <c r="W310" s="311"/>
      <c r="X310" s="45"/>
    </row>
    <row r="311" spans="1:35" ht="18.95" customHeight="1">
      <c r="A311" s="98">
        <f>IF(N314="","",A310+1)</f>
        <v>5</v>
      </c>
      <c r="B311" s="316" t="str">
        <f>IF('Master sheet'!$D$14="Hindi","कक्षा  :-","CLASS :- ")</f>
        <v>कक्षा  :-</v>
      </c>
      <c r="C311" s="937" t="str">
        <f>IFERROR(IF(AND(N314=""),"",VLOOKUP(N314,Marks,2,0)),"")</f>
        <v>PP+5</v>
      </c>
      <c r="D311" s="937"/>
      <c r="E311" s="938" t="str">
        <f>IF('Master sheet'!$D$14="Hindi","सेक्शन :-","Section :- ")</f>
        <v>सेक्शन :-</v>
      </c>
      <c r="F311" s="938"/>
      <c r="G311" s="938"/>
      <c r="H311" s="937" t="str">
        <f>IFERROR(IF(AND(N314=""),"",VLOOKUP(N314,Marks,3,0)),"")</f>
        <v>A</v>
      </c>
      <c r="I311" s="937"/>
      <c r="J311" s="939" t="str">
        <f>IF('Master sheet'!$D$14="Hindi","सत्र :- ","Session :- ")</f>
        <v xml:space="preserve">सत्र :- </v>
      </c>
      <c r="K311" s="939"/>
      <c r="L311" s="939"/>
      <c r="M311" s="939"/>
      <c r="N311" s="949" t="str">
        <f>IF(AND(N314=""),"",'Marks Entry Nursery'!$I$2)</f>
        <v>2025-26</v>
      </c>
      <c r="O311" s="949"/>
      <c r="P311" s="949"/>
      <c r="S311" s="311"/>
      <c r="T311" s="311"/>
      <c r="U311" s="311"/>
      <c r="V311" s="311"/>
      <c r="W311" s="311"/>
      <c r="X311" s="45"/>
      <c r="AH311" s="321" t="str">
        <f>N313</f>
        <v>23-10-2015</v>
      </c>
    </row>
    <row r="312" spans="1:35" ht="18.95" customHeight="1">
      <c r="A312" s="98">
        <f>IF(N314="","",A311+1)</f>
        <v>6</v>
      </c>
      <c r="B312" s="946" t="str">
        <f>IF('Master sheet'!$D$14="Hindi","विद्यार्थी का नाम :-","Student's Name :-")</f>
        <v>विद्यार्थी का नाम :-</v>
      </c>
      <c r="C312" s="946"/>
      <c r="D312" s="946"/>
      <c r="E312" s="947" t="str">
        <f>IFERROR(IF(AND(N314=""),"",VLOOKUP(N314,Marks,6,0)),"")</f>
        <v>GUNEET CHOUHAN</v>
      </c>
      <c r="F312" s="947"/>
      <c r="G312" s="947"/>
      <c r="H312" s="947"/>
      <c r="I312" s="947"/>
      <c r="J312" s="925" t="str">
        <f>IF('Master sheet'!$D$14="Hindi","प्रवेशांक :","SR. NO. :")</f>
        <v>प्रवेशांक :</v>
      </c>
      <c r="K312" s="925"/>
      <c r="L312" s="925"/>
      <c r="M312" s="925"/>
      <c r="N312" s="950">
        <f>IFERROR(IF(AND(N314=""),"",VLOOKUP(N314,Marks,5,0)),"")</f>
        <v>931</v>
      </c>
      <c r="O312" s="950"/>
      <c r="P312" s="950"/>
      <c r="S312" s="311"/>
      <c r="T312" s="311"/>
      <c r="U312" s="311"/>
      <c r="V312" s="311"/>
      <c r="W312" s="311"/>
      <c r="X312" s="45"/>
      <c r="AG312" s="44">
        <f>YEAR(AH311)</f>
        <v>2015</v>
      </c>
      <c r="AH312" s="44">
        <f>MONTH(AH311)</f>
        <v>10</v>
      </c>
      <c r="AI312" s="44">
        <f>DAY(AH311)</f>
        <v>23</v>
      </c>
    </row>
    <row r="313" spans="1:35" ht="18.95" customHeight="1">
      <c r="A313" s="98">
        <f>IF(N314="","",A312+1)</f>
        <v>7</v>
      </c>
      <c r="B313" s="946" t="str">
        <f>IF('Master sheet'!$D$14="Hindi","पिता का नाम :-","Father's Name :-")</f>
        <v>पिता का नाम :-</v>
      </c>
      <c r="C313" s="946"/>
      <c r="D313" s="946"/>
      <c r="E313" s="947" t="str">
        <f>IFERROR(IF(AND(N314=""),"",VLOOKUP(N314,Marks,7,0)),"")</f>
        <v>KAILASH CHOUHAN</v>
      </c>
      <c r="F313" s="947"/>
      <c r="G313" s="947"/>
      <c r="H313" s="947"/>
      <c r="I313" s="947"/>
      <c r="J313" s="925" t="str">
        <f>IF('Master sheet'!$D$14="Hindi","जन्म तिथि :","Date of Birth :")</f>
        <v>जन्म तिथि :</v>
      </c>
      <c r="K313" s="925"/>
      <c r="L313" s="925"/>
      <c r="M313" s="925"/>
      <c r="N313" s="951" t="str">
        <f>IFERROR(IF(AND(N314=""),"",VLOOKUP(N314,Marks,4,0)),"")</f>
        <v>23-10-2015</v>
      </c>
      <c r="O313" s="951"/>
      <c r="P313" s="951"/>
      <c r="S313" s="45"/>
      <c r="T313" s="45"/>
      <c r="U313" s="45"/>
      <c r="V313" s="45"/>
      <c r="W313" s="45"/>
      <c r="X313" s="45"/>
      <c r="AG313" s="44" t="str">
        <f>IF(AG312=2000,"दो हजार",IF(AG312=2001,"दो हजार एक",IF(AG312=2002,"दो हजार दो",IF(AG312=2003,"दो हजार तीन",IF(AG312=2004,"दो हजार चार",IF(AG312=2005,"दो हजार पांच",IF(AG312=2006,"दो हजार छः",IF(AG312=2007,"दो हजार सात",IF(AG312=2008,"दो हजार आठ",IF(AG312=2009,"दो हजार नौ",IF(AG312=2010,"दो हजार दस",IF(AG312=2011,"दो हजार ग्यारह",IF(AG312=2012,"दो हजार बारह",IF(AG312=2013,"दो हजार तेरह",IF(AG312=2014,"दो हजार चौदह",IF(AG312=2015,"दो हजार पंद्रह",IF(AG312=2016,"दो हजार सोलह",IF(AG312=2017,"दो हजार सत्रह",IF(AG312=2018,"दो हजार अठारह",IF(AG312=2019,"दो हजार उन्नीस",IF(AG312=2020,"दो हजार बीस",IF(AG312=2021,"दो हजार इक्कीस",IF(AG312=2022,"दो हजार बाइस","")))))))))))))))))))))))</f>
        <v>दो हजार पंद्रह</v>
      </c>
      <c r="AH313" s="44" t="str">
        <f>IF(AH312=1,"जनवरी",IF(AH312=2,"फरवरी",IF(AH312=3,"मार्च",IF(AH312=4,"अप्रैल",IF(AH312=5,"मई",IF(AH312=6,"जून",IF(AH312=7,"जुलाई",IF(AH312=8,"अगस्त",IF(AH312=9,"सितम्बर",IF(AH312=10,"अक्टूबर",IF(AH312=11,"नवम्बर",IF(AH312=12,"दिसम्बर",""))))))))))))</f>
        <v>अक्टूबर</v>
      </c>
      <c r="AI313" s="44" t="str">
        <f>IF(AI312=1,"एक",IF(AI312=2,"दो",IF(AI312=3,"तीन",IF(AI312=4,"चार",IF(AI312=5,"पांच",IF(AI312=6,"छः",IF(AI312=7,"सात",IF(AI312=8,"आठ",IF(AI312=9,"नौ",IF(AI312=10,"दस",IF(AI312=11,"ग्यारह",IF(AI312=12,"बारह",IF(AI312=13,"तेरह",IF(AI312=14,"चौदह",IF(AI312=15,"पंद्रह",IF(AI312=16,"सोलह",IF(AI312=17,"सत्रह",IF(AI312=18,"अठारह",IF(AI312=19,"उन्नीस",IF(AI312=20,"बीस",IF(AI312=21,"इक्कीस",IF(AI312=22,"बाइस",IF(AI312=23,"तेईस",IF(AI312=24,"चौबीस",IF(AI312=25,"पचीस",IF(AI312=26,"छबीस",IF(AI312=27,"सताईस",IF(AI312=28,"अठाइस",IF(AI312=29,"उन्नतीस",IF(AI312=30,"तीस",IF(AI312=31,"इकतीस","")))))))))))))))))))))))))))))))</f>
        <v>तेईस</v>
      </c>
    </row>
    <row r="314" spans="1:35" ht="18.95" customHeight="1">
      <c r="A314" s="98">
        <f>IF(N314="","",A313+1)</f>
        <v>8</v>
      </c>
      <c r="B314" s="946" t="str">
        <f>IF('Master sheet'!$D$14="Hindi","माता का नाम :-","Mother's Name :-")</f>
        <v>माता का नाम :-</v>
      </c>
      <c r="C314" s="946"/>
      <c r="D314" s="946"/>
      <c r="E314" s="947" t="str">
        <f>IFERROR(IF(AND(N314=""),"",VLOOKUP(N314,Marks,8,0)),"")</f>
        <v>PUSHPA DEVI</v>
      </c>
      <c r="F314" s="947"/>
      <c r="G314" s="947"/>
      <c r="H314" s="947"/>
      <c r="I314" s="947"/>
      <c r="J314" s="925" t="str">
        <f>IF('Master sheet'!$D$14="Hindi","रोल नंबर :-","Roll No. :")</f>
        <v>रोल नंबर :-</v>
      </c>
      <c r="K314" s="925"/>
      <c r="L314" s="925"/>
      <c r="M314" s="925"/>
      <c r="N314" s="948">
        <f>IF(N280="","",IF(AND(N280+1&gt;$Y$6),"",N280+1))</f>
        <v>310</v>
      </c>
      <c r="O314" s="948"/>
      <c r="P314" s="948"/>
      <c r="AH314" s="44" t="str">
        <f>CONCATENATE(AI313," ",AH313," ",AG313)</f>
        <v>तेईस अक्टूबर दो हजार पंद्रह</v>
      </c>
    </row>
    <row r="315" spans="1:35" ht="18.95" customHeight="1">
      <c r="A315" s="98">
        <f>IF(N314="","",A314+1)</f>
        <v>9</v>
      </c>
      <c r="B315" s="946" t="str">
        <f>IF('Master sheet'!$D$14="Hindi","जन्मतिथि शब्दों में :-","Date of Birth in Words :-")</f>
        <v>जन्मतिथि शब्दों में :-</v>
      </c>
      <c r="C315" s="946"/>
      <c r="D315" s="946"/>
      <c r="E315" s="947" t="str">
        <f>IFERROR(IF('Master sheet'!$D$14="Hindi",AH314,AH316),"")</f>
        <v>तेईस अक्टूबर दो हजार पंद्रह</v>
      </c>
      <c r="F315" s="947"/>
      <c r="G315" s="947"/>
      <c r="H315" s="947"/>
      <c r="I315" s="947"/>
      <c r="J315" s="947"/>
      <c r="K315" s="947"/>
      <c r="L315" s="947"/>
      <c r="M315" s="947"/>
      <c r="N315" s="947"/>
      <c r="O315" s="947"/>
      <c r="P315" s="317"/>
      <c r="AG315" s="44" t="str">
        <f>IF(AG312=1961,"NINETEEN SIXTY ONE",IF(AG312=1962,"NINETEEN SIXTY TWO",IF(AG312=1963,"NINETEEN SIXTY THREE",IF(AG312=1964,"NINETEEN SIXTY FOUR",IF(AG312=1965,"NINETEEN SIXTY FIVE",IF(AG312=1966,"NINETEEN SIXTY SIX",IF(AG312=1967,"NINETEEN SIXTY SEVEN",IF(AG312=1968,"NINETEEN SIXTY EIGHT",IF(AG312=1969,"NINETEEN SIXTY NINE",IF(AG312=1970,"NINETEEN SEVENTY",IF(AG312=1971,"NINETEEN SEVENTY ONE",IF(AG312=1972,"NINETEEN SEVENTY TWO",IF(AG312=1973,"NINETEEN SEVENTY THREE",IF(AG312=1974,"NINETEEN SEVENTY FOUR",IF(AG312=1975,"NINETEEN SEVENTY FIVE",IF(AG312=1976,"NINETEEN SEVENTY SIX",IF(AG312=1977,"NINETEEN SEVENTY SEVEN",IF(AG312=1978,"NINETEEN SEVENTY EIGHT",IF(AG312=1979,"NINETEEN SEVENTY NINE",IF(AG312=1980,"NINETEEN EIGHTY",IF(AG312=1981,"NINETEEN EIGHTY ONE",IF(AG312=1982,"NINETEEN EIGHTY TWO",IF(AG312=1983,"NINETEEN EIGHTY THREE",IF(AG312=1984,"NINETEEN EIGHTY FOUR",IF(AG312=1985,"NINETEEN EIGHTY FIVE",IF(AG312=1986,"NINETEEN EIGHTY SIX",IF(AG312=1987,"NINETEEN EIGHTY SEVEN",IF(AG312=1988,"NINETEEN EIGHTY EIGHT",IF(AG312=1989,"NINETEEN EIGHTY NINE",IF(AG312=1990,"NINETEEN NINETY",IF(AG312=1991,"NINETEEN NINETY ONE",IF(AG312=1992,"NINETEEN NINETY TWO",IF(AG312=1993,"NINETEEN NINETY THREE",IF(AG312=1994,"NINETEEN NINETY FOUR",IF(AG312=1995,"NINETEEN NINETY FIVE",IF(AG312=1996,"NINETEEN NINETY SIX",IF(AG312=1997,"NINETEEN NINETY SEVEN",IF(AG312=1998,"NINETEEN NINETY EIGHT",IF(AG312=1999,"NINETEEN NINETY NINE",IF(AG312=2000,"TWO THOUSAND",IF(AG312=2001,"TWO THOUSAND ONE",IF(AG312=2002,"TWO THOUSAND TWO",IF(AG312=2003,"TWO THOUSAND THREE",IF(AG312=2004,"TWO THOUSAND FOUR",IF(AG312=2005,"TWO THOUSAND FIVE",IF(AG312=2006,"TWO THOUSAND SIX",IF(AG312=2007,"TWO THOUSAND SEVEN",IF(AG312=2008,"TWO THOUSAND EIGHT",IF(AG312=2009,"TWO THOUSAND NINE",IF(AG312=2010,"TWO THOUSAND TEN",IF(AG312=2011,"TWO THOUSAND ELEVEN",IF(AG312=2012,"TWO THOUSAND TWELVE",IF(AG312=2013,"TWO THOUSAND THIRTEEN",IF(AG312=2014,"TWO THOUSAND FOURTEEN",IF(AG312=2015,"TWO THOUSAND FIFTEEN",IF(AG312=2016,"TWO THOUSAND SIXTEEN",IF(AG312=2017,"TWO THOUSAND SEVENTEEN",IF(AG312=2018,"TWO THOUSAND EIGHTEEN",IF(AG312=2019,"TWO THOUSAND NINETEEN",IF(AG312=2020,"TWO THOUSAND TWENTY",IF(AG312=2021,"TWO THOUSAND TWENTY ONE",IF(AG312=2022,"TWO THOUSAND TWENTY TWO",IF(AG312=2023,"TWO THOUSAND TWENTY THREE",IF(AG312=2024,"TWO THOUSAND TWENTY FOUR",IF(AG312=2025,"TWO THOUSAND TWENTY FIVE","")))))))))))))))))))))))))))))))))))))))))))))))))))))))))))))))))</f>
        <v>TWO THOUSAND FIFTEEN</v>
      </c>
      <c r="AH315" s="44" t="str">
        <f>IF(AH312=1,"JANUARY",IF(AH312=2,"FEBUARY", IF(AH312=3,"MARCH",IF(AH312=4,"APRIL",IF(AH312=5,"MAY",IF(AH312=6,"JUNE",IF(AH312=7,"JULY",IF(AH312=8,"AUGUST",IF(AH312=9,"SEPTEMBER",IF(AH312=10,"OCTOBER",IF(AH312=11,"NOVEMBER",IF(AH312=12,"DECEMBER",""))))))))))))</f>
        <v>OCTOBER</v>
      </c>
      <c r="AI315" s="44" t="str">
        <f>IF(AI312=1,"1ST",IF(AI312=2,"2ND", IF(AI312=3,"3RD",IF(AI312=4,"FOURTH",IF(AI312=5,"FIFTH",IF(AI312=6,"SIXTH",IF(AI312=7,"7TH",IF(AI312=8,"8TH",IF(AI312=9,"9TH",IF(AI312=10,"10TH",IF(AI312=11,"11TH",IF(AI312=12,"12TH",IF(AI312=13,"13TH",IF(AI312=14,"14TH",IF(AI312=15,"FIFTEEN",IF(AI312=16,"SIXTEEN",IF(AI312=17,"SEVENTEEN",IF(AI312=18,"EIGHTEEN",IF(AI312=19,"NINETEEN",IF(AI312=20,"TWENTY",IF(AI312=21,"TWENTY FIRST",IF(AI312=22,"TWENTY SECOND",IF(AI312=23,"TWENTY THIRD",IF(AI312=24,"TWENTY FOURTH",IF(AI312=25,"TWENTY FIFTH",IF(AI312=26,"TWENTY SIX",IF(AI312=27,"TWENTY SEVEN",IF(AI312=28,"TWENTY EIGHT",IF(AI312=29,"TWENTY NINE",IF(AI312=30,"THIRTY",IF(AI312=31,"THIRTY FIRST","")))))))))))))))))))))))))))))))</f>
        <v>TWENTY THIRD</v>
      </c>
    </row>
    <row r="316" spans="1:35" ht="10.5" customHeight="1">
      <c r="A316" s="98">
        <f>IF(N314="","",A315+1)</f>
        <v>10</v>
      </c>
      <c r="B316" s="72"/>
      <c r="C316" s="72"/>
      <c r="D316" s="72"/>
      <c r="E316" s="73"/>
      <c r="F316" s="73"/>
      <c r="G316" s="73"/>
      <c r="H316" s="72"/>
      <c r="I316" s="72"/>
      <c r="J316" s="74"/>
      <c r="K316" s="74"/>
      <c r="L316" s="74"/>
      <c r="M316" s="45"/>
      <c r="N316" s="45"/>
      <c r="O316" s="45"/>
      <c r="P316" s="45"/>
      <c r="AH316" s="44" t="str">
        <f>CONCATENATE(AH315," ",AI315,", ",AG315)</f>
        <v>OCTOBER TWENTY THIRD, TWO THOUSAND FIFTEEN</v>
      </c>
    </row>
    <row r="317" spans="1:35" ht="25.5" customHeight="1">
      <c r="A317" s="98">
        <f>IF(N314="","",A316+1)</f>
        <v>11</v>
      </c>
      <c r="B317" s="655" t="str">
        <f>IF('Master sheet'!$D$14="Hindi","विषय","Subject")</f>
        <v>विषय</v>
      </c>
      <c r="C317" s="704" t="str">
        <f>IF('Master sheet'!$D$14="Hindi","अर्द्धवार्षिक","Half Yearly")</f>
        <v>अर्द्धवार्षिक</v>
      </c>
      <c r="D317" s="705"/>
      <c r="E317" s="705"/>
      <c r="F317" s="705"/>
      <c r="G317" s="910" t="str">
        <f>IF('Master sheet'!$D$14="Hindi","वार्षिक","Yearly")</f>
        <v>वार्षिक</v>
      </c>
      <c r="H317" s="911"/>
      <c r="I317" s="911"/>
      <c r="J317" s="912"/>
      <c r="K317" s="704" t="str">
        <f>IF('Master sheet'!$D$14="Hindi","सर्व योग","Grand Total")</f>
        <v>सर्व योग</v>
      </c>
      <c r="L317" s="705"/>
      <c r="M317" s="705"/>
      <c r="N317" s="706"/>
      <c r="O317" s="940" t="str">
        <f>IF('Master sheet'!$D$14="Hindi","ग्रेड","Grade")</f>
        <v>ग्रेड</v>
      </c>
      <c r="P317" s="943" t="str">
        <f>IF('Master sheet'!$D$14="Hindi","परिणाम","Results")</f>
        <v>परिणाम</v>
      </c>
    </row>
    <row r="318" spans="1:35" ht="102.75" customHeight="1">
      <c r="A318" s="98">
        <f>IF(N314="","",A317+1)</f>
        <v>12</v>
      </c>
      <c r="B318" s="655"/>
      <c r="C318" s="891" t="str">
        <f>IF('Master sheet'!$D$14="Hindi","लिखित","Written")</f>
        <v>लिखित</v>
      </c>
      <c r="D318" s="892"/>
      <c r="E318" s="891" t="str">
        <f>IF('Master sheet'!$D$14="Hindi","मौखिक","Oral")</f>
        <v>मौखिक</v>
      </c>
      <c r="F318" s="892"/>
      <c r="G318" s="891" t="str">
        <f>IF('Master sheet'!$D$14="Hindi","लिखित","Written")</f>
        <v>लिखित</v>
      </c>
      <c r="H318" s="892"/>
      <c r="I318" s="893" t="str">
        <f>IF('Master sheet'!$D$14="Hindi","मौखिक","Oral")</f>
        <v>मौखिक</v>
      </c>
      <c r="J318" s="893"/>
      <c r="K318" s="366" t="str">
        <f>IF('Master sheet'!$D$14="Hindi","लिखित","Written")</f>
        <v>लिखित</v>
      </c>
      <c r="L318" s="366" t="str">
        <f>IF('Master sheet'!$D$14="Hindi","मौखिक","Oral")</f>
        <v>मौखिक</v>
      </c>
      <c r="M318" s="894" t="str">
        <f>IF('Master sheet'!$D$14="Hindi","कुल विषय योग ","Subject Total")</f>
        <v xml:space="preserve">कुल विषय योग </v>
      </c>
      <c r="N318" s="895"/>
      <c r="O318" s="941"/>
      <c r="P318" s="944"/>
    </row>
    <row r="319" spans="1:35" ht="21" customHeight="1">
      <c r="A319" s="98">
        <f>IF(N314="","",A318+1)</f>
        <v>13</v>
      </c>
      <c r="B319" s="655"/>
      <c r="C319" s="887">
        <v>30</v>
      </c>
      <c r="D319" s="888"/>
      <c r="E319" s="887">
        <v>70</v>
      </c>
      <c r="F319" s="888"/>
      <c r="G319" s="887">
        <v>30</v>
      </c>
      <c r="H319" s="888"/>
      <c r="I319" s="887">
        <v>70</v>
      </c>
      <c r="J319" s="888"/>
      <c r="K319" s="387">
        <v>60</v>
      </c>
      <c r="L319" s="387">
        <v>140</v>
      </c>
      <c r="M319" s="887">
        <v>200</v>
      </c>
      <c r="N319" s="888"/>
      <c r="O319" s="942"/>
      <c r="P319" s="945"/>
    </row>
    <row r="320" spans="1:35" ht="21" customHeight="1">
      <c r="A320" s="98">
        <f>IF(N314="","",A319+1)</f>
        <v>14</v>
      </c>
      <c r="B320" s="302" t="str">
        <f>IF('Master sheet'!D$14="Hindi","हिंदी","Hindi")</f>
        <v>हिंदी</v>
      </c>
      <c r="C320" s="656">
        <f>IFERROR(IF(AND(N314=""),"",VLOOKUP(N314,Marks,15,0)),"")</f>
        <v>29</v>
      </c>
      <c r="D320" s="658"/>
      <c r="E320" s="656">
        <f>IFERROR(IF(AND(N314=""),"",VLOOKUP(N314,Marks,16,0)),"")</f>
        <v>62</v>
      </c>
      <c r="F320" s="658"/>
      <c r="G320" s="656">
        <f>IFERROR(IF(AND(N314=""),"",VLOOKUP(N314,Marks,19,0)),"")</f>
        <v>24</v>
      </c>
      <c r="H320" s="658"/>
      <c r="I320" s="656">
        <f>IFERROR(IF(AND(N314=""),"",VLOOKUP(N314,Marks,20,0)),"")</f>
        <v>20</v>
      </c>
      <c r="J320" s="658"/>
      <c r="K320" s="377">
        <f>IFERROR(IF(AND(N314=""),"",SUM(C320,G320)),"")</f>
        <v>53</v>
      </c>
      <c r="L320" s="377">
        <f>IFERROR(IF(AND(N314=""),"",SUM(E320,I320)),"")</f>
        <v>82</v>
      </c>
      <c r="M320" s="896">
        <f>IFERROR(IF(AND(N314=""),"",SUM(K320,L320)),"")</f>
        <v>135</v>
      </c>
      <c r="N320" s="897"/>
      <c r="O320" s="79" t="str">
        <f>IFERROR(IF(AND(N314=""),"",VLOOKUP(N314,Marks,28,0)),"")</f>
        <v>C</v>
      </c>
      <c r="P320" s="208" t="str">
        <f>IFERROR(IF(AND(N314=""),"",VLOOKUP(N314,Marks,26,0)),"")</f>
        <v>P</v>
      </c>
    </row>
    <row r="321" spans="1:20" ht="21" customHeight="1">
      <c r="A321" s="98">
        <f>IF(N314="","",A320+1)</f>
        <v>15</v>
      </c>
      <c r="B321" s="302" t="str">
        <f>IF('Master sheet'!$D$14="Hindi","गणित","Maths")</f>
        <v>गणित</v>
      </c>
      <c r="C321" s="656">
        <f>IFERROR(IF(AND(N314=""),"",VLOOKUP(N314,Marks,51,0)),"")</f>
        <v>23</v>
      </c>
      <c r="D321" s="658"/>
      <c r="E321" s="656">
        <f>IFERROR(IF(AND(N314=""),"",VLOOKUP(N314,Marks,52,0)),"")</f>
        <v>64</v>
      </c>
      <c r="F321" s="658"/>
      <c r="G321" s="656">
        <f>IFERROR(IF(AND(N314=""),"",VLOOKUP(N314,Marks,55,0)),"")</f>
        <v>26</v>
      </c>
      <c r="H321" s="658"/>
      <c r="I321" s="656">
        <f>IFERROR(IF(AND(N314=""),"",VLOOKUP(N314,Marks,56,0)),"")</f>
        <v>64</v>
      </c>
      <c r="J321" s="658"/>
      <c r="K321" s="377">
        <f>IFERROR(IF(AND(N314=""),"",SUM(C321,G321)),"")</f>
        <v>49</v>
      </c>
      <c r="L321" s="377">
        <f>IFERROR(IF(AND(N314=""),"",SUM(E321,I321)),"")</f>
        <v>128</v>
      </c>
      <c r="M321" s="896">
        <f>IFERROR(IF(AND(N314=""),"",SUM(K321,L321)),"")</f>
        <v>177</v>
      </c>
      <c r="N321" s="897"/>
      <c r="O321" s="79" t="str">
        <f>IFERROR(IF(AND(N314=""),"",VLOOKUP(N314,Marks,64,0)),"")</f>
        <v>A</v>
      </c>
      <c r="P321" s="208" t="str">
        <f>IFERROR(IF(AND(N314=""),"",VLOOKUP(N314,Marks,62,0)),"")</f>
        <v>P</v>
      </c>
      <c r="T321" s="322"/>
    </row>
    <row r="322" spans="1:20" ht="21" customHeight="1">
      <c r="A322" s="98">
        <f>IF(N314="","",A321+1)</f>
        <v>16</v>
      </c>
      <c r="B322" s="389"/>
      <c r="C322" s="887">
        <v>15</v>
      </c>
      <c r="D322" s="888"/>
      <c r="E322" s="887">
        <v>35</v>
      </c>
      <c r="F322" s="888"/>
      <c r="G322" s="887">
        <v>15</v>
      </c>
      <c r="H322" s="888"/>
      <c r="I322" s="887">
        <v>35</v>
      </c>
      <c r="J322" s="888"/>
      <c r="K322" s="387">
        <v>30</v>
      </c>
      <c r="L322" s="387">
        <v>70</v>
      </c>
      <c r="M322" s="887">
        <v>100</v>
      </c>
      <c r="N322" s="888"/>
      <c r="O322" s="889"/>
      <c r="P322" s="890"/>
      <c r="T322" s="322"/>
    </row>
    <row r="323" spans="1:20" ht="21" customHeight="1">
      <c r="A323" s="98">
        <f>IF(N314="","",A322+1)</f>
        <v>17</v>
      </c>
      <c r="B323" s="302" t="str">
        <f>IF('Master sheet'!$D$14="Hindi","अंग्रेजी","English")</f>
        <v>अंग्रेजी</v>
      </c>
      <c r="C323" s="656">
        <f>IFERROR(IF(AND(N314=""),"",VLOOKUP(N314,Marks,33,0)),"")</f>
        <v>14</v>
      </c>
      <c r="D323" s="658"/>
      <c r="E323" s="656">
        <f>IFERROR(IF(AND(N314=""),"",VLOOKUP(N314,Marks,34,0)),"")</f>
        <v>32</v>
      </c>
      <c r="F323" s="658"/>
      <c r="G323" s="656">
        <f>IFERROR(IF(AND(N314=""),"",VLOOKUP(N314,Marks,37,0)),"")</f>
        <v>12</v>
      </c>
      <c r="H323" s="658"/>
      <c r="I323" s="656">
        <f>IFERROR(IF(AND(N314=""),"",VLOOKUP(N314,Marks,38,0)),"")</f>
        <v>30</v>
      </c>
      <c r="J323" s="658"/>
      <c r="K323" s="377">
        <f>IFERROR(IF(AND(N314=""),"",SUM(C323,G323)),"")</f>
        <v>26</v>
      </c>
      <c r="L323" s="377">
        <f>IFERROR(IF(AND(N314=""),"",SUM(E323,I323)),"")</f>
        <v>62</v>
      </c>
      <c r="M323" s="896">
        <f>IFERROR(IF(AND(N314=""),"",SUM(K323,L323)),"")</f>
        <v>88</v>
      </c>
      <c r="N323" s="897"/>
      <c r="O323" s="79" t="str">
        <f>IFERROR(IF(AND(N314=""),"",VLOOKUP(N314,Marks,46,0)),"")</f>
        <v>A</v>
      </c>
      <c r="P323" s="208" t="str">
        <f>IFERROR(IF(AND(N314=""),"",VLOOKUP(N314,Marks,44,0)),"")</f>
        <v>P</v>
      </c>
    </row>
    <row r="324" spans="1:20" ht="23.25" customHeight="1">
      <c r="A324" s="98">
        <f>IF(N314="","",A323+1)</f>
        <v>18</v>
      </c>
      <c r="B324" s="303" t="str">
        <f>IF('Master sheet'!$D$14="Hindi","कुल योग","Total")</f>
        <v>कुल योग</v>
      </c>
      <c r="C324" s="914">
        <f>IF(AND(N314=""),"",IF(AND(C320="",C321="",C323=""),"",SUM(C320,C321,C323)))</f>
        <v>66</v>
      </c>
      <c r="D324" s="916"/>
      <c r="E324" s="914">
        <f>IF(AND(N314=""),"",IF(AND(E320="",E321="",E323=""),"",SUM(E320,E321,E323)))</f>
        <v>158</v>
      </c>
      <c r="F324" s="916"/>
      <c r="G324" s="914">
        <f>IF(AND(N314=""),"",IF(AND(G320="",G321="",G323=""),"",SUM(G320,G321,G323)))</f>
        <v>62</v>
      </c>
      <c r="H324" s="916"/>
      <c r="I324" s="914">
        <f>IF(AND(N314=""),"",IF(AND(I320="",I321="",I323=""),"",SUM(I320,I321,I323)))</f>
        <v>114</v>
      </c>
      <c r="J324" s="916"/>
      <c r="K324" s="378">
        <f>IF(AND(N314=""),"",IF(AND(K320="",K321="",K323=""),"",SUM(K320,K321,K323)))</f>
        <v>128</v>
      </c>
      <c r="L324" s="378">
        <f>IF(AND(N314=""),"",IF(AND(L320="",L321="",L323=""),"",SUM(L320,L321,L323)))</f>
        <v>272</v>
      </c>
      <c r="M324" s="896">
        <f>IF(AND(N314=""),"",IF(AND(M320="",M321="",M323=""),"",SUM(M320,M321,M323)))</f>
        <v>400</v>
      </c>
      <c r="N324" s="897"/>
      <c r="O324" s="388" t="str">
        <f>IFERROR(IF(AND(N314=""),"",VLOOKUP(N314,Marks,119,0)),"")</f>
        <v>B</v>
      </c>
      <c r="P324" s="211"/>
    </row>
    <row r="325" spans="1:20" ht="23.25" customHeight="1">
      <c r="A325" s="98">
        <f>IF(N314="","",A324+1)</f>
        <v>19</v>
      </c>
      <c r="B325" s="390"/>
      <c r="C325" s="887">
        <v>50</v>
      </c>
      <c r="D325" s="907"/>
      <c r="E325" s="907"/>
      <c r="F325" s="888"/>
      <c r="G325" s="887">
        <v>50</v>
      </c>
      <c r="H325" s="907"/>
      <c r="I325" s="907"/>
      <c r="J325" s="888"/>
      <c r="K325" s="887">
        <v>100</v>
      </c>
      <c r="L325" s="907"/>
      <c r="M325" s="907"/>
      <c r="N325" s="888"/>
      <c r="O325" s="908"/>
      <c r="P325" s="909"/>
    </row>
    <row r="326" spans="1:20" ht="21" customHeight="1">
      <c r="A326" s="98">
        <f>IF(N314="","",A325+1)</f>
        <v>20</v>
      </c>
      <c r="B326" s="307" t="str">
        <f>IF('Master sheet'!$D$14="Hindi","पर्यावरण अध्ययन","EVS")</f>
        <v>पर्यावरण अध्ययन</v>
      </c>
      <c r="C326" s="656">
        <f>IFERROR(IF(AND(N314=""),"",VLOOKUP(N314,Marks,69,0)),"")</f>
        <v>41</v>
      </c>
      <c r="D326" s="657"/>
      <c r="E326" s="657"/>
      <c r="F326" s="658"/>
      <c r="G326" s="656">
        <f>IFERROR(IF(AND(N314=""),"",VLOOKUP(N314,Marks,73,0)),"")</f>
        <v>48</v>
      </c>
      <c r="H326" s="657"/>
      <c r="I326" s="657"/>
      <c r="J326" s="658"/>
      <c r="K326" s="914">
        <f>IFERROR(IF(AND(N314=""),"",SUM(C326,G326)),"")</f>
        <v>89</v>
      </c>
      <c r="L326" s="915"/>
      <c r="M326" s="915"/>
      <c r="N326" s="916"/>
      <c r="O326" s="79" t="str">
        <f>IFERROR(IF(AND(N314=""),"",VLOOKUP(N314,Marks,82,0)),"")</f>
        <v>A</v>
      </c>
      <c r="P326" s="208" t="str">
        <f>IFERROR(IF(AND(N314=""),"",VLOOKUP(N314,Marks,80,0)),"")</f>
        <v>P</v>
      </c>
    </row>
    <row r="327" spans="1:20" ht="12" customHeight="1">
      <c r="A327" s="98">
        <f>IF(N314="","",A326+1)</f>
        <v>21</v>
      </c>
      <c r="B327" s="913"/>
      <c r="C327" s="913"/>
      <c r="D327" s="913"/>
      <c r="E327" s="913"/>
      <c r="F327" s="913"/>
      <c r="G327" s="913"/>
      <c r="H327" s="913"/>
      <c r="I327" s="913"/>
      <c r="J327" s="913"/>
      <c r="K327" s="913"/>
      <c r="L327" s="913"/>
      <c r="M327" s="913"/>
      <c r="N327" s="913"/>
      <c r="O327" s="913"/>
      <c r="P327" s="913"/>
    </row>
    <row r="328" spans="1:20" ht="21" customHeight="1">
      <c r="A328" s="98">
        <f>IF(N314="","",A327+1)</f>
        <v>22</v>
      </c>
      <c r="B328" s="917" t="str">
        <f>IF('Master sheet'!$D$14="Hindi","अतिरिक्त विषय ","Extra Subject")</f>
        <v xml:space="preserve">अतिरिक्त विषय </v>
      </c>
      <c r="C328" s="917"/>
      <c r="D328" s="917"/>
      <c r="E328" s="917"/>
      <c r="F328" s="917"/>
      <c r="G328" s="917"/>
      <c r="H328" s="917"/>
      <c r="I328" s="917"/>
      <c r="J328" s="917"/>
      <c r="K328" s="917"/>
      <c r="L328" s="917"/>
      <c r="M328" s="917"/>
      <c r="N328" s="917"/>
      <c r="O328" s="917"/>
      <c r="P328" s="917"/>
    </row>
    <row r="329" spans="1:20" ht="21" customHeight="1">
      <c r="A329" s="98">
        <f>IF(N314="","",A328+1)</f>
        <v>23</v>
      </c>
      <c r="B329" s="357" t="str">
        <f>IF('Master sheet'!$D$14="Hindi","विषय","Subject")</f>
        <v>विषय</v>
      </c>
      <c r="C329" s="905" t="str">
        <f>IF('Master sheet'!$D$14="Hindi","पूर्णांक","M.M.")</f>
        <v>पूर्णांक</v>
      </c>
      <c r="D329" s="906"/>
      <c r="E329" s="905" t="str">
        <f>IF('Master sheet'!$D$14="Hindi","प्राप्तांक","Ob.M.")</f>
        <v>प्राप्तांक</v>
      </c>
      <c r="F329" s="906"/>
      <c r="G329" s="905" t="str">
        <f>IF('Master sheet'!$D$14="Hindi","ग्रेड","Grade")</f>
        <v>ग्रेड</v>
      </c>
      <c r="H329" s="906"/>
      <c r="I329" s="905" t="str">
        <f>IF('Master sheet'!$D$14="Hindi","विषय","Subject")</f>
        <v>विषय</v>
      </c>
      <c r="J329" s="906"/>
      <c r="K329" s="905" t="str">
        <f>IF('Master sheet'!$D$14="Hindi","पूर्णांक","M.M.")</f>
        <v>पूर्णांक</v>
      </c>
      <c r="L329" s="906"/>
      <c r="M329" s="905" t="str">
        <f>IF('Master sheet'!$D$14="Hindi","प्राप्तांक","Ob.M.")</f>
        <v>प्राप्तांक</v>
      </c>
      <c r="N329" s="906"/>
      <c r="O329" s="905" t="str">
        <f>IF('Master sheet'!$D$14="Hindi","ग्रेड","Grade")</f>
        <v>ग्रेड</v>
      </c>
      <c r="P329" s="906"/>
    </row>
    <row r="330" spans="1:20" ht="21" customHeight="1">
      <c r="A330" s="98">
        <f>IF(N314="","",A329+1)</f>
        <v>24</v>
      </c>
      <c r="B330" s="302" t="str">
        <f>IF(AND(N314=""),"",'Result Sheet'!$DA$4)</f>
        <v>COMPUTER</v>
      </c>
      <c r="C330" s="898">
        <f>IF(AND(N314=""),"",'Result Sheet'!$DC$7)</f>
        <v>100</v>
      </c>
      <c r="D330" s="898"/>
      <c r="E330" s="899">
        <f>IFERROR(IF(AND(N314=""),"",VLOOKUP(N314,Marks,106,0)),"")</f>
        <v>0</v>
      </c>
      <c r="F330" s="899"/>
      <c r="G330" s="900" t="str">
        <f>IFERROR(IF(AND(N314=""),"",VLOOKUP(N314,Marks,107,0)),"")</f>
        <v/>
      </c>
      <c r="H330" s="900"/>
      <c r="I330" s="901" t="str">
        <f>IF(AND(N314=""),"",'Result Sheet'!$DE$4)</f>
        <v>G.K.</v>
      </c>
      <c r="J330" s="901"/>
      <c r="K330" s="898">
        <f>IF(AND(N314=""),"",'Result Sheet'!$DG$7)</f>
        <v>100</v>
      </c>
      <c r="L330" s="898"/>
      <c r="M330" s="899">
        <f>IFERROR(IF(AND(N314=""),"",VLOOKUP(N314,Marks,110,0)),"")</f>
        <v>0</v>
      </c>
      <c r="N330" s="899"/>
      <c r="O330" s="900" t="str">
        <f>IFERROR(IF(AND(N314=""),"",VLOOKUP(N314,Marks,111,0)),"")</f>
        <v/>
      </c>
      <c r="P330" s="900"/>
    </row>
    <row r="331" spans="1:20" ht="21" customHeight="1">
      <c r="A331" s="98">
        <f>IF(N314="","",A330+1)</f>
        <v>25</v>
      </c>
      <c r="B331" s="918" t="str">
        <f>IF('Master sheet'!$D$14="Hindi","विषय","Subject")</f>
        <v>विषय</v>
      </c>
      <c r="C331" s="918"/>
      <c r="D331" s="919" t="str">
        <f>IF('Master sheet'!$D$14="Hindi","प्राप्तांक","Marks ")</f>
        <v>प्राप्तांक</v>
      </c>
      <c r="E331" s="920"/>
      <c r="F331" s="305" t="str">
        <f>IF('Master sheet'!$D$14="Hindi","ग्रेड","Grade")</f>
        <v>ग्रेड</v>
      </c>
      <c r="G331" s="918" t="str">
        <f>IF('Master sheet'!$D$14="Hindi","विषय","Subject")</f>
        <v>विषय</v>
      </c>
      <c r="H331" s="918"/>
      <c r="I331" s="919" t="str">
        <f>IF('Master sheet'!$D$14="Hindi","प्राप्तांक","Marks")</f>
        <v>प्राप्तांक</v>
      </c>
      <c r="J331" s="920"/>
      <c r="K331" s="305" t="str">
        <f>IF('Master sheet'!$D$14="Hindi","ग्रेड","Grade")</f>
        <v>ग्रेड</v>
      </c>
      <c r="L331" s="918" t="str">
        <f>IF('Master sheet'!$D$14="Hindi","विषय","Subject")</f>
        <v>विषय</v>
      </c>
      <c r="M331" s="918"/>
      <c r="N331" s="919" t="str">
        <f>IF('Master sheet'!$D$14="Hindi","प्राप्तांक","Marks")</f>
        <v>प्राप्तांक</v>
      </c>
      <c r="O331" s="920"/>
      <c r="P331" s="364" t="str">
        <f>IF('Master sheet'!$D$14="Hindi","ग्रेड","Grade")</f>
        <v>ग्रेड</v>
      </c>
    </row>
    <row r="332" spans="1:20" ht="21" customHeight="1">
      <c r="A332" s="98">
        <f>IF(N314="","",A331+1)</f>
        <v>26</v>
      </c>
      <c r="B332" s="921" t="str">
        <f>IF('Master sheet'!$D$14="Hindi","कार्यानुभव","WORK EXP.")</f>
        <v>कार्यानुभव</v>
      </c>
      <c r="C332" s="922"/>
      <c r="D332" s="922"/>
      <c r="E332" s="70">
        <f>IFERROR(IF(AND(N314=""),"",VLOOKUP(N314,Marks,85,0)),"")</f>
        <v>45</v>
      </c>
      <c r="F332" s="79" t="str">
        <f>IFERROR(IF(AND(N314=""),"",VLOOKUP(N314,Marks,89,0)),"")</f>
        <v>A</v>
      </c>
      <c r="G332" s="921" t="str">
        <f>IF('Master sheet'!$D$14="Hindi","कला शिक्षा","ART EDU.")</f>
        <v>कला शिक्षा</v>
      </c>
      <c r="H332" s="922"/>
      <c r="I332" s="922"/>
      <c r="J332" s="70">
        <f>IFERROR(IF(AND(N314=""),"",VLOOKUP(N314,Marks,92,0)),"")</f>
        <v>36</v>
      </c>
      <c r="K332" s="79" t="str">
        <f>IFERROR(IF(AND(N314=""),"",VLOOKUP(N314,Marks,96,0)),"")</f>
        <v>B</v>
      </c>
      <c r="L332" s="923" t="str">
        <f>IF('Master sheet'!$D$14="Hindi","स्वा. एवं शा. शिक्षा","HE.&amp;PH. EDU.")</f>
        <v>स्वा. एवं शा. शिक्षा</v>
      </c>
      <c r="M332" s="924"/>
      <c r="N332" s="924"/>
      <c r="O332" s="70">
        <f>IFERROR(IF(AND(N314=""),"",VLOOKUP(N314,Marks,99,0)),"")</f>
        <v>76</v>
      </c>
      <c r="P332" s="79" t="str">
        <f>IFERROR(IF(AND(N314=""),"",VLOOKUP(N314,Marks,103,0)),"")</f>
        <v>A</v>
      </c>
    </row>
    <row r="333" spans="1:20" ht="9" customHeight="1">
      <c r="A333" s="98">
        <f>IF(N314="","",A332+1)</f>
        <v>27</v>
      </c>
      <c r="B333" s="308"/>
      <c r="C333" s="308"/>
      <c r="D333" s="308"/>
      <c r="E333" s="362"/>
      <c r="F333" s="363"/>
      <c r="G333" s="308"/>
      <c r="H333" s="308"/>
      <c r="I333" s="308"/>
      <c r="J333" s="362"/>
      <c r="K333" s="363"/>
      <c r="L333" s="309"/>
      <c r="M333" s="309"/>
      <c r="N333" s="309"/>
      <c r="O333" s="362"/>
      <c r="P333" s="363"/>
    </row>
    <row r="334" spans="1:20" ht="21" customHeight="1">
      <c r="A334" s="98">
        <f>IF(N314="","",A333+1)</f>
        <v>28</v>
      </c>
      <c r="B334" s="903" t="str">
        <f>IF('Master sheet'!$D$14="Hindi","कुल कार्य दिवस :-","Total Meeting :-")</f>
        <v>कुल कार्य दिवस :-</v>
      </c>
      <c r="C334" s="903"/>
      <c r="D334" s="903"/>
      <c r="E334" s="902">
        <f>IFERROR(IF(AND(N314=""),"",VLOOKUP(N314,Marks,117,0)),"")</f>
        <v>220</v>
      </c>
      <c r="F334" s="902"/>
      <c r="G334" s="902"/>
      <c r="H334" s="902"/>
      <c r="I334" s="903" t="str">
        <f>IF('Master sheet'!$D$14="Hindi","कुल उपस्थिति :-","Total Attendance :-")</f>
        <v>कुल उपस्थिति :-</v>
      </c>
      <c r="J334" s="903"/>
      <c r="K334" s="903"/>
      <c r="L334" s="903"/>
      <c r="M334" s="904">
        <f>IFERROR(IF(AND(N314=""),"",VLOOKUP(N314,Marks,118,0)),"")</f>
        <v>36</v>
      </c>
      <c r="N334" s="904"/>
      <c r="O334" s="904"/>
      <c r="P334" s="904"/>
    </row>
    <row r="335" spans="1:20" ht="21" customHeight="1">
      <c r="A335" s="98">
        <f>IF(N314="","",A334+1)</f>
        <v>29</v>
      </c>
      <c r="B335" s="903" t="str">
        <f>IF('Master sheet'!$D$14="Hindi","परिणाम :-","Result :-")</f>
        <v>परिणाम :-</v>
      </c>
      <c r="C335" s="903"/>
      <c r="D335" s="903"/>
      <c r="E335" s="926" t="str">
        <f>IFERROR(IF(AND(N314=""),"",VLOOKUP(N314,Marks,116,0)),"")</f>
        <v>कक्षोंन्नति</v>
      </c>
      <c r="F335" s="926"/>
      <c r="G335" s="926"/>
      <c r="H335" s="926"/>
      <c r="I335" s="903" t="str">
        <f>IF('Master sheet'!$D$14="Hindi","परिणाम प्रतिशत में :-","Result in Percentage :-")</f>
        <v>परिणाम प्रतिशत में :-</v>
      </c>
      <c r="J335" s="903"/>
      <c r="K335" s="903"/>
      <c r="L335" s="903"/>
      <c r="M335" s="927">
        <f>IFERROR(IF(AND(N314=""),"",VLOOKUP(N314,Marks,113,0)),"")</f>
        <v>80</v>
      </c>
      <c r="N335" s="927"/>
      <c r="O335" s="927"/>
      <c r="P335" s="927"/>
    </row>
    <row r="336" spans="1:20" ht="21" customHeight="1">
      <c r="A336" s="98">
        <f>IF(N314="","",A335+1)</f>
        <v>30</v>
      </c>
      <c r="B336" s="903" t="str">
        <f>IF('Master sheet'!$D$14="Hindi","श्रेणी / ग्रेड :-","Division / Grade :-")</f>
        <v>श्रेणी / ग्रेड :-</v>
      </c>
      <c r="C336" s="903"/>
      <c r="D336" s="903"/>
      <c r="E336" s="209" t="str">
        <f>IFERROR(IF(AND(N314=""),"",VLOOKUP(N314,Marks,114,0)),"")</f>
        <v>I</v>
      </c>
      <c r="F336" s="210" t="s">
        <v>128</v>
      </c>
      <c r="G336" s="928" t="str">
        <f>IFERROR(IF(AND(N314=""),"",VLOOKUP(N314,Marks,119,0)),"")</f>
        <v>B</v>
      </c>
      <c r="H336" s="928"/>
      <c r="I336" s="903" t="str">
        <f>IF('Master sheet'!$D$14="Hindi","कक्षा में स्थान :-","Position in the Class :-")</f>
        <v>कक्षा में स्थान :-</v>
      </c>
      <c r="J336" s="903"/>
      <c r="K336" s="903"/>
      <c r="L336" s="903"/>
      <c r="M336" s="929">
        <f>IFERROR(IF(AND(N314=""),"",VLOOKUP(N314,Marks,115,0)),"")</f>
        <v>14.999999999999998</v>
      </c>
      <c r="N336" s="929"/>
      <c r="O336" s="929"/>
      <c r="P336" s="929"/>
    </row>
    <row r="337" spans="1:16" ht="21" customHeight="1">
      <c r="A337" s="98">
        <f>IF(N314="","",A336+1)</f>
        <v>31</v>
      </c>
      <c r="B337" s="930" t="str">
        <f>IF('Master sheet'!$D$14="Hindi","परीक्षा परिणाम घोषणा दिनांक :-","Result Declaration Date :-")</f>
        <v>परीक्षा परिणाम घोषणा दिनांक :-</v>
      </c>
      <c r="C337" s="930"/>
      <c r="D337" s="930"/>
      <c r="E337" s="931">
        <f>IFERROR(IF(AND(N314=""),"",'Master sheet'!$D$13),"")</f>
        <v>46106</v>
      </c>
      <c r="F337" s="931"/>
      <c r="G337" s="931"/>
      <c r="H337" s="408"/>
      <c r="I337" s="71"/>
      <c r="J337" s="71"/>
      <c r="K337" s="45"/>
      <c r="L337" s="71"/>
      <c r="M337" s="71"/>
      <c r="N337" s="71"/>
      <c r="O337" s="71"/>
      <c r="P337" s="71"/>
    </row>
    <row r="338" spans="1:16" ht="54" customHeight="1">
      <c r="A338" s="98">
        <f>IF(N314="","",A337+1)</f>
        <v>32</v>
      </c>
      <c r="B338" s="932" t="str">
        <f>IFERROR(IF(AND(N314=""),"",'Result Sheet'!$DO$211),"")</f>
        <v>( PUSHPENDRA JAWRA )</v>
      </c>
      <c r="C338" s="932"/>
      <c r="D338" s="932"/>
      <c r="E338" s="932"/>
      <c r="F338" s="933" t="str">
        <f>IF(AND(N314=""),"",CONCATENATE("(",'Master sheet'!$D$17," )"))</f>
        <v>(Suresh Kumar )</v>
      </c>
      <c r="G338" s="933"/>
      <c r="H338" s="933"/>
      <c r="I338" s="933"/>
      <c r="J338" s="933"/>
      <c r="K338" s="933" t="str">
        <f>IF(AND(N314=""),"",CONCATENATE("(",'Master sheet'!$D$15," )"))</f>
        <v>(Dewanand )</v>
      </c>
      <c r="L338" s="933"/>
      <c r="M338" s="933"/>
      <c r="N338" s="933"/>
      <c r="O338" s="933"/>
      <c r="P338" s="933"/>
    </row>
    <row r="339" spans="1:16" ht="24.75" customHeight="1">
      <c r="A339" s="98">
        <f>IF(N314="","",A338+1)</f>
        <v>33</v>
      </c>
      <c r="B339" s="934" t="str">
        <f>IF('Master sheet'!$D$14="Hindi","हस्ताक्षर कक्षाध्यापक","Signature of the class teacher")</f>
        <v>हस्ताक्षर कक्षाध्यापक</v>
      </c>
      <c r="C339" s="934"/>
      <c r="D339" s="934"/>
      <c r="E339" s="934"/>
      <c r="F339" s="934" t="str">
        <f>IF('Master sheet'!$D$14="Hindi","हस्ताक्षर परीक्षा प्रभारी","Signature of the exam. Incharge")</f>
        <v>हस्ताक्षर परीक्षा प्रभारी</v>
      </c>
      <c r="G339" s="934"/>
      <c r="H339" s="934"/>
      <c r="I339" s="934"/>
      <c r="J339" s="934"/>
      <c r="K339" s="934" t="str">
        <f>IF('Master sheet'!$D$14="Hindi","हस्ताक्षर संस्था प्रधान","Head of Institute's Signature")</f>
        <v>हस्ताक्षर संस्था प्रधान</v>
      </c>
      <c r="L339" s="934"/>
      <c r="M339" s="934"/>
      <c r="N339" s="934"/>
      <c r="O339" s="934"/>
      <c r="P339" s="934"/>
    </row>
  </sheetData>
  <sheetProtection password="B18A" sheet="1" objects="1" scenarios="1" formatCells="0" formatColumns="0" formatRows="0"/>
  <mergeCells count="1181">
    <mergeCell ref="B337:D337"/>
    <mergeCell ref="E337:G337"/>
    <mergeCell ref="B338:E338"/>
    <mergeCell ref="F338:J338"/>
    <mergeCell ref="K338:P338"/>
    <mergeCell ref="B339:E339"/>
    <mergeCell ref="F339:J339"/>
    <mergeCell ref="K339:P339"/>
    <mergeCell ref="T5:V9"/>
    <mergeCell ref="B334:D334"/>
    <mergeCell ref="E334:H334"/>
    <mergeCell ref="I334:L334"/>
    <mergeCell ref="M334:P334"/>
    <mergeCell ref="B335:D335"/>
    <mergeCell ref="E335:H335"/>
    <mergeCell ref="I335:L335"/>
    <mergeCell ref="M335:P335"/>
    <mergeCell ref="B336:D336"/>
    <mergeCell ref="G336:H336"/>
    <mergeCell ref="I336:L336"/>
    <mergeCell ref="M336:P336"/>
    <mergeCell ref="P317:P319"/>
    <mergeCell ref="B327:P327"/>
    <mergeCell ref="B331:C331"/>
    <mergeCell ref="B313:D313"/>
    <mergeCell ref="E313:I313"/>
    <mergeCell ref="J313:M313"/>
    <mergeCell ref="N313:P313"/>
    <mergeCell ref="B314:D314"/>
    <mergeCell ref="E314:I314"/>
    <mergeCell ref="J314:M314"/>
    <mergeCell ref="N314:P314"/>
    <mergeCell ref="C323:D323"/>
    <mergeCell ref="E323:F323"/>
    <mergeCell ref="G323:H323"/>
    <mergeCell ref="I323:J323"/>
    <mergeCell ref="M323:N323"/>
    <mergeCell ref="C321:D321"/>
    <mergeCell ref="E321:F321"/>
    <mergeCell ref="G321:H321"/>
    <mergeCell ref="I321:J321"/>
    <mergeCell ref="M321:N321"/>
    <mergeCell ref="C319:D319"/>
    <mergeCell ref="E319:F319"/>
    <mergeCell ref="G319:H319"/>
    <mergeCell ref="I319:J319"/>
    <mergeCell ref="M319:N319"/>
    <mergeCell ref="C320:D320"/>
    <mergeCell ref="E320:F320"/>
    <mergeCell ref="G320:H320"/>
    <mergeCell ref="I320:J320"/>
    <mergeCell ref="M320:N320"/>
    <mergeCell ref="B332:D332"/>
    <mergeCell ref="G332:I332"/>
    <mergeCell ref="L332:N332"/>
    <mergeCell ref="C329:D329"/>
    <mergeCell ref="E329:F329"/>
    <mergeCell ref="G329:H329"/>
    <mergeCell ref="I329:J329"/>
    <mergeCell ref="K329:L329"/>
    <mergeCell ref="M329:N329"/>
    <mergeCell ref="O329:P329"/>
    <mergeCell ref="C330:D330"/>
    <mergeCell ref="E330:F330"/>
    <mergeCell ref="G330:H330"/>
    <mergeCell ref="I330:J330"/>
    <mergeCell ref="K330:L330"/>
    <mergeCell ref="M330:N330"/>
    <mergeCell ref="O330:P330"/>
    <mergeCell ref="N311:P311"/>
    <mergeCell ref="B312:D312"/>
    <mergeCell ref="E312:I312"/>
    <mergeCell ref="J312:M312"/>
    <mergeCell ref="N312:P312"/>
    <mergeCell ref="D331:E331"/>
    <mergeCell ref="G331:H331"/>
    <mergeCell ref="I331:J331"/>
    <mergeCell ref="L331:M331"/>
    <mergeCell ref="N331:O331"/>
    <mergeCell ref="E322:F322"/>
    <mergeCell ref="G322:H322"/>
    <mergeCell ref="I322:J322"/>
    <mergeCell ref="M322:N322"/>
    <mergeCell ref="O322:P322"/>
    <mergeCell ref="C325:F325"/>
    <mergeCell ref="G325:J325"/>
    <mergeCell ref="K325:N325"/>
    <mergeCell ref="O325:P325"/>
    <mergeCell ref="C324:D324"/>
    <mergeCell ref="B315:D315"/>
    <mergeCell ref="E315:O315"/>
    <mergeCell ref="B317:B319"/>
    <mergeCell ref="C317:F317"/>
    <mergeCell ref="O317:O319"/>
    <mergeCell ref="G317:J317"/>
    <mergeCell ref="K317:N317"/>
    <mergeCell ref="C318:D318"/>
    <mergeCell ref="E318:F318"/>
    <mergeCell ref="G318:H318"/>
    <mergeCell ref="I318:J318"/>
    <mergeCell ref="M318:N318"/>
    <mergeCell ref="C286:D286"/>
    <mergeCell ref="E286:F286"/>
    <mergeCell ref="G286:H286"/>
    <mergeCell ref="I286:J286"/>
    <mergeCell ref="M286:N286"/>
    <mergeCell ref="C287:D287"/>
    <mergeCell ref="E287:F287"/>
    <mergeCell ref="G287:H287"/>
    <mergeCell ref="I287:J287"/>
    <mergeCell ref="M287:N287"/>
    <mergeCell ref="C289:D289"/>
    <mergeCell ref="E289:F289"/>
    <mergeCell ref="G289:H289"/>
    <mergeCell ref="C295:D295"/>
    <mergeCell ref="E295:F295"/>
    <mergeCell ref="G295:H295"/>
    <mergeCell ref="I295:J295"/>
    <mergeCell ref="K295:L295"/>
    <mergeCell ref="M295:N295"/>
    <mergeCell ref="C292:F292"/>
    <mergeCell ref="G292:J292"/>
    <mergeCell ref="B294:P294"/>
    <mergeCell ref="C288:D288"/>
    <mergeCell ref="E288:F288"/>
    <mergeCell ref="G288:H288"/>
    <mergeCell ref="I288:J288"/>
    <mergeCell ref="M288:N288"/>
    <mergeCell ref="O288:P288"/>
    <mergeCell ref="K291:N291"/>
    <mergeCell ref="O291:P291"/>
    <mergeCell ref="I289:J289"/>
    <mergeCell ref="M289:N289"/>
    <mergeCell ref="B278:D278"/>
    <mergeCell ref="E278:I278"/>
    <mergeCell ref="J278:M278"/>
    <mergeCell ref="N278:P278"/>
    <mergeCell ref="B279:D279"/>
    <mergeCell ref="E279:I279"/>
    <mergeCell ref="J279:M279"/>
    <mergeCell ref="N279:P279"/>
    <mergeCell ref="B280:D280"/>
    <mergeCell ref="E280:I280"/>
    <mergeCell ref="J280:M280"/>
    <mergeCell ref="N280:P280"/>
    <mergeCell ref="B281:D281"/>
    <mergeCell ref="E281:O281"/>
    <mergeCell ref="B283:B285"/>
    <mergeCell ref="C283:F283"/>
    <mergeCell ref="O283:O285"/>
    <mergeCell ref="G283:J283"/>
    <mergeCell ref="K283:N283"/>
    <mergeCell ref="C284:D284"/>
    <mergeCell ref="E284:F284"/>
    <mergeCell ref="G284:H284"/>
    <mergeCell ref="I284:J284"/>
    <mergeCell ref="M284:N284"/>
    <mergeCell ref="C285:D285"/>
    <mergeCell ref="E285:F285"/>
    <mergeCell ref="G285:H285"/>
    <mergeCell ref="I285:J285"/>
    <mergeCell ref="M285:N285"/>
    <mergeCell ref="P283:P285"/>
    <mergeCell ref="B269:D269"/>
    <mergeCell ref="E269:G269"/>
    <mergeCell ref="B270:E270"/>
    <mergeCell ref="F270:J270"/>
    <mergeCell ref="K270:P270"/>
    <mergeCell ref="B271:E271"/>
    <mergeCell ref="F271:J271"/>
    <mergeCell ref="K271:P271"/>
    <mergeCell ref="B273:P273"/>
    <mergeCell ref="B274:P274"/>
    <mergeCell ref="B275:D275"/>
    <mergeCell ref="E275:P275"/>
    <mergeCell ref="E276:P276"/>
    <mergeCell ref="C277:D277"/>
    <mergeCell ref="E277:G277"/>
    <mergeCell ref="H277:I277"/>
    <mergeCell ref="J277:M277"/>
    <mergeCell ref="N277:P277"/>
    <mergeCell ref="I262:J262"/>
    <mergeCell ref="K262:L262"/>
    <mergeCell ref="M262:N262"/>
    <mergeCell ref="O262:P262"/>
    <mergeCell ref="I255:J255"/>
    <mergeCell ref="M255:N255"/>
    <mergeCell ref="B266:D266"/>
    <mergeCell ref="E266:H266"/>
    <mergeCell ref="I266:L266"/>
    <mergeCell ref="M266:P266"/>
    <mergeCell ref="B267:D267"/>
    <mergeCell ref="E267:H267"/>
    <mergeCell ref="I267:L267"/>
    <mergeCell ref="M267:P267"/>
    <mergeCell ref="B268:D268"/>
    <mergeCell ref="G268:H268"/>
    <mergeCell ref="I268:L268"/>
    <mergeCell ref="M268:P268"/>
    <mergeCell ref="B263:C263"/>
    <mergeCell ref="D263:E263"/>
    <mergeCell ref="G263:H263"/>
    <mergeCell ref="I263:J263"/>
    <mergeCell ref="L263:M263"/>
    <mergeCell ref="N263:O263"/>
    <mergeCell ref="B264:D264"/>
    <mergeCell ref="G257:J257"/>
    <mergeCell ref="K257:N257"/>
    <mergeCell ref="O257:P257"/>
    <mergeCell ref="C256:D256"/>
    <mergeCell ref="E256:F256"/>
    <mergeCell ref="G256:H256"/>
    <mergeCell ref="I256:J256"/>
    <mergeCell ref="C252:D252"/>
    <mergeCell ref="E252:F252"/>
    <mergeCell ref="G252:H252"/>
    <mergeCell ref="I252:J252"/>
    <mergeCell ref="M252:N252"/>
    <mergeCell ref="C253:D253"/>
    <mergeCell ref="E253:F253"/>
    <mergeCell ref="G253:H253"/>
    <mergeCell ref="I253:J253"/>
    <mergeCell ref="M253:N253"/>
    <mergeCell ref="C255:D255"/>
    <mergeCell ref="E255:F255"/>
    <mergeCell ref="G255:H255"/>
    <mergeCell ref="B260:P260"/>
    <mergeCell ref="C261:D261"/>
    <mergeCell ref="E261:F261"/>
    <mergeCell ref="G261:H261"/>
    <mergeCell ref="I261:J261"/>
    <mergeCell ref="K261:L261"/>
    <mergeCell ref="M261:N261"/>
    <mergeCell ref="O261:P261"/>
    <mergeCell ref="C258:F258"/>
    <mergeCell ref="G258:J258"/>
    <mergeCell ref="K258:N258"/>
    <mergeCell ref="B259:P259"/>
    <mergeCell ref="C254:D254"/>
    <mergeCell ref="E254:F254"/>
    <mergeCell ref="G254:H254"/>
    <mergeCell ref="I254:J254"/>
    <mergeCell ref="M254:N254"/>
    <mergeCell ref="O254:P254"/>
    <mergeCell ref="C257:F257"/>
    <mergeCell ref="B245:D245"/>
    <mergeCell ref="E245:I245"/>
    <mergeCell ref="J245:M245"/>
    <mergeCell ref="N245:P245"/>
    <mergeCell ref="B246:D246"/>
    <mergeCell ref="E246:I246"/>
    <mergeCell ref="J246:M246"/>
    <mergeCell ref="N246:P246"/>
    <mergeCell ref="B247:D247"/>
    <mergeCell ref="E247:O247"/>
    <mergeCell ref="B249:B251"/>
    <mergeCell ref="C249:F249"/>
    <mergeCell ref="O249:O251"/>
    <mergeCell ref="G249:J249"/>
    <mergeCell ref="K249:N249"/>
    <mergeCell ref="C250:D250"/>
    <mergeCell ref="E250:F250"/>
    <mergeCell ref="G250:H250"/>
    <mergeCell ref="I250:J250"/>
    <mergeCell ref="M250:N250"/>
    <mergeCell ref="C251:D251"/>
    <mergeCell ref="E251:F251"/>
    <mergeCell ref="G251:H251"/>
    <mergeCell ref="I251:J251"/>
    <mergeCell ref="M251:N251"/>
    <mergeCell ref="P249:P251"/>
    <mergeCell ref="B236:E236"/>
    <mergeCell ref="F236:J236"/>
    <mergeCell ref="K236:P236"/>
    <mergeCell ref="B237:E237"/>
    <mergeCell ref="F237:J237"/>
    <mergeCell ref="K237:P237"/>
    <mergeCell ref="B239:P239"/>
    <mergeCell ref="B240:P240"/>
    <mergeCell ref="B241:D241"/>
    <mergeCell ref="E241:P241"/>
    <mergeCell ref="E242:P242"/>
    <mergeCell ref="C243:D243"/>
    <mergeCell ref="E243:G243"/>
    <mergeCell ref="H243:I243"/>
    <mergeCell ref="J243:M243"/>
    <mergeCell ref="N243:P243"/>
    <mergeCell ref="B244:D244"/>
    <mergeCell ref="E244:I244"/>
    <mergeCell ref="J244:M244"/>
    <mergeCell ref="N244:P244"/>
    <mergeCell ref="B235:D235"/>
    <mergeCell ref="E235:G235"/>
    <mergeCell ref="L230:N230"/>
    <mergeCell ref="O220:P220"/>
    <mergeCell ref="O223:P223"/>
    <mergeCell ref="C227:D227"/>
    <mergeCell ref="E227:F227"/>
    <mergeCell ref="G227:H227"/>
    <mergeCell ref="I227:J227"/>
    <mergeCell ref="K227:L227"/>
    <mergeCell ref="M227:N227"/>
    <mergeCell ref="O227:P227"/>
    <mergeCell ref="I221:J221"/>
    <mergeCell ref="M221:N221"/>
    <mergeCell ref="C222:D222"/>
    <mergeCell ref="E222:F222"/>
    <mergeCell ref="G222:H222"/>
    <mergeCell ref="I222:J222"/>
    <mergeCell ref="M222:N222"/>
    <mergeCell ref="C224:F224"/>
    <mergeCell ref="O228:P228"/>
    <mergeCell ref="K224:N224"/>
    <mergeCell ref="B225:P225"/>
    <mergeCell ref="C220:D220"/>
    <mergeCell ref="B226:P226"/>
    <mergeCell ref="B232:D232"/>
    <mergeCell ref="E232:H232"/>
    <mergeCell ref="I232:L232"/>
    <mergeCell ref="M232:P232"/>
    <mergeCell ref="B233:D233"/>
    <mergeCell ref="E233:H233"/>
    <mergeCell ref="I233:L233"/>
    <mergeCell ref="M233:P233"/>
    <mergeCell ref="B234:D234"/>
    <mergeCell ref="G234:H234"/>
    <mergeCell ref="I234:L234"/>
    <mergeCell ref="M234:P234"/>
    <mergeCell ref="C218:D218"/>
    <mergeCell ref="E218:F218"/>
    <mergeCell ref="G218:H218"/>
    <mergeCell ref="I218:J218"/>
    <mergeCell ref="M218:N218"/>
    <mergeCell ref="C219:D219"/>
    <mergeCell ref="E219:F219"/>
    <mergeCell ref="G219:H219"/>
    <mergeCell ref="I219:J219"/>
    <mergeCell ref="M219:N219"/>
    <mergeCell ref="C221:D221"/>
    <mergeCell ref="E221:F221"/>
    <mergeCell ref="G221:H221"/>
    <mergeCell ref="C228:D228"/>
    <mergeCell ref="E228:F228"/>
    <mergeCell ref="G228:H228"/>
    <mergeCell ref="I228:J228"/>
    <mergeCell ref="K228:L228"/>
    <mergeCell ref="M228:N228"/>
    <mergeCell ref="E220:F220"/>
    <mergeCell ref="G220:H220"/>
    <mergeCell ref="I220:J220"/>
    <mergeCell ref="M220:N220"/>
    <mergeCell ref="C223:F223"/>
    <mergeCell ref="G223:J223"/>
    <mergeCell ref="K223:N223"/>
    <mergeCell ref="B212:D212"/>
    <mergeCell ref="E212:I212"/>
    <mergeCell ref="J212:M212"/>
    <mergeCell ref="N212:P212"/>
    <mergeCell ref="B213:D213"/>
    <mergeCell ref="E213:O213"/>
    <mergeCell ref="B215:B217"/>
    <mergeCell ref="C215:F215"/>
    <mergeCell ref="O215:O217"/>
    <mergeCell ref="G215:J215"/>
    <mergeCell ref="K215:N215"/>
    <mergeCell ref="C216:D216"/>
    <mergeCell ref="E216:F216"/>
    <mergeCell ref="G216:H216"/>
    <mergeCell ref="I216:J216"/>
    <mergeCell ref="M216:N216"/>
    <mergeCell ref="C217:D217"/>
    <mergeCell ref="E217:F217"/>
    <mergeCell ref="G217:H217"/>
    <mergeCell ref="I217:J217"/>
    <mergeCell ref="M217:N217"/>
    <mergeCell ref="P215:P217"/>
    <mergeCell ref="B205:P205"/>
    <mergeCell ref="B206:P206"/>
    <mergeCell ref="B207:D207"/>
    <mergeCell ref="E207:P207"/>
    <mergeCell ref="E208:P208"/>
    <mergeCell ref="C209:D209"/>
    <mergeCell ref="E209:G209"/>
    <mergeCell ref="H209:I209"/>
    <mergeCell ref="J209:M209"/>
    <mergeCell ref="N209:P209"/>
    <mergeCell ref="B210:D210"/>
    <mergeCell ref="E210:I210"/>
    <mergeCell ref="J210:M210"/>
    <mergeCell ref="N210:P210"/>
    <mergeCell ref="B211:D211"/>
    <mergeCell ref="E211:I211"/>
    <mergeCell ref="J211:M211"/>
    <mergeCell ref="N211:P211"/>
    <mergeCell ref="E187:F187"/>
    <mergeCell ref="G187:H187"/>
    <mergeCell ref="B192:P192"/>
    <mergeCell ref="C193:D193"/>
    <mergeCell ref="E193:F193"/>
    <mergeCell ref="G193:H193"/>
    <mergeCell ref="I193:J193"/>
    <mergeCell ref="K193:L193"/>
    <mergeCell ref="M193:N193"/>
    <mergeCell ref="O193:P193"/>
    <mergeCell ref="C194:D194"/>
    <mergeCell ref="E194:F194"/>
    <mergeCell ref="K194:L194"/>
    <mergeCell ref="M194:N194"/>
    <mergeCell ref="B198:D198"/>
    <mergeCell ref="E198:H198"/>
    <mergeCell ref="I198:L198"/>
    <mergeCell ref="M198:P198"/>
    <mergeCell ref="I188:J188"/>
    <mergeCell ref="M188:N188"/>
    <mergeCell ref="C190:F190"/>
    <mergeCell ref="G190:J190"/>
    <mergeCell ref="K190:N190"/>
    <mergeCell ref="G194:H194"/>
    <mergeCell ref="I194:J194"/>
    <mergeCell ref="O194:P194"/>
    <mergeCell ref="I187:J187"/>
    <mergeCell ref="M187:N187"/>
    <mergeCell ref="C188:D188"/>
    <mergeCell ref="E188:F188"/>
    <mergeCell ref="G188:H188"/>
    <mergeCell ref="B195:C195"/>
    <mergeCell ref="B179:D179"/>
    <mergeCell ref="E179:O179"/>
    <mergeCell ref="B181:B183"/>
    <mergeCell ref="C181:F181"/>
    <mergeCell ref="O181:O183"/>
    <mergeCell ref="C182:D182"/>
    <mergeCell ref="E182:F182"/>
    <mergeCell ref="G182:H182"/>
    <mergeCell ref="I182:J182"/>
    <mergeCell ref="M182:N182"/>
    <mergeCell ref="C183:D183"/>
    <mergeCell ref="E183:F183"/>
    <mergeCell ref="G183:H183"/>
    <mergeCell ref="I183:J183"/>
    <mergeCell ref="M183:N183"/>
    <mergeCell ref="P181:P183"/>
    <mergeCell ref="B191:P191"/>
    <mergeCell ref="C189:F189"/>
    <mergeCell ref="G189:J189"/>
    <mergeCell ref="K189:N189"/>
    <mergeCell ref="O189:P189"/>
    <mergeCell ref="C184:D184"/>
    <mergeCell ref="E184:F184"/>
    <mergeCell ref="G184:H184"/>
    <mergeCell ref="I184:J184"/>
    <mergeCell ref="M184:N184"/>
    <mergeCell ref="C185:D185"/>
    <mergeCell ref="E185:F185"/>
    <mergeCell ref="G185:H185"/>
    <mergeCell ref="I185:J185"/>
    <mergeCell ref="M185:N185"/>
    <mergeCell ref="C187:D187"/>
    <mergeCell ref="E174:P174"/>
    <mergeCell ref="C175:D175"/>
    <mergeCell ref="E175:G175"/>
    <mergeCell ref="H175:I175"/>
    <mergeCell ref="J175:M175"/>
    <mergeCell ref="N175:P175"/>
    <mergeCell ref="B176:D176"/>
    <mergeCell ref="E176:I176"/>
    <mergeCell ref="J176:M176"/>
    <mergeCell ref="N176:P176"/>
    <mergeCell ref="B177:D177"/>
    <mergeCell ref="E177:I177"/>
    <mergeCell ref="J177:M177"/>
    <mergeCell ref="N177:P177"/>
    <mergeCell ref="B178:D178"/>
    <mergeCell ref="E178:I178"/>
    <mergeCell ref="J178:M178"/>
    <mergeCell ref="N178:P178"/>
    <mergeCell ref="B11:B13"/>
    <mergeCell ref="C11:F11"/>
    <mergeCell ref="B21:P21"/>
    <mergeCell ref="B25:C25"/>
    <mergeCell ref="D25:E25"/>
    <mergeCell ref="G25:H25"/>
    <mergeCell ref="I25:J25"/>
    <mergeCell ref="L25:M25"/>
    <mergeCell ref="N25:O25"/>
    <mergeCell ref="G11:J11"/>
    <mergeCell ref="K11:N11"/>
    <mergeCell ref="C12:D12"/>
    <mergeCell ref="E12:F12"/>
    <mergeCell ref="G12:H12"/>
    <mergeCell ref="I12:J12"/>
    <mergeCell ref="M12:N12"/>
    <mergeCell ref="C13:D13"/>
    <mergeCell ref="E13:F13"/>
    <mergeCell ref="G13:H13"/>
    <mergeCell ref="I13:J13"/>
    <mergeCell ref="M13:N13"/>
    <mergeCell ref="C17:D17"/>
    <mergeCell ref="E17:F17"/>
    <mergeCell ref="G17:H17"/>
    <mergeCell ref="I17:J17"/>
    <mergeCell ref="M17:N17"/>
    <mergeCell ref="C18:D18"/>
    <mergeCell ref="E18:F18"/>
    <mergeCell ref="G18:H18"/>
    <mergeCell ref="I18:J18"/>
    <mergeCell ref="M18:N18"/>
    <mergeCell ref="C14:D14"/>
    <mergeCell ref="B1:P1"/>
    <mergeCell ref="B2:P2"/>
    <mergeCell ref="B3:D3"/>
    <mergeCell ref="E3:P3"/>
    <mergeCell ref="E4:P4"/>
    <mergeCell ref="B6:D6"/>
    <mergeCell ref="E6:I6"/>
    <mergeCell ref="J6:M6"/>
    <mergeCell ref="N6:P6"/>
    <mergeCell ref="B7:D7"/>
    <mergeCell ref="E7:I7"/>
    <mergeCell ref="J7:M7"/>
    <mergeCell ref="N7:P7"/>
    <mergeCell ref="B8:D8"/>
    <mergeCell ref="E8:I8"/>
    <mergeCell ref="J8:M8"/>
    <mergeCell ref="N8:P8"/>
    <mergeCell ref="B9:D9"/>
    <mergeCell ref="E9:O9"/>
    <mergeCell ref="C5:D5"/>
    <mergeCell ref="E5:G5"/>
    <mergeCell ref="H5:I5"/>
    <mergeCell ref="J5:M5"/>
    <mergeCell ref="N5:P5"/>
    <mergeCell ref="B33:E33"/>
    <mergeCell ref="F33:J33"/>
    <mergeCell ref="K33:P33"/>
    <mergeCell ref="B29:D29"/>
    <mergeCell ref="E29:H29"/>
    <mergeCell ref="I29:L29"/>
    <mergeCell ref="M29:P29"/>
    <mergeCell ref="B30:D30"/>
    <mergeCell ref="G30:H30"/>
    <mergeCell ref="I30:L30"/>
    <mergeCell ref="M30:P30"/>
    <mergeCell ref="B31:D31"/>
    <mergeCell ref="E31:G31"/>
    <mergeCell ref="B32:E32"/>
    <mergeCell ref="F32:J32"/>
    <mergeCell ref="K32:P32"/>
    <mergeCell ref="B26:D26"/>
    <mergeCell ref="G26:I26"/>
    <mergeCell ref="L26:N26"/>
    <mergeCell ref="B28:D28"/>
    <mergeCell ref="E28:H28"/>
    <mergeCell ref="I28:L28"/>
    <mergeCell ref="M28:P28"/>
    <mergeCell ref="O11:O13"/>
    <mergeCell ref="P11:P13"/>
    <mergeCell ref="B56:P56"/>
    <mergeCell ref="M46:N46"/>
    <mergeCell ref="C47:D47"/>
    <mergeCell ref="E47:F47"/>
    <mergeCell ref="G47:H47"/>
    <mergeCell ref="I47:J47"/>
    <mergeCell ref="M47:N47"/>
    <mergeCell ref="C48:D48"/>
    <mergeCell ref="J41:M41"/>
    <mergeCell ref="N41:P41"/>
    <mergeCell ref="C39:D39"/>
    <mergeCell ref="E39:G39"/>
    <mergeCell ref="H39:I39"/>
    <mergeCell ref="J39:M39"/>
    <mergeCell ref="N39:P39"/>
    <mergeCell ref="B35:P35"/>
    <mergeCell ref="B36:P36"/>
    <mergeCell ref="B37:D37"/>
    <mergeCell ref="E37:P37"/>
    <mergeCell ref="E38:P38"/>
    <mergeCell ref="N42:P42"/>
    <mergeCell ref="B43:D43"/>
    <mergeCell ref="E43:O43"/>
    <mergeCell ref="B40:D40"/>
    <mergeCell ref="E40:I40"/>
    <mergeCell ref="J40:M40"/>
    <mergeCell ref="N40:P40"/>
    <mergeCell ref="B41:D41"/>
    <mergeCell ref="E41:I41"/>
    <mergeCell ref="B45:B47"/>
    <mergeCell ref="C45:F45"/>
    <mergeCell ref="C46:D46"/>
    <mergeCell ref="E46:F46"/>
    <mergeCell ref="C49:D49"/>
    <mergeCell ref="E49:F49"/>
    <mergeCell ref="G49:H49"/>
    <mergeCell ref="I49:J49"/>
    <mergeCell ref="M49:N49"/>
    <mergeCell ref="C51:D51"/>
    <mergeCell ref="E51:F51"/>
    <mergeCell ref="G51:H51"/>
    <mergeCell ref="I51:J51"/>
    <mergeCell ref="M51:N51"/>
    <mergeCell ref="G46:H46"/>
    <mergeCell ref="I46:J46"/>
    <mergeCell ref="G54:J54"/>
    <mergeCell ref="K54:N54"/>
    <mergeCell ref="B63:D63"/>
    <mergeCell ref="E63:H63"/>
    <mergeCell ref="I63:L63"/>
    <mergeCell ref="M63:P63"/>
    <mergeCell ref="E48:F48"/>
    <mergeCell ref="G48:H48"/>
    <mergeCell ref="I48:J48"/>
    <mergeCell ref="M48:N48"/>
    <mergeCell ref="C57:D57"/>
    <mergeCell ref="E57:F57"/>
    <mergeCell ref="G57:H57"/>
    <mergeCell ref="I57:J57"/>
    <mergeCell ref="K57:L57"/>
    <mergeCell ref="M57:N57"/>
    <mergeCell ref="O45:O47"/>
    <mergeCell ref="P45:P47"/>
    <mergeCell ref="B55:P55"/>
    <mergeCell ref="B64:D64"/>
    <mergeCell ref="G64:H64"/>
    <mergeCell ref="I64:L64"/>
    <mergeCell ref="M64:P64"/>
    <mergeCell ref="B60:D60"/>
    <mergeCell ref="G60:I60"/>
    <mergeCell ref="L60:N60"/>
    <mergeCell ref="B62:D62"/>
    <mergeCell ref="E62:H62"/>
    <mergeCell ref="I62:L62"/>
    <mergeCell ref="M62:P62"/>
    <mergeCell ref="B59:C59"/>
    <mergeCell ref="D59:E59"/>
    <mergeCell ref="G59:H59"/>
    <mergeCell ref="I59:J59"/>
    <mergeCell ref="L59:M59"/>
    <mergeCell ref="N59:O59"/>
    <mergeCell ref="B71:D71"/>
    <mergeCell ref="E71:P71"/>
    <mergeCell ref="E72:P72"/>
    <mergeCell ref="C73:D73"/>
    <mergeCell ref="E73:G73"/>
    <mergeCell ref="H73:I73"/>
    <mergeCell ref="J73:M73"/>
    <mergeCell ref="N73:P73"/>
    <mergeCell ref="B67:E67"/>
    <mergeCell ref="F67:J67"/>
    <mergeCell ref="K67:P67"/>
    <mergeCell ref="B69:P69"/>
    <mergeCell ref="B70:P70"/>
    <mergeCell ref="B65:D65"/>
    <mergeCell ref="E65:G65"/>
    <mergeCell ref="B66:E66"/>
    <mergeCell ref="F66:J66"/>
    <mergeCell ref="K66:P66"/>
    <mergeCell ref="B76:D76"/>
    <mergeCell ref="E76:I76"/>
    <mergeCell ref="J76:M76"/>
    <mergeCell ref="N76:P76"/>
    <mergeCell ref="B77:D77"/>
    <mergeCell ref="E77:O77"/>
    <mergeCell ref="B74:D74"/>
    <mergeCell ref="E74:I74"/>
    <mergeCell ref="J74:M74"/>
    <mergeCell ref="N74:P74"/>
    <mergeCell ref="B75:D75"/>
    <mergeCell ref="E75:I75"/>
    <mergeCell ref="J75:M75"/>
    <mergeCell ref="N75:P75"/>
    <mergeCell ref="I91:J91"/>
    <mergeCell ref="K91:L91"/>
    <mergeCell ref="M91:N91"/>
    <mergeCell ref="O91:P91"/>
    <mergeCell ref="C85:D85"/>
    <mergeCell ref="E85:F85"/>
    <mergeCell ref="G85:H85"/>
    <mergeCell ref="I85:J85"/>
    <mergeCell ref="M85:N85"/>
    <mergeCell ref="C86:D86"/>
    <mergeCell ref="O79:O81"/>
    <mergeCell ref="P79:P81"/>
    <mergeCell ref="B89:P89"/>
    <mergeCell ref="B93:C93"/>
    <mergeCell ref="D93:E93"/>
    <mergeCell ref="G93:H93"/>
    <mergeCell ref="I93:J93"/>
    <mergeCell ref="L93:M93"/>
    <mergeCell ref="N93:O93"/>
    <mergeCell ref="B79:B81"/>
    <mergeCell ref="C79:F79"/>
    <mergeCell ref="G79:J79"/>
    <mergeCell ref="K79:N79"/>
    <mergeCell ref="C82:D82"/>
    <mergeCell ref="E82:F82"/>
    <mergeCell ref="G82:H82"/>
    <mergeCell ref="I82:J82"/>
    <mergeCell ref="M82:N82"/>
    <mergeCell ref="C83:D83"/>
    <mergeCell ref="E83:F83"/>
    <mergeCell ref="G83:H83"/>
    <mergeCell ref="E80:F80"/>
    <mergeCell ref="C88:F88"/>
    <mergeCell ref="G88:J88"/>
    <mergeCell ref="K88:N88"/>
    <mergeCell ref="B90:P90"/>
    <mergeCell ref="C91:D91"/>
    <mergeCell ref="E91:F91"/>
    <mergeCell ref="G91:H91"/>
    <mergeCell ref="E86:F86"/>
    <mergeCell ref="G86:H86"/>
    <mergeCell ref="I86:J86"/>
    <mergeCell ref="M86:N86"/>
    <mergeCell ref="B131:D131"/>
    <mergeCell ref="E131:H131"/>
    <mergeCell ref="I131:L131"/>
    <mergeCell ref="M131:P131"/>
    <mergeCell ref="B132:D132"/>
    <mergeCell ref="G132:H132"/>
    <mergeCell ref="C117:D117"/>
    <mergeCell ref="E117:F117"/>
    <mergeCell ref="G117:H117"/>
    <mergeCell ref="O125:P125"/>
    <mergeCell ref="C126:D126"/>
    <mergeCell ref="E126:F126"/>
    <mergeCell ref="G126:H126"/>
    <mergeCell ref="I126:J126"/>
    <mergeCell ref="K126:L126"/>
    <mergeCell ref="M126:N126"/>
    <mergeCell ref="O126:P126"/>
    <mergeCell ref="M130:P130"/>
    <mergeCell ref="B123:P123"/>
    <mergeCell ref="B127:C127"/>
    <mergeCell ref="D127:E127"/>
    <mergeCell ref="G127:H127"/>
    <mergeCell ref="I127:J127"/>
    <mergeCell ref="L127:M127"/>
    <mergeCell ref="N127:O127"/>
    <mergeCell ref="C120:D120"/>
    <mergeCell ref="E120:F120"/>
    <mergeCell ref="G120:H120"/>
    <mergeCell ref="I120:J120"/>
    <mergeCell ref="M120:N120"/>
    <mergeCell ref="C122:F122"/>
    <mergeCell ref="G122:J122"/>
    <mergeCell ref="K122:N122"/>
    <mergeCell ref="B124:P124"/>
    <mergeCell ref="K169:P169"/>
    <mergeCell ref="B167:D167"/>
    <mergeCell ref="E167:G167"/>
    <mergeCell ref="B168:E168"/>
    <mergeCell ref="F168:J168"/>
    <mergeCell ref="K168:P168"/>
    <mergeCell ref="B165:D165"/>
    <mergeCell ref="E165:H165"/>
    <mergeCell ref="I165:L165"/>
    <mergeCell ref="M165:P165"/>
    <mergeCell ref="B166:D166"/>
    <mergeCell ref="G166:H166"/>
    <mergeCell ref="I166:L166"/>
    <mergeCell ref="M166:P166"/>
    <mergeCell ref="B162:D162"/>
    <mergeCell ref="G162:I162"/>
    <mergeCell ref="L162:N162"/>
    <mergeCell ref="B164:D164"/>
    <mergeCell ref="E164:H164"/>
    <mergeCell ref="I164:L164"/>
    <mergeCell ref="F169:J169"/>
    <mergeCell ref="B145:D145"/>
    <mergeCell ref="E143:I143"/>
    <mergeCell ref="J143:M143"/>
    <mergeCell ref="N143:P143"/>
    <mergeCell ref="J141:M141"/>
    <mergeCell ref="C141:D141"/>
    <mergeCell ref="E141:G141"/>
    <mergeCell ref="H141:I141"/>
    <mergeCell ref="C152:D152"/>
    <mergeCell ref="E14:F14"/>
    <mergeCell ref="G14:H14"/>
    <mergeCell ref="I14:J14"/>
    <mergeCell ref="M14:N14"/>
    <mergeCell ref="C15:D15"/>
    <mergeCell ref="E15:F15"/>
    <mergeCell ref="G15:H15"/>
    <mergeCell ref="I15:J15"/>
    <mergeCell ref="M15:N15"/>
    <mergeCell ref="C24:D24"/>
    <mergeCell ref="E24:F24"/>
    <mergeCell ref="G24:H24"/>
    <mergeCell ref="I24:J24"/>
    <mergeCell ref="K24:L24"/>
    <mergeCell ref="M24:N24"/>
    <mergeCell ref="O24:P24"/>
    <mergeCell ref="G45:J45"/>
    <mergeCell ref="K45:N45"/>
    <mergeCell ref="C20:F20"/>
    <mergeCell ref="G20:J20"/>
    <mergeCell ref="K20:N20"/>
    <mergeCell ref="B22:P22"/>
    <mergeCell ref="C23:D23"/>
    <mergeCell ref="E23:F23"/>
    <mergeCell ref="G23:H23"/>
    <mergeCell ref="I23:J23"/>
    <mergeCell ref="K23:L23"/>
    <mergeCell ref="M23:N23"/>
    <mergeCell ref="O23:P23"/>
    <mergeCell ref="B42:D42"/>
    <mergeCell ref="E42:I42"/>
    <mergeCell ref="J42:M42"/>
    <mergeCell ref="O57:P57"/>
    <mergeCell ref="C58:D58"/>
    <mergeCell ref="I83:J83"/>
    <mergeCell ref="M83:N83"/>
    <mergeCell ref="C80:D80"/>
    <mergeCell ref="J110:M110"/>
    <mergeCell ref="N110:P110"/>
    <mergeCell ref="B105:D105"/>
    <mergeCell ref="E105:P105"/>
    <mergeCell ref="E106:P106"/>
    <mergeCell ref="C107:D107"/>
    <mergeCell ref="E107:G107"/>
    <mergeCell ref="H107:I107"/>
    <mergeCell ref="J107:M107"/>
    <mergeCell ref="O92:P92"/>
    <mergeCell ref="N107:P107"/>
    <mergeCell ref="B101:E101"/>
    <mergeCell ref="F101:J101"/>
    <mergeCell ref="K101:P101"/>
    <mergeCell ref="B103:P103"/>
    <mergeCell ref="B104:P104"/>
    <mergeCell ref="B99:D99"/>
    <mergeCell ref="E99:G99"/>
    <mergeCell ref="B100:E100"/>
    <mergeCell ref="F100:J100"/>
    <mergeCell ref="K100:P100"/>
    <mergeCell ref="B97:D97"/>
    <mergeCell ref="E97:H97"/>
    <mergeCell ref="I97:L97"/>
    <mergeCell ref="M97:P97"/>
    <mergeCell ref="B98:D98"/>
    <mergeCell ref="G98:H98"/>
    <mergeCell ref="I98:L98"/>
    <mergeCell ref="M98:P98"/>
    <mergeCell ref="B94:D94"/>
    <mergeCell ref="B111:D111"/>
    <mergeCell ref="E111:O111"/>
    <mergeCell ref="B108:D108"/>
    <mergeCell ref="E108:I108"/>
    <mergeCell ref="G114:H114"/>
    <mergeCell ref="I114:J114"/>
    <mergeCell ref="M114:N114"/>
    <mergeCell ref="C115:D115"/>
    <mergeCell ref="E115:F115"/>
    <mergeCell ref="G115:H115"/>
    <mergeCell ref="I115:J115"/>
    <mergeCell ref="M115:N115"/>
    <mergeCell ref="B147:B149"/>
    <mergeCell ref="E145:O145"/>
    <mergeCell ref="B142:D142"/>
    <mergeCell ref="E142:I142"/>
    <mergeCell ref="C116:D116"/>
    <mergeCell ref="E116:F116"/>
    <mergeCell ref="G116:H116"/>
    <mergeCell ref="I116:J116"/>
    <mergeCell ref="M116:N116"/>
    <mergeCell ref="G113:J113"/>
    <mergeCell ref="K113:N113"/>
    <mergeCell ref="O113:O115"/>
    <mergeCell ref="B109:D109"/>
    <mergeCell ref="E109:I109"/>
    <mergeCell ref="J109:M109"/>
    <mergeCell ref="N109:P109"/>
    <mergeCell ref="N108:P108"/>
    <mergeCell ref="B113:B115"/>
    <mergeCell ref="C113:F113"/>
    <mergeCell ref="C114:D114"/>
    <mergeCell ref="E114:F114"/>
    <mergeCell ref="P113:P115"/>
    <mergeCell ref="B110:D110"/>
    <mergeCell ref="E110:I110"/>
    <mergeCell ref="I132:L132"/>
    <mergeCell ref="M132:P132"/>
    <mergeCell ref="B128:D128"/>
    <mergeCell ref="G128:I128"/>
    <mergeCell ref="L128:N128"/>
    <mergeCell ref="B130:D130"/>
    <mergeCell ref="E130:H130"/>
    <mergeCell ref="I130:L130"/>
    <mergeCell ref="B144:D144"/>
    <mergeCell ref="E144:I144"/>
    <mergeCell ref="J144:M144"/>
    <mergeCell ref="N144:P144"/>
    <mergeCell ref="N141:P141"/>
    <mergeCell ref="B135:E135"/>
    <mergeCell ref="F135:J135"/>
    <mergeCell ref="K135:P135"/>
    <mergeCell ref="B137:P137"/>
    <mergeCell ref="B138:P138"/>
    <mergeCell ref="B133:D133"/>
    <mergeCell ref="E133:G133"/>
    <mergeCell ref="B134:E134"/>
    <mergeCell ref="F134:J134"/>
    <mergeCell ref="K134:P134"/>
    <mergeCell ref="N142:P142"/>
    <mergeCell ref="B143:D143"/>
    <mergeCell ref="E152:F152"/>
    <mergeCell ref="G152:H152"/>
    <mergeCell ref="I152:J152"/>
    <mergeCell ref="M152:N152"/>
    <mergeCell ref="O152:P152"/>
    <mergeCell ref="C148:D148"/>
    <mergeCell ref="E148:F148"/>
    <mergeCell ref="G148:H148"/>
    <mergeCell ref="I148:J148"/>
    <mergeCell ref="M148:N148"/>
    <mergeCell ref="C149:D149"/>
    <mergeCell ref="E149:F149"/>
    <mergeCell ref="G149:H149"/>
    <mergeCell ref="I149:J149"/>
    <mergeCell ref="M149:N149"/>
    <mergeCell ref="O147:O149"/>
    <mergeCell ref="P147:P149"/>
    <mergeCell ref="C147:F147"/>
    <mergeCell ref="G147:J147"/>
    <mergeCell ref="K147:N147"/>
    <mergeCell ref="J142:M142"/>
    <mergeCell ref="B171:P171"/>
    <mergeCell ref="B172:P172"/>
    <mergeCell ref="B173:D173"/>
    <mergeCell ref="E173:P173"/>
    <mergeCell ref="C154:D154"/>
    <mergeCell ref="E154:F154"/>
    <mergeCell ref="G154:H154"/>
    <mergeCell ref="I154:J154"/>
    <mergeCell ref="M154:N154"/>
    <mergeCell ref="C150:D150"/>
    <mergeCell ref="E150:F150"/>
    <mergeCell ref="G150:H150"/>
    <mergeCell ref="I150:J150"/>
    <mergeCell ref="M150:N150"/>
    <mergeCell ref="C151:D151"/>
    <mergeCell ref="E151:F151"/>
    <mergeCell ref="G151:H151"/>
    <mergeCell ref="I151:J151"/>
    <mergeCell ref="M151:N151"/>
    <mergeCell ref="C160:D160"/>
    <mergeCell ref="E160:F160"/>
    <mergeCell ref="G160:H160"/>
    <mergeCell ref="I160:J160"/>
    <mergeCell ref="K160:L160"/>
    <mergeCell ref="M160:N160"/>
    <mergeCell ref="B169:E169"/>
    <mergeCell ref="C153:D153"/>
    <mergeCell ref="E153:F153"/>
    <mergeCell ref="G153:H153"/>
    <mergeCell ref="I153:J153"/>
    <mergeCell ref="M153:N153"/>
    <mergeCell ref="D195:E195"/>
    <mergeCell ref="G195:H195"/>
    <mergeCell ref="I195:J195"/>
    <mergeCell ref="L195:M195"/>
    <mergeCell ref="N195:O195"/>
    <mergeCell ref="B196:D196"/>
    <mergeCell ref="G196:I196"/>
    <mergeCell ref="L196:N196"/>
    <mergeCell ref="B199:D199"/>
    <mergeCell ref="K296:L296"/>
    <mergeCell ref="M296:N296"/>
    <mergeCell ref="I297:J297"/>
    <mergeCell ref="L297:M297"/>
    <mergeCell ref="N297:O297"/>
    <mergeCell ref="I300:L300"/>
    <mergeCell ref="M300:P300"/>
    <mergeCell ref="E199:H199"/>
    <mergeCell ref="I199:L199"/>
    <mergeCell ref="M199:P199"/>
    <mergeCell ref="B200:D200"/>
    <mergeCell ref="G200:H200"/>
    <mergeCell ref="I200:L200"/>
    <mergeCell ref="M200:P200"/>
    <mergeCell ref="B201:D201"/>
    <mergeCell ref="E201:G201"/>
    <mergeCell ref="B202:E202"/>
    <mergeCell ref="F202:J202"/>
    <mergeCell ref="K202:P202"/>
    <mergeCell ref="B203:E203"/>
    <mergeCell ref="F203:J203"/>
    <mergeCell ref="K203:P203"/>
    <mergeCell ref="I296:J296"/>
    <mergeCell ref="B301:D301"/>
    <mergeCell ref="E301:H301"/>
    <mergeCell ref="I301:L301"/>
    <mergeCell ref="M301:P301"/>
    <mergeCell ref="B302:D302"/>
    <mergeCell ref="G302:H302"/>
    <mergeCell ref="I302:L302"/>
    <mergeCell ref="M302:P302"/>
    <mergeCell ref="B303:D303"/>
    <mergeCell ref="E303:G303"/>
    <mergeCell ref="E324:F324"/>
    <mergeCell ref="G324:H324"/>
    <mergeCell ref="I324:J324"/>
    <mergeCell ref="M324:N324"/>
    <mergeCell ref="C326:F326"/>
    <mergeCell ref="G326:J326"/>
    <mergeCell ref="K326:N326"/>
    <mergeCell ref="B304:E304"/>
    <mergeCell ref="F304:J304"/>
    <mergeCell ref="K304:P304"/>
    <mergeCell ref="B305:E305"/>
    <mergeCell ref="F305:J305"/>
    <mergeCell ref="K305:P305"/>
    <mergeCell ref="B307:P307"/>
    <mergeCell ref="B308:P308"/>
    <mergeCell ref="B309:D309"/>
    <mergeCell ref="E309:P309"/>
    <mergeCell ref="E310:P310"/>
    <mergeCell ref="C311:D311"/>
    <mergeCell ref="E311:G311"/>
    <mergeCell ref="H311:I311"/>
    <mergeCell ref="J311:M311"/>
    <mergeCell ref="B328:P328"/>
    <mergeCell ref="C322:D322"/>
    <mergeCell ref="K92:L92"/>
    <mergeCell ref="M92:N92"/>
    <mergeCell ref="J108:M108"/>
    <mergeCell ref="B298:D298"/>
    <mergeCell ref="G298:I298"/>
    <mergeCell ref="L298:N298"/>
    <mergeCell ref="O295:P295"/>
    <mergeCell ref="C296:D296"/>
    <mergeCell ref="E296:F296"/>
    <mergeCell ref="G296:H296"/>
    <mergeCell ref="O296:P296"/>
    <mergeCell ref="B300:D300"/>
    <mergeCell ref="E300:H300"/>
    <mergeCell ref="C291:F291"/>
    <mergeCell ref="G291:J291"/>
    <mergeCell ref="B297:C297"/>
    <mergeCell ref="D297:E297"/>
    <mergeCell ref="G297:H297"/>
    <mergeCell ref="C290:D290"/>
    <mergeCell ref="E290:F290"/>
    <mergeCell ref="G290:H290"/>
    <mergeCell ref="I290:J290"/>
    <mergeCell ref="M290:N290"/>
    <mergeCell ref="G264:I264"/>
    <mergeCell ref="L264:N264"/>
    <mergeCell ref="C262:D262"/>
    <mergeCell ref="E262:F262"/>
    <mergeCell ref="G262:H262"/>
    <mergeCell ref="K292:N292"/>
    <mergeCell ref="B293:P293"/>
    <mergeCell ref="C19:F19"/>
    <mergeCell ref="G19:J19"/>
    <mergeCell ref="K19:N19"/>
    <mergeCell ref="O19:P19"/>
    <mergeCell ref="C87:F87"/>
    <mergeCell ref="G87:J87"/>
    <mergeCell ref="K87:N87"/>
    <mergeCell ref="O87:P87"/>
    <mergeCell ref="C118:D118"/>
    <mergeCell ref="E118:F118"/>
    <mergeCell ref="G118:H118"/>
    <mergeCell ref="I118:J118"/>
    <mergeCell ref="M118:N118"/>
    <mergeCell ref="O118:P118"/>
    <mergeCell ref="C121:F121"/>
    <mergeCell ref="G121:J121"/>
    <mergeCell ref="O121:P121"/>
    <mergeCell ref="I117:J117"/>
    <mergeCell ref="M117:N117"/>
    <mergeCell ref="I58:J58"/>
    <mergeCell ref="K58:L58"/>
    <mergeCell ref="M58:N58"/>
    <mergeCell ref="O58:P58"/>
    <mergeCell ref="C52:D52"/>
    <mergeCell ref="E52:F52"/>
    <mergeCell ref="G52:H52"/>
    <mergeCell ref="I52:J52"/>
    <mergeCell ref="M52:N52"/>
    <mergeCell ref="C54:F54"/>
    <mergeCell ref="G94:I94"/>
    <mergeCell ref="L94:N94"/>
    <mergeCell ref="B96:D96"/>
    <mergeCell ref="M256:N256"/>
    <mergeCell ref="B229:C229"/>
    <mergeCell ref="D229:E229"/>
    <mergeCell ref="G229:H229"/>
    <mergeCell ref="I229:J229"/>
    <mergeCell ref="L229:M229"/>
    <mergeCell ref="N229:O229"/>
    <mergeCell ref="B230:D230"/>
    <mergeCell ref="G230:I230"/>
    <mergeCell ref="G224:J224"/>
    <mergeCell ref="O16:P16"/>
    <mergeCell ref="C16:D16"/>
    <mergeCell ref="E16:F16"/>
    <mergeCell ref="G16:H16"/>
    <mergeCell ref="I16:J16"/>
    <mergeCell ref="M16:N16"/>
    <mergeCell ref="C50:D50"/>
    <mergeCell ref="E50:F50"/>
    <mergeCell ref="G50:H50"/>
    <mergeCell ref="I50:J50"/>
    <mergeCell ref="M50:N50"/>
    <mergeCell ref="O50:P50"/>
    <mergeCell ref="C53:F53"/>
    <mergeCell ref="G53:J53"/>
    <mergeCell ref="K53:N53"/>
    <mergeCell ref="O53:P53"/>
    <mergeCell ref="C84:D84"/>
    <mergeCell ref="E84:F84"/>
    <mergeCell ref="G84:H84"/>
    <mergeCell ref="I84:J84"/>
    <mergeCell ref="E58:F58"/>
    <mergeCell ref="G58:H58"/>
    <mergeCell ref="C155:F155"/>
    <mergeCell ref="G155:J155"/>
    <mergeCell ref="K155:N155"/>
    <mergeCell ref="O155:P155"/>
    <mergeCell ref="C186:D186"/>
    <mergeCell ref="E186:F186"/>
    <mergeCell ref="G186:H186"/>
    <mergeCell ref="I186:J186"/>
    <mergeCell ref="M186:N186"/>
    <mergeCell ref="O186:P186"/>
    <mergeCell ref="O160:P160"/>
    <mergeCell ref="G181:J181"/>
    <mergeCell ref="K181:N181"/>
    <mergeCell ref="C156:F156"/>
    <mergeCell ref="O159:P159"/>
    <mergeCell ref="M164:P164"/>
    <mergeCell ref="B157:P157"/>
    <mergeCell ref="G156:J156"/>
    <mergeCell ref="K156:N156"/>
    <mergeCell ref="B158:P158"/>
    <mergeCell ref="C159:D159"/>
    <mergeCell ref="E159:F159"/>
    <mergeCell ref="G159:H159"/>
    <mergeCell ref="I159:J159"/>
    <mergeCell ref="K159:L159"/>
    <mergeCell ref="M159:N159"/>
    <mergeCell ref="B161:C161"/>
    <mergeCell ref="D161:E161"/>
    <mergeCell ref="G161:H161"/>
    <mergeCell ref="I161:J161"/>
    <mergeCell ref="L161:M161"/>
    <mergeCell ref="N161:O161"/>
    <mergeCell ref="B139:D139"/>
    <mergeCell ref="E139:P139"/>
    <mergeCell ref="E140:P140"/>
    <mergeCell ref="M84:N84"/>
    <mergeCell ref="O84:P84"/>
    <mergeCell ref="G80:H80"/>
    <mergeCell ref="I80:J80"/>
    <mergeCell ref="M80:N80"/>
    <mergeCell ref="C81:D81"/>
    <mergeCell ref="E81:F81"/>
    <mergeCell ref="G81:H81"/>
    <mergeCell ref="I81:J81"/>
    <mergeCell ref="C119:D119"/>
    <mergeCell ref="E119:F119"/>
    <mergeCell ref="G119:H119"/>
    <mergeCell ref="I119:J119"/>
    <mergeCell ref="M119:N119"/>
    <mergeCell ref="C92:D92"/>
    <mergeCell ref="E92:F92"/>
    <mergeCell ref="G92:H92"/>
    <mergeCell ref="I92:J92"/>
    <mergeCell ref="M81:N81"/>
    <mergeCell ref="E96:H96"/>
    <mergeCell ref="I96:L96"/>
    <mergeCell ref="M96:P96"/>
    <mergeCell ref="C125:D125"/>
    <mergeCell ref="E125:F125"/>
    <mergeCell ref="G125:H125"/>
    <mergeCell ref="I125:J125"/>
    <mergeCell ref="K125:L125"/>
    <mergeCell ref="M125:N125"/>
    <mergeCell ref="K121:N121"/>
  </mergeCells>
  <conditionalFormatting sqref="H10 B2:B4 B6:B10">
    <cfRule type="cellIs" dxfId="7" priority="43" stopIfTrue="1" operator="equal">
      <formula>0</formula>
    </cfRule>
  </conditionalFormatting>
  <conditionalFormatting sqref="H10 B2:B4 B6:B10">
    <cfRule type="containsText" dxfId="6" priority="41" stopIfTrue="1" operator="containsText" text="f'k{kk foHkkx jktLFkku">
      <formula>NOT(ISERROR(SEARCH("f'k{kk foHkkx jktLFkku",B2)))</formula>
    </cfRule>
    <cfRule type="containsText" dxfId="5" priority="42" stopIfTrue="1" operator="containsText" text="iw.kkZad">
      <formula>NOT(ISERROR(SEARCH("iw.kkZad",B2)))</formula>
    </cfRule>
  </conditionalFormatting>
  <conditionalFormatting sqref="H10 B2:B4 B6:B10">
    <cfRule type="containsText" dxfId="4" priority="40" stopIfTrue="1" operator="containsText" text="dsoy jktdh; fo|ky;ksa esa iz;ksx gsrq fu%'kqYd">
      <formula>NOT(ISERROR(SEARCH("dsoy jktdh; fo|ky;ksa esa iz;ksx gsrq fu%'kqYd",B2)))</formula>
    </cfRule>
  </conditionalFormatting>
  <conditionalFormatting sqref="K35:N339">
    <cfRule type="cellIs" dxfId="3" priority="39" stopIfTrue="1" operator="equal">
      <formula>0</formula>
    </cfRule>
  </conditionalFormatting>
  <conditionalFormatting sqref="B35:E65 B67:E99 B334:P337 F35:P339 B130:P133 B164:P167 B198:P201 B232:P235 B266:P269 B300:P303 B101:E133 B135:E167 B169:E201 B203:E235 B237:E269 B271:E303 B305:E337 B339:E339">
    <cfRule type="expression" dxfId="2" priority="3" stopIfTrue="1">
      <formula>$A35=""</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hyperlinks>
    <hyperlink ref="T15" r:id="rId1"/>
    <hyperlink ref="T14" r:id="rId2"/>
  </hyperlinks>
  <pageMargins left="0.45" right="0.45" top="0.5" bottom="0.5" header="0.3" footer="0.3"/>
  <pageSetup paperSize="9" orientation="portrait" r:id="rId3"/>
  <drawing r:id="rId4"/>
  <legacyDrawing r:id="rId5"/>
</worksheet>
</file>

<file path=xl/worksheets/sheet11.xml><?xml version="1.0" encoding="utf-8"?>
<worksheet xmlns="http://schemas.openxmlformats.org/spreadsheetml/2006/main" xmlns:r="http://schemas.openxmlformats.org/officeDocument/2006/relationships">
  <sheetPr>
    <pageSetUpPr fitToPage="1"/>
  </sheetPr>
  <dimension ref="A1:AO319"/>
  <sheetViews>
    <sheetView showGridLines="0" view="pageBreakPreview" zoomScaleSheetLayoutView="100" workbookViewId="0">
      <selection activeCell="AH11" sqref="AH11"/>
    </sheetView>
  </sheetViews>
  <sheetFormatPr defaultRowHeight="15"/>
  <cols>
    <col min="1" max="1" width="4.125" customWidth="1"/>
    <col min="2" max="2" width="13" customWidth="1"/>
    <col min="3" max="8" width="4.375" customWidth="1"/>
    <col min="9" max="9" width="5" customWidth="1"/>
    <col min="10" max="10" width="4.375" customWidth="1"/>
    <col min="11" max="12" width="5.625" customWidth="1"/>
    <col min="13" max="14" width="4.625" customWidth="1"/>
    <col min="15" max="15" width="4.875" customWidth="1"/>
    <col min="16" max="16" width="5.75" customWidth="1"/>
    <col min="17" max="17" width="4.125" customWidth="1"/>
    <col min="18" max="18" width="13" customWidth="1"/>
    <col min="19" max="24" width="4.375" customWidth="1"/>
    <col min="25" max="25" width="5.125" customWidth="1"/>
    <col min="26" max="26" width="4.375" customWidth="1"/>
    <col min="27" max="28" width="5.625" customWidth="1"/>
    <col min="29" max="30" width="4.625" customWidth="1"/>
    <col min="31" max="31" width="4.875" customWidth="1"/>
    <col min="32" max="32" width="5.75" customWidth="1"/>
    <col min="40" max="41" width="9" hidden="1" customWidth="1"/>
  </cols>
  <sheetData>
    <row r="1" spans="1:40" s="44" customFormat="1" ht="24.75" customHeight="1">
      <c r="A1" s="97"/>
      <c r="B1" s="935" t="str">
        <f>IF('Master sheet'!$D$14="Hindi","वार्षिक रिपोर्ट कार्ड ","Report Card")</f>
        <v xml:space="preserve">वार्षिक रिपोर्ट कार्ड </v>
      </c>
      <c r="C1" s="935"/>
      <c r="D1" s="935"/>
      <c r="E1" s="935"/>
      <c r="F1" s="935"/>
      <c r="G1" s="935"/>
      <c r="H1" s="935"/>
      <c r="I1" s="935"/>
      <c r="J1" s="935"/>
      <c r="K1" s="935"/>
      <c r="L1" s="935"/>
      <c r="M1" s="935"/>
      <c r="N1" s="935"/>
      <c r="O1" s="935"/>
      <c r="P1" s="935"/>
      <c r="Q1" s="967" t="s">
        <v>98</v>
      </c>
      <c r="R1" s="935" t="str">
        <f>IF('Master sheet'!$D$14="Hindi","वार्षिक रिपोर्ट कार्ड ","Report Card")</f>
        <v xml:space="preserve">वार्षिक रिपोर्ट कार्ड </v>
      </c>
      <c r="S1" s="935"/>
      <c r="T1" s="935"/>
      <c r="U1" s="935"/>
      <c r="V1" s="935"/>
      <c r="W1" s="935"/>
      <c r="X1" s="935"/>
      <c r="Y1" s="935"/>
      <c r="Z1" s="935"/>
      <c r="AA1" s="935"/>
      <c r="AB1" s="935"/>
      <c r="AC1" s="935"/>
      <c r="AD1" s="935"/>
      <c r="AE1" s="935"/>
      <c r="AF1" s="935"/>
      <c r="AH1" s="76"/>
      <c r="AI1" s="76"/>
      <c r="AJ1" s="76"/>
      <c r="AK1" s="76"/>
      <c r="AL1" s="76"/>
    </row>
    <row r="2" spans="1:40" s="44" customFormat="1" ht="22.5" customHeight="1" thickBot="1">
      <c r="A2" s="97"/>
      <c r="B2" s="936" t="str">
        <f>IF('Master sheet'!$D$14="Hindi","शिक्षा विभाग, राजस्थान सरकार","Education Department, Rajasthan Government")</f>
        <v>शिक्षा विभाग, राजस्थान सरकार</v>
      </c>
      <c r="C2" s="936"/>
      <c r="D2" s="936"/>
      <c r="E2" s="936"/>
      <c r="F2" s="936"/>
      <c r="G2" s="936"/>
      <c r="H2" s="936"/>
      <c r="I2" s="936"/>
      <c r="J2" s="936"/>
      <c r="K2" s="936"/>
      <c r="L2" s="936"/>
      <c r="M2" s="936"/>
      <c r="N2" s="936"/>
      <c r="O2" s="936"/>
      <c r="P2" s="936"/>
      <c r="Q2" s="967"/>
      <c r="R2" s="936" t="str">
        <f>IF('Master sheet'!$D$14="Hindi","शिक्षा विभाग, राजस्थान सरकार","Education Department, Rajasthan Government")</f>
        <v>शिक्षा विभाग, राजस्थान सरकार</v>
      </c>
      <c r="S2" s="936"/>
      <c r="T2" s="936"/>
      <c r="U2" s="936"/>
      <c r="V2" s="936"/>
      <c r="W2" s="936"/>
      <c r="X2" s="936"/>
      <c r="Y2" s="936"/>
      <c r="Z2" s="936"/>
      <c r="AA2" s="936"/>
      <c r="AB2" s="936"/>
      <c r="AC2" s="936"/>
      <c r="AD2" s="936"/>
      <c r="AE2" s="936"/>
      <c r="AF2" s="936"/>
      <c r="AH2" s="76"/>
      <c r="AI2" s="76"/>
      <c r="AJ2" s="77" t="s">
        <v>85</v>
      </c>
      <c r="AK2" s="76"/>
      <c r="AL2" s="76"/>
    </row>
    <row r="3" spans="1:40" s="44" customFormat="1" ht="24" customHeight="1" thickBot="1">
      <c r="A3" s="97"/>
      <c r="B3" s="968" t="str">
        <f>IF('Master sheet'!$D$14="Hindi","विद्यालय का नाम :-","School Name :- ")</f>
        <v>विद्यालय का नाम :-</v>
      </c>
      <c r="C3" s="968"/>
      <c r="D3" s="968"/>
      <c r="E3" s="969" t="str">
        <f>IF(AND(N8=""),"",IF('Master sheet'!$D$14="Hindi",'Master sheet'!$D$8,'Master sheet'!$D$7))</f>
        <v xml:space="preserve">महात्मा गाँधी राजकीय विद्यालय (अंग्रेजी माध्यम) बर, पाली </v>
      </c>
      <c r="F3" s="969"/>
      <c r="G3" s="969"/>
      <c r="H3" s="969"/>
      <c r="I3" s="969"/>
      <c r="J3" s="969"/>
      <c r="K3" s="969"/>
      <c r="L3" s="969"/>
      <c r="M3" s="969"/>
      <c r="N3" s="969"/>
      <c r="O3" s="969"/>
      <c r="P3" s="969"/>
      <c r="Q3" s="967"/>
      <c r="R3" s="968" t="str">
        <f>IF('Master sheet'!$D$14="Hindi","विद्यालय का नाम :-","School Name :- ")</f>
        <v>विद्यालय का नाम :-</v>
      </c>
      <c r="S3" s="968"/>
      <c r="T3" s="968"/>
      <c r="U3" s="969" t="str">
        <f>IF(AND(AD8=""),"",IF('Master sheet'!$D$14="Hindi",'Master sheet'!$D$8,'Master sheet'!$D$7))</f>
        <v xml:space="preserve">महात्मा गाँधी राजकीय विद्यालय (अंग्रेजी माध्यम) बर, पाली </v>
      </c>
      <c r="V3" s="969"/>
      <c r="W3" s="969"/>
      <c r="X3" s="969"/>
      <c r="Y3" s="969"/>
      <c r="Z3" s="969"/>
      <c r="AA3" s="969"/>
      <c r="AB3" s="969"/>
      <c r="AC3" s="969"/>
      <c r="AD3" s="969"/>
      <c r="AE3" s="969"/>
      <c r="AF3" s="969"/>
      <c r="AH3" s="76"/>
      <c r="AI3" s="78"/>
      <c r="AJ3" s="77" t="s">
        <v>86</v>
      </c>
      <c r="AK3" s="78"/>
      <c r="AL3" s="76"/>
    </row>
    <row r="4" spans="1:40" s="44" customFormat="1" ht="15.75" customHeight="1">
      <c r="A4" s="97"/>
      <c r="B4" s="342"/>
      <c r="C4" s="342"/>
      <c r="D4" s="342"/>
      <c r="E4" s="970" t="str">
        <f>IF(AND(N8=""),"",IF('Master sheet'!$D$14="Hindi",CONCATENATE("(विद्यालय मान्यता क्रमांक व वर्ष : ","  ",'Master sheet'!$D$6),CONCATENATE("(School Recognition Number &amp; Years : ","  ",'Master sheet'!$D$6)))</f>
        <v>(विद्यालय मान्यता क्रमांक व वर्ष :   शिक्षा/पाली/1995/2001</v>
      </c>
      <c r="F4" s="970"/>
      <c r="G4" s="970"/>
      <c r="H4" s="970"/>
      <c r="I4" s="970"/>
      <c r="J4" s="970"/>
      <c r="K4" s="970"/>
      <c r="L4" s="970"/>
      <c r="M4" s="970"/>
      <c r="N4" s="970"/>
      <c r="O4" s="970"/>
      <c r="P4" s="970"/>
      <c r="Q4" s="967"/>
      <c r="R4" s="342"/>
      <c r="S4" s="342"/>
      <c r="T4" s="342"/>
      <c r="U4" s="970" t="str">
        <f>IF(AND(AD8=""),"",IF('Master sheet'!$D$14="Hindi",CONCATENATE("(विद्यालय मान्यता क्रमांक व वर्ष : ","  ",'Master sheet'!$D$6),CONCATENATE("(School Recognition Number &amp; Years : ","  ",'Master sheet'!$D$6)))</f>
        <v>(विद्यालय मान्यता क्रमांक व वर्ष :   शिक्षा/पाली/1995/2001</v>
      </c>
      <c r="V4" s="970"/>
      <c r="W4" s="970"/>
      <c r="X4" s="970"/>
      <c r="Y4" s="970"/>
      <c r="Z4" s="970"/>
      <c r="AA4" s="970"/>
      <c r="AB4" s="970"/>
      <c r="AC4" s="970"/>
      <c r="AD4" s="970"/>
      <c r="AE4" s="970"/>
      <c r="AF4" s="970"/>
      <c r="AH4" s="76"/>
      <c r="AI4" s="76"/>
      <c r="AJ4" s="76"/>
      <c r="AK4" s="76"/>
      <c r="AL4" s="76"/>
    </row>
    <row r="5" spans="1:40" s="44" customFormat="1" ht="18" customHeight="1">
      <c r="A5" s="97"/>
      <c r="B5" s="341" t="str">
        <f>IF('Master sheet'!$D$14="Hindi","कक्षा  :-","CLASS :- ")</f>
        <v>कक्षा  :-</v>
      </c>
      <c r="C5" s="937" t="str">
        <f>IFERROR(IF(AND(N8=""),"",VLOOKUP(N8,Marks,2,0)),"")</f>
        <v>PP+5</v>
      </c>
      <c r="D5" s="937"/>
      <c r="E5" s="938" t="str">
        <f>IF('Master sheet'!$D$14="Hindi","सेक्शन :-","Section :- ")</f>
        <v>सेक्शन :-</v>
      </c>
      <c r="F5" s="938"/>
      <c r="G5" s="938"/>
      <c r="H5" s="937" t="str">
        <f>IFERROR(IF(AND(N8=""),"",VLOOKUP(N8,Marks,3,0)),"")</f>
        <v>A</v>
      </c>
      <c r="I5" s="937"/>
      <c r="J5" s="939" t="str">
        <f>IF('Master sheet'!$D$14="Hindi","सत्र :- ","Session :- ")</f>
        <v xml:space="preserve">सत्र :- </v>
      </c>
      <c r="K5" s="939"/>
      <c r="L5" s="939"/>
      <c r="M5" s="939"/>
      <c r="N5" s="949" t="str">
        <f>IF(AND(N8=""),"",'Marks Entry Nursery'!$I$2)</f>
        <v>2025-26</v>
      </c>
      <c r="O5" s="949"/>
      <c r="P5" s="949"/>
      <c r="Q5" s="967"/>
      <c r="R5" s="341" t="str">
        <f>IF('Master sheet'!$D$14="Hindi","कक्षा  :-","CLASS :- ")</f>
        <v>कक्षा  :-</v>
      </c>
      <c r="S5" s="937" t="str">
        <f>IFERROR(IF(AND(AD8=""),"",VLOOKUP(AD8,Marks,2,0)),"")</f>
        <v>PP+5</v>
      </c>
      <c r="T5" s="937"/>
      <c r="U5" s="938" t="str">
        <f>IF('Master sheet'!$D$14="Hindi","सेक्शन :-","Section :- ")</f>
        <v>सेक्शन :-</v>
      </c>
      <c r="V5" s="938"/>
      <c r="W5" s="938"/>
      <c r="X5" s="937" t="str">
        <f>IFERROR(VLOOKUP(AD8,Marks,3,0),"")</f>
        <v>A</v>
      </c>
      <c r="Y5" s="937"/>
      <c r="Z5" s="939" t="str">
        <f>IF('Master sheet'!$D$14="Hindi","सत्र :- ","Session :- ")</f>
        <v xml:space="preserve">सत्र :- </v>
      </c>
      <c r="AA5" s="939"/>
      <c r="AB5" s="939"/>
      <c r="AC5" s="939"/>
      <c r="AD5" s="949" t="str">
        <f>IF(AND(AD8=""),"",'Marks Entry Nursery'!$I$2)</f>
        <v>2025-26</v>
      </c>
      <c r="AE5" s="949"/>
      <c r="AF5" s="949"/>
      <c r="AH5" s="76"/>
      <c r="AI5" s="76"/>
      <c r="AJ5" s="76"/>
      <c r="AK5" s="76"/>
      <c r="AL5" s="76"/>
      <c r="AN5" s="75">
        <f>IF(AI3="",MIN('Result Sheet'!B8:B207),AI3)</f>
        <v>301</v>
      </c>
    </row>
    <row r="6" spans="1:40" s="44" customFormat="1" ht="18" customHeight="1">
      <c r="A6" s="97"/>
      <c r="B6" s="946" t="str">
        <f>IF('Master sheet'!$D$14="Hindi","विद्यार्थी का नाम :-","Student's Name :-")</f>
        <v>विद्यार्थी का नाम :-</v>
      </c>
      <c r="C6" s="946"/>
      <c r="D6" s="946"/>
      <c r="E6" s="947" t="str">
        <f>IFERROR(IF(AND(N8=""),"",VLOOKUP(N8,Marks,6,0)),"")</f>
        <v>AAKIFA BANO</v>
      </c>
      <c r="F6" s="947"/>
      <c r="G6" s="947"/>
      <c r="H6" s="947"/>
      <c r="I6" s="947"/>
      <c r="J6" s="925" t="str">
        <f>IF('Master sheet'!$D$14="Hindi","प्रवेशांक :","SR. NO. :")</f>
        <v>प्रवेशांक :</v>
      </c>
      <c r="K6" s="925"/>
      <c r="L6" s="925"/>
      <c r="M6" s="925"/>
      <c r="N6" s="950">
        <f>IFERROR(IF(AND(N8=""),"",VLOOKUP(N8,Marks,5,0)),"")</f>
        <v>936</v>
      </c>
      <c r="O6" s="950"/>
      <c r="P6" s="950"/>
      <c r="Q6" s="967"/>
      <c r="R6" s="946" t="str">
        <f>IF('Master sheet'!$D$14="Hindi","विद्यार्थी का नाम :-","Student's Name :-")</f>
        <v>विद्यार्थी का नाम :-</v>
      </c>
      <c r="S6" s="946"/>
      <c r="T6" s="946"/>
      <c r="U6" s="947" t="str">
        <f>IFERROR(IF(AND(AD8=""),"",VLOOKUP(AD8,Marks,6,0)),"")</f>
        <v>ANUJ GIRI</v>
      </c>
      <c r="V6" s="947"/>
      <c r="W6" s="947"/>
      <c r="X6" s="947"/>
      <c r="Y6" s="947"/>
      <c r="Z6" s="925" t="str">
        <f>IF('Master sheet'!$D$14="Hindi","प्रवेशांक :","SR. NO. :")</f>
        <v>प्रवेशांक :</v>
      </c>
      <c r="AA6" s="925"/>
      <c r="AB6" s="925"/>
      <c r="AC6" s="925"/>
      <c r="AD6" s="950">
        <f>IFERROR(IF(AND(AD8=""),"",VLOOKUP(AD8,Marks,5,0)),"")</f>
        <v>944</v>
      </c>
      <c r="AE6" s="950"/>
      <c r="AF6" s="950"/>
      <c r="AH6" s="76"/>
      <c r="AI6" s="76"/>
      <c r="AJ6" s="76"/>
      <c r="AK6" s="76"/>
      <c r="AL6" s="76"/>
    </row>
    <row r="7" spans="1:40" s="44" customFormat="1" ht="18" customHeight="1">
      <c r="A7" s="97"/>
      <c r="B7" s="946" t="str">
        <f>IF('Master sheet'!$D$14="Hindi","पिता का नाम :-","Father's Name :-")</f>
        <v>पिता का नाम :-</v>
      </c>
      <c r="C7" s="946"/>
      <c r="D7" s="946"/>
      <c r="E7" s="947" t="str">
        <f>IFERROR(IF(AND(N8=""),"",VLOOKUP(N8,Marks,7,0)),"")</f>
        <v>SHABBIR MOHAMMAD</v>
      </c>
      <c r="F7" s="947"/>
      <c r="G7" s="947"/>
      <c r="H7" s="947"/>
      <c r="I7" s="947"/>
      <c r="J7" s="925" t="str">
        <f>IF('Master sheet'!$D$14="Hindi","जन्म तिथि :","Date of Birth :")</f>
        <v>जन्म तिथि :</v>
      </c>
      <c r="K7" s="925"/>
      <c r="L7" s="925"/>
      <c r="M7" s="925"/>
      <c r="N7" s="951" t="str">
        <f>IFERROR(IF(AND(N8=""),"",VLOOKUP(N8,Marks,4,0)),"")</f>
        <v>28-10-2014</v>
      </c>
      <c r="O7" s="951"/>
      <c r="P7" s="951"/>
      <c r="Q7" s="967"/>
      <c r="R7" s="946" t="str">
        <f>IF('Master sheet'!$D$14="Hindi","पिता का नाम :-","Father's Name :-")</f>
        <v>पिता का नाम :-</v>
      </c>
      <c r="S7" s="946"/>
      <c r="T7" s="946"/>
      <c r="U7" s="947" t="str">
        <f>IFERROR(IF(AND(AD8=""),"",VLOOKUP(AD8,Marks,7,0)),"")</f>
        <v>BHAGWAT GIRI</v>
      </c>
      <c r="V7" s="947"/>
      <c r="W7" s="947"/>
      <c r="X7" s="947"/>
      <c r="Y7" s="947"/>
      <c r="Z7" s="925" t="str">
        <f>IF('Master sheet'!$D$14="Hindi","जन्म तिथि :","Date of Birth :")</f>
        <v>जन्म तिथि :</v>
      </c>
      <c r="AA7" s="925"/>
      <c r="AB7" s="925"/>
      <c r="AC7" s="925"/>
      <c r="AD7" s="951">
        <f>IFERROR(IF(AND(AD8=""),"",VLOOKUP(AD8,Marks,4,0)),"")</f>
        <v>42015</v>
      </c>
      <c r="AE7" s="951"/>
      <c r="AF7" s="951"/>
      <c r="AN7" s="75">
        <f>IF(AK3="",MAX('Result Sheet'!B8:B207),AK3)</f>
        <v>330</v>
      </c>
    </row>
    <row r="8" spans="1:40" s="44" customFormat="1" ht="18" customHeight="1">
      <c r="A8" s="97"/>
      <c r="B8" s="946" t="str">
        <f>IF('Master sheet'!$D$14="Hindi","माता का नाम :-","Mother's Name :-")</f>
        <v>माता का नाम :-</v>
      </c>
      <c r="C8" s="946"/>
      <c r="D8" s="946"/>
      <c r="E8" s="947" t="str">
        <f>IFERROR(IF(AND(N8=""),"",VLOOKUP(N8,Marks,8,0)),"")</f>
        <v>HEENA KOUSER</v>
      </c>
      <c r="F8" s="947"/>
      <c r="G8" s="947"/>
      <c r="H8" s="947"/>
      <c r="I8" s="947"/>
      <c r="J8" s="925" t="str">
        <f>IF('Master sheet'!$D$14="Hindi","रोल नंबर :-","Roll No. :")</f>
        <v>रोल नंबर :-</v>
      </c>
      <c r="K8" s="925"/>
      <c r="L8" s="925"/>
      <c r="M8" s="925"/>
      <c r="N8" s="948">
        <f>IF(AN5="","",AN5)</f>
        <v>301</v>
      </c>
      <c r="O8" s="948"/>
      <c r="P8" s="948"/>
      <c r="Q8" s="967"/>
      <c r="R8" s="946" t="str">
        <f>IF('Master sheet'!$D$14="Hindi","माता का नाम :-","Mother's Name :-")</f>
        <v>माता का नाम :-</v>
      </c>
      <c r="S8" s="946"/>
      <c r="T8" s="946"/>
      <c r="U8" s="947" t="str">
        <f>IFERROR(IF(AND(AD8=""),"",VLOOKUP(AD8,Marks,8,0)),"")</f>
        <v>KANTA DEVI</v>
      </c>
      <c r="V8" s="947"/>
      <c r="W8" s="947"/>
      <c r="X8" s="947"/>
      <c r="Y8" s="947"/>
      <c r="Z8" s="925" t="str">
        <f>IF('Master sheet'!$D$14="Hindi","रोल नंबर :-","Roll No. :")</f>
        <v>रोल नंबर :-</v>
      </c>
      <c r="AA8" s="925"/>
      <c r="AB8" s="925"/>
      <c r="AC8" s="925"/>
      <c r="AD8" s="966">
        <f>IF(N8="","",IF(AND(N8+1&gt;$AN$7),"",N8+1))</f>
        <v>302</v>
      </c>
      <c r="AE8" s="966"/>
      <c r="AF8" s="966"/>
    </row>
    <row r="9" spans="1:40" s="44" customFormat="1" ht="9.75" customHeight="1">
      <c r="A9" s="97"/>
      <c r="B9" s="72"/>
      <c r="C9" s="72"/>
      <c r="D9" s="72"/>
      <c r="E9" s="73"/>
      <c r="F9" s="73"/>
      <c r="G9" s="73"/>
      <c r="H9" s="72"/>
      <c r="I9" s="72"/>
      <c r="J9" s="74"/>
      <c r="K9" s="74"/>
      <c r="L9" s="74"/>
      <c r="M9" s="45"/>
      <c r="N9" s="45"/>
      <c r="O9" s="45"/>
      <c r="P9" s="45"/>
      <c r="Q9" s="967"/>
      <c r="R9" s="72"/>
      <c r="S9" s="72"/>
      <c r="T9" s="72"/>
      <c r="U9" s="73"/>
      <c r="V9" s="73"/>
      <c r="W9" s="73"/>
      <c r="X9" s="72"/>
      <c r="Y9" s="72"/>
      <c r="Z9" s="74"/>
      <c r="AA9" s="74"/>
      <c r="AB9" s="74"/>
      <c r="AC9" s="45"/>
      <c r="AD9" s="45"/>
      <c r="AE9" s="45"/>
      <c r="AF9" s="45"/>
    </row>
    <row r="10" spans="1:40" s="44" customFormat="1" ht="21" customHeight="1">
      <c r="A10" s="97"/>
      <c r="B10" s="655" t="str">
        <f>IF('Master sheet'!$D$14="Hindi","विषय","Subject")</f>
        <v>विषय</v>
      </c>
      <c r="C10" s="704" t="str">
        <f>IF('Master sheet'!$D$14="Hindi","अर्द्धवार्षिक","Half Yearly")</f>
        <v>अर्द्धवार्षिक</v>
      </c>
      <c r="D10" s="705"/>
      <c r="E10" s="705"/>
      <c r="F10" s="705"/>
      <c r="G10" s="910" t="str">
        <f>IF('Master sheet'!$D$14="Hindi","वार्षिक","Yearly")</f>
        <v>वार्षिक</v>
      </c>
      <c r="H10" s="911"/>
      <c r="I10" s="911"/>
      <c r="J10" s="912"/>
      <c r="K10" s="704" t="str">
        <f>IF('Master sheet'!$D$14="Hindi","सर्व योग","Grand Total")</f>
        <v>सर्व योग</v>
      </c>
      <c r="L10" s="705"/>
      <c r="M10" s="705"/>
      <c r="N10" s="706"/>
      <c r="O10" s="940" t="str">
        <f>IF('Master sheet'!$D$14="Hindi","ग्रेड","Grade")</f>
        <v>ग्रेड</v>
      </c>
      <c r="P10" s="943" t="str">
        <f>IF('Master sheet'!$D$14="Hindi","परिणाम","Results")</f>
        <v>परिणाम</v>
      </c>
      <c r="Q10" s="967"/>
      <c r="R10" s="655" t="str">
        <f>IF('Master sheet'!$D$14="Hindi","विषय","Subject")</f>
        <v>विषय</v>
      </c>
      <c r="S10" s="704" t="str">
        <f>IF('Master sheet'!$D$14="Hindi","अर्द्धवार्षिक","Half Yearly")</f>
        <v>अर्द्धवार्षिक</v>
      </c>
      <c r="T10" s="705"/>
      <c r="U10" s="705"/>
      <c r="V10" s="705"/>
      <c r="W10" s="910" t="str">
        <f>IF('Master sheet'!$D$14="Hindi","वार्षिक","Yearly")</f>
        <v>वार्षिक</v>
      </c>
      <c r="X10" s="911"/>
      <c r="Y10" s="911"/>
      <c r="Z10" s="912"/>
      <c r="AA10" s="704" t="str">
        <f>IF('Master sheet'!$D$14="Hindi","सर्व योग","Grand Total")</f>
        <v>सर्व योग</v>
      </c>
      <c r="AB10" s="705"/>
      <c r="AC10" s="705"/>
      <c r="AD10" s="706"/>
      <c r="AE10" s="940" t="str">
        <f>IF('Master sheet'!$D$14="Hindi","ग्रेड","Grade")</f>
        <v>ग्रेड</v>
      </c>
      <c r="AF10" s="943" t="str">
        <f>IF('Master sheet'!$D$14="Hindi","परिणाम","Results")</f>
        <v>परिणाम</v>
      </c>
    </row>
    <row r="11" spans="1:40" s="44" customFormat="1" ht="90.75" customHeight="1">
      <c r="A11" s="97"/>
      <c r="B11" s="655"/>
      <c r="C11" s="891" t="str">
        <f>IF('Master sheet'!$D$14="Hindi","लिखित","Written")</f>
        <v>लिखित</v>
      </c>
      <c r="D11" s="892"/>
      <c r="E11" s="891" t="str">
        <f>IF('Master sheet'!$D$14="Hindi","मौखिक","Oral")</f>
        <v>मौखिक</v>
      </c>
      <c r="F11" s="892"/>
      <c r="G11" s="891" t="str">
        <f>IF('Master sheet'!$D$14="Hindi","लिखित","Written")</f>
        <v>लिखित</v>
      </c>
      <c r="H11" s="892"/>
      <c r="I11" s="893" t="str">
        <f>IF('Master sheet'!$D$14="Hindi","मौखिक","Oral")</f>
        <v>मौखिक</v>
      </c>
      <c r="J11" s="893"/>
      <c r="K11" s="304" t="str">
        <f>IF('Master sheet'!$D$14="Hindi","लिखित","Written")</f>
        <v>लिखित</v>
      </c>
      <c r="L11" s="304" t="str">
        <f>IF('Master sheet'!$D$14="Hindi","मौखिक","Oral")</f>
        <v>मौखिक</v>
      </c>
      <c r="M11" s="894" t="str">
        <f>IF('Master sheet'!$D$14="Hindi","कुल विषय योग ","Subject Total")</f>
        <v xml:space="preserve">कुल विषय योग </v>
      </c>
      <c r="N11" s="895"/>
      <c r="O11" s="941"/>
      <c r="P11" s="944"/>
      <c r="Q11" s="967"/>
      <c r="R11" s="655"/>
      <c r="S11" s="891" t="str">
        <f>IF('Master sheet'!$D$14="Hindi","लिखित","Written")</f>
        <v>लिखित</v>
      </c>
      <c r="T11" s="892"/>
      <c r="U11" s="891" t="str">
        <f>IF('Master sheet'!$D$14="Hindi","मौखिक","Oral")</f>
        <v>मौखिक</v>
      </c>
      <c r="V11" s="892"/>
      <c r="W11" s="891" t="str">
        <f>IF('Master sheet'!$D$14="Hindi","लिखित","Written")</f>
        <v>लिखित</v>
      </c>
      <c r="X11" s="892"/>
      <c r="Y11" s="893" t="str">
        <f>IF('Master sheet'!$D$14="Hindi","मौखिक","Oral")</f>
        <v>मौखिक</v>
      </c>
      <c r="Z11" s="893"/>
      <c r="AA11" s="359" t="str">
        <f>IF('Master sheet'!$D$14="Hindi","लिखित","Written")</f>
        <v>लिखित</v>
      </c>
      <c r="AB11" s="359" t="str">
        <f>IF('Master sheet'!$D$14="Hindi","मौखिक","Oral")</f>
        <v>मौखिक</v>
      </c>
      <c r="AC11" s="894" t="str">
        <f>IF('Master sheet'!$D$14="Hindi","कुल विषय योग ","Subject Total")</f>
        <v xml:space="preserve">कुल विषय योग </v>
      </c>
      <c r="AD11" s="895"/>
      <c r="AE11" s="941"/>
      <c r="AF11" s="944"/>
    </row>
    <row r="12" spans="1:40" s="44" customFormat="1" ht="18.75" customHeight="1" thickBot="1">
      <c r="A12" s="97"/>
      <c r="B12" s="655"/>
      <c r="C12" s="887">
        <v>30</v>
      </c>
      <c r="D12" s="888"/>
      <c r="E12" s="887">
        <v>70</v>
      </c>
      <c r="F12" s="888"/>
      <c r="G12" s="887">
        <v>30</v>
      </c>
      <c r="H12" s="888"/>
      <c r="I12" s="887">
        <v>70</v>
      </c>
      <c r="J12" s="888"/>
      <c r="K12" s="387">
        <v>60</v>
      </c>
      <c r="L12" s="387">
        <v>140</v>
      </c>
      <c r="M12" s="887">
        <v>200</v>
      </c>
      <c r="N12" s="888"/>
      <c r="O12" s="942"/>
      <c r="P12" s="945"/>
      <c r="Q12" s="967"/>
      <c r="R12" s="655"/>
      <c r="S12" s="887">
        <v>30</v>
      </c>
      <c r="T12" s="888"/>
      <c r="U12" s="887">
        <v>70</v>
      </c>
      <c r="V12" s="888"/>
      <c r="W12" s="887">
        <v>30</v>
      </c>
      <c r="X12" s="888"/>
      <c r="Y12" s="887">
        <v>70</v>
      </c>
      <c r="Z12" s="888"/>
      <c r="AA12" s="387">
        <v>60</v>
      </c>
      <c r="AB12" s="387">
        <v>140</v>
      </c>
      <c r="AC12" s="887">
        <v>200</v>
      </c>
      <c r="AD12" s="888"/>
      <c r="AE12" s="942"/>
      <c r="AF12" s="945"/>
    </row>
    <row r="13" spans="1:40" s="44" customFormat="1" ht="21" customHeight="1">
      <c r="A13" s="97"/>
      <c r="B13" s="302" t="str">
        <f>IF('Master sheet'!D$14="Hindi","हिंदी","Hindi")</f>
        <v>हिंदी</v>
      </c>
      <c r="C13" s="656">
        <f>IFERROR(IF(AND(N8=""),"",VLOOKUP(N8,Marks,15,0)),"")</f>
        <v>25</v>
      </c>
      <c r="D13" s="658"/>
      <c r="E13" s="656">
        <f>IFERROR(IF(AND(N8=""),"",VLOOKUP(N8,Marks,16,0)),"")</f>
        <v>62</v>
      </c>
      <c r="F13" s="658"/>
      <c r="G13" s="656">
        <f>IFERROR(IF(AND(N8=""),"",VLOOKUP(N8,Marks,19,0)),"")</f>
        <v>29</v>
      </c>
      <c r="H13" s="658"/>
      <c r="I13" s="656">
        <f>IFERROR(IF(AND(N8=""),"",VLOOKUP(N8,Marks,20,0)),"")</f>
        <v>25</v>
      </c>
      <c r="J13" s="658"/>
      <c r="K13" s="379">
        <f>IFERROR(IF(AND(N8=""),"",SUM(C13,G13)),"")</f>
        <v>54</v>
      </c>
      <c r="L13" s="379">
        <f>IFERROR(IF(AND(N8=""),"",SUM(E13,I13)),"")</f>
        <v>87</v>
      </c>
      <c r="M13" s="896">
        <f>IFERROR(IF(AND(N8=""),"",SUM(K13,L13)),"")</f>
        <v>141</v>
      </c>
      <c r="N13" s="897"/>
      <c r="O13" s="79" t="str">
        <f>IFERROR(IF(AND(N8=""),"",VLOOKUP(N8,Marks,28,0)),"")</f>
        <v>B</v>
      </c>
      <c r="P13" s="208" t="str">
        <f>IFERROR(IF(AND(N8=""),"",VLOOKUP(N8,Marks,26,0)),"")</f>
        <v>P</v>
      </c>
      <c r="Q13" s="967"/>
      <c r="R13" s="302" t="str">
        <f>IF('Master sheet'!V$14="Hindi","हिंदी","Hindi")</f>
        <v>Hindi</v>
      </c>
      <c r="S13" s="656">
        <f>IFERROR(IF(AND(AD8=""),"",VLOOKUP(AD8,Marks,15,0)),"")</f>
        <v>20</v>
      </c>
      <c r="T13" s="658"/>
      <c r="U13" s="656">
        <f>IFERROR(IF(AND(AD8=""),"",VLOOKUP(AD8,Marks,16,0)),"")</f>
        <v>63</v>
      </c>
      <c r="V13" s="658"/>
      <c r="W13" s="656">
        <f>IFERROR(IF(AND(AD8=""),"",VLOOKUP(AD8,Marks,19,0)),"")</f>
        <v>21</v>
      </c>
      <c r="X13" s="658"/>
      <c r="Y13" s="656">
        <f>IFERROR(IF(AND(AD8=""),"",VLOOKUP(AD8,Marks,20,0)),"")</f>
        <v>20</v>
      </c>
      <c r="Z13" s="658"/>
      <c r="AA13" s="379">
        <f>IFERROR(IF(AND(AD8=""),"",SUM(S13,W13)),"")</f>
        <v>41</v>
      </c>
      <c r="AB13" s="379">
        <f>IFERROR(IF(AND(AD8=""),"",SUM(U13,Y13)),"")</f>
        <v>83</v>
      </c>
      <c r="AC13" s="896">
        <f>IFERROR(IF(AND(AD8=""),"",SUM(AA13,AB13)),"")</f>
        <v>124</v>
      </c>
      <c r="AD13" s="897"/>
      <c r="AE13" s="79" t="str">
        <f>IFERROR(IF(AND(AD8=""),"",VLOOKUP(AD8,Marks,28,0)),"")</f>
        <v>C</v>
      </c>
      <c r="AF13" s="208" t="str">
        <f>IFERROR(IF(AND(AD8=""),"",VLOOKUP(AD8,Marks,26,0)),"")</f>
        <v>P</v>
      </c>
      <c r="AJ13" s="971" t="str">
        <f>IF('Master sheet'!$D$14="Hindi",AO19,AO17)</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101 से 120 , 121 से 140 , 141 से 160 ...........</v>
      </c>
      <c r="AK13" s="972"/>
      <c r="AL13" s="972"/>
      <c r="AM13" s="973"/>
    </row>
    <row r="14" spans="1:40" s="44" customFormat="1" ht="21" customHeight="1">
      <c r="A14" s="97"/>
      <c r="B14" s="302" t="str">
        <f>IF('Master sheet'!$D$14="Hindi","गणित","Maths")</f>
        <v>गणित</v>
      </c>
      <c r="C14" s="656">
        <f>IFERROR(IF(AND(N8=""),"",VLOOKUP(N8,Marks,51,0)),"")</f>
        <v>22</v>
      </c>
      <c r="D14" s="658"/>
      <c r="E14" s="656">
        <f>IFERROR(IF(AND(N8=""),"",VLOOKUP(N8,Marks,52,0)),"")</f>
        <v>64</v>
      </c>
      <c r="F14" s="658"/>
      <c r="G14" s="656">
        <f>IFERROR(IF(AND(N8=""),"",VLOOKUP(N8,Marks,55,0)),"")</f>
        <v>21</v>
      </c>
      <c r="H14" s="658"/>
      <c r="I14" s="656">
        <f>IFERROR(IF(AND(N8=""),"",VLOOKUP(N8,Marks,56,0)),"")</f>
        <v>56</v>
      </c>
      <c r="J14" s="658"/>
      <c r="K14" s="379">
        <f>IFERROR(IF(AND(N8=""),"",SUM(C14,G14)),"")</f>
        <v>43</v>
      </c>
      <c r="L14" s="379">
        <f>IFERROR(IF(AND(N8=""),"",SUM(E14,I14)),"")</f>
        <v>120</v>
      </c>
      <c r="M14" s="896">
        <f>IFERROR(IF(AND(N8=""),"",SUM(K14,L14)),"")</f>
        <v>163</v>
      </c>
      <c r="N14" s="897"/>
      <c r="O14" s="79" t="str">
        <f>IFERROR(IF(AND(N8=""),"",VLOOKUP(N8,Marks,64,0)),"")</f>
        <v>B</v>
      </c>
      <c r="P14" s="208" t="str">
        <f>IFERROR(IF(AND(N8=""),"",VLOOKUP(N8,Marks,62,0)),"")</f>
        <v>P</v>
      </c>
      <c r="Q14" s="967"/>
      <c r="R14" s="302" t="str">
        <f>IF('Master sheet'!$D$14="Hindi","गणित","Maths")</f>
        <v>गणित</v>
      </c>
      <c r="S14" s="656">
        <f>IFERROR(IF(AND(AD8=""),"",VLOOKUP(AD8,Marks,51,0)),"")</f>
        <v>23</v>
      </c>
      <c r="T14" s="658"/>
      <c r="U14" s="656">
        <f>IFERROR(IF(AND(AD8=""),"",VLOOKUP(AD8,Marks,52,0)),"")</f>
        <v>65</v>
      </c>
      <c r="V14" s="658"/>
      <c r="W14" s="656">
        <f>IFERROR(IF(AND(AD8=""),"",VLOOKUP(AD8,Marks,55,0)),"")</f>
        <v>22</v>
      </c>
      <c r="X14" s="658"/>
      <c r="Y14" s="656">
        <f>IFERROR(IF(AND(AD8=""),"",VLOOKUP(AD8,Marks,56,0)),"")</f>
        <v>60</v>
      </c>
      <c r="Z14" s="658"/>
      <c r="AA14" s="379">
        <f>IFERROR(IF(AND(AD8=""),"",SUM(S14,W14)),"")</f>
        <v>45</v>
      </c>
      <c r="AB14" s="379">
        <f>IFERROR(IF(AND(AD8=""),"",SUM(U14,Y14)),"")</f>
        <v>125</v>
      </c>
      <c r="AC14" s="896">
        <f>IFERROR(IF(AND(AD8=""),"",SUM(AA14,AB14)),"")</f>
        <v>170</v>
      </c>
      <c r="AD14" s="897"/>
      <c r="AE14" s="79" t="str">
        <f>IFERROR(IF(AND(AD8=""),"",VLOOKUP(AD8,Marks,64,0)),"")</f>
        <v>B</v>
      </c>
      <c r="AF14" s="208" t="str">
        <f>IFERROR(IF(AND(AD8=""),"",VLOOKUP(AD8,Marks,62,0)),"")</f>
        <v>P</v>
      </c>
      <c r="AJ14" s="974"/>
      <c r="AK14" s="975"/>
      <c r="AL14" s="975"/>
      <c r="AM14" s="976"/>
    </row>
    <row r="15" spans="1:40" s="44" customFormat="1" ht="21" customHeight="1">
      <c r="A15" s="97"/>
      <c r="B15" s="389"/>
      <c r="C15" s="887">
        <v>15</v>
      </c>
      <c r="D15" s="888"/>
      <c r="E15" s="887">
        <v>35</v>
      </c>
      <c r="F15" s="888"/>
      <c r="G15" s="887">
        <v>15</v>
      </c>
      <c r="H15" s="888"/>
      <c r="I15" s="887">
        <v>35</v>
      </c>
      <c r="J15" s="888"/>
      <c r="K15" s="387">
        <v>30</v>
      </c>
      <c r="L15" s="387">
        <v>70</v>
      </c>
      <c r="M15" s="887">
        <v>100</v>
      </c>
      <c r="N15" s="888"/>
      <c r="O15" s="889"/>
      <c r="P15" s="890"/>
      <c r="Q15" s="967"/>
      <c r="R15" s="389"/>
      <c r="S15" s="887">
        <v>15</v>
      </c>
      <c r="T15" s="888"/>
      <c r="U15" s="887">
        <v>35</v>
      </c>
      <c r="V15" s="888"/>
      <c r="W15" s="887">
        <v>15</v>
      </c>
      <c r="X15" s="888"/>
      <c r="Y15" s="887">
        <v>35</v>
      </c>
      <c r="Z15" s="888"/>
      <c r="AA15" s="387">
        <v>30</v>
      </c>
      <c r="AB15" s="387">
        <v>70</v>
      </c>
      <c r="AC15" s="887">
        <v>100</v>
      </c>
      <c r="AD15" s="888"/>
      <c r="AE15" s="889"/>
      <c r="AF15" s="890"/>
      <c r="AJ15" s="974"/>
      <c r="AK15" s="975"/>
      <c r="AL15" s="975"/>
      <c r="AM15" s="976"/>
    </row>
    <row r="16" spans="1:40" s="44" customFormat="1" ht="21" customHeight="1">
      <c r="A16" s="97"/>
      <c r="B16" s="302" t="str">
        <f>IF('Master sheet'!$D$14="Hindi","अंग्रेजी","English")</f>
        <v>अंग्रेजी</v>
      </c>
      <c r="C16" s="656">
        <f>IFERROR(IF(AND(N8=""),"",VLOOKUP(N8,Marks,33,0)),"")</f>
        <v>15</v>
      </c>
      <c r="D16" s="658"/>
      <c r="E16" s="656">
        <f>IFERROR(IF(AND(N8=""),"",VLOOKUP(N8,Marks,34,0)),"")</f>
        <v>30</v>
      </c>
      <c r="F16" s="658"/>
      <c r="G16" s="656">
        <f>IFERROR(IF(AND(N8=""),"",VLOOKUP(N8,Marks,37,0)),"")</f>
        <v>10</v>
      </c>
      <c r="H16" s="658"/>
      <c r="I16" s="656">
        <f>IFERROR(IF(AND(N8=""),"",VLOOKUP(N8,Marks,38,0)),"")</f>
        <v>30</v>
      </c>
      <c r="J16" s="658"/>
      <c r="K16" s="379">
        <f>IFERROR(IF(AND(N8=""),"",SUM(C16,G16)),"")</f>
        <v>25</v>
      </c>
      <c r="L16" s="379">
        <f>IFERROR(IF(AND(N8=""),"",SUM(E16,I16)),"")</f>
        <v>60</v>
      </c>
      <c r="M16" s="896">
        <f>IFERROR(IF(AND(N8=""),"",SUM(K16,L16)),"")</f>
        <v>85</v>
      </c>
      <c r="N16" s="897"/>
      <c r="O16" s="79" t="str">
        <f>IFERROR(IF(AND(N8=""),"",VLOOKUP(N8,Marks,46,0)),"")</f>
        <v>B</v>
      </c>
      <c r="P16" s="208" t="str">
        <f>IFERROR(IF(AND(N8=""),"",VLOOKUP(N8,Marks,44,0)),"")</f>
        <v>P</v>
      </c>
      <c r="Q16" s="967"/>
      <c r="R16" s="302" t="str">
        <f>IF('Master sheet'!$D$14="Hindi","अंग्रेजी","English")</f>
        <v>अंग्रेजी</v>
      </c>
      <c r="S16" s="656">
        <f>IFERROR(IF(AND(AD8=""),"",VLOOKUP(AD8,Marks,33,0)),"")</f>
        <v>12</v>
      </c>
      <c r="T16" s="658"/>
      <c r="U16" s="656">
        <f>IFERROR(IF(AND(AD8=""),"",VLOOKUP(AD8,Marks,34,0)),"")</f>
        <v>31</v>
      </c>
      <c r="V16" s="658"/>
      <c r="W16" s="656">
        <f>IFERROR(IF(AND(AD8=""),"",VLOOKUP(AD8,Marks,37,0)),"")</f>
        <v>10</v>
      </c>
      <c r="X16" s="658"/>
      <c r="Y16" s="656">
        <f>IFERROR(IF(AND(AD8=""),"",VLOOKUP(AD8,Marks,38,0)),"")</f>
        <v>31</v>
      </c>
      <c r="Z16" s="658"/>
      <c r="AA16" s="379">
        <f>IFERROR(IF(AND(AD8=""),"",SUM(S16,W16)),"")</f>
        <v>22</v>
      </c>
      <c r="AB16" s="379">
        <f>IFERROR(IF(AND(AD8=""),"",SUM(U16,Y16)),"")</f>
        <v>62</v>
      </c>
      <c r="AC16" s="896">
        <f>IFERROR(IF(AND(AD8=""),"",SUM(AA16,AB16)),"")</f>
        <v>84</v>
      </c>
      <c r="AD16" s="897"/>
      <c r="AE16" s="79" t="str">
        <f>IFERROR(IF(AND(AD8=""),"",VLOOKUP(AD8,Marks,46,0)),"")</f>
        <v>B</v>
      </c>
      <c r="AF16" s="208" t="str">
        <f>IFERROR(IF(AND(AD8=""),"",VLOOKUP(AD8,Marks,44,0)),"")</f>
        <v>P</v>
      </c>
      <c r="AJ16" s="974"/>
      <c r="AK16" s="975"/>
      <c r="AL16" s="975"/>
      <c r="AM16" s="976"/>
    </row>
    <row r="17" spans="1:41" s="44" customFormat="1" ht="25.5" customHeight="1">
      <c r="A17" s="97"/>
      <c r="B17" s="303" t="str">
        <f>IF('Master sheet'!$D$14="Hindi","कुल योग","Total")</f>
        <v>कुल योग</v>
      </c>
      <c r="C17" s="914">
        <f>IF(AND(N8=""),"",IF(AND(C13="",C14="",C16=""),"",SUM(C13,C14,C16)))</f>
        <v>62</v>
      </c>
      <c r="D17" s="916"/>
      <c r="E17" s="914">
        <f>IF(AND(N8=""),"",IF(AND(E13="",E14="",E16=""),"",SUM(E13,E14,E16)))</f>
        <v>156</v>
      </c>
      <c r="F17" s="916"/>
      <c r="G17" s="914">
        <f>IF(AND(N8=""),"",IF(AND(G13="",G14="",G16=""),"",SUM(G13,G14,G16)))</f>
        <v>60</v>
      </c>
      <c r="H17" s="916"/>
      <c r="I17" s="914">
        <f>IF(AND(N8=""),"",IF(AND(I13="",I14="",I16=""),"",SUM(I13,I14,I16)))</f>
        <v>111</v>
      </c>
      <c r="J17" s="916"/>
      <c r="K17" s="380">
        <f>IF(AND(N8=""),"",IF(AND(K13="",K14="",K16=""),"",SUM(K13,K14,K16)))</f>
        <v>122</v>
      </c>
      <c r="L17" s="380">
        <f>IF(AND(N8=""),"",IF(AND(L13="",L14="",L16=""),"",SUM(L13,L14,L16)))</f>
        <v>267</v>
      </c>
      <c r="M17" s="896">
        <f>IF(AND(N8=""),"",IF(AND(M13="",M14="",M16=""),"",SUM(M13,M14,M16)))</f>
        <v>389</v>
      </c>
      <c r="N17" s="897"/>
      <c r="O17" s="388" t="str">
        <f>IFERROR(IF(AND(N8=""),"",VLOOKUP(N8,Marks,119,0)),"")</f>
        <v>B</v>
      </c>
      <c r="P17" s="211"/>
      <c r="Q17" s="967"/>
      <c r="R17" s="303" t="str">
        <f>IF('Master sheet'!$D$14="Hindi","कुल योग","Total")</f>
        <v>कुल योग</v>
      </c>
      <c r="S17" s="914">
        <f>IF(AND(AD8=""),"",IF(AND(S13="",S14="",S16=""),"",SUM(S13,S14,S16)))</f>
        <v>55</v>
      </c>
      <c r="T17" s="916"/>
      <c r="U17" s="914">
        <f>IF(AND(AD8=""),"",IF(AND(U13="",U14="",U16=""),"",SUM(U13,U14,U16)))</f>
        <v>159</v>
      </c>
      <c r="V17" s="916"/>
      <c r="W17" s="914">
        <f>IF(AND(AD8=""),"",IF(AND(W13="",W14="",W16=""),"",SUM(W13,W14,W16)))</f>
        <v>53</v>
      </c>
      <c r="X17" s="916"/>
      <c r="Y17" s="914">
        <f>IF(AND(AD8=""),"",IF(AND(Y13="",Y14="",Y16=""),"",SUM(Y13,Y14,Y16)))</f>
        <v>111</v>
      </c>
      <c r="Z17" s="916"/>
      <c r="AA17" s="380">
        <f>IF(AND(AD8=""),"",IF(AND(AA13="",AA14="",AA16=""),"",SUM(AA13,AA14,AA16)))</f>
        <v>108</v>
      </c>
      <c r="AB17" s="380">
        <f>IF(AND(AD8=""),"",IF(AND(AB13="",AB14="",AB16=""),"",SUM(AB13,AB14,AB16)))</f>
        <v>270</v>
      </c>
      <c r="AC17" s="896">
        <f>IF(AND(AD8=""),"",IF(AND(AC13="",AC14="",AC16=""),"",SUM(AC13,AC14,AC16)))</f>
        <v>378</v>
      </c>
      <c r="AD17" s="897"/>
      <c r="AE17" s="388" t="str">
        <f>IFERROR(IF(AND(AD8=""),"",VLOOKUP(AD8,Marks,119,0)),"")</f>
        <v>B</v>
      </c>
      <c r="AF17" s="211"/>
      <c r="AJ17" s="974"/>
      <c r="AK17" s="975"/>
      <c r="AL17" s="975"/>
      <c r="AM17" s="976"/>
      <c r="AO17" s="44" t="s">
        <v>250</v>
      </c>
    </row>
    <row r="18" spans="1:41" s="44" customFormat="1" ht="25.5" customHeight="1">
      <c r="A18" s="97"/>
      <c r="B18" s="390"/>
      <c r="C18" s="887">
        <v>50</v>
      </c>
      <c r="D18" s="907"/>
      <c r="E18" s="907"/>
      <c r="F18" s="888"/>
      <c r="G18" s="887">
        <v>50</v>
      </c>
      <c r="H18" s="907"/>
      <c r="I18" s="907"/>
      <c r="J18" s="888"/>
      <c r="K18" s="887">
        <v>100</v>
      </c>
      <c r="L18" s="907"/>
      <c r="M18" s="907"/>
      <c r="N18" s="888"/>
      <c r="O18" s="908"/>
      <c r="P18" s="909"/>
      <c r="Q18" s="967"/>
      <c r="R18" s="390"/>
      <c r="S18" s="887">
        <v>50</v>
      </c>
      <c r="T18" s="907"/>
      <c r="U18" s="907"/>
      <c r="V18" s="888"/>
      <c r="W18" s="887">
        <v>50</v>
      </c>
      <c r="X18" s="907"/>
      <c r="Y18" s="907"/>
      <c r="Z18" s="888"/>
      <c r="AA18" s="887">
        <v>100</v>
      </c>
      <c r="AB18" s="907"/>
      <c r="AC18" s="907"/>
      <c r="AD18" s="888"/>
      <c r="AE18" s="908"/>
      <c r="AF18" s="909"/>
      <c r="AJ18" s="974"/>
      <c r="AK18" s="975"/>
      <c r="AL18" s="975"/>
      <c r="AM18" s="976"/>
    </row>
    <row r="19" spans="1:41" s="44" customFormat="1" ht="21" customHeight="1">
      <c r="A19" s="97"/>
      <c r="B19" s="307" t="str">
        <f>IF('Master sheet'!$D$14="Hindi","पर्यावरण अध्ययन","EVS")</f>
        <v>पर्यावरण अध्ययन</v>
      </c>
      <c r="C19" s="656">
        <f>IFERROR(IF(AND(N8=""),"",VLOOKUP(N8,Marks,69,0)),"")</f>
        <v>45</v>
      </c>
      <c r="D19" s="657"/>
      <c r="E19" s="657"/>
      <c r="F19" s="658"/>
      <c r="G19" s="656">
        <f>IFERROR(IF(AND(N8=""),"",VLOOKUP(N8,Marks,73,0)),"")</f>
        <v>45</v>
      </c>
      <c r="H19" s="657"/>
      <c r="I19" s="657"/>
      <c r="J19" s="658"/>
      <c r="K19" s="914">
        <f>IFERROR(IF(AND(N8=""),"",SUM(C19,G19)),"")</f>
        <v>90</v>
      </c>
      <c r="L19" s="915"/>
      <c r="M19" s="915"/>
      <c r="N19" s="916"/>
      <c r="O19" s="79" t="str">
        <f>IFERROR(IF(AND(N8=""),"",VLOOKUP(N8,Marks,82,0)),"")</f>
        <v>A</v>
      </c>
      <c r="P19" s="208" t="str">
        <f>IFERROR(IF(AND(N8=""),"",VLOOKUP(N8,Marks,80,0)),"")</f>
        <v>P</v>
      </c>
      <c r="Q19" s="967"/>
      <c r="R19" s="307" t="str">
        <f>IF('Master sheet'!$D$14="Hindi","पर्यावरण अध्ययन","EVS")</f>
        <v>पर्यावरण अध्ययन</v>
      </c>
      <c r="S19" s="656">
        <f>IFERROR(IF(AND(AD8=""),"",VLOOKUP(AD8,Marks,69,0)),"")</f>
        <v>45</v>
      </c>
      <c r="T19" s="657"/>
      <c r="U19" s="657"/>
      <c r="V19" s="658"/>
      <c r="W19" s="656">
        <f>IFERROR(IF(AND(AD8=""),"",VLOOKUP(AD8,Marks,73,0)),"")</f>
        <v>14</v>
      </c>
      <c r="X19" s="657"/>
      <c r="Y19" s="657"/>
      <c r="Z19" s="658"/>
      <c r="AA19" s="914">
        <f>IFERROR(IF(AND(AD8=""),"",SUM(S19,W19)),"")</f>
        <v>59</v>
      </c>
      <c r="AB19" s="915"/>
      <c r="AC19" s="915"/>
      <c r="AD19" s="916"/>
      <c r="AE19" s="79" t="str">
        <f>IFERROR(IF(AND(AD8=""),"",VLOOKUP(AD8,Marks,82,0)),"")</f>
        <v>C</v>
      </c>
      <c r="AF19" s="208" t="str">
        <f>IFERROR(IF(AND(AD8=""),"",VLOOKUP(AD8,Marks,80,0)),"")</f>
        <v>P</v>
      </c>
      <c r="AJ19" s="974"/>
      <c r="AK19" s="975"/>
      <c r="AL19" s="975"/>
      <c r="AM19" s="976"/>
      <c r="AO19" s="44" t="s">
        <v>251</v>
      </c>
    </row>
    <row r="20" spans="1:41" s="44" customFormat="1" ht="9" customHeight="1">
      <c r="A20" s="97"/>
      <c r="B20" s="913"/>
      <c r="C20" s="913"/>
      <c r="D20" s="913"/>
      <c r="E20" s="913"/>
      <c r="F20" s="913"/>
      <c r="G20" s="913"/>
      <c r="H20" s="913"/>
      <c r="I20" s="913"/>
      <c r="J20" s="913"/>
      <c r="K20" s="913"/>
      <c r="L20" s="913"/>
      <c r="M20" s="913"/>
      <c r="N20" s="913"/>
      <c r="O20" s="913"/>
      <c r="P20" s="913"/>
      <c r="Q20" s="967"/>
      <c r="R20" s="913"/>
      <c r="S20" s="913"/>
      <c r="T20" s="913"/>
      <c r="U20" s="913"/>
      <c r="V20" s="913"/>
      <c r="W20" s="913"/>
      <c r="X20" s="913"/>
      <c r="Y20" s="913"/>
      <c r="Z20" s="913"/>
      <c r="AA20" s="913"/>
      <c r="AB20" s="913"/>
      <c r="AC20" s="913"/>
      <c r="AD20" s="913"/>
      <c r="AE20" s="913"/>
      <c r="AF20" s="913"/>
      <c r="AJ20" s="974"/>
      <c r="AK20" s="975"/>
      <c r="AL20" s="975"/>
      <c r="AM20" s="976"/>
    </row>
    <row r="21" spans="1:41" s="44" customFormat="1" ht="18.95" customHeight="1" thickBot="1">
      <c r="A21" s="97"/>
      <c r="B21" s="964" t="str">
        <f>IF('Master sheet'!$D$14="Hindi","अतिरिक्त विषय ","Extra Subject")</f>
        <v xml:space="preserve">अतिरिक्त विषय </v>
      </c>
      <c r="C21" s="964"/>
      <c r="D21" s="964"/>
      <c r="E21" s="964"/>
      <c r="F21" s="964"/>
      <c r="G21" s="964"/>
      <c r="H21" s="964"/>
      <c r="I21" s="964"/>
      <c r="J21" s="964"/>
      <c r="K21" s="964"/>
      <c r="L21" s="964"/>
      <c r="M21" s="964"/>
      <c r="N21" s="964"/>
      <c r="O21" s="964"/>
      <c r="P21" s="964"/>
      <c r="Q21" s="967"/>
      <c r="R21" s="965" t="str">
        <f>IF('Master sheet'!$D$14="Hindi","अतिरिक्त विषय ","Extra Subject")</f>
        <v xml:space="preserve">अतिरिक्त विषय </v>
      </c>
      <c r="S21" s="965"/>
      <c r="T21" s="965"/>
      <c r="U21" s="965"/>
      <c r="V21" s="965"/>
      <c r="W21" s="965"/>
      <c r="X21" s="965"/>
      <c r="Y21" s="965"/>
      <c r="Z21" s="965"/>
      <c r="AA21" s="965"/>
      <c r="AB21" s="965"/>
      <c r="AC21" s="965"/>
      <c r="AD21" s="965"/>
      <c r="AE21" s="965"/>
      <c r="AF21" s="965"/>
      <c r="AJ21" s="977"/>
      <c r="AK21" s="978"/>
      <c r="AL21" s="978"/>
      <c r="AM21" s="979"/>
    </row>
    <row r="22" spans="1:41" s="411" customFormat="1" ht="18.95" customHeight="1">
      <c r="A22" s="97"/>
      <c r="B22" s="410" t="str">
        <f>IF('Master sheet'!$D$14="Hindi","विषय","Subject")</f>
        <v>विषय</v>
      </c>
      <c r="C22" s="962" t="str">
        <f>IF('Master sheet'!$D$14="Hindi","पूर्णांक","M.M.")</f>
        <v>पूर्णांक</v>
      </c>
      <c r="D22" s="963"/>
      <c r="E22" s="962" t="str">
        <f>IF('Master sheet'!$D$14="Hindi","प्राप्तांक","Ob.M.")</f>
        <v>प्राप्तांक</v>
      </c>
      <c r="F22" s="963"/>
      <c r="G22" s="962" t="str">
        <f>IF('Master sheet'!$D$14="Hindi","ग्रेड","Grade")</f>
        <v>ग्रेड</v>
      </c>
      <c r="H22" s="963"/>
      <c r="I22" s="962" t="str">
        <f>IF('Master sheet'!$D$14="Hindi","विषय","Subject")</f>
        <v>विषय</v>
      </c>
      <c r="J22" s="963"/>
      <c r="K22" s="962" t="str">
        <f>IF('Master sheet'!$D$14="Hindi","पूर्णांक","M.M.")</f>
        <v>पूर्णांक</v>
      </c>
      <c r="L22" s="963"/>
      <c r="M22" s="962" t="str">
        <f>IF('Master sheet'!$D$14="Hindi","प्राप्तांक","Ob.M.")</f>
        <v>प्राप्तांक</v>
      </c>
      <c r="N22" s="963"/>
      <c r="O22" s="962" t="str">
        <f>IF('Master sheet'!$D$14="Hindi","ग्रेड","Grade")</f>
        <v>ग्रेड</v>
      </c>
      <c r="P22" s="963"/>
      <c r="Q22" s="967"/>
      <c r="R22" s="410" t="str">
        <f>IF('Master sheet'!$D$14="Hindi","विषय","Subject")</f>
        <v>विषय</v>
      </c>
      <c r="S22" s="962" t="str">
        <f>IF('Master sheet'!$D$14="Hindi","पूर्णांक","M.M.")</f>
        <v>पूर्णांक</v>
      </c>
      <c r="T22" s="963"/>
      <c r="U22" s="962" t="str">
        <f>IF('Master sheet'!$D$14="Hindi","प्राप्तांक","Ob.M.")</f>
        <v>प्राप्तांक</v>
      </c>
      <c r="V22" s="963"/>
      <c r="W22" s="962" t="str">
        <f>IF('Master sheet'!$D$14="Hindi","ग्रेड","Grade")</f>
        <v>ग्रेड</v>
      </c>
      <c r="X22" s="963"/>
      <c r="Y22" s="962" t="str">
        <f>IF('Master sheet'!$D$14="Hindi","विषय","Subject")</f>
        <v>विषय</v>
      </c>
      <c r="Z22" s="963"/>
      <c r="AA22" s="962" t="str">
        <f>IF('Master sheet'!$D$14="Hindi","पूर्णांक","M.M.")</f>
        <v>पूर्णांक</v>
      </c>
      <c r="AB22" s="963"/>
      <c r="AC22" s="962" t="str">
        <f>IF('Master sheet'!$D$14="Hindi","प्राप्तांक","Ob.M.")</f>
        <v>प्राप्तांक</v>
      </c>
      <c r="AD22" s="963"/>
      <c r="AE22" s="962" t="str">
        <f>IF('Master sheet'!$D$14="Hindi","ग्रेड","Grade")</f>
        <v>ग्रेड</v>
      </c>
      <c r="AF22" s="963"/>
    </row>
    <row r="23" spans="1:41" s="44" customFormat="1" ht="22.5" customHeight="1">
      <c r="A23" s="97"/>
      <c r="B23" s="302" t="str">
        <f>IF(AND(N8=""),"",'Result Sheet'!DA4)</f>
        <v>COMPUTER</v>
      </c>
      <c r="C23" s="898">
        <f>IF(AND(N8=""),"",'Result Sheet'!DC7)</f>
        <v>100</v>
      </c>
      <c r="D23" s="898"/>
      <c r="E23" s="899">
        <f>IFERROR(IF(AND(N8=""),"",VLOOKUP(N8,Marks,106,0)),"")</f>
        <v>0</v>
      </c>
      <c r="F23" s="899"/>
      <c r="G23" s="900" t="str">
        <f>IFERROR(IF(AND(N8=""),"",VLOOKUP(N8,Marks,107,0)),"")</f>
        <v/>
      </c>
      <c r="H23" s="900"/>
      <c r="I23" s="901" t="str">
        <f>IF(AND(N8=""),"",'Result Sheet'!DE4)</f>
        <v>G.K.</v>
      </c>
      <c r="J23" s="901"/>
      <c r="K23" s="898">
        <f>IF(AND(N8=""),"",'Result Sheet'!DG7)</f>
        <v>100</v>
      </c>
      <c r="L23" s="898"/>
      <c r="M23" s="899">
        <f>IFERROR(IF(AND(N8=""),"",VLOOKUP(N8,Marks,110,0)),"")</f>
        <v>0</v>
      </c>
      <c r="N23" s="899"/>
      <c r="O23" s="900" t="str">
        <f>IFERROR(IF(AND(N8=""),"",VLOOKUP(N8,Marks,111,0)),"")</f>
        <v/>
      </c>
      <c r="P23" s="900"/>
      <c r="Q23" s="967"/>
      <c r="R23" s="302" t="str">
        <f>IF(AND(AD8=""),"",'Result Sheet'!DA4)</f>
        <v>COMPUTER</v>
      </c>
      <c r="S23" s="898">
        <f>IF(AND(AD8=""),"",'Result Sheet'!DC7)</f>
        <v>100</v>
      </c>
      <c r="T23" s="898"/>
      <c r="U23" s="899">
        <f>IFERROR(IF(AND(AD8=""),"",VLOOKUP(AD8,Marks,106,0)),"")</f>
        <v>0</v>
      </c>
      <c r="V23" s="899"/>
      <c r="W23" s="900" t="str">
        <f>IFERROR(IF(AND(AD8=""),"",VLOOKUP(AD8,Marks,107,0)),"")</f>
        <v/>
      </c>
      <c r="X23" s="900"/>
      <c r="Y23" s="901" t="str">
        <f>IF(AND(AD8=""),"",'Result Sheet'!DE4)</f>
        <v>G.K.</v>
      </c>
      <c r="Z23" s="901"/>
      <c r="AA23" s="898">
        <f>IF(AND(AD8=""),"",'Result Sheet'!DG7)</f>
        <v>100</v>
      </c>
      <c r="AB23" s="898"/>
      <c r="AC23" s="899">
        <f>IFERROR(IF(AND(AD8=""),"",VLOOKUP(AD8,Marks,110,0)),"")</f>
        <v>0</v>
      </c>
      <c r="AD23" s="899"/>
      <c r="AE23" s="900" t="str">
        <f>IFERROR(IF(AND(AD8=""),"",VLOOKUP(AD8,Marks,111,0)),"")</f>
        <v/>
      </c>
      <c r="AF23" s="900"/>
    </row>
    <row r="24" spans="1:41" s="44" customFormat="1" ht="22.5" customHeight="1">
      <c r="A24" s="97"/>
      <c r="B24" s="918" t="str">
        <f>IF('Master sheet'!$D$14="Hindi","विषय","Subject")</f>
        <v>विषय</v>
      </c>
      <c r="C24" s="918"/>
      <c r="D24" s="919" t="str">
        <f>IF('Master sheet'!$D$14="Hindi","प्राप्तांक","Marks ")</f>
        <v>प्राप्तांक</v>
      </c>
      <c r="E24" s="920"/>
      <c r="F24" s="305" t="str">
        <f>IF('Master sheet'!$D$14="Hindi","ग्रेड","Grade")</f>
        <v>ग्रेड</v>
      </c>
      <c r="G24" s="918" t="str">
        <f>IF('Master sheet'!$D$14="Hindi","विषय","Subject")</f>
        <v>विषय</v>
      </c>
      <c r="H24" s="918"/>
      <c r="I24" s="919" t="str">
        <f>IF('Master sheet'!$D$14="Hindi","प्राप्तांक","Marks")</f>
        <v>प्राप्तांक</v>
      </c>
      <c r="J24" s="920"/>
      <c r="K24" s="305" t="str">
        <f>IF('Master sheet'!$D$14="Hindi","ग्रेड","Grade")</f>
        <v>ग्रेड</v>
      </c>
      <c r="L24" s="918" t="str">
        <f>IF('Master sheet'!$D$14="Hindi","विषय","Subject")</f>
        <v>विषय</v>
      </c>
      <c r="M24" s="918"/>
      <c r="N24" s="919" t="str">
        <f>IF('Master sheet'!$D$14="Hindi","प्राप्तांक","Marks")</f>
        <v>प्राप्तांक</v>
      </c>
      <c r="O24" s="920"/>
      <c r="P24" s="339" t="str">
        <f>IF('Master sheet'!$D$14="Hindi","ग्रेड","Grade")</f>
        <v>ग्रेड</v>
      </c>
      <c r="Q24" s="967"/>
      <c r="R24" s="918" t="str">
        <f>IF('Master sheet'!$D$14="Hindi","विषय","Subject")</f>
        <v>विषय</v>
      </c>
      <c r="S24" s="918"/>
      <c r="T24" s="919" t="str">
        <f>IF('Master sheet'!$D$14="Hindi","प्राप्तांक","Marks")</f>
        <v>प्राप्तांक</v>
      </c>
      <c r="U24" s="920"/>
      <c r="V24" s="305" t="str">
        <f>IF('Master sheet'!$D$14="Hindi","ग्रेड","Grade")</f>
        <v>ग्रेड</v>
      </c>
      <c r="W24" s="918" t="str">
        <f>IF('Master sheet'!$D$14="Hindi","विषय","Subject")</f>
        <v>विषय</v>
      </c>
      <c r="X24" s="918"/>
      <c r="Y24" s="919" t="str">
        <f>IF('Master sheet'!$D$14="Hindi","प्राप्तांक","Marks")</f>
        <v>प्राप्तांक</v>
      </c>
      <c r="Z24" s="920"/>
      <c r="AA24" s="305" t="str">
        <f>IF('Master sheet'!$D$14="Hindi","ग्रेड","Grade")</f>
        <v>ग्रेड</v>
      </c>
      <c r="AB24" s="918" t="str">
        <f>IF('Master sheet'!$D$14="Hindi","विषय","Subject")</f>
        <v>विषय</v>
      </c>
      <c r="AC24" s="918"/>
      <c r="AD24" s="919" t="str">
        <f>IF('Master sheet'!$D$14="Hindi","प्राप्तांक","Marks")</f>
        <v>प्राप्तांक</v>
      </c>
      <c r="AE24" s="920"/>
      <c r="AF24" s="339" t="str">
        <f>IF('Master sheet'!$D$14="Hindi","ग्रेड","Grade")</f>
        <v>ग्रेड</v>
      </c>
    </row>
    <row r="25" spans="1:41" s="44" customFormat="1" ht="21.75" customHeight="1">
      <c r="A25" s="97"/>
      <c r="B25" s="921" t="str">
        <f>IF('Master sheet'!$D$14="Hindi","कार्यानुभव","WORK EXP.")</f>
        <v>कार्यानुभव</v>
      </c>
      <c r="C25" s="922"/>
      <c r="D25" s="922"/>
      <c r="E25" s="70">
        <f>IFERROR(IF(AND(N8=""),"",VLOOKUP(N8,Marks,85,0)),"")</f>
        <v>45</v>
      </c>
      <c r="F25" s="79" t="str">
        <f>IFERROR(IF(AND(N8=""),"",VLOOKUP(N8,Marks,89,0)),"")</f>
        <v>A</v>
      </c>
      <c r="G25" s="921" t="str">
        <f>IF('Master sheet'!$D$14="Hindi","कला शिक्षा","ART EDU.")</f>
        <v>कला शिक्षा</v>
      </c>
      <c r="H25" s="922"/>
      <c r="I25" s="922"/>
      <c r="J25" s="70">
        <f>IFERROR(IF(AND(N8=""),"",VLOOKUP(N8,Marks,92,0)),"")</f>
        <v>31</v>
      </c>
      <c r="K25" s="79" t="str">
        <f>IFERROR(IF(AND(N8=""),"",VLOOKUP(N8,Marks,96,0)),"")</f>
        <v>B</v>
      </c>
      <c r="L25" s="923" t="str">
        <f>IF('Master sheet'!$D$14="Hindi","स्वा. एवं शा. शिक्षा","HE.&amp;PH. EDU.")</f>
        <v>स्वा. एवं शा. शिक्षा</v>
      </c>
      <c r="M25" s="924"/>
      <c r="N25" s="924"/>
      <c r="O25" s="70">
        <f>IFERROR(IF(AND(N8=""),"",VLOOKUP(N8,Marks,99,0)),"")</f>
        <v>76</v>
      </c>
      <c r="P25" s="79" t="str">
        <f>IFERROR(IF(AND(N8=""),"",VLOOKUP(N8,Marks,103,0)),"")</f>
        <v>A</v>
      </c>
      <c r="Q25" s="967"/>
      <c r="R25" s="901" t="str">
        <f>IF('Master sheet'!$D$14="Hindi","कार्यानुभव","WORK EXP.")</f>
        <v>कार्यानुभव</v>
      </c>
      <c r="S25" s="901"/>
      <c r="T25" s="901"/>
      <c r="U25" s="70">
        <f>IFERROR(IF(AND(AD8=""),"",VLOOKUP(AD8,Marks,85,0)),"")</f>
        <v>44</v>
      </c>
      <c r="V25" s="79" t="str">
        <f>IFERROR(IF(AND(AD8=""),"",VLOOKUP(AD8,Marks,89,0)),"")</f>
        <v>A</v>
      </c>
      <c r="W25" s="901" t="str">
        <f>IF('Master sheet'!$D$14="Hindi","कला शिक्षा","ART EDU.")</f>
        <v>कला शिक्षा</v>
      </c>
      <c r="X25" s="901"/>
      <c r="Y25" s="901"/>
      <c r="Z25" s="70">
        <f>IFERROR(IF(AND(AD8=""),"",VLOOKUP(AD8,Marks,92,0)),"")</f>
        <v>32</v>
      </c>
      <c r="AA25" s="79" t="str">
        <f>IFERROR(IF(AND(AD8=""),"",VLOOKUP(AD8,Marks,96,0)),"")</f>
        <v>B</v>
      </c>
      <c r="AB25" s="961" t="str">
        <f>IF('Master sheet'!$D$14="Hindi","स्वा. एवं शा. शिक्षा","HE.&amp;PH. EDU.")</f>
        <v>स्वा. एवं शा. शिक्षा</v>
      </c>
      <c r="AC25" s="961"/>
      <c r="AD25" s="961"/>
      <c r="AE25" s="70">
        <f>IFERROR(IF(AND(AD8=""),"",VLOOKUP(AD8,Marks,99,0)),"")</f>
        <v>67</v>
      </c>
      <c r="AF25" s="79" t="str">
        <f>IFERROR(IF(AND(AD8=""),"",VLOOKUP(AD8,Marks,103,0)),"")</f>
        <v>B</v>
      </c>
    </row>
    <row r="26" spans="1:41" s="44" customFormat="1" ht="21" customHeight="1">
      <c r="A26" s="97"/>
      <c r="B26" s="903" t="str">
        <f>IF('Master sheet'!$D$14="Hindi","कुल कार्य दिवस :-","Total Meeting :-")</f>
        <v>कुल कार्य दिवस :-</v>
      </c>
      <c r="C26" s="903"/>
      <c r="D26" s="903"/>
      <c r="E26" s="902">
        <f>IFERROR(IF(AND(N8=""),"",VLOOKUP(N8,Marks,117,0)),"")</f>
        <v>220</v>
      </c>
      <c r="F26" s="902"/>
      <c r="G26" s="902"/>
      <c r="H26" s="902"/>
      <c r="I26" s="903" t="str">
        <f>IF('Master sheet'!$D$14="Hindi","कुल उपस्थिति :-","Total Attendance :-")</f>
        <v>कुल उपस्थिति :-</v>
      </c>
      <c r="J26" s="903"/>
      <c r="K26" s="903"/>
      <c r="L26" s="903"/>
      <c r="M26" s="904">
        <f>IFERROR(IF(AND(N8=""),"",VLOOKUP(N8,Marks,118,0)),"")</f>
        <v>28</v>
      </c>
      <c r="N26" s="904"/>
      <c r="O26" s="904"/>
      <c r="P26" s="904"/>
      <c r="Q26" s="967"/>
      <c r="R26" s="903" t="str">
        <f>IF('Master sheet'!$D$14="Hindi","कुल कार्य दिवस :-","Total Meeting :-")</f>
        <v>कुल कार्य दिवस :-</v>
      </c>
      <c r="S26" s="903"/>
      <c r="T26" s="903"/>
      <c r="U26" s="902">
        <f>IFERROR(IF(AND(AD8=""),"",VLOOKUP(AD8,Marks,117,0)),"")</f>
        <v>220</v>
      </c>
      <c r="V26" s="902"/>
      <c r="W26" s="902"/>
      <c r="X26" s="902"/>
      <c r="Y26" s="903" t="str">
        <f>IF('Master sheet'!$D$14="Hindi","कुल उपस्थिति :-","Total Attendance :-")</f>
        <v>कुल उपस्थिति :-</v>
      </c>
      <c r="Z26" s="903"/>
      <c r="AA26" s="903"/>
      <c r="AB26" s="903"/>
      <c r="AC26" s="904">
        <f>IFERROR(IF(AND(AD8=""),"",VLOOKUP(AD8,Marks,118,0)),"")</f>
        <v>24</v>
      </c>
      <c r="AD26" s="904"/>
      <c r="AE26" s="904"/>
      <c r="AF26" s="904"/>
    </row>
    <row r="27" spans="1:41" s="44" customFormat="1" ht="21" customHeight="1">
      <c r="A27" s="97"/>
      <c r="B27" s="903" t="str">
        <f>IF('Master sheet'!$D$14="Hindi","परिणाम :-","Result :-")</f>
        <v>परिणाम :-</v>
      </c>
      <c r="C27" s="903"/>
      <c r="D27" s="903"/>
      <c r="E27" s="926" t="str">
        <f>IFERROR(IF(AND(N8=""),"",VLOOKUP(N8,Marks,116,0)),"")</f>
        <v>कक्षोंन्नति</v>
      </c>
      <c r="F27" s="926"/>
      <c r="G27" s="926"/>
      <c r="H27" s="926"/>
      <c r="I27" s="903" t="str">
        <f>IF('Master sheet'!$D$14="Hindi","परिणाम प्रतिशत में :-","Result in Percentage :-")</f>
        <v>परिणाम प्रतिशत में :-</v>
      </c>
      <c r="J27" s="903"/>
      <c r="K27" s="903"/>
      <c r="L27" s="903"/>
      <c r="M27" s="927">
        <f>IFERROR(IF(AND(N8=""),"",VLOOKUP(N8,Marks,113,0)),"")</f>
        <v>77.8</v>
      </c>
      <c r="N27" s="927"/>
      <c r="O27" s="927"/>
      <c r="P27" s="927"/>
      <c r="Q27" s="967"/>
      <c r="R27" s="903" t="str">
        <f>IF('Master sheet'!$D$14="Hindi","परिणाम :-","Result :-")</f>
        <v>परिणाम :-</v>
      </c>
      <c r="S27" s="903"/>
      <c r="T27" s="903"/>
      <c r="U27" s="926" t="str">
        <f>IFERROR(IF(AND(AD8=""),"",VLOOKUP(AD8,Marks,116,0)),"")</f>
        <v>कक्षोंन्नति</v>
      </c>
      <c r="V27" s="926"/>
      <c r="W27" s="926"/>
      <c r="X27" s="926"/>
      <c r="Y27" s="903" t="str">
        <f>IF('Master sheet'!$D$14="Hindi","परिणाम प्रतिशत में :-","Result in Percentage :-")</f>
        <v>परिणाम प्रतिशत में :-</v>
      </c>
      <c r="Z27" s="903"/>
      <c r="AA27" s="903"/>
      <c r="AB27" s="903"/>
      <c r="AC27" s="927">
        <f>IFERROR(IF(AND(AD8=""),"",VLOOKUP(AD8,Marks,113,0)),"")</f>
        <v>75.599999999999994</v>
      </c>
      <c r="AD27" s="927"/>
      <c r="AE27" s="927"/>
      <c r="AF27" s="927"/>
    </row>
    <row r="28" spans="1:41" s="44" customFormat="1" ht="21" customHeight="1">
      <c r="A28" s="97"/>
      <c r="B28" s="903" t="str">
        <f>IF('Master sheet'!$D$14="Hindi","श्रेणी / ग्रेड :-","Division / Grade :-")</f>
        <v>श्रेणी / ग्रेड :-</v>
      </c>
      <c r="C28" s="903"/>
      <c r="D28" s="903"/>
      <c r="E28" s="209" t="str">
        <f>IFERROR(IF(AND(N8=""),"",VLOOKUP(N8,Marks,114,0)),"")</f>
        <v>I</v>
      </c>
      <c r="F28" s="210" t="s">
        <v>128</v>
      </c>
      <c r="G28" s="928" t="str">
        <f>IFERROR(IF(AND(N8=""),"",VLOOKUP(N8,Marks,119,0)),"")</f>
        <v>B</v>
      </c>
      <c r="H28" s="928"/>
      <c r="I28" s="903" t="str">
        <f>IF('Master sheet'!$D$14="Hindi","कक्षा में स्थान :-","Position in the Class :-")</f>
        <v>कक्षा में स्थान :-</v>
      </c>
      <c r="J28" s="903"/>
      <c r="K28" s="903"/>
      <c r="L28" s="903"/>
      <c r="M28" s="929">
        <f>IFERROR(IF(AND(N8=""),"",VLOOKUP(N8,Marks,115,0)),"")</f>
        <v>19.000000000000298</v>
      </c>
      <c r="N28" s="929"/>
      <c r="O28" s="929"/>
      <c r="P28" s="929"/>
      <c r="Q28" s="967"/>
      <c r="R28" s="903" t="str">
        <f>IF('Master sheet'!$D$14="Hindi","श्रेणी / ग्रेड :-","Division / Grade :-")</f>
        <v>श्रेणी / ग्रेड :-</v>
      </c>
      <c r="S28" s="903"/>
      <c r="T28" s="903"/>
      <c r="U28" s="209" t="str">
        <f>IFERROR(IF(AND(AD8=""),"",VLOOKUP(AD8,Marks,114,0)),"")</f>
        <v>I</v>
      </c>
      <c r="V28" s="210" t="s">
        <v>128</v>
      </c>
      <c r="W28" s="928" t="str">
        <f>IFERROR(IF(AND(AD8=""),"",VLOOKUP(AD8,Marks,119,0)),"")</f>
        <v>B</v>
      </c>
      <c r="X28" s="928"/>
      <c r="Y28" s="903" t="str">
        <f>IF('Master sheet'!$D$14="Hindi","कक्षा में स्थान :-","Position in the Class :-")</f>
        <v>कक्षा में स्थान :-</v>
      </c>
      <c r="Z28" s="903"/>
      <c r="AA28" s="903"/>
      <c r="AB28" s="903"/>
      <c r="AC28" s="929">
        <f>IFERROR(IF(AND(AD8=""),"",VLOOKUP(AD8,Marks,115,0)),"")</f>
        <v>21.000000000000298</v>
      </c>
      <c r="AD28" s="929"/>
      <c r="AE28" s="929"/>
      <c r="AF28" s="929"/>
    </row>
    <row r="29" spans="1:41" s="44" customFormat="1" ht="21" customHeight="1">
      <c r="A29" s="97"/>
      <c r="B29" s="930" t="str">
        <f>IF('Master sheet'!$D$14="Hindi","परीक्षा परिणाम घोषणा दिनांक :-","Result Declaration Date :-")</f>
        <v>परीक्षा परिणाम घोषणा दिनांक :-</v>
      </c>
      <c r="C29" s="930"/>
      <c r="D29" s="930"/>
      <c r="E29" s="931">
        <f>IFERROR(IF(AND(N8=""),"",'Master sheet'!$D$13),"")</f>
        <v>46106</v>
      </c>
      <c r="F29" s="931"/>
      <c r="G29" s="931"/>
      <c r="H29" s="340"/>
      <c r="I29" s="71"/>
      <c r="J29" s="71"/>
      <c r="K29" s="45"/>
      <c r="L29" s="71"/>
      <c r="M29" s="71"/>
      <c r="N29" s="71"/>
      <c r="O29" s="71"/>
      <c r="P29" s="71"/>
      <c r="Q29" s="967"/>
      <c r="R29" s="930" t="str">
        <f>IF('Master sheet'!$D$14="Hindi","परीक्षा परिणाम घोषणा दिनांक :-","Result Declaration Date :-")</f>
        <v>परीक्षा परिणाम घोषणा दिनांक :-</v>
      </c>
      <c r="S29" s="930"/>
      <c r="T29" s="930"/>
      <c r="U29" s="931">
        <f>IFERROR(IF(AND(AD8=""),"",'Master sheet'!$D$13),"")</f>
        <v>46106</v>
      </c>
      <c r="V29" s="931"/>
      <c r="W29" s="931"/>
      <c r="X29" s="348"/>
      <c r="Y29" s="71"/>
      <c r="Z29" s="71"/>
      <c r="AA29" s="45"/>
      <c r="AB29" s="71"/>
      <c r="AC29" s="71"/>
      <c r="AD29" s="71"/>
      <c r="AE29" s="71"/>
      <c r="AF29" s="71"/>
    </row>
    <row r="30" spans="1:41" s="44" customFormat="1" ht="39" customHeight="1">
      <c r="A30" s="97"/>
      <c r="B30" s="932" t="str">
        <f>IFERROR(IF(AND(N8=""),"",'Result Sheet'!$DO$211),"")</f>
        <v>( PUSHPENDRA JAWRA )</v>
      </c>
      <c r="C30" s="932"/>
      <c r="D30" s="932"/>
      <c r="E30" s="932"/>
      <c r="F30" s="933" t="str">
        <f>IF(AND(N8=""),"",CONCATENATE("(",'Master sheet'!$D$17," )"))</f>
        <v>(Suresh Kumar )</v>
      </c>
      <c r="G30" s="933"/>
      <c r="H30" s="933"/>
      <c r="I30" s="933"/>
      <c r="J30" s="933"/>
      <c r="K30" s="933" t="str">
        <f>IF(AND(N8=""),"",CONCATENATE("(",'Master sheet'!$D$15," )"))</f>
        <v>(Dewanand )</v>
      </c>
      <c r="L30" s="933"/>
      <c r="M30" s="933"/>
      <c r="N30" s="933"/>
      <c r="O30" s="933"/>
      <c r="P30" s="933"/>
      <c r="Q30" s="967"/>
      <c r="R30" s="932" t="str">
        <f>IFERROR(IF(AND(AD8=""),"",'Result Sheet'!$DO$211),"")</f>
        <v>( PUSHPENDRA JAWRA )</v>
      </c>
      <c r="S30" s="932"/>
      <c r="T30" s="932"/>
      <c r="U30" s="932"/>
      <c r="V30" s="933" t="str">
        <f>IF(AND(AD8=""),"",CONCATENATE("(",'Master sheet'!$D$17," )"))</f>
        <v>(Suresh Kumar )</v>
      </c>
      <c r="W30" s="933"/>
      <c r="X30" s="933"/>
      <c r="Y30" s="933"/>
      <c r="Z30" s="933"/>
      <c r="AA30" s="933" t="str">
        <f>IF(AND(AD8=""),"",CONCATENATE("(",'Master sheet'!$D$15," )"))</f>
        <v>(Dewanand )</v>
      </c>
      <c r="AB30" s="933"/>
      <c r="AC30" s="933"/>
      <c r="AD30" s="933"/>
      <c r="AE30" s="933"/>
      <c r="AF30" s="933"/>
    </row>
    <row r="31" spans="1:41" s="44" customFormat="1" ht="21" customHeight="1">
      <c r="A31" s="97"/>
      <c r="B31" s="934" t="str">
        <f>IF('Master sheet'!$D$14="Hindi","हस्ताक्षर कक्षाध्यापक","Signature of the class teacher")</f>
        <v>हस्ताक्षर कक्षाध्यापक</v>
      </c>
      <c r="C31" s="934"/>
      <c r="D31" s="934"/>
      <c r="E31" s="934"/>
      <c r="F31" s="934" t="str">
        <f>IF('Master sheet'!$D$14="Hindi","हस्ताक्षर परीक्षा प्रभारी","Signature of the exam. Incharge")</f>
        <v>हस्ताक्षर परीक्षा प्रभारी</v>
      </c>
      <c r="G31" s="934"/>
      <c r="H31" s="934"/>
      <c r="I31" s="934"/>
      <c r="J31" s="934"/>
      <c r="K31" s="934" t="str">
        <f>IF('Master sheet'!$D$14="Hindi","हस्ताक्षर संस्था प्रधान","Head of Institute's Signature")</f>
        <v>हस्ताक्षर संस्था प्रधान</v>
      </c>
      <c r="L31" s="934"/>
      <c r="M31" s="934"/>
      <c r="N31" s="934"/>
      <c r="O31" s="934"/>
      <c r="P31" s="934"/>
      <c r="Q31" s="967"/>
      <c r="R31" s="934" t="str">
        <f>IF('Master sheet'!$D$14="Hindi","हस्ताक्षर कक्षाध्यापक","Signature of the class teacher")</f>
        <v>हस्ताक्षर कक्षाध्यापक</v>
      </c>
      <c r="S31" s="934"/>
      <c r="T31" s="934"/>
      <c r="U31" s="934"/>
      <c r="V31" s="934" t="str">
        <f>IF('Master sheet'!$D$14="Hindi","हस्ताक्षर परीक्षा प्रभारी","Signature of the exam. Incharge")</f>
        <v>हस्ताक्षर परीक्षा प्रभारी</v>
      </c>
      <c r="W31" s="934"/>
      <c r="X31" s="934"/>
      <c r="Y31" s="934"/>
      <c r="Z31" s="934"/>
      <c r="AA31" s="934" t="str">
        <f>IF('Master sheet'!$D$14="Hindi","हस्ताक्षर संस्था प्रधान","Head of Institute's Signature")</f>
        <v>हस्ताक्षर संस्था प्रधान</v>
      </c>
      <c r="AB31" s="934"/>
      <c r="AC31" s="934"/>
      <c r="AD31" s="934"/>
      <c r="AE31" s="934"/>
      <c r="AF31" s="934"/>
    </row>
    <row r="32" spans="1:41" s="44" customFormat="1">
      <c r="A32" s="97"/>
      <c r="B32" s="306"/>
      <c r="C32" s="306"/>
      <c r="D32" s="306"/>
      <c r="E32" s="306"/>
      <c r="F32" s="306"/>
      <c r="G32" s="306"/>
      <c r="H32" s="306"/>
      <c r="I32" s="306"/>
      <c r="J32" s="306"/>
      <c r="K32" s="306"/>
      <c r="L32" s="306"/>
      <c r="M32" s="306"/>
      <c r="N32" s="306"/>
      <c r="O32" s="306"/>
      <c r="P32" s="306"/>
    </row>
    <row r="33" spans="1:32" s="44" customFormat="1" ht="21.95" customHeight="1">
      <c r="A33" s="97">
        <f>IF(N40="","",1)</f>
        <v>1</v>
      </c>
      <c r="B33" s="935" t="str">
        <f>IF('Master sheet'!$D$14="Hindi","वार्षिक रिपोर्ट कार्ड ","Report Card")</f>
        <v xml:space="preserve">वार्षिक रिपोर्ट कार्ड </v>
      </c>
      <c r="C33" s="935"/>
      <c r="D33" s="935"/>
      <c r="E33" s="935"/>
      <c r="F33" s="935"/>
      <c r="G33" s="935"/>
      <c r="H33" s="935"/>
      <c r="I33" s="935"/>
      <c r="J33" s="935"/>
      <c r="K33" s="935"/>
      <c r="L33" s="935"/>
      <c r="M33" s="935"/>
      <c r="N33" s="935"/>
      <c r="O33" s="935"/>
      <c r="P33" s="935"/>
      <c r="Q33" s="967" t="s">
        <v>98</v>
      </c>
      <c r="R33" s="935" t="str">
        <f>IF('Master sheet'!$D$14="Hindi","वार्षिक रिपोर्ट कार्ड ","Report Card")</f>
        <v xml:space="preserve">वार्षिक रिपोर्ट कार्ड </v>
      </c>
      <c r="S33" s="935"/>
      <c r="T33" s="935"/>
      <c r="U33" s="935"/>
      <c r="V33" s="935"/>
      <c r="W33" s="935"/>
      <c r="X33" s="935"/>
      <c r="Y33" s="935"/>
      <c r="Z33" s="935"/>
      <c r="AA33" s="935"/>
      <c r="AB33" s="935"/>
      <c r="AC33" s="935"/>
      <c r="AD33" s="935"/>
      <c r="AE33" s="935"/>
      <c r="AF33" s="935"/>
    </row>
    <row r="34" spans="1:32" s="44" customFormat="1" ht="21.95" customHeight="1">
      <c r="A34" s="98">
        <f>IF(N40="","",A33+1)</f>
        <v>2</v>
      </c>
      <c r="B34" s="936" t="str">
        <f>IF('Master sheet'!$D$14="Hindi","शिक्षा विभाग, राजस्थान सरकार","Education Department, Rajasthan Government")</f>
        <v>शिक्षा विभाग, राजस्थान सरकार</v>
      </c>
      <c r="C34" s="936"/>
      <c r="D34" s="936"/>
      <c r="E34" s="936"/>
      <c r="F34" s="936"/>
      <c r="G34" s="936"/>
      <c r="H34" s="936"/>
      <c r="I34" s="936"/>
      <c r="J34" s="936"/>
      <c r="K34" s="936"/>
      <c r="L34" s="936"/>
      <c r="M34" s="936"/>
      <c r="N34" s="936"/>
      <c r="O34" s="936"/>
      <c r="P34" s="936"/>
      <c r="Q34" s="967"/>
      <c r="R34" s="936" t="str">
        <f>IF('Master sheet'!$D$14="Hindi","शिक्षा विभाग, राजस्थान सरकार","Education Department, Rajasthan Government")</f>
        <v>शिक्षा विभाग, राजस्थान सरकार</v>
      </c>
      <c r="S34" s="936"/>
      <c r="T34" s="936"/>
      <c r="U34" s="936"/>
      <c r="V34" s="936"/>
      <c r="W34" s="936"/>
      <c r="X34" s="936"/>
      <c r="Y34" s="936"/>
      <c r="Z34" s="936"/>
      <c r="AA34" s="936"/>
      <c r="AB34" s="936"/>
      <c r="AC34" s="936"/>
      <c r="AD34" s="936"/>
      <c r="AE34" s="936"/>
      <c r="AF34" s="936"/>
    </row>
    <row r="35" spans="1:32" s="44" customFormat="1" ht="21.95" customHeight="1">
      <c r="A35" s="98">
        <f>IF(N40="","",A34+1)</f>
        <v>3</v>
      </c>
      <c r="B35" s="968" t="str">
        <f>IF('Master sheet'!$D$14="Hindi","विद्यालय का नाम :-","School Name :- ")</f>
        <v>विद्यालय का नाम :-</v>
      </c>
      <c r="C35" s="968"/>
      <c r="D35" s="968"/>
      <c r="E35" s="969" t="str">
        <f>IF(AND(N40=""),"",IF('Master sheet'!$D$14="Hindi",'Master sheet'!$D$8,'Master sheet'!$D$7))</f>
        <v xml:space="preserve">महात्मा गाँधी राजकीय विद्यालय (अंग्रेजी माध्यम) बर, पाली </v>
      </c>
      <c r="F35" s="969"/>
      <c r="G35" s="969"/>
      <c r="H35" s="969"/>
      <c r="I35" s="969"/>
      <c r="J35" s="969"/>
      <c r="K35" s="969"/>
      <c r="L35" s="969"/>
      <c r="M35" s="969"/>
      <c r="N35" s="969"/>
      <c r="O35" s="969"/>
      <c r="P35" s="969"/>
      <c r="Q35" s="967"/>
      <c r="R35" s="968" t="str">
        <f>IF('Master sheet'!$D$14="Hindi","विद्यालय का नाम :-","School Name :- ")</f>
        <v>विद्यालय का नाम :-</v>
      </c>
      <c r="S35" s="968"/>
      <c r="T35" s="968"/>
      <c r="U35" s="969" t="str">
        <f>IF(AND(AD40=""),"",IF('Master sheet'!$D$14="Hindi",'Master sheet'!$D$8,'Master sheet'!$D$7))</f>
        <v xml:space="preserve">महात्मा गाँधी राजकीय विद्यालय (अंग्रेजी माध्यम) बर, पाली </v>
      </c>
      <c r="V35" s="969"/>
      <c r="W35" s="969"/>
      <c r="X35" s="969"/>
      <c r="Y35" s="969"/>
      <c r="Z35" s="969"/>
      <c r="AA35" s="969"/>
      <c r="AB35" s="969"/>
      <c r="AC35" s="969"/>
      <c r="AD35" s="969"/>
      <c r="AE35" s="969"/>
      <c r="AF35" s="969"/>
    </row>
    <row r="36" spans="1:32" s="44" customFormat="1" ht="15.75" customHeight="1">
      <c r="A36" s="98">
        <f>IF(N40="","",A35+1)</f>
        <v>4</v>
      </c>
      <c r="B36" s="342"/>
      <c r="C36" s="342"/>
      <c r="D36" s="342"/>
      <c r="E36" s="970" t="str">
        <f>IF(AND(N40=""),"",IF('Master sheet'!$D$14="Hindi",CONCATENATE("(विद्यालय मान्यता क्रमांक व वर्ष : ","  ",'Master sheet'!$D$6),CONCATENATE("(School Recognition Number &amp; Years : ","  ",'Master sheet'!$D$6)))</f>
        <v>(विद्यालय मान्यता क्रमांक व वर्ष :   शिक्षा/पाली/1995/2001</v>
      </c>
      <c r="F36" s="970"/>
      <c r="G36" s="970"/>
      <c r="H36" s="970"/>
      <c r="I36" s="970"/>
      <c r="J36" s="970"/>
      <c r="K36" s="970"/>
      <c r="L36" s="970"/>
      <c r="M36" s="970"/>
      <c r="N36" s="970"/>
      <c r="O36" s="970"/>
      <c r="P36" s="970"/>
      <c r="Q36" s="967"/>
      <c r="R36" s="342"/>
      <c r="S36" s="342"/>
      <c r="T36" s="342"/>
      <c r="U36" s="970" t="str">
        <f>IF(AND(AD40=""),"",IF('Master sheet'!$D$14="Hindi",CONCATENATE("(विद्यालय मान्यता क्रमांक व वर्ष : ","  ",'Master sheet'!$D$6),CONCATENATE("(School Recognition Number &amp; Years : ","  ",'Master sheet'!$D$6)))</f>
        <v>(विद्यालय मान्यता क्रमांक व वर्ष :   शिक्षा/पाली/1995/2001</v>
      </c>
      <c r="V36" s="970"/>
      <c r="W36" s="970"/>
      <c r="X36" s="970"/>
      <c r="Y36" s="970"/>
      <c r="Z36" s="970"/>
      <c r="AA36" s="970"/>
      <c r="AB36" s="970"/>
      <c r="AC36" s="970"/>
      <c r="AD36" s="970"/>
      <c r="AE36" s="970"/>
      <c r="AF36" s="970"/>
    </row>
    <row r="37" spans="1:32" s="44" customFormat="1" ht="21.95" customHeight="1">
      <c r="A37" s="98">
        <f>IF(N40="","",A36+1)</f>
        <v>5</v>
      </c>
      <c r="B37" s="341" t="str">
        <f>IF('Master sheet'!$D$14="Hindi","कक्षा  :-","CLASS :- ")</f>
        <v>कक्षा  :-</v>
      </c>
      <c r="C37" s="937" t="str">
        <f>IFERROR(IF(AND(N40=""),"",VLOOKUP(N40,Marks,2,0)),"")</f>
        <v>PP+5</v>
      </c>
      <c r="D37" s="937"/>
      <c r="E37" s="938" t="str">
        <f>IF('Master sheet'!$D$14="Hindi","सेक्शन :-","Section :- ")</f>
        <v>सेक्शन :-</v>
      </c>
      <c r="F37" s="938"/>
      <c r="G37" s="938"/>
      <c r="H37" s="937" t="str">
        <f>IFERROR(IF(AND(N40=""),"",VLOOKUP(N40,Marks,3,0)),"")</f>
        <v>A</v>
      </c>
      <c r="I37" s="937"/>
      <c r="J37" s="939" t="str">
        <f>IF('Master sheet'!$D$14="Hindi","सत्र :- ","Session :- ")</f>
        <v xml:space="preserve">सत्र :- </v>
      </c>
      <c r="K37" s="939"/>
      <c r="L37" s="939"/>
      <c r="M37" s="939"/>
      <c r="N37" s="949" t="str">
        <f>IF(AND(N40=""),"",'Marks Entry Nursery'!$I$2)</f>
        <v>2025-26</v>
      </c>
      <c r="O37" s="949"/>
      <c r="P37" s="949"/>
      <c r="Q37" s="967"/>
      <c r="R37" s="341" t="str">
        <f>IF('Master sheet'!$D$14="Hindi","कक्षा  :-","CLASS :- ")</f>
        <v>कक्षा  :-</v>
      </c>
      <c r="S37" s="937" t="str">
        <f>IFERROR(IF(AND(AD40=""),"",VLOOKUP(AD40,Marks,2,0)),"")</f>
        <v>PP+5</v>
      </c>
      <c r="T37" s="937"/>
      <c r="U37" s="938" t="str">
        <f>IF('Master sheet'!$D$14="Hindi","सेक्शन :-","Section :- ")</f>
        <v>सेक्शन :-</v>
      </c>
      <c r="V37" s="938"/>
      <c r="W37" s="938"/>
      <c r="X37" s="937" t="str">
        <f>IFERROR(IF(AND(AD40=""),"",VLOOKUP(AD40,Marks,3,0)),"")</f>
        <v>A</v>
      </c>
      <c r="Y37" s="937"/>
      <c r="Z37" s="939" t="str">
        <f>IF('Master sheet'!$D$14="Hindi","सत्र :- ","Session :- ")</f>
        <v xml:space="preserve">सत्र :- </v>
      </c>
      <c r="AA37" s="939"/>
      <c r="AB37" s="939"/>
      <c r="AC37" s="939"/>
      <c r="AD37" s="949" t="str">
        <f>IF(AND(AD40=""),"",'Marks Entry Nursery'!$I$2)</f>
        <v>2025-26</v>
      </c>
      <c r="AE37" s="949"/>
      <c r="AF37" s="949"/>
    </row>
    <row r="38" spans="1:32" s="44" customFormat="1" ht="21.95" customHeight="1">
      <c r="A38" s="98">
        <f>IF(N40="","",A37+1)</f>
        <v>6</v>
      </c>
      <c r="B38" s="946" t="str">
        <f>IF('Master sheet'!$D$14="Hindi","विद्यार्थी का नाम :-","Student's Name :-")</f>
        <v>विद्यार्थी का नाम :-</v>
      </c>
      <c r="C38" s="946"/>
      <c r="D38" s="946"/>
      <c r="E38" s="947" t="str">
        <f>IFERROR(IF(AND(N40=""),"",VLOOKUP(N40,Marks,6,0)),"")</f>
        <v>ARMAN HUSSAIN</v>
      </c>
      <c r="F38" s="947"/>
      <c r="G38" s="947"/>
      <c r="H38" s="947"/>
      <c r="I38" s="947"/>
      <c r="J38" s="925" t="str">
        <f>IF('Master sheet'!$D$14="Hindi","प्रवेशांक :","SR. NO. :")</f>
        <v>प्रवेशांक :</v>
      </c>
      <c r="K38" s="925"/>
      <c r="L38" s="925"/>
      <c r="M38" s="925"/>
      <c r="N38" s="950">
        <f>IFERROR(IF(AND(N40=""),"",VLOOKUP(N40,Marks,5,0)),"")</f>
        <v>934</v>
      </c>
      <c r="O38" s="950"/>
      <c r="P38" s="950"/>
      <c r="Q38" s="967"/>
      <c r="R38" s="946" t="str">
        <f>IF('Master sheet'!$D$14="Hindi","विद्यार्थी का नाम :-","Student's Name :-")</f>
        <v>विद्यार्थी का नाम :-</v>
      </c>
      <c r="S38" s="946"/>
      <c r="T38" s="946"/>
      <c r="U38" s="947" t="str">
        <f>IFERROR(IF(AND(AD40=""),"",VLOOKUP(AD40,Marks,6,0)),"")</f>
        <v>ARMAN SHAH</v>
      </c>
      <c r="V38" s="947"/>
      <c r="W38" s="947"/>
      <c r="X38" s="947"/>
      <c r="Y38" s="947"/>
      <c r="Z38" s="925" t="str">
        <f>IF('Master sheet'!$D$14="Hindi","प्रवेशांक :","SR. NO. :")</f>
        <v>प्रवेशांक :</v>
      </c>
      <c r="AA38" s="925"/>
      <c r="AB38" s="925"/>
      <c r="AC38" s="925"/>
      <c r="AD38" s="950">
        <f>IFERROR(IF(AND(AD40=""),"",VLOOKUP(AD40,Marks,5,0)),"")</f>
        <v>926</v>
      </c>
      <c r="AE38" s="950"/>
      <c r="AF38" s="950"/>
    </row>
    <row r="39" spans="1:32" s="44" customFormat="1" ht="21.95" customHeight="1">
      <c r="A39" s="98">
        <f>IF(N40="","",A38+1)</f>
        <v>7</v>
      </c>
      <c r="B39" s="946" t="str">
        <f>IF('Master sheet'!$D$14="Hindi","पिता का नाम :-","Father's Name :-")</f>
        <v>पिता का नाम :-</v>
      </c>
      <c r="C39" s="946"/>
      <c r="D39" s="946"/>
      <c r="E39" s="947" t="str">
        <f>IFERROR(IF(AND(N40=""),"",VLOOKUP(N40,Marks,7,0)),"")</f>
        <v>AARIF HUSSAIN</v>
      </c>
      <c r="F39" s="947"/>
      <c r="G39" s="947"/>
      <c r="H39" s="947"/>
      <c r="I39" s="947"/>
      <c r="J39" s="925" t="str">
        <f>IF('Master sheet'!$D$14="Hindi","जन्म तिथि :","Date of Birth :")</f>
        <v>जन्म तिथि :</v>
      </c>
      <c r="K39" s="925"/>
      <c r="L39" s="925"/>
      <c r="M39" s="925"/>
      <c r="N39" s="951">
        <f>IFERROR(IF(AND(N40=""),"",VLOOKUP(N40,Marks,4,0)),"")</f>
        <v>42348</v>
      </c>
      <c r="O39" s="951"/>
      <c r="P39" s="951"/>
      <c r="Q39" s="967"/>
      <c r="R39" s="946" t="str">
        <f>IF('Master sheet'!$D$14="Hindi","पिता का नाम :-","Father's Name :-")</f>
        <v>पिता का नाम :-</v>
      </c>
      <c r="S39" s="946"/>
      <c r="T39" s="946"/>
      <c r="U39" s="947" t="str">
        <f>IFERROR(IF(AND(AD40=""),"",VLOOKUP(AD40,Marks,7,0)),"")</f>
        <v>JAKIR SHAH</v>
      </c>
      <c r="V39" s="947"/>
      <c r="W39" s="947"/>
      <c r="X39" s="947"/>
      <c r="Y39" s="947"/>
      <c r="Z39" s="925" t="str">
        <f>IF('Master sheet'!$D$14="Hindi","जन्म तिथि :","Date of Birth :")</f>
        <v>जन्म तिथि :</v>
      </c>
      <c r="AA39" s="925"/>
      <c r="AB39" s="925"/>
      <c r="AC39" s="925"/>
      <c r="AD39" s="951">
        <f>IFERROR(IF(AND(AD40=""),"",VLOOKUP(AD40,Marks,4,0)),"")</f>
        <v>42491</v>
      </c>
      <c r="AE39" s="951"/>
      <c r="AF39" s="951"/>
    </row>
    <row r="40" spans="1:32" s="44" customFormat="1" ht="18" customHeight="1">
      <c r="A40" s="98">
        <f>IF(N40="","",A39+1)</f>
        <v>8</v>
      </c>
      <c r="B40" s="946" t="str">
        <f>IF('Master sheet'!$D$14="Hindi","माता का नाम :-","Mother's Name :-")</f>
        <v>माता का नाम :-</v>
      </c>
      <c r="C40" s="946"/>
      <c r="D40" s="946"/>
      <c r="E40" s="947" t="str">
        <f>IFERROR(IF(AND(N40=""),"",VLOOKUP(N40,Marks,8,0)),"")</f>
        <v>SALMA BANO</v>
      </c>
      <c r="F40" s="947"/>
      <c r="G40" s="947"/>
      <c r="H40" s="947"/>
      <c r="I40" s="947"/>
      <c r="J40" s="925" t="str">
        <f>IF('Master sheet'!$D$14="Hindi","रोल नंबर :-","Roll No. :")</f>
        <v>रोल नंबर :-</v>
      </c>
      <c r="K40" s="925"/>
      <c r="L40" s="925"/>
      <c r="M40" s="925"/>
      <c r="N40" s="948">
        <f>IF(AD8="","",IF(AND(AD8+1&gt;$AN$7),"",AD8+1))</f>
        <v>303</v>
      </c>
      <c r="O40" s="948"/>
      <c r="P40" s="948"/>
      <c r="Q40" s="967"/>
      <c r="R40" s="946" t="str">
        <f>IF('Master sheet'!$D$14="Hindi","माता का नाम :-","Mother's Name :-")</f>
        <v>माता का नाम :-</v>
      </c>
      <c r="S40" s="946"/>
      <c r="T40" s="946"/>
      <c r="U40" s="947" t="str">
        <f>IFERROR(IF(AND(AD40=""),"",VLOOKUP(AD40,Marks,8,0)),"")</f>
        <v>HEENA BANU</v>
      </c>
      <c r="V40" s="947"/>
      <c r="W40" s="947"/>
      <c r="X40" s="947"/>
      <c r="Y40" s="947"/>
      <c r="Z40" s="925" t="str">
        <f>IF('Master sheet'!$D$14="Hindi","रोल नंबर :-","Roll No. :")</f>
        <v>रोल नंबर :-</v>
      </c>
      <c r="AA40" s="925"/>
      <c r="AB40" s="925"/>
      <c r="AC40" s="925"/>
      <c r="AD40" s="966">
        <f>IF(N40="","",IF(AND(N40+1&gt;$AN$7),"",N40+1))</f>
        <v>304</v>
      </c>
      <c r="AE40" s="966"/>
      <c r="AF40" s="966"/>
    </row>
    <row r="41" spans="1:32" s="44" customFormat="1" ht="10.5" customHeight="1">
      <c r="A41" s="98">
        <f>IF(N40="","",A40+1)</f>
        <v>9</v>
      </c>
      <c r="B41" s="335"/>
      <c r="C41" s="335"/>
      <c r="D41" s="335"/>
      <c r="E41" s="336"/>
      <c r="F41" s="336"/>
      <c r="G41" s="336"/>
      <c r="H41" s="336"/>
      <c r="I41" s="336"/>
      <c r="J41" s="337"/>
      <c r="K41" s="337"/>
      <c r="L41" s="337"/>
      <c r="M41" s="337"/>
      <c r="N41" s="338"/>
      <c r="O41" s="338"/>
      <c r="P41" s="338"/>
      <c r="Q41" s="967"/>
      <c r="R41" s="72"/>
      <c r="S41" s="72"/>
      <c r="T41" s="72"/>
      <c r="U41" s="73"/>
      <c r="V41" s="73"/>
      <c r="W41" s="73"/>
      <c r="X41" s="72"/>
      <c r="Y41" s="72"/>
      <c r="Z41" s="74"/>
      <c r="AA41" s="74"/>
      <c r="AB41" s="74"/>
      <c r="AC41" s="45"/>
      <c r="AD41" s="45"/>
      <c r="AE41" s="45"/>
      <c r="AF41" s="45"/>
    </row>
    <row r="42" spans="1:32" s="44" customFormat="1" ht="21" customHeight="1">
      <c r="A42" s="98">
        <f>IF(N40="","",A41+1)</f>
        <v>10</v>
      </c>
      <c r="B42" s="655" t="str">
        <f>IF('Master sheet'!$D$14="Hindi","विषय","Subject")</f>
        <v>विषय</v>
      </c>
      <c r="C42" s="704" t="str">
        <f>IF('Master sheet'!$D$14="Hindi","अर्द्धवार्षिक","Half Yearly")</f>
        <v>अर्द्धवार्षिक</v>
      </c>
      <c r="D42" s="705"/>
      <c r="E42" s="705"/>
      <c r="F42" s="705"/>
      <c r="G42" s="910" t="str">
        <f>IF('Master sheet'!$D$14="Hindi","वार्षिक","Yearly")</f>
        <v>वार्षिक</v>
      </c>
      <c r="H42" s="911"/>
      <c r="I42" s="911"/>
      <c r="J42" s="912"/>
      <c r="K42" s="704" t="str">
        <f>IF('Master sheet'!$D$14="Hindi","सर्व योग","Grand Total")</f>
        <v>सर्व योग</v>
      </c>
      <c r="L42" s="705"/>
      <c r="M42" s="705"/>
      <c r="N42" s="706"/>
      <c r="O42" s="940" t="str">
        <f>IF('Master sheet'!$D$14="Hindi","ग्रेड","Grade")</f>
        <v>ग्रेड</v>
      </c>
      <c r="P42" s="943" t="str">
        <f>IF('Master sheet'!$D$14="Hindi","परिणाम","Results")</f>
        <v>परिणाम</v>
      </c>
      <c r="Q42" s="967"/>
      <c r="R42" s="655" t="str">
        <f>IF('Master sheet'!$D$14="Hindi","विषय","Subject")</f>
        <v>विषय</v>
      </c>
      <c r="S42" s="704" t="str">
        <f>IF('Master sheet'!$D$14="Hindi","अर्द्धवार्षिक","Half Yearly")</f>
        <v>अर्द्धवार्षिक</v>
      </c>
      <c r="T42" s="705"/>
      <c r="U42" s="705"/>
      <c r="V42" s="705"/>
      <c r="W42" s="910" t="str">
        <f>IF('Master sheet'!$D$14="Hindi","वार्षिक","Yearly")</f>
        <v>वार्षिक</v>
      </c>
      <c r="X42" s="911"/>
      <c r="Y42" s="911"/>
      <c r="Z42" s="912"/>
      <c r="AA42" s="704" t="str">
        <f>IF('Master sheet'!$D$14="Hindi","सर्व योग","Grand Total")</f>
        <v>सर्व योग</v>
      </c>
      <c r="AB42" s="705"/>
      <c r="AC42" s="705"/>
      <c r="AD42" s="706"/>
      <c r="AE42" s="940" t="str">
        <f>IF('Master sheet'!$D$14="Hindi","ग्रेड","Grade")</f>
        <v>ग्रेड</v>
      </c>
      <c r="AF42" s="943" t="str">
        <f>IF('Master sheet'!$D$14="Hindi","परिणाम","Results")</f>
        <v>परिणाम</v>
      </c>
    </row>
    <row r="43" spans="1:32" s="44" customFormat="1" ht="90.75" customHeight="1">
      <c r="A43" s="98">
        <f>IF(N40="","",A42+1)</f>
        <v>11</v>
      </c>
      <c r="B43" s="655"/>
      <c r="C43" s="891" t="str">
        <f>IF('Master sheet'!$D$14="Hindi","लिखित","Written")</f>
        <v>लिखित</v>
      </c>
      <c r="D43" s="892"/>
      <c r="E43" s="891" t="str">
        <f>IF('Master sheet'!$D$14="Hindi","मौखिक","Oral")</f>
        <v>मौखिक</v>
      </c>
      <c r="F43" s="892"/>
      <c r="G43" s="891" t="str">
        <f>IF('Master sheet'!$D$14="Hindi","लिखित","Written")</f>
        <v>लिखित</v>
      </c>
      <c r="H43" s="892"/>
      <c r="I43" s="893" t="str">
        <f>IF('Master sheet'!$D$14="Hindi","मौखिक","Oral")</f>
        <v>मौखिक</v>
      </c>
      <c r="J43" s="893"/>
      <c r="K43" s="359" t="str">
        <f>IF('Master sheet'!$D$14="Hindi","लिखित","Written")</f>
        <v>लिखित</v>
      </c>
      <c r="L43" s="359" t="str">
        <f>IF('Master sheet'!$D$14="Hindi","मौखिक","Oral")</f>
        <v>मौखिक</v>
      </c>
      <c r="M43" s="894" t="str">
        <f>IF('Master sheet'!$D$14="Hindi","कुल विषय योग ","Subject Total")</f>
        <v xml:space="preserve">कुल विषय योग </v>
      </c>
      <c r="N43" s="895"/>
      <c r="O43" s="941"/>
      <c r="P43" s="944"/>
      <c r="Q43" s="967"/>
      <c r="R43" s="655"/>
      <c r="S43" s="891" t="str">
        <f>IF('Master sheet'!$D$14="Hindi","लिखित","Written")</f>
        <v>लिखित</v>
      </c>
      <c r="T43" s="892"/>
      <c r="U43" s="891" t="str">
        <f>IF('Master sheet'!$D$14="Hindi","मौखिक","Oral")</f>
        <v>मौखिक</v>
      </c>
      <c r="V43" s="892"/>
      <c r="W43" s="891" t="str">
        <f>IF('Master sheet'!$D$14="Hindi","लिखित","Written")</f>
        <v>लिखित</v>
      </c>
      <c r="X43" s="892"/>
      <c r="Y43" s="893" t="str">
        <f>IF('Master sheet'!$D$14="Hindi","मौखिक","Oral")</f>
        <v>मौखिक</v>
      </c>
      <c r="Z43" s="893"/>
      <c r="AA43" s="359" t="str">
        <f>IF('Master sheet'!$D$14="Hindi","लिखित","Written")</f>
        <v>लिखित</v>
      </c>
      <c r="AB43" s="359" t="str">
        <f>IF('Master sheet'!$D$14="Hindi","मौखिक","Oral")</f>
        <v>मौखिक</v>
      </c>
      <c r="AC43" s="894" t="str">
        <f>IF('Master sheet'!$D$14="Hindi","कुल विषय योग ","Subject Total")</f>
        <v xml:space="preserve">कुल विषय योग </v>
      </c>
      <c r="AD43" s="895"/>
      <c r="AE43" s="941"/>
      <c r="AF43" s="944"/>
    </row>
    <row r="44" spans="1:32" s="44" customFormat="1" ht="18.75" customHeight="1">
      <c r="A44" s="98">
        <f>IF(N40="","",A43+1)</f>
        <v>12</v>
      </c>
      <c r="B44" s="655"/>
      <c r="C44" s="887">
        <v>30</v>
      </c>
      <c r="D44" s="888"/>
      <c r="E44" s="887">
        <v>70</v>
      </c>
      <c r="F44" s="888"/>
      <c r="G44" s="887">
        <v>30</v>
      </c>
      <c r="H44" s="888"/>
      <c r="I44" s="887">
        <v>70</v>
      </c>
      <c r="J44" s="888"/>
      <c r="K44" s="387">
        <v>60</v>
      </c>
      <c r="L44" s="387">
        <v>140</v>
      </c>
      <c r="M44" s="887">
        <v>200</v>
      </c>
      <c r="N44" s="888"/>
      <c r="O44" s="942"/>
      <c r="P44" s="945"/>
      <c r="Q44" s="967"/>
      <c r="R44" s="655"/>
      <c r="S44" s="887">
        <v>30</v>
      </c>
      <c r="T44" s="888"/>
      <c r="U44" s="887">
        <v>70</v>
      </c>
      <c r="V44" s="888"/>
      <c r="W44" s="887">
        <v>30</v>
      </c>
      <c r="X44" s="888"/>
      <c r="Y44" s="887">
        <v>70</v>
      </c>
      <c r="Z44" s="888"/>
      <c r="AA44" s="387">
        <v>60</v>
      </c>
      <c r="AB44" s="387">
        <v>140</v>
      </c>
      <c r="AC44" s="887">
        <v>200</v>
      </c>
      <c r="AD44" s="888"/>
      <c r="AE44" s="942"/>
      <c r="AF44" s="945"/>
    </row>
    <row r="45" spans="1:32" s="44" customFormat="1" ht="21" customHeight="1">
      <c r="A45" s="98">
        <f>IF(N40="","",A44+1)</f>
        <v>13</v>
      </c>
      <c r="B45" s="302" t="str">
        <f>IF('Master sheet'!D$14="Hindi","हिंदी","Hindi")</f>
        <v>हिंदी</v>
      </c>
      <c r="C45" s="656">
        <f>IFERROR(IF(AND(N40=""),"",VLOOKUP(N40,Marks,15,0)),"")</f>
        <v>21</v>
      </c>
      <c r="D45" s="658"/>
      <c r="E45" s="656">
        <f>IFERROR(IF(AND(N40=""),"",VLOOKUP(N40,Marks,16,0)),"")</f>
        <v>69</v>
      </c>
      <c r="F45" s="658"/>
      <c r="G45" s="656">
        <f>IFERROR(IF(AND(N40=""),"",VLOOKUP(N40,Marks,19,0)),"")</f>
        <v>27</v>
      </c>
      <c r="H45" s="658"/>
      <c r="I45" s="656">
        <f>IFERROR(IF(AND(N40=""),"",VLOOKUP(N40,Marks,20,0)),"")</f>
        <v>21</v>
      </c>
      <c r="J45" s="658"/>
      <c r="K45" s="379">
        <f>IFERROR(IF(AND(N40=""),"",SUM(C45,G45)),"")</f>
        <v>48</v>
      </c>
      <c r="L45" s="379">
        <f>IFERROR(IF(AND(N40=""),"",SUM(E45,I45)),"")</f>
        <v>90</v>
      </c>
      <c r="M45" s="896">
        <f>IFERROR(IF(AND(N40=""),"",SUM(K45,L45)),"")</f>
        <v>138</v>
      </c>
      <c r="N45" s="897"/>
      <c r="O45" s="79" t="str">
        <f>IFERROR(IF(AND(N40=""),"",VLOOKUP(N40,Marks,28,0)),"")</f>
        <v>C</v>
      </c>
      <c r="P45" s="208" t="str">
        <f>IFERROR(IF(AND(N40=""),"",VLOOKUP(N40,Marks,26,0)),"")</f>
        <v>P</v>
      </c>
      <c r="Q45" s="967"/>
      <c r="R45" s="302" t="str">
        <f>IF('Master sheet'!V$14="Hindi","हिंदी","Hindi")</f>
        <v>Hindi</v>
      </c>
      <c r="S45" s="656">
        <f>IFERROR(IF(AND(AD40=""),"",VLOOKUP(AD40,Marks,15,0)),"")</f>
        <v>23</v>
      </c>
      <c r="T45" s="658"/>
      <c r="U45" s="656">
        <f>IFERROR(IF(AND(AD40=""),"",VLOOKUP(AD40,Marks,16,0)),"")</f>
        <v>68</v>
      </c>
      <c r="V45" s="658"/>
      <c r="W45" s="656">
        <f>IFERROR(IF(AND(AD40=""),"",VLOOKUP(AD40,Marks,19,0)),"")</f>
        <v>25</v>
      </c>
      <c r="X45" s="658"/>
      <c r="Y45" s="656">
        <f>IFERROR(IF(AND(AD40=""),"",VLOOKUP(AD40,Marks,20,0)),"")</f>
        <v>24</v>
      </c>
      <c r="Z45" s="658"/>
      <c r="AA45" s="379">
        <f>IFERROR(IF(AND(AD40=""),"",SUM(S45,W45)),"")</f>
        <v>48</v>
      </c>
      <c r="AB45" s="379">
        <f>IFERROR(IF(AND(AD40=""),"",SUM(U45,Y45)),"")</f>
        <v>92</v>
      </c>
      <c r="AC45" s="896">
        <f>IFERROR(IF(AND(AD40=""),"",SUM(AA45,AB45)),"")</f>
        <v>140</v>
      </c>
      <c r="AD45" s="897"/>
      <c r="AE45" s="79" t="str">
        <f>IFERROR(IF(AND(AD40=""),"",VLOOKUP(AD40,Marks,28,0)),"")</f>
        <v>C</v>
      </c>
      <c r="AF45" s="208" t="str">
        <f>IFERROR(IF(AND(AD40=""),"",VLOOKUP(AD40,Marks,26,0)),"")</f>
        <v>P</v>
      </c>
    </row>
    <row r="46" spans="1:32" s="44" customFormat="1" ht="21" customHeight="1">
      <c r="A46" s="98">
        <f>IF(N40="","",A45+1)</f>
        <v>14</v>
      </c>
      <c r="B46" s="302" t="str">
        <f>IF('Master sheet'!$D$14="Hindi","गणित","Maths")</f>
        <v>गणित</v>
      </c>
      <c r="C46" s="656">
        <f>IFERROR(IF(AND(N40=""),"",VLOOKUP(N40,Marks,51,0)),"")</f>
        <v>24</v>
      </c>
      <c r="D46" s="658"/>
      <c r="E46" s="656">
        <f>IFERROR(IF(AND(N40=""),"",VLOOKUP(N40,Marks,52,0)),"")</f>
        <v>62</v>
      </c>
      <c r="F46" s="658"/>
      <c r="G46" s="656">
        <f>IFERROR(IF(AND(N40=""),"",VLOOKUP(N40,Marks,55,0)),"")</f>
        <v>23</v>
      </c>
      <c r="H46" s="658"/>
      <c r="I46" s="656">
        <f>IFERROR(IF(AND(N40=""),"",VLOOKUP(N40,Marks,56,0)),"")</f>
        <v>62</v>
      </c>
      <c r="J46" s="658"/>
      <c r="K46" s="379">
        <f>IFERROR(IF(AND(N40=""),"",SUM(C46,G46)),"")</f>
        <v>47</v>
      </c>
      <c r="L46" s="379">
        <f>IFERROR(IF(AND(N40=""),"",SUM(E46,I46)),"")</f>
        <v>124</v>
      </c>
      <c r="M46" s="896">
        <f>IFERROR(IF(AND(N40=""),"",SUM(K46,L46)),"")</f>
        <v>171</v>
      </c>
      <c r="N46" s="897"/>
      <c r="O46" s="79" t="str">
        <f>IFERROR(IF(AND(N40=""),"",VLOOKUP(N40,Marks,64,0)),"")</f>
        <v>A</v>
      </c>
      <c r="P46" s="208" t="str">
        <f>IFERROR(IF(AND(N40=""),"",VLOOKUP(N40,Marks,62,0)),"")</f>
        <v>P</v>
      </c>
      <c r="Q46" s="967"/>
      <c r="R46" s="302" t="str">
        <f>IF('Master sheet'!$D$14="Hindi","गणित","Maths")</f>
        <v>गणित</v>
      </c>
      <c r="S46" s="656">
        <f>IFERROR(IF(AND(AD40=""),"",VLOOKUP(AD40,Marks,51,0)),"")</f>
        <v>25</v>
      </c>
      <c r="T46" s="658"/>
      <c r="U46" s="656">
        <f>IFERROR(IF(AND(AD40=""),"",VLOOKUP(AD40,Marks,52,0)),"")</f>
        <v>61</v>
      </c>
      <c r="V46" s="658"/>
      <c r="W46" s="656">
        <f>IFERROR(IF(AND(AD40=""),"",VLOOKUP(AD40,Marks,55,0)),"")</f>
        <v>25</v>
      </c>
      <c r="X46" s="658"/>
      <c r="Y46" s="656">
        <f>IFERROR(IF(AND(AD40=""),"",VLOOKUP(AD40,Marks,56,0)),"")</f>
        <v>63</v>
      </c>
      <c r="Z46" s="658"/>
      <c r="AA46" s="379">
        <f>IFERROR(IF(AND(AD40=""),"",SUM(S46,W46)),"")</f>
        <v>50</v>
      </c>
      <c r="AB46" s="379">
        <f>IFERROR(IF(AND(AD40=""),"",SUM(U46,Y46)),"")</f>
        <v>124</v>
      </c>
      <c r="AC46" s="896">
        <f>IFERROR(IF(AND(AD40=""),"",SUM(AA46,AB46)),"")</f>
        <v>174</v>
      </c>
      <c r="AD46" s="897"/>
      <c r="AE46" s="79" t="str">
        <f>IFERROR(IF(AND(AD40=""),"",VLOOKUP(AD40,Marks,64,0)),"")</f>
        <v>A</v>
      </c>
      <c r="AF46" s="208" t="str">
        <f>IFERROR(IF(AND(AD40=""),"",VLOOKUP(AD40,Marks,62,0)),"")</f>
        <v>P</v>
      </c>
    </row>
    <row r="47" spans="1:32" s="44" customFormat="1" ht="21" customHeight="1">
      <c r="A47" s="98">
        <f>IF(N40="","",A46+1)</f>
        <v>15</v>
      </c>
      <c r="B47" s="389"/>
      <c r="C47" s="887">
        <v>15</v>
      </c>
      <c r="D47" s="888"/>
      <c r="E47" s="887">
        <v>35</v>
      </c>
      <c r="F47" s="888"/>
      <c r="G47" s="887">
        <v>15</v>
      </c>
      <c r="H47" s="888"/>
      <c r="I47" s="887">
        <v>35</v>
      </c>
      <c r="J47" s="888"/>
      <c r="K47" s="387">
        <v>30</v>
      </c>
      <c r="L47" s="387">
        <v>70</v>
      </c>
      <c r="M47" s="887">
        <v>100</v>
      </c>
      <c r="N47" s="888"/>
      <c r="O47" s="889"/>
      <c r="P47" s="890"/>
      <c r="Q47" s="967"/>
      <c r="R47" s="389"/>
      <c r="S47" s="887">
        <v>15</v>
      </c>
      <c r="T47" s="888"/>
      <c r="U47" s="887">
        <v>35</v>
      </c>
      <c r="V47" s="888"/>
      <c r="W47" s="887">
        <v>15</v>
      </c>
      <c r="X47" s="888"/>
      <c r="Y47" s="887">
        <v>35</v>
      </c>
      <c r="Z47" s="888"/>
      <c r="AA47" s="387">
        <v>30</v>
      </c>
      <c r="AB47" s="387">
        <v>70</v>
      </c>
      <c r="AC47" s="887">
        <v>100</v>
      </c>
      <c r="AD47" s="888"/>
      <c r="AE47" s="889"/>
      <c r="AF47" s="890"/>
    </row>
    <row r="48" spans="1:32" s="44" customFormat="1" ht="21" customHeight="1">
      <c r="A48" s="98">
        <f>IF(N40="","",A47+1)</f>
        <v>16</v>
      </c>
      <c r="B48" s="302" t="str">
        <f>IF('Master sheet'!$D$14="Hindi","अंग्रेजी","English")</f>
        <v>अंग्रेजी</v>
      </c>
      <c r="C48" s="656">
        <f>IFERROR(IF(AND(N40=""),"",VLOOKUP(N40,Marks,33,0)),"")</f>
        <v>13</v>
      </c>
      <c r="D48" s="658"/>
      <c r="E48" s="656">
        <f>IFERROR(IF(AND(N40=""),"",VLOOKUP(N40,Marks,34,0)),"")</f>
        <v>30</v>
      </c>
      <c r="F48" s="658"/>
      <c r="G48" s="656">
        <f>IFERROR(IF(AND(N40=""),"",VLOOKUP(N40,Marks,37,0)),"")</f>
        <v>11</v>
      </c>
      <c r="H48" s="658"/>
      <c r="I48" s="656">
        <f>IFERROR(IF(AND(N40=""),"",VLOOKUP(N40,Marks,38,0)),"")</f>
        <v>32</v>
      </c>
      <c r="J48" s="658"/>
      <c r="K48" s="379">
        <f>IFERROR(IF(AND(N40=""),"",SUM(C48,G48)),"")</f>
        <v>24</v>
      </c>
      <c r="L48" s="379">
        <f>IFERROR(IF(AND(N40=""),"",SUM(E48,I48)),"")</f>
        <v>62</v>
      </c>
      <c r="M48" s="896">
        <f>IFERROR(IF(AND(N40=""),"",SUM(K48,L48)),"")</f>
        <v>86</v>
      </c>
      <c r="N48" s="897"/>
      <c r="O48" s="79" t="str">
        <f>IFERROR(IF(AND(N40=""),"",VLOOKUP(N40,Marks,46,0)),"")</f>
        <v>A</v>
      </c>
      <c r="P48" s="208" t="str">
        <f>IFERROR(IF(AND(N40=""),"",VLOOKUP(N40,Marks,44,0)),"")</f>
        <v>P</v>
      </c>
      <c r="Q48" s="967"/>
      <c r="R48" s="302" t="str">
        <f>IF('Master sheet'!$D$14="Hindi","अंग्रेजी","English")</f>
        <v>अंग्रेजी</v>
      </c>
      <c r="S48" s="656">
        <f>IFERROR(IF(AND(AD40=""),"",VLOOKUP(AD40,Marks,33,0)),"")</f>
        <v>14</v>
      </c>
      <c r="T48" s="658"/>
      <c r="U48" s="656">
        <f>IFERROR(IF(AND(AD40=""),"",VLOOKUP(AD40,Marks,34,0)),"")</f>
        <v>32</v>
      </c>
      <c r="V48" s="658"/>
      <c r="W48" s="656">
        <f>IFERROR(IF(AND(AD40=""),"",VLOOKUP(AD40,Marks,37,0)),"")</f>
        <v>12</v>
      </c>
      <c r="X48" s="658"/>
      <c r="Y48" s="656">
        <f>IFERROR(IF(AND(AD40=""),"",VLOOKUP(AD40,Marks,38,0)),"")</f>
        <v>30</v>
      </c>
      <c r="Z48" s="658"/>
      <c r="AA48" s="379">
        <f>IFERROR(IF(AND(AD40=""),"",SUM(S48,W48)),"")</f>
        <v>26</v>
      </c>
      <c r="AB48" s="379">
        <f>IFERROR(IF(AND(AD40=""),"",SUM(U48,Y48)),"")</f>
        <v>62</v>
      </c>
      <c r="AC48" s="896">
        <f>IFERROR(IF(AND(AD40=""),"",SUM(AA48,AB48)),"")</f>
        <v>88</v>
      </c>
      <c r="AD48" s="897"/>
      <c r="AE48" s="79" t="str">
        <f>IFERROR(IF(AND(AD40=""),"",VLOOKUP(AD40,Marks,46,0)),"")</f>
        <v>A</v>
      </c>
      <c r="AF48" s="208" t="str">
        <f>IFERROR(IF(AND(AD40=""),"",VLOOKUP(AD40,Marks,44,0)),"")</f>
        <v>P</v>
      </c>
    </row>
    <row r="49" spans="1:32" s="44" customFormat="1" ht="25.5" customHeight="1">
      <c r="A49" s="98">
        <f>IF(N40="","",A48+1)</f>
        <v>17</v>
      </c>
      <c r="B49" s="303" t="str">
        <f>IF('Master sheet'!$D$14="Hindi","कुल योग","Total")</f>
        <v>कुल योग</v>
      </c>
      <c r="C49" s="914">
        <f>IF(AND(N40=""),"",IF(AND(C45="",C46="",C48=""),"",SUM(C45,C46,C48)))</f>
        <v>58</v>
      </c>
      <c r="D49" s="916"/>
      <c r="E49" s="914">
        <f>IF(AND(N40=""),"",IF(AND(E45="",E46="",E48=""),"",SUM(E45,E46,E48)))</f>
        <v>161</v>
      </c>
      <c r="F49" s="916"/>
      <c r="G49" s="914">
        <f>IF(AND(N40=""),"",IF(AND(G45="",G46="",G48=""),"",SUM(G45,G46,G48)))</f>
        <v>61</v>
      </c>
      <c r="H49" s="916"/>
      <c r="I49" s="914">
        <f>IF(AND(N40=""),"",IF(AND(I45="",I46="",I48=""),"",SUM(I45,I46,I48)))</f>
        <v>115</v>
      </c>
      <c r="J49" s="916"/>
      <c r="K49" s="380">
        <f>IF(AND(N40=""),"",IF(AND(K45="",K46="",K48=""),"",SUM(K45,K46,K48)))</f>
        <v>119</v>
      </c>
      <c r="L49" s="380">
        <f>IF(AND(N40=""),"",IF(AND(L45="",L46="",L48=""),"",SUM(L45,L46,L48)))</f>
        <v>276</v>
      </c>
      <c r="M49" s="896">
        <f>IF(AND(N40=""),"",IF(AND(M45="",M46="",M48=""),"",SUM(M45,M46,M48)))</f>
        <v>395</v>
      </c>
      <c r="N49" s="897"/>
      <c r="O49" s="388" t="str">
        <f>IFERROR(IF(AND(N40=""),"",VLOOKUP(N40,Marks,119,0)),"")</f>
        <v>B</v>
      </c>
      <c r="P49" s="211"/>
      <c r="Q49" s="967"/>
      <c r="R49" s="303" t="str">
        <f>IF('Master sheet'!$D$14="Hindi","कुल योग","Total")</f>
        <v>कुल योग</v>
      </c>
      <c r="S49" s="914">
        <f>IF(AND(AD40=""),"",IF(AND(S45="",S46="",S48=""),"",SUM(S45,S46,S48)))</f>
        <v>62</v>
      </c>
      <c r="T49" s="916"/>
      <c r="U49" s="914">
        <f>IF(AND(AD40=""),"",IF(AND(U45="",U46="",U48=""),"",SUM(U45,U46,U48)))</f>
        <v>161</v>
      </c>
      <c r="V49" s="916"/>
      <c r="W49" s="914">
        <f>IF(AND(AD40=""),"",IF(AND(W45="",W46="",W48=""),"",SUM(W45,W46,W48)))</f>
        <v>62</v>
      </c>
      <c r="X49" s="916"/>
      <c r="Y49" s="914">
        <f>IF(AND(AD40=""),"",IF(AND(Y45="",Y46="",Y48=""),"",SUM(Y45,Y46,Y48)))</f>
        <v>117</v>
      </c>
      <c r="Z49" s="916"/>
      <c r="AA49" s="380">
        <f>IF(AND(AD40=""),"",IF(AND(AA45="",AA46="",AA48=""),"",SUM(AA45,AA46,AA48)))</f>
        <v>124</v>
      </c>
      <c r="AB49" s="380">
        <f>IF(AND(AD40=""),"",IF(AND(AB45="",AB46="",AB48=""),"",SUM(AB45,AB46,AB48)))</f>
        <v>278</v>
      </c>
      <c r="AC49" s="896">
        <f>IF(AND(AD40=""),"",IF(AND(AC45="",AC46="",AC48=""),"",SUM(AC45,AC46,AC48)))</f>
        <v>402</v>
      </c>
      <c r="AD49" s="897"/>
      <c r="AE49" s="388" t="str">
        <f>IFERROR(IF(AND(AD40=""),"",VLOOKUP(AD40,Marks,119,0)),"")</f>
        <v>B</v>
      </c>
      <c r="AF49" s="211"/>
    </row>
    <row r="50" spans="1:32" s="44" customFormat="1" ht="25.5" customHeight="1">
      <c r="A50" s="98">
        <f>IF(N40="","",A49+1)</f>
        <v>18</v>
      </c>
      <c r="B50" s="390"/>
      <c r="C50" s="887">
        <v>50</v>
      </c>
      <c r="D50" s="907"/>
      <c r="E50" s="907"/>
      <c r="F50" s="888"/>
      <c r="G50" s="887">
        <v>50</v>
      </c>
      <c r="H50" s="907"/>
      <c r="I50" s="907"/>
      <c r="J50" s="888"/>
      <c r="K50" s="887">
        <v>100</v>
      </c>
      <c r="L50" s="907"/>
      <c r="M50" s="907"/>
      <c r="N50" s="888"/>
      <c r="O50" s="908"/>
      <c r="P50" s="909"/>
      <c r="Q50" s="967"/>
      <c r="R50" s="390"/>
      <c r="S50" s="887">
        <v>50</v>
      </c>
      <c r="T50" s="907"/>
      <c r="U50" s="907"/>
      <c r="V50" s="888"/>
      <c r="W50" s="887">
        <v>50</v>
      </c>
      <c r="X50" s="907"/>
      <c r="Y50" s="907"/>
      <c r="Z50" s="888"/>
      <c r="AA50" s="887">
        <v>100</v>
      </c>
      <c r="AB50" s="907"/>
      <c r="AC50" s="907"/>
      <c r="AD50" s="888"/>
      <c r="AE50" s="908"/>
      <c r="AF50" s="909"/>
    </row>
    <row r="51" spans="1:32" s="44" customFormat="1" ht="21" customHeight="1">
      <c r="A51" s="98">
        <f>IF(N40="","",A50+1)</f>
        <v>19</v>
      </c>
      <c r="B51" s="307" t="str">
        <f>IF('Master sheet'!$D$14="Hindi","पर्यावरण अध्ययन","EVS")</f>
        <v>पर्यावरण अध्ययन</v>
      </c>
      <c r="C51" s="656">
        <f>IFERROR(IF(AND(N40=""),"",VLOOKUP(N40,Marks,69,0)),"")</f>
        <v>45</v>
      </c>
      <c r="D51" s="657"/>
      <c r="E51" s="657"/>
      <c r="F51" s="658"/>
      <c r="G51" s="656">
        <f>IFERROR(IF(AND(N40=""),"",VLOOKUP(N40,Marks,73,0)),"")</f>
        <v>45</v>
      </c>
      <c r="H51" s="657"/>
      <c r="I51" s="657"/>
      <c r="J51" s="658"/>
      <c r="K51" s="914">
        <f>IFERROR(IF(AND(N40=""),"",SUM(C51,G51)),"")</f>
        <v>90</v>
      </c>
      <c r="L51" s="915"/>
      <c r="M51" s="915"/>
      <c r="N51" s="916"/>
      <c r="O51" s="79" t="str">
        <f>IFERROR(IF(AND(N40=""),"",VLOOKUP(N40,Marks,82,0)),"")</f>
        <v>A</v>
      </c>
      <c r="P51" s="208" t="str">
        <f>IFERROR(IF(AND(N40=""),"",VLOOKUP(N40,Marks,80,0)),"")</f>
        <v>P</v>
      </c>
      <c r="Q51" s="967"/>
      <c r="R51" s="307" t="str">
        <f>IF('Master sheet'!$D$14="Hindi","पर्यावरण अध्ययन","EVS")</f>
        <v>पर्यावरण अध्ययन</v>
      </c>
      <c r="S51" s="656">
        <f>IFERROR(IF(AND(AD40=""),"",VLOOKUP(AD40,Marks,69,0)),"")</f>
        <v>45</v>
      </c>
      <c r="T51" s="657"/>
      <c r="U51" s="657"/>
      <c r="V51" s="658"/>
      <c r="W51" s="656">
        <f>IFERROR(IF(AND(AD40=""),"",VLOOKUP(AD40,Marks,73,0)),"")</f>
        <v>48</v>
      </c>
      <c r="X51" s="657"/>
      <c r="Y51" s="657"/>
      <c r="Z51" s="658"/>
      <c r="AA51" s="914">
        <f>IFERROR(IF(AND(AD40=""),"",SUM(S51,W51)),"")</f>
        <v>93</v>
      </c>
      <c r="AB51" s="915"/>
      <c r="AC51" s="915"/>
      <c r="AD51" s="916"/>
      <c r="AE51" s="79" t="str">
        <f>IFERROR(IF(AND(AD40=""),"",VLOOKUP(AD40,Marks,82,0)),"")</f>
        <v>A</v>
      </c>
      <c r="AF51" s="208" t="str">
        <f>IFERROR(IF(AND(AD40=""),"",VLOOKUP(AD40,Marks,80,0)),"")</f>
        <v>P</v>
      </c>
    </row>
    <row r="52" spans="1:32" s="44" customFormat="1" ht="9" customHeight="1">
      <c r="A52" s="98">
        <f>IF(N40="","",A51+1)</f>
        <v>20</v>
      </c>
      <c r="B52" s="913"/>
      <c r="C52" s="913"/>
      <c r="D52" s="913"/>
      <c r="E52" s="913"/>
      <c r="F52" s="913"/>
      <c r="G52" s="913"/>
      <c r="H52" s="913"/>
      <c r="I52" s="913"/>
      <c r="J52" s="913"/>
      <c r="K52" s="913"/>
      <c r="L52" s="913"/>
      <c r="M52" s="913"/>
      <c r="N52" s="913"/>
      <c r="O52" s="913"/>
      <c r="P52" s="913"/>
      <c r="Q52" s="967"/>
      <c r="R52" s="913"/>
      <c r="S52" s="913"/>
      <c r="T52" s="913"/>
      <c r="U52" s="913"/>
      <c r="V52" s="913"/>
      <c r="W52" s="913"/>
      <c r="X52" s="913"/>
      <c r="Y52" s="913"/>
      <c r="Z52" s="913"/>
      <c r="AA52" s="913"/>
      <c r="AB52" s="913"/>
      <c r="AC52" s="913"/>
      <c r="AD52" s="913"/>
      <c r="AE52" s="913"/>
      <c r="AF52" s="913"/>
    </row>
    <row r="53" spans="1:32" s="44" customFormat="1" ht="18.95" customHeight="1">
      <c r="A53" s="98">
        <f>IF(N40="","",A52+1)</f>
        <v>21</v>
      </c>
      <c r="B53" s="964" t="str">
        <f>IF('Master sheet'!$D$14="Hindi","अतिरिक्त विषय ","Extra Subject")</f>
        <v xml:space="preserve">अतिरिक्त विषय </v>
      </c>
      <c r="C53" s="964"/>
      <c r="D53" s="964"/>
      <c r="E53" s="964"/>
      <c r="F53" s="964"/>
      <c r="G53" s="964"/>
      <c r="H53" s="964"/>
      <c r="I53" s="964"/>
      <c r="J53" s="964"/>
      <c r="K53" s="964"/>
      <c r="L53" s="964"/>
      <c r="M53" s="964"/>
      <c r="N53" s="964"/>
      <c r="O53" s="964"/>
      <c r="P53" s="964"/>
      <c r="Q53" s="967"/>
      <c r="R53" s="965" t="str">
        <f>IF('Master sheet'!$D$14="Hindi","अतिरिक्त विषय ","Extra Subject")</f>
        <v xml:space="preserve">अतिरिक्त विषय </v>
      </c>
      <c r="S53" s="965"/>
      <c r="T53" s="965"/>
      <c r="U53" s="965"/>
      <c r="V53" s="965"/>
      <c r="W53" s="965"/>
      <c r="X53" s="965"/>
      <c r="Y53" s="965"/>
      <c r="Z53" s="965"/>
      <c r="AA53" s="965"/>
      <c r="AB53" s="965"/>
      <c r="AC53" s="965"/>
      <c r="AD53" s="965"/>
      <c r="AE53" s="965"/>
      <c r="AF53" s="965"/>
    </row>
    <row r="54" spans="1:32" s="411" customFormat="1" ht="18.95" customHeight="1">
      <c r="A54" s="98">
        <f>IF(N40="","",A53+1)</f>
        <v>22</v>
      </c>
      <c r="B54" s="410" t="str">
        <f>IF('Master sheet'!$D$14="Hindi","विषय","Subject")</f>
        <v>विषय</v>
      </c>
      <c r="C54" s="962" t="str">
        <f>IF('Master sheet'!$D$14="Hindi","पूर्णांक","M.M.")</f>
        <v>पूर्णांक</v>
      </c>
      <c r="D54" s="963"/>
      <c r="E54" s="962" t="str">
        <f>IF('Master sheet'!$D$14="Hindi","प्राप्तांक","Ob.M.")</f>
        <v>प्राप्तांक</v>
      </c>
      <c r="F54" s="963"/>
      <c r="G54" s="962" t="str">
        <f>IF('Master sheet'!$D$14="Hindi","ग्रेड","Grade")</f>
        <v>ग्रेड</v>
      </c>
      <c r="H54" s="963"/>
      <c r="I54" s="962" t="str">
        <f>IF('Master sheet'!$D$14="Hindi","विषय","Subject")</f>
        <v>विषय</v>
      </c>
      <c r="J54" s="963"/>
      <c r="K54" s="962" t="str">
        <f>IF('Master sheet'!$D$14="Hindi","पूर्णांक","M.M.")</f>
        <v>पूर्णांक</v>
      </c>
      <c r="L54" s="963"/>
      <c r="M54" s="962" t="str">
        <f>IF('Master sheet'!$D$14="Hindi","प्राप्तांक","Ob.M.")</f>
        <v>प्राप्तांक</v>
      </c>
      <c r="N54" s="963"/>
      <c r="O54" s="962" t="str">
        <f>IF('Master sheet'!$D$14="Hindi","ग्रेड","Grade")</f>
        <v>ग्रेड</v>
      </c>
      <c r="P54" s="963"/>
      <c r="Q54" s="967"/>
      <c r="R54" s="410" t="str">
        <f>IF('Master sheet'!$D$14="Hindi","विषय","Subject")</f>
        <v>विषय</v>
      </c>
      <c r="S54" s="962" t="str">
        <f>IF('Master sheet'!$D$14="Hindi","पूर्णांक","M.M.")</f>
        <v>पूर्णांक</v>
      </c>
      <c r="T54" s="963"/>
      <c r="U54" s="962" t="str">
        <f>IF('Master sheet'!$D$14="Hindi","प्राप्तांक","Ob.M.")</f>
        <v>प्राप्तांक</v>
      </c>
      <c r="V54" s="963"/>
      <c r="W54" s="962" t="str">
        <f>IF('Master sheet'!$D$14="Hindi","ग्रेड","Grade")</f>
        <v>ग्रेड</v>
      </c>
      <c r="X54" s="963"/>
      <c r="Y54" s="962" t="str">
        <f>IF('Master sheet'!$D$14="Hindi","विषय","Subject")</f>
        <v>विषय</v>
      </c>
      <c r="Z54" s="963"/>
      <c r="AA54" s="962" t="str">
        <f>IF('Master sheet'!$D$14="Hindi","पूर्णांक","M.M.")</f>
        <v>पूर्णांक</v>
      </c>
      <c r="AB54" s="963"/>
      <c r="AC54" s="962" t="str">
        <f>IF('Master sheet'!$D$14="Hindi","प्राप्तांक","Ob.M.")</f>
        <v>प्राप्तांक</v>
      </c>
      <c r="AD54" s="963"/>
      <c r="AE54" s="962" t="str">
        <f>IF('Master sheet'!$D$14="Hindi","ग्रेड","Grade")</f>
        <v>ग्रेड</v>
      </c>
      <c r="AF54" s="963"/>
    </row>
    <row r="55" spans="1:32" s="44" customFormat="1" ht="22.5" customHeight="1">
      <c r="A55" s="98">
        <f>IF(N40="","",A54+1)</f>
        <v>23</v>
      </c>
      <c r="B55" s="302" t="str">
        <f>IF(AND(N40=""),"",'Result Sheet'!$DA$4)</f>
        <v>COMPUTER</v>
      </c>
      <c r="C55" s="898">
        <f>IF(AND(N40=""),"",'Result Sheet'!$DC$7)</f>
        <v>100</v>
      </c>
      <c r="D55" s="898"/>
      <c r="E55" s="899">
        <f>IFERROR(IF(AND(N40=""),"",VLOOKUP(N40,Marks,106,0)),"")</f>
        <v>0</v>
      </c>
      <c r="F55" s="899"/>
      <c r="G55" s="900" t="str">
        <f>IFERROR(IF(AND(N40=""),"",VLOOKUP(N40,Marks,107,0)),"")</f>
        <v/>
      </c>
      <c r="H55" s="900"/>
      <c r="I55" s="901" t="str">
        <f>IF(AND(N40=""),"",'Result Sheet'!$DE$4)</f>
        <v>G.K.</v>
      </c>
      <c r="J55" s="901"/>
      <c r="K55" s="898">
        <f>IF(AND(N40=""),"",'Result Sheet'!$DG$7)</f>
        <v>100</v>
      </c>
      <c r="L55" s="898"/>
      <c r="M55" s="899">
        <f>IFERROR(IF(AND(N40=""),"",VLOOKUP(N40,Marks,110,0)),"")</f>
        <v>0</v>
      </c>
      <c r="N55" s="899"/>
      <c r="O55" s="900" t="str">
        <f>IFERROR(IF(AND(N40=""),"",VLOOKUP(N40,Marks,111,0)),"")</f>
        <v/>
      </c>
      <c r="P55" s="900"/>
      <c r="Q55" s="967"/>
      <c r="R55" s="302" t="str">
        <f>IF(AND(AD40=""),"",'Result Sheet'!$DA$4)</f>
        <v>COMPUTER</v>
      </c>
      <c r="S55" s="898">
        <f>IF(AND(AD40=""),"",'Result Sheet'!$DC$7)</f>
        <v>100</v>
      </c>
      <c r="T55" s="898"/>
      <c r="U55" s="899">
        <f>IFERROR(IF(AND(AD40=""),"",VLOOKUP(AD40,Marks,106,0)),"")</f>
        <v>0</v>
      </c>
      <c r="V55" s="899"/>
      <c r="W55" s="900" t="str">
        <f>IFERROR(IF(AND(AD40=""),"",VLOOKUP(AD40,Marks,107,0)),"")</f>
        <v/>
      </c>
      <c r="X55" s="900"/>
      <c r="Y55" s="901" t="str">
        <f>IF(AND(AD40=""),"",'Result Sheet'!$DE$4)</f>
        <v>G.K.</v>
      </c>
      <c r="Z55" s="901"/>
      <c r="AA55" s="898">
        <f>IF(AND(AD40=""),"",'Result Sheet'!$DG$7)</f>
        <v>100</v>
      </c>
      <c r="AB55" s="898"/>
      <c r="AC55" s="899">
        <f>IFERROR(IF(AND(AD40=""),"",VLOOKUP(AD40,Marks,110,0)),"")</f>
        <v>0</v>
      </c>
      <c r="AD55" s="899"/>
      <c r="AE55" s="900" t="str">
        <f>IFERROR(IF(AND(AD40=""),"",VLOOKUP(AD40,Marks,111,0)),"")</f>
        <v/>
      </c>
      <c r="AF55" s="900"/>
    </row>
    <row r="56" spans="1:32" s="44" customFormat="1" ht="22.5" customHeight="1">
      <c r="A56" s="98">
        <f>IF(N40="","",A55+1)</f>
        <v>24</v>
      </c>
      <c r="B56" s="918" t="str">
        <f>IF('Master sheet'!$D$14="Hindi","विषय","Subject")</f>
        <v>विषय</v>
      </c>
      <c r="C56" s="918"/>
      <c r="D56" s="919" t="str">
        <f>IF('Master sheet'!$D$14="Hindi","प्राप्तांक","Marks ")</f>
        <v>प्राप्तांक</v>
      </c>
      <c r="E56" s="920"/>
      <c r="F56" s="305" t="str">
        <f>IF('Master sheet'!$D$14="Hindi","ग्रेड","Grade")</f>
        <v>ग्रेड</v>
      </c>
      <c r="G56" s="918" t="str">
        <f>IF('Master sheet'!$D$14="Hindi","विषय","Subject")</f>
        <v>विषय</v>
      </c>
      <c r="H56" s="918"/>
      <c r="I56" s="919" t="str">
        <f>IF('Master sheet'!$D$14="Hindi","प्राप्तांक","Marks")</f>
        <v>प्राप्तांक</v>
      </c>
      <c r="J56" s="920"/>
      <c r="K56" s="305" t="str">
        <f>IF('Master sheet'!$D$14="Hindi","ग्रेड","Grade")</f>
        <v>ग्रेड</v>
      </c>
      <c r="L56" s="918" t="str">
        <f>IF('Master sheet'!$D$14="Hindi","विषय","Subject")</f>
        <v>विषय</v>
      </c>
      <c r="M56" s="918"/>
      <c r="N56" s="919" t="str">
        <f>IF('Master sheet'!$D$14="Hindi","प्राप्तांक","Marks")</f>
        <v>प्राप्तांक</v>
      </c>
      <c r="O56" s="920"/>
      <c r="P56" s="344" t="str">
        <f>IF('Master sheet'!$D$14="Hindi","ग्रेड","Grade")</f>
        <v>ग्रेड</v>
      </c>
      <c r="Q56" s="967"/>
      <c r="R56" s="918" t="str">
        <f>IF('Master sheet'!$D$14="Hindi","विषय","Subject")</f>
        <v>विषय</v>
      </c>
      <c r="S56" s="918"/>
      <c r="T56" s="919" t="str">
        <f>IF('Master sheet'!$D$14="Hindi","प्राप्तांक","Marks")</f>
        <v>प्राप्तांक</v>
      </c>
      <c r="U56" s="920"/>
      <c r="V56" s="305" t="str">
        <f>IF('Master sheet'!$D$14="Hindi","ग्रेड","Grade")</f>
        <v>ग्रेड</v>
      </c>
      <c r="W56" s="918" t="str">
        <f>IF('Master sheet'!$D$14="Hindi","विषय","Subject")</f>
        <v>विषय</v>
      </c>
      <c r="X56" s="918"/>
      <c r="Y56" s="919" t="str">
        <f>IF('Master sheet'!$D$14="Hindi","प्राप्तांक","Marks")</f>
        <v>प्राप्तांक</v>
      </c>
      <c r="Z56" s="920"/>
      <c r="AA56" s="305" t="str">
        <f>IF('Master sheet'!$D$14="Hindi","ग्रेड","Grade")</f>
        <v>ग्रेड</v>
      </c>
      <c r="AB56" s="918" t="str">
        <f>IF('Master sheet'!$D$14="Hindi","विषय","Subject")</f>
        <v>विषय</v>
      </c>
      <c r="AC56" s="918"/>
      <c r="AD56" s="919" t="str">
        <f>IF('Master sheet'!$D$14="Hindi","प्राप्तांक","Marks")</f>
        <v>प्राप्तांक</v>
      </c>
      <c r="AE56" s="920"/>
      <c r="AF56" s="344" t="str">
        <f>IF('Master sheet'!$D$14="Hindi","ग्रेड","Grade")</f>
        <v>ग्रेड</v>
      </c>
    </row>
    <row r="57" spans="1:32" s="44" customFormat="1" ht="21.75" customHeight="1">
      <c r="A57" s="98">
        <f>IF(N40="","",A56+1)</f>
        <v>25</v>
      </c>
      <c r="B57" s="921" t="str">
        <f>IF('Master sheet'!$D$14="Hindi","कार्यानुभव","WORK EXP.")</f>
        <v>कार्यानुभव</v>
      </c>
      <c r="C57" s="922"/>
      <c r="D57" s="922"/>
      <c r="E57" s="70">
        <f>IFERROR(IF(AND(N40=""),"",VLOOKUP(N40,Marks,85,0)),"")</f>
        <v>18</v>
      </c>
      <c r="F57" s="79" t="str">
        <f>IFERROR(IF(AND(N40=""),"",VLOOKUP(N40,Marks,89,0)),"")</f>
        <v/>
      </c>
      <c r="G57" s="921" t="str">
        <f>IF('Master sheet'!$D$14="Hindi","कला शिक्षा","ART EDU.")</f>
        <v>कला शिक्षा</v>
      </c>
      <c r="H57" s="922"/>
      <c r="I57" s="922"/>
      <c r="J57" s="70">
        <f>IFERROR(IF(AND(N40=""),"",VLOOKUP(N40,Marks,92,0)),"")</f>
        <v>32</v>
      </c>
      <c r="K57" s="79" t="str">
        <f>IFERROR(IF(AND(N40=""),"",VLOOKUP(N40,Marks,96,0)),"")</f>
        <v>B</v>
      </c>
      <c r="L57" s="923" t="str">
        <f>IF('Master sheet'!$D$14="Hindi","स्वा. एवं शा. शिक्षा","HE.&amp;PH. EDU.")</f>
        <v>स्वा. एवं शा. शिक्षा</v>
      </c>
      <c r="M57" s="924"/>
      <c r="N57" s="924"/>
      <c r="O57" s="70">
        <f>IFERROR(IF(AND(N40=""),"",VLOOKUP(N40,Marks,99,0)),"")</f>
        <v>81</v>
      </c>
      <c r="P57" s="79" t="str">
        <f>IFERROR(IF(AND(N40=""),"",VLOOKUP(N40,Marks,103,0)),"")</f>
        <v>A</v>
      </c>
      <c r="Q57" s="967"/>
      <c r="R57" s="901" t="str">
        <f>IF('Master sheet'!$D$14="Hindi","कार्यानुभव","WORK EXP.")</f>
        <v>कार्यानुभव</v>
      </c>
      <c r="S57" s="901"/>
      <c r="T57" s="901"/>
      <c r="U57" s="70">
        <f>IFERROR(IF(AND(AD40=""),"",VLOOKUP(AD40,Marks,85,0)),"")</f>
        <v>20</v>
      </c>
      <c r="V57" s="79" t="str">
        <f>IFERROR(IF(AND(AD40=""),"",VLOOKUP(AD40,Marks,89,0)),"")</f>
        <v/>
      </c>
      <c r="W57" s="901" t="str">
        <f>IF('Master sheet'!$D$14="Hindi","कला शिक्षा","ART EDU.")</f>
        <v>कला शिक्षा</v>
      </c>
      <c r="X57" s="901"/>
      <c r="Y57" s="901"/>
      <c r="Z57" s="70">
        <f>IFERROR(IF(AND(AD40=""),"",VLOOKUP(AD40,Marks,92,0)),"")</f>
        <v>36</v>
      </c>
      <c r="AA57" s="79" t="str">
        <f>IFERROR(IF(AND(AD40=""),"",VLOOKUP(AD40,Marks,96,0)),"")</f>
        <v>B</v>
      </c>
      <c r="AB57" s="961" t="str">
        <f>IF('Master sheet'!$D$14="Hindi","स्वा. एवं शा. शिक्षा","HE.&amp;PH. EDU.")</f>
        <v>स्वा. एवं शा. शिक्षा</v>
      </c>
      <c r="AC57" s="961"/>
      <c r="AD57" s="961"/>
      <c r="AE57" s="70">
        <f>IFERROR(IF(AND(AD40=""),"",VLOOKUP(AD40,Marks,99,0)),"")</f>
        <v>82</v>
      </c>
      <c r="AF57" s="79" t="str">
        <f>IFERROR(IF(AND(AD40=""),"",VLOOKUP(AD40,Marks,103,0)),"")</f>
        <v>A</v>
      </c>
    </row>
    <row r="58" spans="1:32" s="44" customFormat="1" ht="21" customHeight="1">
      <c r="A58" s="98">
        <f>IF(N40="","",A57+1)</f>
        <v>26</v>
      </c>
      <c r="B58" s="903" t="str">
        <f>IF('Master sheet'!$D$14="Hindi","कुल कार्य दिवस :-","Total Meeting :-")</f>
        <v>कुल कार्य दिवस :-</v>
      </c>
      <c r="C58" s="903"/>
      <c r="D58" s="903"/>
      <c r="E58" s="902">
        <f>IFERROR(IF(AND(N40=""),"",VLOOKUP(N40,Marks,117,0)),"")</f>
        <v>220</v>
      </c>
      <c r="F58" s="902"/>
      <c r="G58" s="902"/>
      <c r="H58" s="902"/>
      <c r="I58" s="903" t="str">
        <f>IF('Master sheet'!$D$14="Hindi","कुल उपस्थिति :-","Total Attendance :-")</f>
        <v>कुल उपस्थिति :-</v>
      </c>
      <c r="J58" s="903"/>
      <c r="K58" s="903"/>
      <c r="L58" s="903"/>
      <c r="M58" s="904">
        <f>IFERROR(IF(AND(N40=""),"",VLOOKUP(N40,Marks,118,0)),"")</f>
        <v>36</v>
      </c>
      <c r="N58" s="904"/>
      <c r="O58" s="904"/>
      <c r="P58" s="904"/>
      <c r="Q58" s="967"/>
      <c r="R58" s="903" t="str">
        <f>IF('Master sheet'!$D$14="Hindi","कुल कार्य दिवस :-","Total Meeting :-")</f>
        <v>कुल कार्य दिवस :-</v>
      </c>
      <c r="S58" s="903"/>
      <c r="T58" s="903"/>
      <c r="U58" s="902">
        <f>IFERROR(IF(AND(AD40=""),"",VLOOKUP(AD40,Marks,117,0)),"")</f>
        <v>220</v>
      </c>
      <c r="V58" s="902"/>
      <c r="W58" s="902"/>
      <c r="X58" s="902"/>
      <c r="Y58" s="903" t="str">
        <f>IF('Master sheet'!$D$14="Hindi","कुल उपस्थिति :-","Total Attendance :-")</f>
        <v>कुल उपस्थिति :-</v>
      </c>
      <c r="Z58" s="903"/>
      <c r="AA58" s="903"/>
      <c r="AB58" s="903"/>
      <c r="AC58" s="904">
        <f>IFERROR(IF(AND(AD40=""),"",VLOOKUP(AD40,Marks,118,0)),"")</f>
        <v>36</v>
      </c>
      <c r="AD58" s="904"/>
      <c r="AE58" s="904"/>
      <c r="AF58" s="904"/>
    </row>
    <row r="59" spans="1:32" s="44" customFormat="1" ht="21" customHeight="1">
      <c r="A59" s="98">
        <f>IF(N40="","",A58+1)</f>
        <v>27</v>
      </c>
      <c r="B59" s="903" t="str">
        <f>IF('Master sheet'!$D$14="Hindi","परिणाम :-","Result :-")</f>
        <v>परिणाम :-</v>
      </c>
      <c r="C59" s="903"/>
      <c r="D59" s="903"/>
      <c r="E59" s="926" t="str">
        <f>IFERROR(IF(AND(N40=""),"",VLOOKUP(N40,Marks,116,0)),"")</f>
        <v>कक्षोंन्नति</v>
      </c>
      <c r="F59" s="926"/>
      <c r="G59" s="926"/>
      <c r="H59" s="926"/>
      <c r="I59" s="903" t="str">
        <f>IF('Master sheet'!$D$14="Hindi","परिणाम प्रतिशत में :-","Result in Percentage :-")</f>
        <v>परिणाम प्रतिशत में :-</v>
      </c>
      <c r="J59" s="903"/>
      <c r="K59" s="903"/>
      <c r="L59" s="903"/>
      <c r="M59" s="927">
        <f>IFERROR(IF(AND(N40=""),"",VLOOKUP(N40,Marks,113,0)),"")</f>
        <v>79</v>
      </c>
      <c r="N59" s="927"/>
      <c r="O59" s="927"/>
      <c r="P59" s="927"/>
      <c r="Q59" s="967"/>
      <c r="R59" s="903" t="str">
        <f>IF('Master sheet'!$D$14="Hindi","परिणाम :-","Result :-")</f>
        <v>परिणाम :-</v>
      </c>
      <c r="S59" s="903"/>
      <c r="T59" s="903"/>
      <c r="U59" s="926" t="str">
        <f>IFERROR(IF(AND(AD40=""),"",VLOOKUP(AD40,Marks,116,0)),"")</f>
        <v>कक्षोंन्नति</v>
      </c>
      <c r="V59" s="926"/>
      <c r="W59" s="926"/>
      <c r="X59" s="926"/>
      <c r="Y59" s="903" t="str">
        <f>IF('Master sheet'!$D$14="Hindi","परिणाम प्रतिशत में :-","Result in Percentage :-")</f>
        <v>परिणाम प्रतिशत में :-</v>
      </c>
      <c r="Z59" s="903"/>
      <c r="AA59" s="903"/>
      <c r="AB59" s="903"/>
      <c r="AC59" s="927">
        <f>IFERROR(IF(AND(AD40=""),"",VLOOKUP(AD40,Marks,113,0)),"")</f>
        <v>80.400000000000006</v>
      </c>
      <c r="AD59" s="927"/>
      <c r="AE59" s="927"/>
      <c r="AF59" s="927"/>
    </row>
    <row r="60" spans="1:32" s="44" customFormat="1" ht="21" customHeight="1">
      <c r="A60" s="98">
        <f>IF(N40="","",A59+1)</f>
        <v>28</v>
      </c>
      <c r="B60" s="903" t="str">
        <f>IF('Master sheet'!$D$14="Hindi","श्रेणी / ग्रेड :-","Division / Grade :-")</f>
        <v>श्रेणी / ग्रेड :-</v>
      </c>
      <c r="C60" s="903"/>
      <c r="D60" s="903"/>
      <c r="E60" s="209" t="str">
        <f>IFERROR(IF(AND(N40=""),"",VLOOKUP(N40,Marks,114,0)),"")</f>
        <v>I</v>
      </c>
      <c r="F60" s="210" t="s">
        <v>128</v>
      </c>
      <c r="G60" s="928" t="str">
        <f>IFERROR(IF(AND(N40=""),"",VLOOKUP(N40,Marks,119,0)),"")</f>
        <v>B</v>
      </c>
      <c r="H60" s="928"/>
      <c r="I60" s="903" t="str">
        <f>IF('Master sheet'!$D$14="Hindi","कक्षा में स्थान :-","Position in the Class :-")</f>
        <v>कक्षा में स्थान :-</v>
      </c>
      <c r="J60" s="903"/>
      <c r="K60" s="903"/>
      <c r="L60" s="903"/>
      <c r="M60" s="929">
        <f>IFERROR(IF(AND(N40=""),"",VLOOKUP(N40,Marks,115,0)),"")</f>
        <v>17.000000000000298</v>
      </c>
      <c r="N60" s="929"/>
      <c r="O60" s="929"/>
      <c r="P60" s="929"/>
      <c r="Q60" s="967"/>
      <c r="R60" s="903" t="str">
        <f>IF('Master sheet'!$D$14="Hindi","श्रेणी / ग्रेड :-","Division / Grade :-")</f>
        <v>श्रेणी / ग्रेड :-</v>
      </c>
      <c r="S60" s="903"/>
      <c r="T60" s="903"/>
      <c r="U60" s="209" t="str">
        <f>IFERROR(IF(AND(AD40=""),"",VLOOKUP(AD40,Marks,114,0)),"")</f>
        <v>I</v>
      </c>
      <c r="V60" s="210" t="s">
        <v>128</v>
      </c>
      <c r="W60" s="928" t="str">
        <f>IFERROR(IF(AND(AD40=""),"",VLOOKUP(AD40,Marks,119,0)),"")</f>
        <v>B</v>
      </c>
      <c r="X60" s="928"/>
      <c r="Y60" s="903" t="str">
        <f>IF('Master sheet'!$D$14="Hindi","कक्षा में स्थान :-","Position in the Class :-")</f>
        <v>कक्षा में स्थान :-</v>
      </c>
      <c r="Z60" s="903"/>
      <c r="AA60" s="903"/>
      <c r="AB60" s="903"/>
      <c r="AC60" s="929">
        <f>IFERROR(IF(AND(AD40=""),"",VLOOKUP(AD40,Marks,115,0)),"")</f>
        <v>12.999999999999996</v>
      </c>
      <c r="AD60" s="929"/>
      <c r="AE60" s="929"/>
      <c r="AF60" s="929"/>
    </row>
    <row r="61" spans="1:32" s="44" customFormat="1" ht="21" customHeight="1">
      <c r="A61" s="98">
        <f>IF(N40="","",A60+1)</f>
        <v>29</v>
      </c>
      <c r="B61" s="930" t="str">
        <f>IF('Master sheet'!$D$14="Hindi","परीक्षा परिणाम घोषणा दिनांक :-","Result Declaration Date :-")</f>
        <v>परीक्षा परिणाम घोषणा दिनांक :-</v>
      </c>
      <c r="C61" s="930"/>
      <c r="D61" s="930"/>
      <c r="E61" s="931">
        <f>IFERROR(IF(AND(N40=""),"",'Master sheet'!$D$13),"")</f>
        <v>46106</v>
      </c>
      <c r="F61" s="931"/>
      <c r="G61" s="931"/>
      <c r="H61" s="348"/>
      <c r="I61" s="71"/>
      <c r="J61" s="71"/>
      <c r="K61" s="45"/>
      <c r="L61" s="71"/>
      <c r="M61" s="71"/>
      <c r="N61" s="71"/>
      <c r="O61" s="71"/>
      <c r="P61" s="71"/>
      <c r="Q61" s="967"/>
      <c r="R61" s="930" t="str">
        <f>IF('Master sheet'!$D$14="Hindi","परीक्षा परिणाम घोषणा दिनांक :-","Result Declaration Date :-")</f>
        <v>परीक्षा परिणाम घोषणा दिनांक :-</v>
      </c>
      <c r="S61" s="930"/>
      <c r="T61" s="930"/>
      <c r="U61" s="931">
        <f>IFERROR(IF(AND(AD40=""),"",'Master sheet'!$D$13),"")</f>
        <v>46106</v>
      </c>
      <c r="V61" s="931"/>
      <c r="W61" s="931"/>
      <c r="X61" s="348"/>
      <c r="Y61" s="71"/>
      <c r="Z61" s="71"/>
      <c r="AA61" s="45"/>
      <c r="AB61" s="71"/>
      <c r="AC61" s="71"/>
      <c r="AD61" s="71"/>
      <c r="AE61" s="71"/>
      <c r="AF61" s="71"/>
    </row>
    <row r="62" spans="1:32" s="44" customFormat="1" ht="39" customHeight="1">
      <c r="A62" s="98">
        <f>IF(N40="","",A61+1)</f>
        <v>30</v>
      </c>
      <c r="B62" s="932" t="str">
        <f>IFERROR(IF(AND(N40=""),"",'Result Sheet'!$DO$211),"")</f>
        <v>( PUSHPENDRA JAWRA )</v>
      </c>
      <c r="C62" s="932"/>
      <c r="D62" s="932"/>
      <c r="E62" s="932"/>
      <c r="F62" s="933" t="str">
        <f>IF(AND(N40=""),"",CONCATENATE("(",'Master sheet'!$D$17," )"))</f>
        <v>(Suresh Kumar )</v>
      </c>
      <c r="G62" s="933"/>
      <c r="H62" s="933"/>
      <c r="I62" s="933"/>
      <c r="J62" s="933"/>
      <c r="K62" s="933" t="str">
        <f>IF(AND(N40=""),"",CONCATENATE("(",'Master sheet'!$D$15," )"))</f>
        <v>(Dewanand )</v>
      </c>
      <c r="L62" s="933"/>
      <c r="M62" s="933"/>
      <c r="N62" s="933"/>
      <c r="O62" s="933"/>
      <c r="P62" s="933"/>
      <c r="Q62" s="967"/>
      <c r="R62" s="932" t="str">
        <f>IFERROR(IF(AND(AD40=""),"",'Result Sheet'!$DO$211),"")</f>
        <v>( PUSHPENDRA JAWRA )</v>
      </c>
      <c r="S62" s="932"/>
      <c r="T62" s="932"/>
      <c r="U62" s="932"/>
      <c r="V62" s="933" t="str">
        <f>IF(AND(AD40=""),"",CONCATENATE("(",'Master sheet'!$D$17," )"))</f>
        <v>(Suresh Kumar )</v>
      </c>
      <c r="W62" s="933"/>
      <c r="X62" s="933"/>
      <c r="Y62" s="933"/>
      <c r="Z62" s="933"/>
      <c r="AA62" s="933" t="str">
        <f>IF(AND(AD40=""),"",CONCATENATE("(",'Master sheet'!$D$15," )"))</f>
        <v>(Dewanand )</v>
      </c>
      <c r="AB62" s="933"/>
      <c r="AC62" s="933"/>
      <c r="AD62" s="933"/>
      <c r="AE62" s="933"/>
      <c r="AF62" s="933"/>
    </row>
    <row r="63" spans="1:32" s="44" customFormat="1" ht="21" customHeight="1">
      <c r="A63" s="98">
        <f>IF(N40="","",A62+1)</f>
        <v>31</v>
      </c>
      <c r="B63" s="934" t="str">
        <f>IF('Master sheet'!$D$14="Hindi","हस्ताक्षर कक्षाध्यापक","Signature of the class teacher")</f>
        <v>हस्ताक्षर कक्षाध्यापक</v>
      </c>
      <c r="C63" s="934"/>
      <c r="D63" s="934"/>
      <c r="E63" s="934"/>
      <c r="F63" s="934" t="str">
        <f>IF('Master sheet'!$D$14="Hindi","हस्ताक्षर परीक्षा प्रभारी","Signature of the exam. Incharge")</f>
        <v>हस्ताक्षर परीक्षा प्रभारी</v>
      </c>
      <c r="G63" s="934"/>
      <c r="H63" s="934"/>
      <c r="I63" s="934"/>
      <c r="J63" s="934"/>
      <c r="K63" s="934" t="str">
        <f>IF('Master sheet'!$D$14="Hindi","हस्ताक्षर संस्था प्रधान","Head of Institute's Signature")</f>
        <v>हस्ताक्षर संस्था प्रधान</v>
      </c>
      <c r="L63" s="934"/>
      <c r="M63" s="934"/>
      <c r="N63" s="934"/>
      <c r="O63" s="934"/>
      <c r="P63" s="934"/>
      <c r="Q63" s="967"/>
      <c r="R63" s="934" t="str">
        <f>IF('Master sheet'!$D$14="Hindi","हस्ताक्षर कक्षाध्यापक","Signature of the class teacher")</f>
        <v>हस्ताक्षर कक्षाध्यापक</v>
      </c>
      <c r="S63" s="934"/>
      <c r="T63" s="934"/>
      <c r="U63" s="934"/>
      <c r="V63" s="934" t="str">
        <f>IF('Master sheet'!$D$14="Hindi","हस्ताक्षर परीक्षा प्रभारी","Signature of the exam. Incharge")</f>
        <v>हस्ताक्षर परीक्षा प्रभारी</v>
      </c>
      <c r="W63" s="934"/>
      <c r="X63" s="934"/>
      <c r="Y63" s="934"/>
      <c r="Z63" s="934"/>
      <c r="AA63" s="934" t="str">
        <f>IF('Master sheet'!$D$14="Hindi","हस्ताक्षर संस्था प्रधान","Head of Institute's Signature")</f>
        <v>हस्ताक्षर संस्था प्रधान</v>
      </c>
      <c r="AB63" s="934"/>
      <c r="AC63" s="934"/>
      <c r="AD63" s="934"/>
      <c r="AE63" s="934"/>
      <c r="AF63" s="934"/>
    </row>
    <row r="64" spans="1:32" s="44" customFormat="1">
      <c r="A64" s="98"/>
    </row>
    <row r="65" spans="1:32" s="44" customFormat="1" ht="21.95" customHeight="1">
      <c r="A65" s="97">
        <f>IF(N72="","",1)</f>
        <v>1</v>
      </c>
      <c r="B65" s="935" t="str">
        <f>IF('Master sheet'!$D$14="Hindi","वार्षिक रिपोर्ट कार्ड ","Report Card")</f>
        <v xml:space="preserve">वार्षिक रिपोर्ट कार्ड </v>
      </c>
      <c r="C65" s="935"/>
      <c r="D65" s="935"/>
      <c r="E65" s="935"/>
      <c r="F65" s="935"/>
      <c r="G65" s="935"/>
      <c r="H65" s="935"/>
      <c r="I65" s="935"/>
      <c r="J65" s="935"/>
      <c r="K65" s="935"/>
      <c r="L65" s="935"/>
      <c r="M65" s="935"/>
      <c r="N65" s="935"/>
      <c r="O65" s="935"/>
      <c r="P65" s="935"/>
      <c r="Q65" s="967" t="s">
        <v>98</v>
      </c>
      <c r="R65" s="935" t="str">
        <f>IF('Master sheet'!$D$14="Hindi","वार्षिक रिपोर्ट कार्ड ","Report Card")</f>
        <v xml:space="preserve">वार्षिक रिपोर्ट कार्ड </v>
      </c>
      <c r="S65" s="935"/>
      <c r="T65" s="935"/>
      <c r="U65" s="935"/>
      <c r="V65" s="935"/>
      <c r="W65" s="935"/>
      <c r="X65" s="935"/>
      <c r="Y65" s="935"/>
      <c r="Z65" s="935"/>
      <c r="AA65" s="935"/>
      <c r="AB65" s="935"/>
      <c r="AC65" s="935"/>
      <c r="AD65" s="935"/>
      <c r="AE65" s="935"/>
      <c r="AF65" s="935"/>
    </row>
    <row r="66" spans="1:32" s="44" customFormat="1" ht="21.95" customHeight="1">
      <c r="A66" s="98">
        <f>IF(N72="","",A65+1)</f>
        <v>2</v>
      </c>
      <c r="B66" s="936" t="str">
        <f>IF('Master sheet'!$D$14="Hindi","शिक्षा विभाग, राजस्थान सरकार","Education Department, Rajasthan Government")</f>
        <v>शिक्षा विभाग, राजस्थान सरकार</v>
      </c>
      <c r="C66" s="936"/>
      <c r="D66" s="936"/>
      <c r="E66" s="936"/>
      <c r="F66" s="936"/>
      <c r="G66" s="936"/>
      <c r="H66" s="936"/>
      <c r="I66" s="936"/>
      <c r="J66" s="936"/>
      <c r="K66" s="936"/>
      <c r="L66" s="936"/>
      <c r="M66" s="936"/>
      <c r="N66" s="936"/>
      <c r="O66" s="936"/>
      <c r="P66" s="936"/>
      <c r="Q66" s="967"/>
      <c r="R66" s="936" t="str">
        <f>IF('Master sheet'!$D$14="Hindi","शिक्षा विभाग, राजस्थान सरकार","Education Department, Rajasthan Government")</f>
        <v>शिक्षा विभाग, राजस्थान सरकार</v>
      </c>
      <c r="S66" s="936"/>
      <c r="T66" s="936"/>
      <c r="U66" s="936"/>
      <c r="V66" s="936"/>
      <c r="W66" s="936"/>
      <c r="X66" s="936"/>
      <c r="Y66" s="936"/>
      <c r="Z66" s="936"/>
      <c r="AA66" s="936"/>
      <c r="AB66" s="936"/>
      <c r="AC66" s="936"/>
      <c r="AD66" s="936"/>
      <c r="AE66" s="936"/>
      <c r="AF66" s="936"/>
    </row>
    <row r="67" spans="1:32" s="44" customFormat="1" ht="21.95" customHeight="1">
      <c r="A67" s="98">
        <f>IF(N72="","",A66+1)</f>
        <v>3</v>
      </c>
      <c r="B67" s="968" t="str">
        <f>IF('Master sheet'!$D$14="Hindi","विद्यालय का नाम :-","School Name :- ")</f>
        <v>विद्यालय का नाम :-</v>
      </c>
      <c r="C67" s="968"/>
      <c r="D67" s="968"/>
      <c r="E67" s="969" t="str">
        <f>IF(AND(N72=""),"",IF('Master sheet'!$D$14="Hindi",'Master sheet'!$D$8,'Master sheet'!$D$7))</f>
        <v xml:space="preserve">महात्मा गाँधी राजकीय विद्यालय (अंग्रेजी माध्यम) बर, पाली </v>
      </c>
      <c r="F67" s="969"/>
      <c r="G67" s="969"/>
      <c r="H67" s="969"/>
      <c r="I67" s="969"/>
      <c r="J67" s="969"/>
      <c r="K67" s="969"/>
      <c r="L67" s="969"/>
      <c r="M67" s="969"/>
      <c r="N67" s="969"/>
      <c r="O67" s="969"/>
      <c r="P67" s="969"/>
      <c r="Q67" s="967"/>
      <c r="R67" s="968" t="str">
        <f>IF('Master sheet'!$D$14="Hindi","विद्यालय का नाम :-","School Name :- ")</f>
        <v>विद्यालय का नाम :-</v>
      </c>
      <c r="S67" s="968"/>
      <c r="T67" s="968"/>
      <c r="U67" s="969" t="str">
        <f>IF(AND(AD72=""),"",IF('Master sheet'!$D$14="Hindi",'Master sheet'!$D$8,'Master sheet'!$D$7))</f>
        <v xml:space="preserve">महात्मा गाँधी राजकीय विद्यालय (अंग्रेजी माध्यम) बर, पाली </v>
      </c>
      <c r="V67" s="969"/>
      <c r="W67" s="969"/>
      <c r="X67" s="969"/>
      <c r="Y67" s="969"/>
      <c r="Z67" s="969"/>
      <c r="AA67" s="969"/>
      <c r="AB67" s="969"/>
      <c r="AC67" s="969"/>
      <c r="AD67" s="969"/>
      <c r="AE67" s="969"/>
      <c r="AF67" s="969"/>
    </row>
    <row r="68" spans="1:32" s="44" customFormat="1" ht="15.75" customHeight="1">
      <c r="A68" s="98">
        <f>IF(N72="","",A67+1)</f>
        <v>4</v>
      </c>
      <c r="B68" s="351"/>
      <c r="C68" s="351"/>
      <c r="D68" s="351"/>
      <c r="E68" s="970" t="str">
        <f>IF(AND(N72=""),"",IF('Master sheet'!$D$14="Hindi",CONCATENATE("(विद्यालय मान्यता क्रमांक व वर्ष : ","  ",'Master sheet'!$D$6),CONCATENATE("(School Recognition Number &amp; Years : ","  ",'Master sheet'!$D$6)))</f>
        <v>(विद्यालय मान्यता क्रमांक व वर्ष :   शिक्षा/पाली/1995/2001</v>
      </c>
      <c r="F68" s="970"/>
      <c r="G68" s="970"/>
      <c r="H68" s="970"/>
      <c r="I68" s="970"/>
      <c r="J68" s="970"/>
      <c r="K68" s="970"/>
      <c r="L68" s="970"/>
      <c r="M68" s="970"/>
      <c r="N68" s="970"/>
      <c r="O68" s="970"/>
      <c r="P68" s="970"/>
      <c r="Q68" s="967"/>
      <c r="R68" s="351"/>
      <c r="S68" s="351"/>
      <c r="T68" s="351"/>
      <c r="U68" s="970" t="str">
        <f>IF(AND(AD72=""),"",IF('Master sheet'!$D$14="Hindi",CONCATENATE("(विद्यालय मान्यता क्रमांक व वर्ष : ","  ",'Master sheet'!$D$6),CONCATENATE("(School Recognition Number &amp; Years : ","  ",'Master sheet'!$D$6)))</f>
        <v>(विद्यालय मान्यता क्रमांक व वर्ष :   शिक्षा/पाली/1995/2001</v>
      </c>
      <c r="V68" s="970"/>
      <c r="W68" s="970"/>
      <c r="X68" s="970"/>
      <c r="Y68" s="970"/>
      <c r="Z68" s="970"/>
      <c r="AA68" s="970"/>
      <c r="AB68" s="970"/>
      <c r="AC68" s="970"/>
      <c r="AD68" s="970"/>
      <c r="AE68" s="970"/>
      <c r="AF68" s="970"/>
    </row>
    <row r="69" spans="1:32" s="44" customFormat="1" ht="21.95" customHeight="1">
      <c r="A69" s="98">
        <f>IF(N72="","",A68+1)</f>
        <v>5</v>
      </c>
      <c r="B69" s="347" t="str">
        <f>IF('Master sheet'!$D$14="Hindi","कक्षा  :-","CLASS :- ")</f>
        <v>कक्षा  :-</v>
      </c>
      <c r="C69" s="937" t="str">
        <f>IFERROR(IF(AND(N72=""),"",VLOOKUP(N72,Marks,2,0)),"")</f>
        <v>PP+5</v>
      </c>
      <c r="D69" s="937"/>
      <c r="E69" s="938" t="str">
        <f>IF('Master sheet'!$D$14="Hindi","सेक्शन :-","Section :- ")</f>
        <v>सेक्शन :-</v>
      </c>
      <c r="F69" s="938"/>
      <c r="G69" s="938"/>
      <c r="H69" s="937" t="str">
        <f>IFERROR(IF(AND(N72=""),"",VLOOKUP(N72,Marks,3,0)),"")</f>
        <v>A</v>
      </c>
      <c r="I69" s="937"/>
      <c r="J69" s="939" t="str">
        <f>IF('Master sheet'!$D$14="Hindi","सत्र :- ","Session :- ")</f>
        <v xml:space="preserve">सत्र :- </v>
      </c>
      <c r="K69" s="939"/>
      <c r="L69" s="939"/>
      <c r="M69" s="939"/>
      <c r="N69" s="949" t="str">
        <f>IF(AND(N72=""),"",'Marks Entry Nursery'!$I$2)</f>
        <v>2025-26</v>
      </c>
      <c r="O69" s="949"/>
      <c r="P69" s="949"/>
      <c r="Q69" s="967"/>
      <c r="R69" s="347" t="str">
        <f>IF('Master sheet'!$D$14="Hindi","कक्षा  :-","CLASS :- ")</f>
        <v>कक्षा  :-</v>
      </c>
      <c r="S69" s="937" t="str">
        <f>IFERROR(IF(AND(AD72=""),"",VLOOKUP(AD72,Marks,2,0)),"")</f>
        <v>PP+5</v>
      </c>
      <c r="T69" s="937"/>
      <c r="U69" s="938" t="str">
        <f>IF('Master sheet'!$D$14="Hindi","सेक्शन :-","Section :- ")</f>
        <v>सेक्शन :-</v>
      </c>
      <c r="V69" s="938"/>
      <c r="W69" s="938"/>
      <c r="X69" s="937" t="str">
        <f>IFERROR(IF(AND(AD72=""),"",VLOOKUP(AD72,Marks,3,0)),"")</f>
        <v>A</v>
      </c>
      <c r="Y69" s="937"/>
      <c r="Z69" s="939" t="str">
        <f>IF('Master sheet'!$D$14="Hindi","सत्र :- ","Session :- ")</f>
        <v xml:space="preserve">सत्र :- </v>
      </c>
      <c r="AA69" s="939"/>
      <c r="AB69" s="939"/>
      <c r="AC69" s="939"/>
      <c r="AD69" s="949" t="str">
        <f>IF(AND(AD72=""),"",'Marks Entry Nursery'!$I$2)</f>
        <v>2025-26</v>
      </c>
      <c r="AE69" s="949"/>
      <c r="AF69" s="949"/>
    </row>
    <row r="70" spans="1:32" s="44" customFormat="1" ht="21.95" customHeight="1">
      <c r="A70" s="98">
        <f>IF(N72="","",A69+1)</f>
        <v>6</v>
      </c>
      <c r="B70" s="946" t="str">
        <f>IF('Master sheet'!$D$14="Hindi","विद्यार्थी का नाम :-","Student's Name :-")</f>
        <v>विद्यार्थी का नाम :-</v>
      </c>
      <c r="C70" s="946"/>
      <c r="D70" s="946"/>
      <c r="E70" s="947" t="str">
        <f>IFERROR(IF(AND(N72=""),"",VLOOKUP(N72,Marks,6,0)),"")</f>
        <v>BHAVYANSH SINGH CHOUHAN</v>
      </c>
      <c r="F70" s="947"/>
      <c r="G70" s="947"/>
      <c r="H70" s="947"/>
      <c r="I70" s="947"/>
      <c r="J70" s="925" t="str">
        <f>IF('Master sheet'!$D$14="Hindi","प्रवेशांक :","SR. NO. :")</f>
        <v>प्रवेशांक :</v>
      </c>
      <c r="K70" s="925"/>
      <c r="L70" s="925"/>
      <c r="M70" s="925"/>
      <c r="N70" s="950">
        <f>IFERROR(IF(AND(N72=""),"",VLOOKUP(N72,Marks,5,0)),"")</f>
        <v>951</v>
      </c>
      <c r="O70" s="950"/>
      <c r="P70" s="950"/>
      <c r="Q70" s="967"/>
      <c r="R70" s="946" t="str">
        <f>IF('Master sheet'!$D$14="Hindi","विद्यार्थी का नाम :-","Student's Name :-")</f>
        <v>विद्यार्थी का नाम :-</v>
      </c>
      <c r="S70" s="946"/>
      <c r="T70" s="946"/>
      <c r="U70" s="947" t="str">
        <f>IFERROR(IF(AND(AD72=""),"",VLOOKUP(AD72,Marks,6,0)),"")</f>
        <v>BHUMIKA BAGRI</v>
      </c>
      <c r="V70" s="947"/>
      <c r="W70" s="947"/>
      <c r="X70" s="947"/>
      <c r="Y70" s="947"/>
      <c r="Z70" s="925" t="str">
        <f>IF('Master sheet'!$D$14="Hindi","प्रवेशांक :","SR. NO. :")</f>
        <v>प्रवेशांक :</v>
      </c>
      <c r="AA70" s="925"/>
      <c r="AB70" s="925"/>
      <c r="AC70" s="925"/>
      <c r="AD70" s="950">
        <f>IFERROR(IF(AND(AD72=""),"",VLOOKUP(AD72,Marks,5,0)),"")</f>
        <v>939</v>
      </c>
      <c r="AE70" s="950"/>
      <c r="AF70" s="950"/>
    </row>
    <row r="71" spans="1:32" s="44" customFormat="1" ht="21.95" customHeight="1">
      <c r="A71" s="98">
        <f>IF(N72="","",A70+1)</f>
        <v>7</v>
      </c>
      <c r="B71" s="946" t="str">
        <f>IF('Master sheet'!$D$14="Hindi","पिता का नाम :-","Father's Name :-")</f>
        <v>पिता का नाम :-</v>
      </c>
      <c r="C71" s="946"/>
      <c r="D71" s="946"/>
      <c r="E71" s="947" t="str">
        <f>IFERROR(IF(AND(N72=""),"",VLOOKUP(N72,Marks,7,0)),"")</f>
        <v>AJIT SINGH</v>
      </c>
      <c r="F71" s="947"/>
      <c r="G71" s="947"/>
      <c r="H71" s="947"/>
      <c r="I71" s="947"/>
      <c r="J71" s="925" t="str">
        <f>IF('Master sheet'!$D$14="Hindi","जन्म तिथि :","Date of Birth :")</f>
        <v>जन्म तिथि :</v>
      </c>
      <c r="K71" s="925"/>
      <c r="L71" s="925"/>
      <c r="M71" s="925"/>
      <c r="N71" s="951" t="str">
        <f>IFERROR(IF(AND(N72=""),"",VLOOKUP(N72,Marks,4,0)),"")</f>
        <v>25-08-2015</v>
      </c>
      <c r="O71" s="951"/>
      <c r="P71" s="951"/>
      <c r="Q71" s="967"/>
      <c r="R71" s="946" t="str">
        <f>IF('Master sheet'!$D$14="Hindi","पिता का नाम :-","Father's Name :-")</f>
        <v>पिता का नाम :-</v>
      </c>
      <c r="S71" s="946"/>
      <c r="T71" s="946"/>
      <c r="U71" s="947" t="str">
        <f>IFERROR(IF(AND(AD72=""),"",VLOOKUP(AD72,Marks,7,0)),"")</f>
        <v>MUKESH BAGRI</v>
      </c>
      <c r="V71" s="947"/>
      <c r="W71" s="947"/>
      <c r="X71" s="947"/>
      <c r="Y71" s="947"/>
      <c r="Z71" s="925" t="str">
        <f>IF('Master sheet'!$D$14="Hindi","जन्म तिथि :","Date of Birth :")</f>
        <v>जन्म तिथि :</v>
      </c>
      <c r="AA71" s="925"/>
      <c r="AB71" s="925"/>
      <c r="AC71" s="925"/>
      <c r="AD71" s="951" t="str">
        <f>IFERROR(IF(AND(AD72=""),"",VLOOKUP(AD72,Marks,4,0)),"")</f>
        <v>16-06-2014</v>
      </c>
      <c r="AE71" s="951"/>
      <c r="AF71" s="951"/>
    </row>
    <row r="72" spans="1:32" s="44" customFormat="1" ht="18" customHeight="1">
      <c r="A72" s="98">
        <f>IF(N72="","",A71+1)</f>
        <v>8</v>
      </c>
      <c r="B72" s="946" t="str">
        <f>IF('Master sheet'!$D$14="Hindi","माता का नाम :-","Mother's Name :-")</f>
        <v>माता का नाम :-</v>
      </c>
      <c r="C72" s="946"/>
      <c r="D72" s="946"/>
      <c r="E72" s="947" t="str">
        <f>IFERROR(IF(AND(N72=""),"",VLOOKUP(N72,Marks,8,0)),"")</f>
        <v>MEENA</v>
      </c>
      <c r="F72" s="947"/>
      <c r="G72" s="947"/>
      <c r="H72" s="947"/>
      <c r="I72" s="947"/>
      <c r="J72" s="925" t="str">
        <f>IF('Master sheet'!$D$14="Hindi","रोल नंबर :-","Roll No. :")</f>
        <v>रोल नंबर :-</v>
      </c>
      <c r="K72" s="925"/>
      <c r="L72" s="925"/>
      <c r="M72" s="925"/>
      <c r="N72" s="948">
        <f>IF(AD40="","",IF(AND(AD40+1&gt;$AN$7),"",AD40+1))</f>
        <v>305</v>
      </c>
      <c r="O72" s="948"/>
      <c r="P72" s="948"/>
      <c r="Q72" s="967"/>
      <c r="R72" s="946" t="str">
        <f>IF('Master sheet'!$D$14="Hindi","माता का नाम :-","Mother's Name :-")</f>
        <v>माता का नाम :-</v>
      </c>
      <c r="S72" s="946"/>
      <c r="T72" s="946"/>
      <c r="U72" s="947" t="str">
        <f>IFERROR(IF(AND(AD72=""),"",VLOOKUP(AD72,Marks,8,0)),"")</f>
        <v>SEEMA BAGRI</v>
      </c>
      <c r="V72" s="947"/>
      <c r="W72" s="947"/>
      <c r="X72" s="947"/>
      <c r="Y72" s="947"/>
      <c r="Z72" s="925" t="str">
        <f>IF('Master sheet'!$D$14="Hindi","रोल नंबर :-","Roll No. :")</f>
        <v>रोल नंबर :-</v>
      </c>
      <c r="AA72" s="925"/>
      <c r="AB72" s="925"/>
      <c r="AC72" s="925"/>
      <c r="AD72" s="966">
        <f>IF(N72="","",IF(AND(N72+1&gt;$AN$7),"",N72+1))</f>
        <v>306</v>
      </c>
      <c r="AE72" s="966"/>
      <c r="AF72" s="966"/>
    </row>
    <row r="73" spans="1:32" s="44" customFormat="1" ht="10.5" customHeight="1">
      <c r="A73" s="98">
        <f>IF(N72="","",A72+1)</f>
        <v>9</v>
      </c>
      <c r="B73" s="350"/>
      <c r="C73" s="350"/>
      <c r="D73" s="350"/>
      <c r="E73" s="346"/>
      <c r="F73" s="346"/>
      <c r="G73" s="346"/>
      <c r="H73" s="346"/>
      <c r="I73" s="346"/>
      <c r="J73" s="345"/>
      <c r="K73" s="345"/>
      <c r="L73" s="345"/>
      <c r="M73" s="345"/>
      <c r="N73" s="349"/>
      <c r="O73" s="349"/>
      <c r="P73" s="349"/>
      <c r="Q73" s="967"/>
      <c r="R73" s="72"/>
      <c r="S73" s="72"/>
      <c r="T73" s="72"/>
      <c r="U73" s="73"/>
      <c r="V73" s="73"/>
      <c r="W73" s="73"/>
      <c r="X73" s="72"/>
      <c r="Y73" s="72"/>
      <c r="Z73" s="74"/>
      <c r="AA73" s="74"/>
      <c r="AB73" s="74"/>
      <c r="AC73" s="45"/>
      <c r="AD73" s="45"/>
      <c r="AE73" s="45"/>
      <c r="AF73" s="45"/>
    </row>
    <row r="74" spans="1:32" s="44" customFormat="1" ht="21" customHeight="1">
      <c r="A74" s="98">
        <f>IF(N72="","",A73+1)</f>
        <v>10</v>
      </c>
      <c r="B74" s="655" t="str">
        <f>IF('Master sheet'!$D$14="Hindi","विषय","Subject")</f>
        <v>विषय</v>
      </c>
      <c r="C74" s="704" t="str">
        <f>IF('Master sheet'!$D$14="Hindi","अर्द्धवार्षिक","Half Yearly")</f>
        <v>अर्द्धवार्षिक</v>
      </c>
      <c r="D74" s="705"/>
      <c r="E74" s="705"/>
      <c r="F74" s="705"/>
      <c r="G74" s="910" t="str">
        <f>IF('Master sheet'!$D$14="Hindi","वार्षिक","Yearly")</f>
        <v>वार्षिक</v>
      </c>
      <c r="H74" s="911"/>
      <c r="I74" s="911"/>
      <c r="J74" s="912"/>
      <c r="K74" s="704" t="str">
        <f>IF('Master sheet'!$D$14="Hindi","सर्व योग","Grand Total")</f>
        <v>सर्व योग</v>
      </c>
      <c r="L74" s="705"/>
      <c r="M74" s="705"/>
      <c r="N74" s="706"/>
      <c r="O74" s="940" t="str">
        <f>IF('Master sheet'!$D$14="Hindi","ग्रेड","Grade")</f>
        <v>ग्रेड</v>
      </c>
      <c r="P74" s="943" t="str">
        <f>IF('Master sheet'!$D$14="Hindi","परिणाम","Results")</f>
        <v>परिणाम</v>
      </c>
      <c r="Q74" s="967"/>
      <c r="R74" s="655" t="str">
        <f>IF('Master sheet'!$D$14="Hindi","विषय","Subject")</f>
        <v>विषय</v>
      </c>
      <c r="S74" s="704" t="str">
        <f>IF('Master sheet'!$D$14="Hindi","अर्द्धवार्षिक","Half Yearly")</f>
        <v>अर्द्धवार्षिक</v>
      </c>
      <c r="T74" s="705"/>
      <c r="U74" s="705"/>
      <c r="V74" s="705"/>
      <c r="W74" s="910" t="str">
        <f>IF('Master sheet'!$D$14="Hindi","वार्षिक","Yearly")</f>
        <v>वार्षिक</v>
      </c>
      <c r="X74" s="911"/>
      <c r="Y74" s="911"/>
      <c r="Z74" s="912"/>
      <c r="AA74" s="704" t="str">
        <f>IF('Master sheet'!$D$14="Hindi","सर्व योग","Grand Total")</f>
        <v>सर्व योग</v>
      </c>
      <c r="AB74" s="705"/>
      <c r="AC74" s="705"/>
      <c r="AD74" s="706"/>
      <c r="AE74" s="940" t="str">
        <f>IF('Master sheet'!$D$14="Hindi","ग्रेड","Grade")</f>
        <v>ग्रेड</v>
      </c>
      <c r="AF74" s="943" t="str">
        <f>IF('Master sheet'!$D$14="Hindi","परिणाम","Results")</f>
        <v>परिणाम</v>
      </c>
    </row>
    <row r="75" spans="1:32" s="44" customFormat="1" ht="90.75" customHeight="1">
      <c r="A75" s="98">
        <f>IF(N72="","",A74+1)</f>
        <v>11</v>
      </c>
      <c r="B75" s="655"/>
      <c r="C75" s="891" t="str">
        <f>IF('Master sheet'!$D$14="Hindi","लिखित","Written")</f>
        <v>लिखित</v>
      </c>
      <c r="D75" s="892"/>
      <c r="E75" s="891" t="str">
        <f>IF('Master sheet'!$D$14="Hindi","मौखिक","Oral")</f>
        <v>मौखिक</v>
      </c>
      <c r="F75" s="892"/>
      <c r="G75" s="891" t="str">
        <f>IF('Master sheet'!$D$14="Hindi","लिखित","Written")</f>
        <v>लिखित</v>
      </c>
      <c r="H75" s="892"/>
      <c r="I75" s="893" t="str">
        <f>IF('Master sheet'!$D$14="Hindi","मौखिक","Oral")</f>
        <v>मौखिक</v>
      </c>
      <c r="J75" s="893"/>
      <c r="K75" s="359" t="str">
        <f>IF('Master sheet'!$D$14="Hindi","लिखित","Written")</f>
        <v>लिखित</v>
      </c>
      <c r="L75" s="359" t="str">
        <f>IF('Master sheet'!$D$14="Hindi","मौखिक","Oral")</f>
        <v>मौखिक</v>
      </c>
      <c r="M75" s="894" t="str">
        <f>IF('Master sheet'!$D$14="Hindi","कुल विषय योग ","Subject Total")</f>
        <v xml:space="preserve">कुल विषय योग </v>
      </c>
      <c r="N75" s="895"/>
      <c r="O75" s="941"/>
      <c r="P75" s="944"/>
      <c r="Q75" s="967"/>
      <c r="R75" s="655"/>
      <c r="S75" s="891" t="str">
        <f>IF('Master sheet'!$D$14="Hindi","लिखित","Written")</f>
        <v>लिखित</v>
      </c>
      <c r="T75" s="892"/>
      <c r="U75" s="891" t="str">
        <f>IF('Master sheet'!$D$14="Hindi","मौखिक","Oral")</f>
        <v>मौखिक</v>
      </c>
      <c r="V75" s="892"/>
      <c r="W75" s="891" t="str">
        <f>IF('Master sheet'!$D$14="Hindi","लिखित","Written")</f>
        <v>लिखित</v>
      </c>
      <c r="X75" s="892"/>
      <c r="Y75" s="893" t="str">
        <f>IF('Master sheet'!$D$14="Hindi","मौखिक","Oral")</f>
        <v>मौखिक</v>
      </c>
      <c r="Z75" s="893"/>
      <c r="AA75" s="359" t="str">
        <f>IF('Master sheet'!$D$14="Hindi","लिखित","Written")</f>
        <v>लिखित</v>
      </c>
      <c r="AB75" s="359" t="str">
        <f>IF('Master sheet'!$D$14="Hindi","मौखिक","Oral")</f>
        <v>मौखिक</v>
      </c>
      <c r="AC75" s="894" t="str">
        <f>IF('Master sheet'!$D$14="Hindi","कुल विषय योग ","Subject Total")</f>
        <v xml:space="preserve">कुल विषय योग </v>
      </c>
      <c r="AD75" s="895"/>
      <c r="AE75" s="941"/>
      <c r="AF75" s="944"/>
    </row>
    <row r="76" spans="1:32" s="44" customFormat="1" ht="18.75" customHeight="1">
      <c r="A76" s="98">
        <f>IF(N72="","",A75+1)</f>
        <v>12</v>
      </c>
      <c r="B76" s="655"/>
      <c r="C76" s="887">
        <v>30</v>
      </c>
      <c r="D76" s="888"/>
      <c r="E76" s="887">
        <v>70</v>
      </c>
      <c r="F76" s="888"/>
      <c r="G76" s="887">
        <v>30</v>
      </c>
      <c r="H76" s="888"/>
      <c r="I76" s="887">
        <v>70</v>
      </c>
      <c r="J76" s="888"/>
      <c r="K76" s="387">
        <v>60</v>
      </c>
      <c r="L76" s="387">
        <v>140</v>
      </c>
      <c r="M76" s="887">
        <v>200</v>
      </c>
      <c r="N76" s="888"/>
      <c r="O76" s="942"/>
      <c r="P76" s="945"/>
      <c r="Q76" s="967"/>
      <c r="R76" s="655"/>
      <c r="S76" s="887">
        <v>30</v>
      </c>
      <c r="T76" s="888"/>
      <c r="U76" s="887">
        <v>70</v>
      </c>
      <c r="V76" s="888"/>
      <c r="W76" s="887">
        <v>30</v>
      </c>
      <c r="X76" s="888"/>
      <c r="Y76" s="887">
        <v>70</v>
      </c>
      <c r="Z76" s="888"/>
      <c r="AA76" s="387">
        <v>60</v>
      </c>
      <c r="AB76" s="387">
        <v>140</v>
      </c>
      <c r="AC76" s="887">
        <v>200</v>
      </c>
      <c r="AD76" s="888"/>
      <c r="AE76" s="942"/>
      <c r="AF76" s="945"/>
    </row>
    <row r="77" spans="1:32" s="44" customFormat="1" ht="21" customHeight="1">
      <c r="A77" s="98">
        <f>IF(N72="","",A76+1)</f>
        <v>13</v>
      </c>
      <c r="B77" s="302" t="str">
        <f>IF('Master sheet'!D$14="Hindi","हिंदी","Hindi")</f>
        <v>हिंदी</v>
      </c>
      <c r="C77" s="656">
        <f>IFERROR(IF(AND(N72=""),"",VLOOKUP(N72,Marks,15,0)),"")</f>
        <v>25</v>
      </c>
      <c r="D77" s="658"/>
      <c r="E77" s="656">
        <f>IFERROR(IF(AND(N72=""),"",VLOOKUP(N72,Marks,16,0)),"")</f>
        <v>67</v>
      </c>
      <c r="F77" s="658"/>
      <c r="G77" s="656">
        <f>IFERROR(IF(AND(N72=""),"",VLOOKUP(N72,Marks,19,0)),"")</f>
        <v>26</v>
      </c>
      <c r="H77" s="658"/>
      <c r="I77" s="656">
        <f>IFERROR(IF(AND(N72=""),"",VLOOKUP(N72,Marks,20,0)),"")</f>
        <v>21</v>
      </c>
      <c r="J77" s="658"/>
      <c r="K77" s="379">
        <f>IFERROR(IF(AND(N72=""),"",SUM(C77,G77)),"")</f>
        <v>51</v>
      </c>
      <c r="L77" s="379">
        <f>IFERROR(IF(AND(N72=""),"",SUM(E77,I77)),"")</f>
        <v>88</v>
      </c>
      <c r="M77" s="896">
        <f>IFERROR(IF(AND(N72=""),"",SUM(K77,L77)),"")</f>
        <v>139</v>
      </c>
      <c r="N77" s="897"/>
      <c r="O77" s="79" t="str">
        <f>IFERROR(IF(AND(N72=""),"",VLOOKUP(N72,Marks,28,0)),"")</f>
        <v>C</v>
      </c>
      <c r="P77" s="208" t="str">
        <f>IFERROR(IF(AND(N72=""),"",VLOOKUP(N72,Marks,26,0)),"")</f>
        <v>P</v>
      </c>
      <c r="Q77" s="967"/>
      <c r="R77" s="302" t="str">
        <f>IF('Master sheet'!V$14="Hindi","हिंदी","Hindi")</f>
        <v>Hindi</v>
      </c>
      <c r="S77" s="656">
        <f>IFERROR(IF(AND(AD72=""),"",VLOOKUP(AD72,Marks,15,0)),"")</f>
        <v>26</v>
      </c>
      <c r="T77" s="658"/>
      <c r="U77" s="656">
        <f>IFERROR(IF(AND(AD72=""),"",VLOOKUP(AD72,Marks,16,0)),"")</f>
        <v>64</v>
      </c>
      <c r="V77" s="658"/>
      <c r="W77" s="656">
        <f>IFERROR(IF(AND(AD72=""),"",VLOOKUP(AD72,Marks,19,0)),"")</f>
        <v>28</v>
      </c>
      <c r="X77" s="658"/>
      <c r="Y77" s="656">
        <f>IFERROR(IF(AND(AD72=""),"",VLOOKUP(AD72,Marks,20,0)),"")</f>
        <v>20</v>
      </c>
      <c r="Z77" s="658"/>
      <c r="AA77" s="379">
        <f>IFERROR(IF(AND(AD72=""),"",SUM(S77,W77)),"")</f>
        <v>54</v>
      </c>
      <c r="AB77" s="379">
        <f>IFERROR(IF(AND(AD72=""),"",SUM(U77,Y77)),"")</f>
        <v>84</v>
      </c>
      <c r="AC77" s="896">
        <f>IFERROR(IF(AND(AD72=""),"",SUM(AA77,AB77)),"")</f>
        <v>138</v>
      </c>
      <c r="AD77" s="897"/>
      <c r="AE77" s="79" t="str">
        <f>IFERROR(IF(AND(AD72=""),"",VLOOKUP(AD72,Marks,28,0)),"")</f>
        <v>C</v>
      </c>
      <c r="AF77" s="208" t="str">
        <f>IFERROR(IF(AND(AD72=""),"",VLOOKUP(AD72,Marks,26,0)),"")</f>
        <v>P</v>
      </c>
    </row>
    <row r="78" spans="1:32" s="44" customFormat="1" ht="21" customHeight="1">
      <c r="A78" s="98">
        <f>IF(N72="","",A77+1)</f>
        <v>14</v>
      </c>
      <c r="B78" s="302" t="str">
        <f>IF('Master sheet'!$D$14="Hindi","गणित","Maths")</f>
        <v>गणित</v>
      </c>
      <c r="C78" s="656">
        <f>IFERROR(IF(AND(N72=""),"",VLOOKUP(N72,Marks,51,0)),"")</f>
        <v>26</v>
      </c>
      <c r="D78" s="658"/>
      <c r="E78" s="656">
        <f>IFERROR(IF(AND(N72=""),"",VLOOKUP(N72,Marks,52,0)),"")</f>
        <v>64</v>
      </c>
      <c r="F78" s="658"/>
      <c r="G78" s="656">
        <f>IFERROR(IF(AND(N72=""),"",VLOOKUP(N72,Marks,55,0)),"")</f>
        <v>24</v>
      </c>
      <c r="H78" s="658"/>
      <c r="I78" s="656">
        <f>IFERROR(IF(AND(N72=""),"",VLOOKUP(N72,Marks,56,0)),"")</f>
        <v>65</v>
      </c>
      <c r="J78" s="658"/>
      <c r="K78" s="379">
        <f>IFERROR(IF(AND(N72=""),"",SUM(C78,G78)),"")</f>
        <v>50</v>
      </c>
      <c r="L78" s="379">
        <f>IFERROR(IF(AND(N72=""),"",SUM(E78,I78)),"")</f>
        <v>129</v>
      </c>
      <c r="M78" s="896">
        <f>IFERROR(IF(AND(N72=""),"",SUM(K78,L78)),"")</f>
        <v>179</v>
      </c>
      <c r="N78" s="897"/>
      <c r="O78" s="79" t="str">
        <f>IFERROR(IF(AND(N72=""),"",VLOOKUP(N72,Marks,64,0)),"")</f>
        <v>A</v>
      </c>
      <c r="P78" s="208" t="str">
        <f>IFERROR(IF(AND(N72=""),"",VLOOKUP(N72,Marks,62,0)),"")</f>
        <v>P</v>
      </c>
      <c r="Q78" s="967"/>
      <c r="R78" s="302" t="str">
        <f>IF('Master sheet'!$D$14="Hindi","गणित","Maths")</f>
        <v>गणित</v>
      </c>
      <c r="S78" s="656">
        <f>IFERROR(IF(AND(AD72=""),"",VLOOKUP(AD72,Marks,51,0)),"")</f>
        <v>25</v>
      </c>
      <c r="T78" s="658"/>
      <c r="U78" s="656">
        <f>IFERROR(IF(AND(AD72=""),"",VLOOKUP(AD72,Marks,52,0)),"")</f>
        <v>64</v>
      </c>
      <c r="V78" s="658"/>
      <c r="W78" s="656">
        <f>IFERROR(IF(AND(AD72=""),"",VLOOKUP(AD72,Marks,55,0)),"")</f>
        <v>21</v>
      </c>
      <c r="X78" s="658"/>
      <c r="Y78" s="656">
        <f>IFERROR(IF(AND(AD72=""),"",VLOOKUP(AD72,Marks,56,0)),"")</f>
        <v>64</v>
      </c>
      <c r="Z78" s="658"/>
      <c r="AA78" s="379">
        <f>IFERROR(IF(AND(AD72=""),"",SUM(S78,W78)),"")</f>
        <v>46</v>
      </c>
      <c r="AB78" s="379">
        <f>IFERROR(IF(AND(AD72=""),"",SUM(U78,Y78)),"")</f>
        <v>128</v>
      </c>
      <c r="AC78" s="896">
        <f>IFERROR(IF(AND(AD72=""),"",SUM(AA78,AB78)),"")</f>
        <v>174</v>
      </c>
      <c r="AD78" s="897"/>
      <c r="AE78" s="79" t="str">
        <f>IFERROR(IF(AND(AD72=""),"",VLOOKUP(AD72,Marks,64,0)),"")</f>
        <v>A</v>
      </c>
      <c r="AF78" s="208" t="str">
        <f>IFERROR(IF(AND(AD72=""),"",VLOOKUP(AD72,Marks,62,0)),"")</f>
        <v>P</v>
      </c>
    </row>
    <row r="79" spans="1:32" s="44" customFormat="1" ht="21" customHeight="1">
      <c r="A79" s="98">
        <f>IF(N72="","",A78+1)</f>
        <v>15</v>
      </c>
      <c r="B79" s="389"/>
      <c r="C79" s="887">
        <v>15</v>
      </c>
      <c r="D79" s="888"/>
      <c r="E79" s="887">
        <v>35</v>
      </c>
      <c r="F79" s="888"/>
      <c r="G79" s="887">
        <v>15</v>
      </c>
      <c r="H79" s="888"/>
      <c r="I79" s="887">
        <v>35</v>
      </c>
      <c r="J79" s="888"/>
      <c r="K79" s="387">
        <v>30</v>
      </c>
      <c r="L79" s="387">
        <v>70</v>
      </c>
      <c r="M79" s="887">
        <v>100</v>
      </c>
      <c r="N79" s="888"/>
      <c r="O79" s="889"/>
      <c r="P79" s="890"/>
      <c r="Q79" s="967"/>
      <c r="R79" s="389"/>
      <c r="S79" s="887">
        <v>15</v>
      </c>
      <c r="T79" s="888"/>
      <c r="U79" s="887">
        <v>35</v>
      </c>
      <c r="V79" s="888"/>
      <c r="W79" s="887">
        <v>15</v>
      </c>
      <c r="X79" s="888"/>
      <c r="Y79" s="887">
        <v>35</v>
      </c>
      <c r="Z79" s="888"/>
      <c r="AA79" s="387">
        <v>30</v>
      </c>
      <c r="AB79" s="387">
        <v>70</v>
      </c>
      <c r="AC79" s="887">
        <v>100</v>
      </c>
      <c r="AD79" s="888"/>
      <c r="AE79" s="889"/>
      <c r="AF79" s="890"/>
    </row>
    <row r="80" spans="1:32" s="44" customFormat="1" ht="21" customHeight="1">
      <c r="A80" s="98">
        <f>IF(N72="","",A79+1)</f>
        <v>16</v>
      </c>
      <c r="B80" s="302" t="str">
        <f>IF('Master sheet'!$D$14="Hindi","अंग्रेजी","English")</f>
        <v>अंग्रेजी</v>
      </c>
      <c r="C80" s="656">
        <f>IFERROR(IF(AND(N72=""),"",VLOOKUP(N72,Marks,33,0)),"")</f>
        <v>15</v>
      </c>
      <c r="D80" s="658"/>
      <c r="E80" s="656">
        <f>IFERROR(IF(AND(N72=""),"",VLOOKUP(N72,Marks,34,0)),"")</f>
        <v>31</v>
      </c>
      <c r="F80" s="658"/>
      <c r="G80" s="656">
        <f>IFERROR(IF(AND(N72=""),"",VLOOKUP(N72,Marks,37,0)),"")</f>
        <v>12</v>
      </c>
      <c r="H80" s="658"/>
      <c r="I80" s="656">
        <f>IFERROR(IF(AND(N72=""),"",VLOOKUP(N72,Marks,38,0)),"")</f>
        <v>32</v>
      </c>
      <c r="J80" s="658"/>
      <c r="K80" s="379">
        <f>IFERROR(IF(AND(N72=""),"",SUM(C80,G80)),"")</f>
        <v>27</v>
      </c>
      <c r="L80" s="379">
        <f>IFERROR(IF(AND(N72=""),"",SUM(E80,I80)),"")</f>
        <v>63</v>
      </c>
      <c r="M80" s="896">
        <f>IFERROR(IF(AND(N72=""),"",SUM(K80,L80)),"")</f>
        <v>90</v>
      </c>
      <c r="N80" s="897"/>
      <c r="O80" s="79" t="str">
        <f>IFERROR(IF(AND(N72=""),"",VLOOKUP(N72,Marks,46,0)),"")</f>
        <v>A</v>
      </c>
      <c r="P80" s="208" t="str">
        <f>IFERROR(IF(AND(N72=""),"",VLOOKUP(N72,Marks,44,0)),"")</f>
        <v>P</v>
      </c>
      <c r="Q80" s="967"/>
      <c r="R80" s="302" t="str">
        <f>IF('Master sheet'!$D$14="Hindi","अंग्रेजी","English")</f>
        <v>अंग्रेजी</v>
      </c>
      <c r="S80" s="656">
        <f>IFERROR(IF(AND(AD72=""),"",VLOOKUP(AD72,Marks,33,0)),"")</f>
        <v>12</v>
      </c>
      <c r="T80" s="658"/>
      <c r="U80" s="656">
        <f>IFERROR(IF(AND(AD72=""),"",VLOOKUP(AD72,Marks,34,0)),"")</f>
        <v>30</v>
      </c>
      <c r="V80" s="658"/>
      <c r="W80" s="656">
        <f>IFERROR(IF(AND(AD72=""),"",VLOOKUP(AD72,Marks,37,0)),"")</f>
        <v>10</v>
      </c>
      <c r="X80" s="658"/>
      <c r="Y80" s="656">
        <f>IFERROR(IF(AND(AD72=""),"",VLOOKUP(AD72,Marks,38,0)),"")</f>
        <v>31</v>
      </c>
      <c r="Z80" s="658"/>
      <c r="AA80" s="379">
        <f>IFERROR(IF(AND(AD72=""),"",SUM(S80,W80)),"")</f>
        <v>22</v>
      </c>
      <c r="AB80" s="379">
        <f>IFERROR(IF(AND(AD72=""),"",SUM(U80,Y80)),"")</f>
        <v>61</v>
      </c>
      <c r="AC80" s="896">
        <f>IFERROR(IF(AND(AD72=""),"",SUM(AA80,AB80)),"")</f>
        <v>83</v>
      </c>
      <c r="AD80" s="897"/>
      <c r="AE80" s="79" t="str">
        <f>IFERROR(IF(AND(AD72=""),"",VLOOKUP(AD72,Marks,46,0)),"")</f>
        <v>B</v>
      </c>
      <c r="AF80" s="208" t="str">
        <f>IFERROR(IF(AND(AD72=""),"",VLOOKUP(AD72,Marks,44,0)),"")</f>
        <v>P</v>
      </c>
    </row>
    <row r="81" spans="1:32" s="44" customFormat="1" ht="25.5" customHeight="1">
      <c r="A81" s="98">
        <f>IF(N72="","",A80+1)</f>
        <v>17</v>
      </c>
      <c r="B81" s="303" t="str">
        <f>IF('Master sheet'!$D$14="Hindi","कुल योग","Total")</f>
        <v>कुल योग</v>
      </c>
      <c r="C81" s="914">
        <f>IF(AND(N72=""),"",IF(AND(C77="",C78="",C80=""),"",SUM(C77,C78,C80)))</f>
        <v>66</v>
      </c>
      <c r="D81" s="916"/>
      <c r="E81" s="914">
        <f>IF(AND(N72=""),"",IF(AND(E77="",E78="",E80=""),"",SUM(E77,E78,E80)))</f>
        <v>162</v>
      </c>
      <c r="F81" s="916"/>
      <c r="G81" s="914">
        <f>IF(AND(N72=""),"",IF(AND(G77="",G78="",G80=""),"",SUM(G77,G78,G80)))</f>
        <v>62</v>
      </c>
      <c r="H81" s="916"/>
      <c r="I81" s="914">
        <f>IF(AND(N72=""),"",IF(AND(I77="",I78="",I80=""),"",SUM(I77,I78,I80)))</f>
        <v>118</v>
      </c>
      <c r="J81" s="916"/>
      <c r="K81" s="380">
        <f>IF(AND(N72=""),"",IF(AND(K77="",K78="",K80=""),"",SUM(K77,K78,K80)))</f>
        <v>128</v>
      </c>
      <c r="L81" s="380">
        <f>IF(AND(N72=""),"",IF(AND(L77="",L78="",L80=""),"",SUM(L77,L78,L80)))</f>
        <v>280</v>
      </c>
      <c r="M81" s="896">
        <f>IF(AND(N72=""),"",IF(AND(M77="",M78="",M80=""),"",SUM(M77,M78,M80)))</f>
        <v>408</v>
      </c>
      <c r="N81" s="897"/>
      <c r="O81" s="388" t="str">
        <f>IFERROR(IF(AND(N72=""),"",VLOOKUP(N72,Marks,119,0)),"")</f>
        <v>B</v>
      </c>
      <c r="P81" s="211"/>
      <c r="Q81" s="967"/>
      <c r="R81" s="303" t="str">
        <f>IF('Master sheet'!$D$14="Hindi","कुल योग","Total")</f>
        <v>कुल योग</v>
      </c>
      <c r="S81" s="914">
        <f>IF(AND(AD72=""),"",IF(AND(S77="",S78="",S80=""),"",SUM(S77,S78,S80)))</f>
        <v>63</v>
      </c>
      <c r="T81" s="916"/>
      <c r="U81" s="914">
        <f>IF(AND(AD72=""),"",IF(AND(U77="",U78="",U80=""),"",SUM(U77,U78,U80)))</f>
        <v>158</v>
      </c>
      <c r="V81" s="916"/>
      <c r="W81" s="914">
        <f>IF(AND(AD72=""),"",IF(AND(W77="",W78="",W80=""),"",SUM(W77,W78,W80)))</f>
        <v>59</v>
      </c>
      <c r="X81" s="916"/>
      <c r="Y81" s="914">
        <f>IF(AND(AD72=""),"",IF(AND(Y77="",Y78="",Y80=""),"",SUM(Y77,Y78,Y80)))</f>
        <v>115</v>
      </c>
      <c r="Z81" s="916"/>
      <c r="AA81" s="380">
        <f>IF(AND(AD72=""),"",IF(AND(AA77="",AA78="",AA80=""),"",SUM(AA77,AA78,AA80)))</f>
        <v>122</v>
      </c>
      <c r="AB81" s="380">
        <f>IF(AND(AD72=""),"",IF(AND(AB77="",AB78="",AB80=""),"",SUM(AB77,AB78,AB80)))</f>
        <v>273</v>
      </c>
      <c r="AC81" s="896">
        <f>IF(AND(AD72=""),"",IF(AND(AC77="",AC78="",AC80=""),"",SUM(AC77,AC78,AC80)))</f>
        <v>395</v>
      </c>
      <c r="AD81" s="897"/>
      <c r="AE81" s="388" t="str">
        <f>IFERROR(IF(AND(AD72=""),"",VLOOKUP(AD72,Marks,119,0)),"")</f>
        <v>B</v>
      </c>
      <c r="AF81" s="211"/>
    </row>
    <row r="82" spans="1:32" s="44" customFormat="1" ht="25.5" customHeight="1">
      <c r="A82" s="98">
        <f>IF(N72="","",A81+1)</f>
        <v>18</v>
      </c>
      <c r="B82" s="390"/>
      <c r="C82" s="887">
        <v>50</v>
      </c>
      <c r="D82" s="907"/>
      <c r="E82" s="907"/>
      <c r="F82" s="888"/>
      <c r="G82" s="887">
        <v>50</v>
      </c>
      <c r="H82" s="907"/>
      <c r="I82" s="907"/>
      <c r="J82" s="888"/>
      <c r="K82" s="887">
        <v>100</v>
      </c>
      <c r="L82" s="907"/>
      <c r="M82" s="907"/>
      <c r="N82" s="888"/>
      <c r="O82" s="908"/>
      <c r="P82" s="909"/>
      <c r="Q82" s="967"/>
      <c r="R82" s="390"/>
      <c r="S82" s="887">
        <v>50</v>
      </c>
      <c r="T82" s="907"/>
      <c r="U82" s="907"/>
      <c r="V82" s="888"/>
      <c r="W82" s="887">
        <v>50</v>
      </c>
      <c r="X82" s="907"/>
      <c r="Y82" s="907"/>
      <c r="Z82" s="888"/>
      <c r="AA82" s="887">
        <v>100</v>
      </c>
      <c r="AB82" s="907"/>
      <c r="AC82" s="907"/>
      <c r="AD82" s="888"/>
      <c r="AE82" s="908"/>
      <c r="AF82" s="909"/>
    </row>
    <row r="83" spans="1:32" s="44" customFormat="1" ht="21" customHeight="1">
      <c r="A83" s="98">
        <f>IF(N72="","",A82+1)</f>
        <v>19</v>
      </c>
      <c r="B83" s="307" t="str">
        <f>IF('Master sheet'!$D$14="Hindi","पर्यावरण अध्ययन","EVS")</f>
        <v>पर्यावरण अध्ययन</v>
      </c>
      <c r="C83" s="656">
        <f>IFERROR(IF(AND(N72=""),"",VLOOKUP(N72,Marks,69,0)),"")</f>
        <v>45</v>
      </c>
      <c r="D83" s="657"/>
      <c r="E83" s="657"/>
      <c r="F83" s="658"/>
      <c r="G83" s="656">
        <f>IFERROR(IF(AND(N72=""),"",VLOOKUP(N72,Marks,73,0)),"")</f>
        <v>48</v>
      </c>
      <c r="H83" s="657"/>
      <c r="I83" s="657"/>
      <c r="J83" s="658"/>
      <c r="K83" s="914">
        <f>IFERROR(IF(AND(N72=""),"",SUM(C83,G83)),"")</f>
        <v>93</v>
      </c>
      <c r="L83" s="915"/>
      <c r="M83" s="915"/>
      <c r="N83" s="916"/>
      <c r="O83" s="79" t="str">
        <f>IFERROR(IF(AND(N72=""),"",VLOOKUP(N72,Marks,82,0)),"")</f>
        <v>A</v>
      </c>
      <c r="P83" s="208" t="str">
        <f>IFERROR(IF(AND(N72=""),"",VLOOKUP(N72,Marks,80,0)),"")</f>
        <v>P</v>
      </c>
      <c r="Q83" s="967"/>
      <c r="R83" s="307" t="str">
        <f>IF('Master sheet'!$D$14="Hindi","पर्यावरण अध्ययन","EVS")</f>
        <v>पर्यावरण अध्ययन</v>
      </c>
      <c r="S83" s="656">
        <f>IFERROR(IF(AND(AD72=""),"",VLOOKUP(AD72,Marks,69,0)),"")</f>
        <v>45</v>
      </c>
      <c r="T83" s="657"/>
      <c r="U83" s="657"/>
      <c r="V83" s="658"/>
      <c r="W83" s="656">
        <f>IFERROR(IF(AND(AD72=""),"",VLOOKUP(AD72,Marks,73,0)),"")</f>
        <v>47</v>
      </c>
      <c r="X83" s="657"/>
      <c r="Y83" s="657"/>
      <c r="Z83" s="658"/>
      <c r="AA83" s="914">
        <f>IFERROR(IF(AND(AD72=""),"",SUM(S83,W83)),"")</f>
        <v>92</v>
      </c>
      <c r="AB83" s="915"/>
      <c r="AC83" s="915"/>
      <c r="AD83" s="916"/>
      <c r="AE83" s="79" t="str">
        <f>IFERROR(IF(AND(AD72=""),"",VLOOKUP(AD72,Marks,82,0)),"")</f>
        <v>A</v>
      </c>
      <c r="AF83" s="208" t="str">
        <f>IFERROR(IF(AND(AD72=""),"",VLOOKUP(AD72,Marks,80,0)),"")</f>
        <v>P</v>
      </c>
    </row>
    <row r="84" spans="1:32" s="44" customFormat="1" ht="9" customHeight="1">
      <c r="A84" s="98">
        <f>IF(N72="","",A83+1)</f>
        <v>20</v>
      </c>
      <c r="B84" s="913"/>
      <c r="C84" s="913"/>
      <c r="D84" s="913"/>
      <c r="E84" s="913"/>
      <c r="F84" s="913"/>
      <c r="G84" s="913"/>
      <c r="H84" s="913"/>
      <c r="I84" s="913"/>
      <c r="J84" s="913"/>
      <c r="K84" s="913"/>
      <c r="L84" s="913"/>
      <c r="M84" s="913"/>
      <c r="N84" s="913"/>
      <c r="O84" s="913"/>
      <c r="P84" s="913"/>
      <c r="Q84" s="967"/>
      <c r="R84" s="913"/>
      <c r="S84" s="913"/>
      <c r="T84" s="913"/>
      <c r="U84" s="913"/>
      <c r="V84" s="913"/>
      <c r="W84" s="913"/>
      <c r="X84" s="913"/>
      <c r="Y84" s="913"/>
      <c r="Z84" s="913"/>
      <c r="AA84" s="913"/>
      <c r="AB84" s="913"/>
      <c r="AC84" s="913"/>
      <c r="AD84" s="913"/>
      <c r="AE84" s="913"/>
      <c r="AF84" s="913"/>
    </row>
    <row r="85" spans="1:32" s="44" customFormat="1" ht="18.95" customHeight="1">
      <c r="A85" s="98">
        <f>IF(N72="","",A84+1)</f>
        <v>21</v>
      </c>
      <c r="B85" s="964" t="str">
        <f>IF('Master sheet'!$D$14="Hindi","अतिरिक्त विषय ","Extra Subject")</f>
        <v xml:space="preserve">अतिरिक्त विषय </v>
      </c>
      <c r="C85" s="964"/>
      <c r="D85" s="964"/>
      <c r="E85" s="964"/>
      <c r="F85" s="964"/>
      <c r="G85" s="964"/>
      <c r="H85" s="964"/>
      <c r="I85" s="964"/>
      <c r="J85" s="964"/>
      <c r="K85" s="964"/>
      <c r="L85" s="964"/>
      <c r="M85" s="964"/>
      <c r="N85" s="964"/>
      <c r="O85" s="964"/>
      <c r="P85" s="964"/>
      <c r="Q85" s="967"/>
      <c r="R85" s="965" t="str">
        <f>IF('Master sheet'!$D$14="Hindi","अतिरिक्त विषय ","Extra Subject")</f>
        <v xml:space="preserve">अतिरिक्त विषय </v>
      </c>
      <c r="S85" s="965"/>
      <c r="T85" s="965"/>
      <c r="U85" s="965"/>
      <c r="V85" s="965"/>
      <c r="W85" s="965"/>
      <c r="X85" s="965"/>
      <c r="Y85" s="965"/>
      <c r="Z85" s="965"/>
      <c r="AA85" s="965"/>
      <c r="AB85" s="965"/>
      <c r="AC85" s="965"/>
      <c r="AD85" s="965"/>
      <c r="AE85" s="965"/>
      <c r="AF85" s="965"/>
    </row>
    <row r="86" spans="1:32" s="411" customFormat="1" ht="18.95" customHeight="1">
      <c r="A86" s="98">
        <f>IF(N72="","",A85+1)</f>
        <v>22</v>
      </c>
      <c r="B86" s="410" t="str">
        <f>IF('Master sheet'!$D$14="Hindi","विषय","Subject")</f>
        <v>विषय</v>
      </c>
      <c r="C86" s="962" t="str">
        <f>IF('Master sheet'!$D$14="Hindi","पूर्णांक","M.M.")</f>
        <v>पूर्णांक</v>
      </c>
      <c r="D86" s="963"/>
      <c r="E86" s="962" t="str">
        <f>IF('Master sheet'!$D$14="Hindi","प्राप्तांक","Ob.M.")</f>
        <v>प्राप्तांक</v>
      </c>
      <c r="F86" s="963"/>
      <c r="G86" s="962" t="str">
        <f>IF('Master sheet'!$D$14="Hindi","ग्रेड","Grade")</f>
        <v>ग्रेड</v>
      </c>
      <c r="H86" s="963"/>
      <c r="I86" s="962" t="str">
        <f>IF('Master sheet'!$D$14="Hindi","विषय","Subject")</f>
        <v>विषय</v>
      </c>
      <c r="J86" s="963"/>
      <c r="K86" s="962" t="str">
        <f>IF('Master sheet'!$D$14="Hindi","पूर्णांक","M.M.")</f>
        <v>पूर्णांक</v>
      </c>
      <c r="L86" s="963"/>
      <c r="M86" s="962" t="str">
        <f>IF('Master sheet'!$D$14="Hindi","प्राप्तांक","Ob.M.")</f>
        <v>प्राप्तांक</v>
      </c>
      <c r="N86" s="963"/>
      <c r="O86" s="962" t="str">
        <f>IF('Master sheet'!$D$14="Hindi","ग्रेड","Grade")</f>
        <v>ग्रेड</v>
      </c>
      <c r="P86" s="963"/>
      <c r="Q86" s="967"/>
      <c r="R86" s="410" t="str">
        <f>IF('Master sheet'!$D$14="Hindi","विषय","Subject")</f>
        <v>विषय</v>
      </c>
      <c r="S86" s="962" t="str">
        <f>IF('Master sheet'!$D$14="Hindi","पूर्णांक","M.M.")</f>
        <v>पूर्णांक</v>
      </c>
      <c r="T86" s="963"/>
      <c r="U86" s="962" t="str">
        <f>IF('Master sheet'!$D$14="Hindi","प्राप्तांक","Ob.M.")</f>
        <v>प्राप्तांक</v>
      </c>
      <c r="V86" s="963"/>
      <c r="W86" s="962" t="str">
        <f>IF('Master sheet'!$D$14="Hindi","ग्रेड","Grade")</f>
        <v>ग्रेड</v>
      </c>
      <c r="X86" s="963"/>
      <c r="Y86" s="962" t="str">
        <f>IF('Master sheet'!$D$14="Hindi","विषय","Subject")</f>
        <v>विषय</v>
      </c>
      <c r="Z86" s="963"/>
      <c r="AA86" s="962" t="str">
        <f>IF('Master sheet'!$D$14="Hindi","पूर्णांक","M.M.")</f>
        <v>पूर्णांक</v>
      </c>
      <c r="AB86" s="963"/>
      <c r="AC86" s="962" t="str">
        <f>IF('Master sheet'!$D$14="Hindi","प्राप्तांक","Ob.M.")</f>
        <v>प्राप्तांक</v>
      </c>
      <c r="AD86" s="963"/>
      <c r="AE86" s="962" t="str">
        <f>IF('Master sheet'!$D$14="Hindi","ग्रेड","Grade")</f>
        <v>ग्रेड</v>
      </c>
      <c r="AF86" s="963"/>
    </row>
    <row r="87" spans="1:32" s="44" customFormat="1" ht="22.5" customHeight="1">
      <c r="A87" s="98">
        <f>IF(N72="","",A86+1)</f>
        <v>23</v>
      </c>
      <c r="B87" s="302" t="str">
        <f>IF(AND(N72=""),"",'Result Sheet'!$DA$4)</f>
        <v>COMPUTER</v>
      </c>
      <c r="C87" s="898">
        <f>IF(AND(N72=""),"",'Result Sheet'!$DC$7)</f>
        <v>100</v>
      </c>
      <c r="D87" s="898"/>
      <c r="E87" s="899">
        <f>IFERROR(IF(AND(N72=""),"",VLOOKUP(N72,Marks,106,0)),"")</f>
        <v>0</v>
      </c>
      <c r="F87" s="899"/>
      <c r="G87" s="900" t="str">
        <f>IFERROR(IF(AND(N72=""),"",VLOOKUP(N72,Marks,107,0)),"")</f>
        <v/>
      </c>
      <c r="H87" s="900"/>
      <c r="I87" s="901" t="str">
        <f>IF(AND(N72=""),"",'Result Sheet'!$DE$4)</f>
        <v>G.K.</v>
      </c>
      <c r="J87" s="901"/>
      <c r="K87" s="898">
        <f>IF(AND(N72=""),"",'Result Sheet'!$DG$7)</f>
        <v>100</v>
      </c>
      <c r="L87" s="898"/>
      <c r="M87" s="899">
        <f>IFERROR(IF(AND(N72=""),"",VLOOKUP(N72,Marks,110,0)),"")</f>
        <v>0</v>
      </c>
      <c r="N87" s="899"/>
      <c r="O87" s="900" t="str">
        <f>IFERROR(IF(AND(N72=""),"",VLOOKUP(N72,Marks,111,0)),"")</f>
        <v/>
      </c>
      <c r="P87" s="900"/>
      <c r="Q87" s="967"/>
      <c r="R87" s="302" t="str">
        <f>IF(AND(AD72=""),"",'Result Sheet'!$DA$4)</f>
        <v>COMPUTER</v>
      </c>
      <c r="S87" s="898">
        <f>IF(AND(AD72=""),"",'Result Sheet'!$DC$7)</f>
        <v>100</v>
      </c>
      <c r="T87" s="898"/>
      <c r="U87" s="899">
        <f>IFERROR(IF(AND(AD72=""),"",VLOOKUP(AD72,Marks,106,0)),"")</f>
        <v>0</v>
      </c>
      <c r="V87" s="899"/>
      <c r="W87" s="900" t="str">
        <f>IFERROR(IF(AND(AD72=""),"",VLOOKUP(AD72,Marks,107,0)),"")</f>
        <v/>
      </c>
      <c r="X87" s="900"/>
      <c r="Y87" s="901" t="str">
        <f>IF(AND(AD72=""),"",'Result Sheet'!$DE$4)</f>
        <v>G.K.</v>
      </c>
      <c r="Z87" s="901"/>
      <c r="AA87" s="898">
        <f>IF(AND(AD72=""),"",'Result Sheet'!$DG$7)</f>
        <v>100</v>
      </c>
      <c r="AB87" s="898"/>
      <c r="AC87" s="899">
        <f>IFERROR(IF(AND(AD72=""),"",VLOOKUP(AD72,Marks,110,0)),"")</f>
        <v>0</v>
      </c>
      <c r="AD87" s="899"/>
      <c r="AE87" s="900" t="str">
        <f>IFERROR(IF(AND(AD72=""),"",VLOOKUP(AD72,Marks,111,0)),"")</f>
        <v/>
      </c>
      <c r="AF87" s="900"/>
    </row>
    <row r="88" spans="1:32" s="44" customFormat="1" ht="22.5" customHeight="1">
      <c r="A88" s="98">
        <f>IF(N72="","",A87+1)</f>
        <v>24</v>
      </c>
      <c r="B88" s="918" t="str">
        <f>IF('Master sheet'!$D$14="Hindi","विषय","Subject")</f>
        <v>विषय</v>
      </c>
      <c r="C88" s="918"/>
      <c r="D88" s="919" t="str">
        <f>IF('Master sheet'!$D$14="Hindi","प्राप्तांक","Marks ")</f>
        <v>प्राप्तांक</v>
      </c>
      <c r="E88" s="920"/>
      <c r="F88" s="305" t="str">
        <f>IF('Master sheet'!$D$14="Hindi","ग्रेड","Grade")</f>
        <v>ग्रेड</v>
      </c>
      <c r="G88" s="918" t="str">
        <f>IF('Master sheet'!$D$14="Hindi","विषय","Subject")</f>
        <v>विषय</v>
      </c>
      <c r="H88" s="918"/>
      <c r="I88" s="919" t="str">
        <f>IF('Master sheet'!$D$14="Hindi","प्राप्तांक","Marks")</f>
        <v>प्राप्तांक</v>
      </c>
      <c r="J88" s="920"/>
      <c r="K88" s="305" t="str">
        <f>IF('Master sheet'!$D$14="Hindi","ग्रेड","Grade")</f>
        <v>ग्रेड</v>
      </c>
      <c r="L88" s="918" t="str">
        <f>IF('Master sheet'!$D$14="Hindi","विषय","Subject")</f>
        <v>विषय</v>
      </c>
      <c r="M88" s="918"/>
      <c r="N88" s="919" t="str">
        <f>IF('Master sheet'!$D$14="Hindi","प्राप्तांक","Marks")</f>
        <v>प्राप्तांक</v>
      </c>
      <c r="O88" s="920"/>
      <c r="P88" s="344" t="str">
        <f>IF('Master sheet'!$D$14="Hindi","ग्रेड","Grade")</f>
        <v>ग्रेड</v>
      </c>
      <c r="Q88" s="967"/>
      <c r="R88" s="918" t="str">
        <f>IF('Master sheet'!$D$14="Hindi","विषय","Subject")</f>
        <v>विषय</v>
      </c>
      <c r="S88" s="918"/>
      <c r="T88" s="919" t="str">
        <f>IF('Master sheet'!$D$14="Hindi","प्राप्तांक","Marks")</f>
        <v>प्राप्तांक</v>
      </c>
      <c r="U88" s="920"/>
      <c r="V88" s="305" t="str">
        <f>IF('Master sheet'!$D$14="Hindi","ग्रेड","Grade")</f>
        <v>ग्रेड</v>
      </c>
      <c r="W88" s="918" t="str">
        <f>IF('Master sheet'!$D$14="Hindi","विषय","Subject")</f>
        <v>विषय</v>
      </c>
      <c r="X88" s="918"/>
      <c r="Y88" s="919" t="str">
        <f>IF('Master sheet'!$D$14="Hindi","प्राप्तांक","Marks")</f>
        <v>प्राप्तांक</v>
      </c>
      <c r="Z88" s="920"/>
      <c r="AA88" s="305" t="str">
        <f>IF('Master sheet'!$D$14="Hindi","ग्रेड","Grade")</f>
        <v>ग्रेड</v>
      </c>
      <c r="AB88" s="918" t="str">
        <f>IF('Master sheet'!$D$14="Hindi","विषय","Subject")</f>
        <v>विषय</v>
      </c>
      <c r="AC88" s="918"/>
      <c r="AD88" s="919" t="str">
        <f>IF('Master sheet'!$D$14="Hindi","प्राप्तांक","Marks")</f>
        <v>प्राप्तांक</v>
      </c>
      <c r="AE88" s="920"/>
      <c r="AF88" s="344" t="str">
        <f>IF('Master sheet'!$D$14="Hindi","ग्रेड","Grade")</f>
        <v>ग्रेड</v>
      </c>
    </row>
    <row r="89" spans="1:32" s="44" customFormat="1" ht="21.75" customHeight="1">
      <c r="A89" s="98">
        <f>IF(N72="","",A88+1)</f>
        <v>25</v>
      </c>
      <c r="B89" s="921" t="str">
        <f>IF('Master sheet'!$D$14="Hindi","कार्यानुभव","WORK EXP.")</f>
        <v>कार्यानुभव</v>
      </c>
      <c r="C89" s="922"/>
      <c r="D89" s="922"/>
      <c r="E89" s="70">
        <f>IFERROR(IF(AND(N72=""),"",VLOOKUP(N72,Marks,85,0)),"")</f>
        <v>46</v>
      </c>
      <c r="F89" s="79" t="str">
        <f>IFERROR(IF(AND(N72=""),"",VLOOKUP(N72,Marks,89,0)),"")</f>
        <v>A+</v>
      </c>
      <c r="G89" s="921" t="str">
        <f>IF('Master sheet'!$D$14="Hindi","कला शिक्षा","ART EDU.")</f>
        <v>कला शिक्षा</v>
      </c>
      <c r="H89" s="922"/>
      <c r="I89" s="922"/>
      <c r="J89" s="70">
        <f>IFERROR(IF(AND(N72=""),"",VLOOKUP(N72,Marks,92,0)),"")</f>
        <v>35</v>
      </c>
      <c r="K89" s="79" t="str">
        <f>IFERROR(IF(AND(N72=""),"",VLOOKUP(N72,Marks,96,0)),"")</f>
        <v>B</v>
      </c>
      <c r="L89" s="923" t="str">
        <f>IF('Master sheet'!$D$14="Hindi","स्वा. एवं शा. शिक्षा","HE.&amp;PH. EDU.")</f>
        <v>स्वा. एवं शा. शिक्षा</v>
      </c>
      <c r="M89" s="924"/>
      <c r="N89" s="924"/>
      <c r="O89" s="70">
        <f>IFERROR(IF(AND(N72=""),"",VLOOKUP(N72,Marks,99,0)),"")</f>
        <v>83</v>
      </c>
      <c r="P89" s="79" t="str">
        <f>IFERROR(IF(AND(N72=""),"",VLOOKUP(N72,Marks,103,0)),"")</f>
        <v>A</v>
      </c>
      <c r="Q89" s="967"/>
      <c r="R89" s="901" t="str">
        <f>IF('Master sheet'!$D$14="Hindi","कार्यानुभव","WORK EXP.")</f>
        <v>कार्यानुभव</v>
      </c>
      <c r="S89" s="901"/>
      <c r="T89" s="901"/>
      <c r="U89" s="70">
        <f>IFERROR(IF(AND(AD72=""),"",VLOOKUP(AD72,Marks,85,0)),"")</f>
        <v>43</v>
      </c>
      <c r="V89" s="79" t="str">
        <f>IFERROR(IF(AND(AD72=""),"",VLOOKUP(AD72,Marks,89,0)),"")</f>
        <v>A</v>
      </c>
      <c r="W89" s="901" t="str">
        <f>IF('Master sheet'!$D$14="Hindi","कला शिक्षा","ART EDU.")</f>
        <v>कला शिक्षा</v>
      </c>
      <c r="X89" s="901"/>
      <c r="Y89" s="901"/>
      <c r="Z89" s="70">
        <f>IFERROR(IF(AND(AD72=""),"",VLOOKUP(AD72,Marks,92,0)),"")</f>
        <v>33</v>
      </c>
      <c r="AA89" s="79" t="str">
        <f>IFERROR(IF(AND(AD72=""),"",VLOOKUP(AD72,Marks,96,0)),"")</f>
        <v>B</v>
      </c>
      <c r="AB89" s="961" t="str">
        <f>IF('Master sheet'!$D$14="Hindi","स्वा. एवं शा. शिक्षा","HE.&amp;PH. EDU.")</f>
        <v>स्वा. एवं शा. शिक्षा</v>
      </c>
      <c r="AC89" s="961"/>
      <c r="AD89" s="961"/>
      <c r="AE89" s="70">
        <f>IFERROR(IF(AND(AD72=""),"",VLOOKUP(AD72,Marks,99,0)),"")</f>
        <v>84</v>
      </c>
      <c r="AF89" s="79" t="str">
        <f>IFERROR(IF(AND(AD72=""),"",VLOOKUP(AD72,Marks,103,0)),"")</f>
        <v>A</v>
      </c>
    </row>
    <row r="90" spans="1:32" s="44" customFormat="1" ht="21" customHeight="1">
      <c r="A90" s="98">
        <f>IF(N72="","",A89+1)</f>
        <v>26</v>
      </c>
      <c r="B90" s="903" t="str">
        <f>IF('Master sheet'!$D$14="Hindi","कुल कार्य दिवस :-","Total Meeting :-")</f>
        <v>कुल कार्य दिवस :-</v>
      </c>
      <c r="C90" s="903"/>
      <c r="D90" s="903"/>
      <c r="E90" s="902">
        <f>IFERROR(IF(AND(N72=""),"",VLOOKUP(N72,Marks,117,0)),"")</f>
        <v>220</v>
      </c>
      <c r="F90" s="902"/>
      <c r="G90" s="902"/>
      <c r="H90" s="902"/>
      <c r="I90" s="903" t="str">
        <f>IF('Master sheet'!$D$14="Hindi","कुल उपस्थिति :-","Total Attendance :-")</f>
        <v>कुल उपस्थिति :-</v>
      </c>
      <c r="J90" s="903"/>
      <c r="K90" s="903"/>
      <c r="L90" s="903"/>
      <c r="M90" s="904">
        <f>IFERROR(IF(AND(N72=""),"",VLOOKUP(N72,Marks,118,0)),"")</f>
        <v>0</v>
      </c>
      <c r="N90" s="904"/>
      <c r="O90" s="904"/>
      <c r="P90" s="904"/>
      <c r="Q90" s="967"/>
      <c r="R90" s="903" t="str">
        <f>IF('Master sheet'!$D$14="Hindi","कुल कार्य दिवस :-","Total Meeting :-")</f>
        <v>कुल कार्य दिवस :-</v>
      </c>
      <c r="S90" s="903"/>
      <c r="T90" s="903"/>
      <c r="U90" s="902">
        <f>IFERROR(IF(AND(AD72=""),"",VLOOKUP(AD72,Marks,117,0)),"")</f>
        <v>220</v>
      </c>
      <c r="V90" s="902"/>
      <c r="W90" s="902"/>
      <c r="X90" s="902"/>
      <c r="Y90" s="903" t="str">
        <f>IF('Master sheet'!$D$14="Hindi","कुल उपस्थिति :-","Total Attendance :-")</f>
        <v>कुल उपस्थिति :-</v>
      </c>
      <c r="Z90" s="903"/>
      <c r="AA90" s="903"/>
      <c r="AB90" s="903"/>
      <c r="AC90" s="904">
        <f>IFERROR(IF(AND(AD72=""),"",VLOOKUP(AD72,Marks,118,0)),"")</f>
        <v>26</v>
      </c>
      <c r="AD90" s="904"/>
      <c r="AE90" s="904"/>
      <c r="AF90" s="904"/>
    </row>
    <row r="91" spans="1:32" s="44" customFormat="1" ht="21" customHeight="1">
      <c r="A91" s="98">
        <f>IF(N72="","",A90+1)</f>
        <v>27</v>
      </c>
      <c r="B91" s="903" t="str">
        <f>IF('Master sheet'!$D$14="Hindi","परिणाम :-","Result :-")</f>
        <v>परिणाम :-</v>
      </c>
      <c r="C91" s="903"/>
      <c r="D91" s="903"/>
      <c r="E91" s="926" t="str">
        <f>IFERROR(IF(AND(N72=""),"",VLOOKUP(N72,Marks,116,0)),"")</f>
        <v>कक्षोंन्नति</v>
      </c>
      <c r="F91" s="926"/>
      <c r="G91" s="926"/>
      <c r="H91" s="926"/>
      <c r="I91" s="903" t="str">
        <f>IF('Master sheet'!$D$14="Hindi","परिणाम प्रतिशत में :-","Result in Percentage :-")</f>
        <v>परिणाम प्रतिशत में :-</v>
      </c>
      <c r="J91" s="903"/>
      <c r="K91" s="903"/>
      <c r="L91" s="903"/>
      <c r="M91" s="927">
        <f>IFERROR(IF(AND(N72=""),"",VLOOKUP(N72,Marks,113,0)),"")</f>
        <v>81.599999999999994</v>
      </c>
      <c r="N91" s="927"/>
      <c r="O91" s="927"/>
      <c r="P91" s="927"/>
      <c r="Q91" s="967"/>
      <c r="R91" s="903" t="str">
        <f>IF('Master sheet'!$D$14="Hindi","परिणाम :-","Result :-")</f>
        <v>परिणाम :-</v>
      </c>
      <c r="S91" s="903"/>
      <c r="T91" s="903"/>
      <c r="U91" s="926" t="str">
        <f>IFERROR(IF(AND(AD72=""),"",VLOOKUP(AD72,Marks,116,0)),"")</f>
        <v>कक्षोंन्नति</v>
      </c>
      <c r="V91" s="926"/>
      <c r="W91" s="926"/>
      <c r="X91" s="926"/>
      <c r="Y91" s="903" t="str">
        <f>IF('Master sheet'!$D$14="Hindi","परिणाम प्रतिशत में :-","Result in Percentage :-")</f>
        <v>परिणाम प्रतिशत में :-</v>
      </c>
      <c r="Z91" s="903"/>
      <c r="AA91" s="903"/>
      <c r="AB91" s="903"/>
      <c r="AC91" s="927">
        <f>IFERROR(IF(AND(AD72=""),"",VLOOKUP(AD72,Marks,113,0)),"")</f>
        <v>79</v>
      </c>
      <c r="AD91" s="927"/>
      <c r="AE91" s="927"/>
      <c r="AF91" s="927"/>
    </row>
    <row r="92" spans="1:32" s="44" customFormat="1" ht="21" customHeight="1">
      <c r="A92" s="98">
        <f>IF(N72="","",A91+1)</f>
        <v>28</v>
      </c>
      <c r="B92" s="903" t="str">
        <f>IF('Master sheet'!$D$14="Hindi","श्रेणी / ग्रेड :-","Division / Grade :-")</f>
        <v>श्रेणी / ग्रेड :-</v>
      </c>
      <c r="C92" s="903"/>
      <c r="D92" s="903"/>
      <c r="E92" s="209" t="str">
        <f>IFERROR(IF(AND(N72=""),"",VLOOKUP(N72,Marks,114,0)),"")</f>
        <v>I</v>
      </c>
      <c r="F92" s="210" t="s">
        <v>128</v>
      </c>
      <c r="G92" s="928" t="str">
        <f>IFERROR(IF(AND(N72=""),"",VLOOKUP(N72,Marks,119,0)),"")</f>
        <v>B</v>
      </c>
      <c r="H92" s="928"/>
      <c r="I92" s="903" t="str">
        <f>IF('Master sheet'!$D$14="Hindi","कक्षा में स्थान :-","Position in the Class :-")</f>
        <v>कक्षा में स्थान :-</v>
      </c>
      <c r="J92" s="903"/>
      <c r="K92" s="903"/>
      <c r="L92" s="903"/>
      <c r="M92" s="929">
        <f>IFERROR(IF(AND(N72=""),"",VLOOKUP(N72,Marks,115,0)),"")</f>
        <v>7.9999999999999964</v>
      </c>
      <c r="N92" s="929"/>
      <c r="O92" s="929"/>
      <c r="P92" s="929"/>
      <c r="Q92" s="967"/>
      <c r="R92" s="903" t="str">
        <f>IF('Master sheet'!$D$14="Hindi","श्रेणी / ग्रेड :-","Division / Grade :-")</f>
        <v>श्रेणी / ग्रेड :-</v>
      </c>
      <c r="S92" s="903"/>
      <c r="T92" s="903"/>
      <c r="U92" s="209" t="str">
        <f>IFERROR(IF(AND(AD72=""),"",VLOOKUP(AD72,Marks,114,0)),"")</f>
        <v>I</v>
      </c>
      <c r="V92" s="210" t="s">
        <v>128</v>
      </c>
      <c r="W92" s="928" t="str">
        <f>IFERROR(IF(AND(AD72=""),"",VLOOKUP(AD72,Marks,119,0)),"")</f>
        <v>B</v>
      </c>
      <c r="X92" s="928"/>
      <c r="Y92" s="903" t="str">
        <f>IF('Master sheet'!$D$14="Hindi","कक्षा में स्थान :-","Position in the Class :-")</f>
        <v>कक्षा में स्थान :-</v>
      </c>
      <c r="Z92" s="903"/>
      <c r="AA92" s="903"/>
      <c r="AB92" s="903"/>
      <c r="AC92" s="929">
        <f>IFERROR(IF(AND(AD72=""),"",VLOOKUP(AD72,Marks,115,0)),"")</f>
        <v>17.000000000000298</v>
      </c>
      <c r="AD92" s="929"/>
      <c r="AE92" s="929"/>
      <c r="AF92" s="929"/>
    </row>
    <row r="93" spans="1:32" s="44" customFormat="1" ht="21" customHeight="1">
      <c r="A93" s="98">
        <f>IF(N72="","",A92+1)</f>
        <v>29</v>
      </c>
      <c r="B93" s="930" t="str">
        <f>IF('Master sheet'!$D$14="Hindi","परीक्षा परिणाम घोषणा दिनांक :-","Result Declaration Date :-")</f>
        <v>परीक्षा परिणाम घोषणा दिनांक :-</v>
      </c>
      <c r="C93" s="930"/>
      <c r="D93" s="930"/>
      <c r="E93" s="931">
        <f>IFERROR(IF(AND(N72=""),"",'Master sheet'!$D$13),"")</f>
        <v>46106</v>
      </c>
      <c r="F93" s="931"/>
      <c r="G93" s="931"/>
      <c r="H93" s="348"/>
      <c r="I93" s="71"/>
      <c r="J93" s="71"/>
      <c r="K93" s="45"/>
      <c r="L93" s="71"/>
      <c r="M93" s="71"/>
      <c r="N93" s="71"/>
      <c r="O93" s="71"/>
      <c r="P93" s="71"/>
      <c r="Q93" s="967"/>
      <c r="R93" s="930" t="str">
        <f>IF('Master sheet'!$D$14="Hindi","परीक्षा परिणाम घोषणा दिनांक :-","Result Declaration Date :-")</f>
        <v>परीक्षा परिणाम घोषणा दिनांक :-</v>
      </c>
      <c r="S93" s="930"/>
      <c r="T93" s="930"/>
      <c r="U93" s="931">
        <f>IFERROR(IF(AND(AD72=""),"",'Master sheet'!$D$13),"")</f>
        <v>46106</v>
      </c>
      <c r="V93" s="931"/>
      <c r="W93" s="931"/>
      <c r="X93" s="348"/>
      <c r="Y93" s="71"/>
      <c r="Z93" s="71"/>
      <c r="AA93" s="45"/>
      <c r="AB93" s="71"/>
      <c r="AC93" s="71"/>
      <c r="AD93" s="71"/>
      <c r="AE93" s="71"/>
      <c r="AF93" s="71"/>
    </row>
    <row r="94" spans="1:32" s="44" customFormat="1" ht="39" customHeight="1">
      <c r="A94" s="98">
        <f>IF(N72="","",A93+1)</f>
        <v>30</v>
      </c>
      <c r="B94" s="932" t="str">
        <f>IFERROR(IF(AND(N72=""),"",'Result Sheet'!$DO$211),"")</f>
        <v>( PUSHPENDRA JAWRA )</v>
      </c>
      <c r="C94" s="932"/>
      <c r="D94" s="932"/>
      <c r="E94" s="932"/>
      <c r="F94" s="933" t="str">
        <f>IF(AND(N72=""),"",CONCATENATE("(",'Master sheet'!$D$17," )"))</f>
        <v>(Suresh Kumar )</v>
      </c>
      <c r="G94" s="933"/>
      <c r="H94" s="933"/>
      <c r="I94" s="933"/>
      <c r="J94" s="933"/>
      <c r="K94" s="933" t="str">
        <f>IF(AND(N72=""),"",CONCATENATE("(",'Master sheet'!$D$15," )"))</f>
        <v>(Dewanand )</v>
      </c>
      <c r="L94" s="933"/>
      <c r="M94" s="933"/>
      <c r="N94" s="933"/>
      <c r="O94" s="933"/>
      <c r="P94" s="933"/>
      <c r="Q94" s="967"/>
      <c r="R94" s="932" t="str">
        <f>IFERROR(IF(AND(AD72=""),"",'Result Sheet'!$DO$211),"")</f>
        <v>( PUSHPENDRA JAWRA )</v>
      </c>
      <c r="S94" s="932"/>
      <c r="T94" s="932"/>
      <c r="U94" s="932"/>
      <c r="V94" s="933" t="str">
        <f>IF(AND(AD72=""),"",CONCATENATE("(",'Master sheet'!$D$17," )"))</f>
        <v>(Suresh Kumar )</v>
      </c>
      <c r="W94" s="933"/>
      <c r="X94" s="933"/>
      <c r="Y94" s="933"/>
      <c r="Z94" s="933"/>
      <c r="AA94" s="933" t="str">
        <f>IF(AND(AD72=""),"",CONCATENATE("(",'Master sheet'!$D$15," )"))</f>
        <v>(Dewanand )</v>
      </c>
      <c r="AB94" s="933"/>
      <c r="AC94" s="933"/>
      <c r="AD94" s="933"/>
      <c r="AE94" s="933"/>
      <c r="AF94" s="933"/>
    </row>
    <row r="95" spans="1:32" s="44" customFormat="1" ht="21" customHeight="1">
      <c r="A95" s="98">
        <f>IF(N72="","",A94+1)</f>
        <v>31</v>
      </c>
      <c r="B95" s="934" t="str">
        <f>IF('Master sheet'!$D$14="Hindi","हस्ताक्षर कक्षाध्यापक","Signature of the class teacher")</f>
        <v>हस्ताक्षर कक्षाध्यापक</v>
      </c>
      <c r="C95" s="934"/>
      <c r="D95" s="934"/>
      <c r="E95" s="934"/>
      <c r="F95" s="934" t="str">
        <f>IF('Master sheet'!$D$14="Hindi","हस्ताक्षर परीक्षा प्रभारी","Signature of the exam. Incharge")</f>
        <v>हस्ताक्षर परीक्षा प्रभारी</v>
      </c>
      <c r="G95" s="934"/>
      <c r="H95" s="934"/>
      <c r="I95" s="934"/>
      <c r="J95" s="934"/>
      <c r="K95" s="934" t="str">
        <f>IF('Master sheet'!$D$14="Hindi","हस्ताक्षर संस्था प्रधान","Head of Institute's Signature")</f>
        <v>हस्ताक्षर संस्था प्रधान</v>
      </c>
      <c r="L95" s="934"/>
      <c r="M95" s="934"/>
      <c r="N95" s="934"/>
      <c r="O95" s="934"/>
      <c r="P95" s="934"/>
      <c r="Q95" s="967"/>
      <c r="R95" s="934" t="str">
        <f>IF('Master sheet'!$D$14="Hindi","हस्ताक्षर कक्षाध्यापक","Signature of the class teacher")</f>
        <v>हस्ताक्षर कक्षाध्यापक</v>
      </c>
      <c r="S95" s="934"/>
      <c r="T95" s="934"/>
      <c r="U95" s="934"/>
      <c r="V95" s="934" t="str">
        <f>IF('Master sheet'!$D$14="Hindi","हस्ताक्षर परीक्षा प्रभारी","Signature of the exam. Incharge")</f>
        <v>हस्ताक्षर परीक्षा प्रभारी</v>
      </c>
      <c r="W95" s="934"/>
      <c r="X95" s="934"/>
      <c r="Y95" s="934"/>
      <c r="Z95" s="934"/>
      <c r="AA95" s="934" t="str">
        <f>IF('Master sheet'!$D$14="Hindi","हस्ताक्षर संस्था प्रधान","Head of Institute's Signature")</f>
        <v>हस्ताक्षर संस्था प्रधान</v>
      </c>
      <c r="AB95" s="934"/>
      <c r="AC95" s="934"/>
      <c r="AD95" s="934"/>
      <c r="AE95" s="934"/>
      <c r="AF95" s="934"/>
    </row>
    <row r="97" spans="1:32" s="44" customFormat="1" ht="21.95" customHeight="1">
      <c r="A97" s="97">
        <f>IF(N104="","",1)</f>
        <v>1</v>
      </c>
      <c r="B97" s="935" t="str">
        <f>IF('Master sheet'!$D$14="Hindi","वार्षिक रिपोर्ट कार्ड ","Report Card")</f>
        <v xml:space="preserve">वार्षिक रिपोर्ट कार्ड </v>
      </c>
      <c r="C97" s="935"/>
      <c r="D97" s="935"/>
      <c r="E97" s="935"/>
      <c r="F97" s="935"/>
      <c r="G97" s="935"/>
      <c r="H97" s="935"/>
      <c r="I97" s="935"/>
      <c r="J97" s="935"/>
      <c r="K97" s="935"/>
      <c r="L97" s="935"/>
      <c r="M97" s="935"/>
      <c r="N97" s="935"/>
      <c r="O97" s="935"/>
      <c r="P97" s="935"/>
      <c r="Q97" s="967" t="s">
        <v>98</v>
      </c>
      <c r="R97" s="935" t="str">
        <f>IF('Master sheet'!$D$14="Hindi","वार्षिक रिपोर्ट कार्ड ","Report Card")</f>
        <v xml:space="preserve">वार्षिक रिपोर्ट कार्ड </v>
      </c>
      <c r="S97" s="935"/>
      <c r="T97" s="935"/>
      <c r="U97" s="935"/>
      <c r="V97" s="935"/>
      <c r="W97" s="935"/>
      <c r="X97" s="935"/>
      <c r="Y97" s="935"/>
      <c r="Z97" s="935"/>
      <c r="AA97" s="935"/>
      <c r="AB97" s="935"/>
      <c r="AC97" s="935"/>
      <c r="AD97" s="935"/>
      <c r="AE97" s="935"/>
      <c r="AF97" s="935"/>
    </row>
    <row r="98" spans="1:32" s="44" customFormat="1" ht="21.95" customHeight="1">
      <c r="A98" s="98">
        <f>IF(N104="","",A97+1)</f>
        <v>2</v>
      </c>
      <c r="B98" s="936" t="str">
        <f>IF('Master sheet'!$D$14="Hindi","शिक्षा विभाग, राजस्थान सरकार","Education Department, Rajasthan Government")</f>
        <v>शिक्षा विभाग, राजस्थान सरकार</v>
      </c>
      <c r="C98" s="936"/>
      <c r="D98" s="936"/>
      <c r="E98" s="936"/>
      <c r="F98" s="936"/>
      <c r="G98" s="936"/>
      <c r="H98" s="936"/>
      <c r="I98" s="936"/>
      <c r="J98" s="936"/>
      <c r="K98" s="936"/>
      <c r="L98" s="936"/>
      <c r="M98" s="936"/>
      <c r="N98" s="936"/>
      <c r="O98" s="936"/>
      <c r="P98" s="936"/>
      <c r="Q98" s="967"/>
      <c r="R98" s="936" t="str">
        <f>IF('Master sheet'!$D$14="Hindi","शिक्षा विभाग, राजस्थान सरकार","Education Department, Rajasthan Government")</f>
        <v>शिक्षा विभाग, राजस्थान सरकार</v>
      </c>
      <c r="S98" s="936"/>
      <c r="T98" s="936"/>
      <c r="U98" s="936"/>
      <c r="V98" s="936"/>
      <c r="W98" s="936"/>
      <c r="X98" s="936"/>
      <c r="Y98" s="936"/>
      <c r="Z98" s="936"/>
      <c r="AA98" s="936"/>
      <c r="AB98" s="936"/>
      <c r="AC98" s="936"/>
      <c r="AD98" s="936"/>
      <c r="AE98" s="936"/>
      <c r="AF98" s="936"/>
    </row>
    <row r="99" spans="1:32" s="44" customFormat="1" ht="21.95" customHeight="1">
      <c r="A99" s="98">
        <f>IF(N104="","",A98+1)</f>
        <v>3</v>
      </c>
      <c r="B99" s="968" t="str">
        <f>IF('Master sheet'!$D$14="Hindi","विद्यालय का नाम :-","School Name :- ")</f>
        <v>विद्यालय का नाम :-</v>
      </c>
      <c r="C99" s="968"/>
      <c r="D99" s="968"/>
      <c r="E99" s="969" t="str">
        <f>IF(AND(N104=""),"",IF('Master sheet'!$D$14="Hindi",'Master sheet'!$D$8,'Master sheet'!$D$7))</f>
        <v xml:space="preserve">महात्मा गाँधी राजकीय विद्यालय (अंग्रेजी माध्यम) बर, पाली </v>
      </c>
      <c r="F99" s="969"/>
      <c r="G99" s="969"/>
      <c r="H99" s="969"/>
      <c r="I99" s="969"/>
      <c r="J99" s="969"/>
      <c r="K99" s="969"/>
      <c r="L99" s="969"/>
      <c r="M99" s="969"/>
      <c r="N99" s="969"/>
      <c r="O99" s="969"/>
      <c r="P99" s="969"/>
      <c r="Q99" s="967"/>
      <c r="R99" s="968" t="str">
        <f>IF('Master sheet'!$D$14="Hindi","विद्यालय का नाम :-","School Name :- ")</f>
        <v>विद्यालय का नाम :-</v>
      </c>
      <c r="S99" s="968"/>
      <c r="T99" s="968"/>
      <c r="U99" s="969" t="str">
        <f>IF(AND(AD104=""),"",IF('Master sheet'!$D$14="Hindi",'Master sheet'!$D$8,'Master sheet'!$D$7))</f>
        <v xml:space="preserve">महात्मा गाँधी राजकीय विद्यालय (अंग्रेजी माध्यम) बर, पाली </v>
      </c>
      <c r="V99" s="969"/>
      <c r="W99" s="969"/>
      <c r="X99" s="969"/>
      <c r="Y99" s="969"/>
      <c r="Z99" s="969"/>
      <c r="AA99" s="969"/>
      <c r="AB99" s="969"/>
      <c r="AC99" s="969"/>
      <c r="AD99" s="969"/>
      <c r="AE99" s="969"/>
      <c r="AF99" s="969"/>
    </row>
    <row r="100" spans="1:32" s="44" customFormat="1" ht="15.75" customHeight="1">
      <c r="A100" s="98">
        <f>IF(N104="","",A99+1)</f>
        <v>4</v>
      </c>
      <c r="B100" s="351"/>
      <c r="C100" s="351"/>
      <c r="D100" s="351"/>
      <c r="E100" s="970" t="str">
        <f>IF(AND(N104=""),"",IF('Master sheet'!$D$14="Hindi",CONCATENATE("(विद्यालय मान्यता क्रमांक व वर्ष : ","  ",'Master sheet'!$D$6),CONCATENATE("(School Recognition Number &amp; Years : ","  ",'Master sheet'!$D$6)))</f>
        <v>(विद्यालय मान्यता क्रमांक व वर्ष :   शिक्षा/पाली/1995/2001</v>
      </c>
      <c r="F100" s="970"/>
      <c r="G100" s="970"/>
      <c r="H100" s="970"/>
      <c r="I100" s="970"/>
      <c r="J100" s="970"/>
      <c r="K100" s="970"/>
      <c r="L100" s="970"/>
      <c r="M100" s="970"/>
      <c r="N100" s="970"/>
      <c r="O100" s="970"/>
      <c r="P100" s="970"/>
      <c r="Q100" s="967"/>
      <c r="R100" s="351"/>
      <c r="S100" s="351"/>
      <c r="T100" s="351"/>
      <c r="U100" s="970" t="str">
        <f>IF(AND(AD104=""),"",IF('Master sheet'!$D$14="Hindi",CONCATENATE("(विद्यालय मान्यता क्रमांक व वर्ष : ","  ",'Master sheet'!$D$6),CONCATENATE("(School Recognition Number &amp; Years : ","  ",'Master sheet'!$D$6)))</f>
        <v>(विद्यालय मान्यता क्रमांक व वर्ष :   शिक्षा/पाली/1995/2001</v>
      </c>
      <c r="V100" s="970"/>
      <c r="W100" s="970"/>
      <c r="X100" s="970"/>
      <c r="Y100" s="970"/>
      <c r="Z100" s="970"/>
      <c r="AA100" s="970"/>
      <c r="AB100" s="970"/>
      <c r="AC100" s="970"/>
      <c r="AD100" s="970"/>
      <c r="AE100" s="970"/>
      <c r="AF100" s="970"/>
    </row>
    <row r="101" spans="1:32" s="44" customFormat="1" ht="21.95" customHeight="1">
      <c r="A101" s="98">
        <f>IF(N104="","",A100+1)</f>
        <v>5</v>
      </c>
      <c r="B101" s="347" t="str">
        <f>IF('Master sheet'!$D$14="Hindi","कक्षा  :-","CLASS :- ")</f>
        <v>कक्षा  :-</v>
      </c>
      <c r="C101" s="937" t="str">
        <f>IFERROR(IF(AND(N104=""),"",VLOOKUP(N104,Marks,2,0)),"")</f>
        <v>PP+5</v>
      </c>
      <c r="D101" s="937"/>
      <c r="E101" s="938" t="str">
        <f>IF('Master sheet'!$D$14="Hindi","सेक्शन :-","Section :- ")</f>
        <v>सेक्शन :-</v>
      </c>
      <c r="F101" s="938"/>
      <c r="G101" s="938"/>
      <c r="H101" s="937" t="str">
        <f>IFERROR(IF(AND(N104=""),"",VLOOKUP(N104,Marks,3,0)),"")</f>
        <v>A</v>
      </c>
      <c r="I101" s="937"/>
      <c r="J101" s="939" t="str">
        <f>IF('Master sheet'!$D$14="Hindi","सत्र :- ","Session :- ")</f>
        <v xml:space="preserve">सत्र :- </v>
      </c>
      <c r="K101" s="939"/>
      <c r="L101" s="939"/>
      <c r="M101" s="939"/>
      <c r="N101" s="949" t="str">
        <f>IF(AND(N104=""),"",'Marks Entry Nursery'!$I$2)</f>
        <v>2025-26</v>
      </c>
      <c r="O101" s="949"/>
      <c r="P101" s="949"/>
      <c r="Q101" s="967"/>
      <c r="R101" s="347" t="str">
        <f>IF('Master sheet'!$D$14="Hindi","कक्षा  :-","CLASS :- ")</f>
        <v>कक्षा  :-</v>
      </c>
      <c r="S101" s="937" t="str">
        <f>IFERROR(IF(AND(AD104=""),"",VLOOKUP(AD104,Marks,2,0)),"")</f>
        <v>PP+5</v>
      </c>
      <c r="T101" s="937"/>
      <c r="U101" s="938" t="str">
        <f>IF('Master sheet'!$D$14="Hindi","सेक्शन :-","Section :- ")</f>
        <v>सेक्शन :-</v>
      </c>
      <c r="V101" s="938"/>
      <c r="W101" s="938"/>
      <c r="X101" s="937" t="str">
        <f>IFERROR(IF(AND(AD104=""),"",VLOOKUP(AD104,Marks,3,0)),"")</f>
        <v>A</v>
      </c>
      <c r="Y101" s="937"/>
      <c r="Z101" s="939" t="str">
        <f>IF('Master sheet'!$D$14="Hindi","सत्र :- ","Session :- ")</f>
        <v xml:space="preserve">सत्र :- </v>
      </c>
      <c r="AA101" s="939"/>
      <c r="AB101" s="939"/>
      <c r="AC101" s="939"/>
      <c r="AD101" s="949" t="str">
        <f>IF(AND(AD104=""),"",'Marks Entry Nursery'!$I$2)</f>
        <v>2025-26</v>
      </c>
      <c r="AE101" s="949"/>
      <c r="AF101" s="949"/>
    </row>
    <row r="102" spans="1:32" s="44" customFormat="1" ht="21.95" customHeight="1">
      <c r="A102" s="98">
        <f>IF(N104="","",A101+1)</f>
        <v>6</v>
      </c>
      <c r="B102" s="946" t="str">
        <f>IF('Master sheet'!$D$14="Hindi","विद्यार्थी का नाम :-","Student's Name :-")</f>
        <v>विद्यार्थी का नाम :-</v>
      </c>
      <c r="C102" s="946"/>
      <c r="D102" s="946"/>
      <c r="E102" s="947" t="str">
        <f>IFERROR(IF(AND(N104=""),"",VLOOKUP(N104,Marks,6,0)),"")</f>
        <v>DAKSH PRAJAPAT</v>
      </c>
      <c r="F102" s="947"/>
      <c r="G102" s="947"/>
      <c r="H102" s="947"/>
      <c r="I102" s="947"/>
      <c r="J102" s="925" t="str">
        <f>IF('Master sheet'!$D$14="Hindi","प्रवेशांक :","SR. NO. :")</f>
        <v>प्रवेशांक :</v>
      </c>
      <c r="K102" s="925"/>
      <c r="L102" s="925"/>
      <c r="M102" s="925"/>
      <c r="N102" s="950">
        <f>IFERROR(IF(AND(N104=""),"",VLOOKUP(N104,Marks,5,0)),"")</f>
        <v>942</v>
      </c>
      <c r="O102" s="950"/>
      <c r="P102" s="950"/>
      <c r="Q102" s="967"/>
      <c r="R102" s="946" t="str">
        <f>IF('Master sheet'!$D$14="Hindi","विद्यार्थी का नाम :-","Student's Name :-")</f>
        <v>विद्यार्थी का नाम :-</v>
      </c>
      <c r="S102" s="946"/>
      <c r="T102" s="946"/>
      <c r="U102" s="947" t="str">
        <f>IFERROR(IF(AND(AD104=""),"",VLOOKUP(AD104,Marks,6,0)),"")</f>
        <v>DIVYA BAGRI</v>
      </c>
      <c r="V102" s="947"/>
      <c r="W102" s="947"/>
      <c r="X102" s="947"/>
      <c r="Y102" s="947"/>
      <c r="Z102" s="925" t="str">
        <f>IF('Master sheet'!$D$14="Hindi","प्रवेशांक :","SR. NO. :")</f>
        <v>प्रवेशांक :</v>
      </c>
      <c r="AA102" s="925"/>
      <c r="AB102" s="925"/>
      <c r="AC102" s="925"/>
      <c r="AD102" s="950">
        <f>IFERROR(IF(AND(AD104=""),"",VLOOKUP(AD104,Marks,5,0)),"")</f>
        <v>925</v>
      </c>
      <c r="AE102" s="950"/>
      <c r="AF102" s="950"/>
    </row>
    <row r="103" spans="1:32" s="44" customFormat="1" ht="21.95" customHeight="1">
      <c r="A103" s="98">
        <f>IF(N104="","",A102+1)</f>
        <v>7</v>
      </c>
      <c r="B103" s="946" t="str">
        <f>IF('Master sheet'!$D$14="Hindi","पिता का नाम :-","Father's Name :-")</f>
        <v>पिता का नाम :-</v>
      </c>
      <c r="C103" s="946"/>
      <c r="D103" s="946"/>
      <c r="E103" s="947" t="str">
        <f>IFERROR(IF(AND(N104=""),"",VLOOKUP(N104,Marks,7,0)),"")</f>
        <v>PRAKASH PRAJAPAT</v>
      </c>
      <c r="F103" s="947"/>
      <c r="G103" s="947"/>
      <c r="H103" s="947"/>
      <c r="I103" s="947"/>
      <c r="J103" s="925" t="str">
        <f>IF('Master sheet'!$D$14="Hindi","जन्म तिथि :","Date of Birth :")</f>
        <v>जन्म तिथि :</v>
      </c>
      <c r="K103" s="925"/>
      <c r="L103" s="925"/>
      <c r="M103" s="925"/>
      <c r="N103" s="951" t="str">
        <f>IFERROR(IF(AND(N104=""),"",VLOOKUP(N104,Marks,4,0)),"")</f>
        <v>28-09-2015</v>
      </c>
      <c r="O103" s="951"/>
      <c r="P103" s="951"/>
      <c r="Q103" s="967"/>
      <c r="R103" s="946" t="str">
        <f>IF('Master sheet'!$D$14="Hindi","पिता का नाम :-","Father's Name :-")</f>
        <v>पिता का नाम :-</v>
      </c>
      <c r="S103" s="946"/>
      <c r="T103" s="946"/>
      <c r="U103" s="947" t="str">
        <f>IFERROR(IF(AND(AD104=""),"",VLOOKUP(AD104,Marks,7,0)),"")</f>
        <v>MUKESH</v>
      </c>
      <c r="V103" s="947"/>
      <c r="W103" s="947"/>
      <c r="X103" s="947"/>
      <c r="Y103" s="947"/>
      <c r="Z103" s="925" t="str">
        <f>IF('Master sheet'!$D$14="Hindi","जन्म तिथि :","Date of Birth :")</f>
        <v>जन्म तिथि :</v>
      </c>
      <c r="AA103" s="925"/>
      <c r="AB103" s="925"/>
      <c r="AC103" s="925"/>
      <c r="AD103" s="951" t="str">
        <f>IFERROR(IF(AND(AD104=""),"",VLOOKUP(AD104,Marks,4,0)),"")</f>
        <v>26-10-2015</v>
      </c>
      <c r="AE103" s="951"/>
      <c r="AF103" s="951"/>
    </row>
    <row r="104" spans="1:32" s="44" customFormat="1" ht="18" customHeight="1">
      <c r="A104" s="98">
        <f>IF(N104="","",A103+1)</f>
        <v>8</v>
      </c>
      <c r="B104" s="946" t="str">
        <f>IF('Master sheet'!$D$14="Hindi","माता का नाम :-","Mother's Name :-")</f>
        <v>माता का नाम :-</v>
      </c>
      <c r="C104" s="946"/>
      <c r="D104" s="946"/>
      <c r="E104" s="947" t="str">
        <f>IFERROR(IF(AND(N104=""),"",VLOOKUP(N104,Marks,8,0)),"")</f>
        <v>REKHA PRAJAPATI</v>
      </c>
      <c r="F104" s="947"/>
      <c r="G104" s="947"/>
      <c r="H104" s="947"/>
      <c r="I104" s="947"/>
      <c r="J104" s="925" t="str">
        <f>IF('Master sheet'!$D$14="Hindi","रोल नंबर :-","Roll No. :")</f>
        <v>रोल नंबर :-</v>
      </c>
      <c r="K104" s="925"/>
      <c r="L104" s="925"/>
      <c r="M104" s="925"/>
      <c r="N104" s="948">
        <f>IF(AD72="","",IF(AND(AD72+1&gt;$AN$7),"",AD72+1))</f>
        <v>307</v>
      </c>
      <c r="O104" s="948"/>
      <c r="P104" s="948"/>
      <c r="Q104" s="967"/>
      <c r="R104" s="946" t="str">
        <f>IF('Master sheet'!$D$14="Hindi","माता का नाम :-","Mother's Name :-")</f>
        <v>माता का नाम :-</v>
      </c>
      <c r="S104" s="946"/>
      <c r="T104" s="946"/>
      <c r="U104" s="947" t="str">
        <f>IFERROR(IF(AND(AD104=""),"",VLOOKUP(AD104,Marks,8,0)),"")</f>
        <v>SEEMA</v>
      </c>
      <c r="V104" s="947"/>
      <c r="W104" s="947"/>
      <c r="X104" s="947"/>
      <c r="Y104" s="947"/>
      <c r="Z104" s="925" t="str">
        <f>IF('Master sheet'!$D$14="Hindi","रोल नंबर :-","Roll No. :")</f>
        <v>रोल नंबर :-</v>
      </c>
      <c r="AA104" s="925"/>
      <c r="AB104" s="925"/>
      <c r="AC104" s="925"/>
      <c r="AD104" s="966">
        <f>IF(N104="","",IF(AND(N104+1&gt;$AN$7),"",N104+1))</f>
        <v>308</v>
      </c>
      <c r="AE104" s="966"/>
      <c r="AF104" s="966"/>
    </row>
    <row r="105" spans="1:32" s="44" customFormat="1" ht="10.5" customHeight="1">
      <c r="A105" s="98">
        <f>IF(N104="","",A104+1)</f>
        <v>9</v>
      </c>
      <c r="B105" s="350"/>
      <c r="C105" s="350"/>
      <c r="D105" s="350"/>
      <c r="E105" s="346"/>
      <c r="F105" s="346"/>
      <c r="G105" s="346"/>
      <c r="H105" s="346"/>
      <c r="I105" s="346"/>
      <c r="J105" s="345"/>
      <c r="K105" s="345"/>
      <c r="L105" s="345"/>
      <c r="M105" s="345"/>
      <c r="N105" s="349"/>
      <c r="O105" s="349"/>
      <c r="P105" s="349"/>
      <c r="Q105" s="967"/>
      <c r="R105" s="72"/>
      <c r="S105" s="72"/>
      <c r="T105" s="72"/>
      <c r="U105" s="73"/>
      <c r="V105" s="73"/>
      <c r="W105" s="73"/>
      <c r="X105" s="72"/>
      <c r="Y105" s="72"/>
      <c r="Z105" s="74"/>
      <c r="AA105" s="74"/>
      <c r="AB105" s="74"/>
      <c r="AC105" s="45"/>
      <c r="AD105" s="45"/>
      <c r="AE105" s="45"/>
      <c r="AF105" s="45"/>
    </row>
    <row r="106" spans="1:32" s="44" customFormat="1" ht="21" customHeight="1">
      <c r="A106" s="98">
        <f>IF(N104="","",A105+1)</f>
        <v>10</v>
      </c>
      <c r="B106" s="655" t="str">
        <f>IF('Master sheet'!$D$14="Hindi","विषय","Subject")</f>
        <v>विषय</v>
      </c>
      <c r="C106" s="704" t="str">
        <f>IF('Master sheet'!$D$14="Hindi","अर्द्धवार्षिक","Half Yearly")</f>
        <v>अर्द्धवार्षिक</v>
      </c>
      <c r="D106" s="705"/>
      <c r="E106" s="705"/>
      <c r="F106" s="705"/>
      <c r="G106" s="910" t="str">
        <f>IF('Master sheet'!$D$14="Hindi","वार्षिक","Yearly")</f>
        <v>वार्षिक</v>
      </c>
      <c r="H106" s="911"/>
      <c r="I106" s="911"/>
      <c r="J106" s="912"/>
      <c r="K106" s="704" t="str">
        <f>IF('Master sheet'!$D$14="Hindi","सर्व योग","Grand Total")</f>
        <v>सर्व योग</v>
      </c>
      <c r="L106" s="705"/>
      <c r="M106" s="705"/>
      <c r="N106" s="706"/>
      <c r="O106" s="940" t="str">
        <f>IF('Master sheet'!$D$14="Hindi","ग्रेड","Grade")</f>
        <v>ग्रेड</v>
      </c>
      <c r="P106" s="943" t="str">
        <f>IF('Master sheet'!$D$14="Hindi","परिणाम","Results")</f>
        <v>परिणाम</v>
      </c>
      <c r="Q106" s="967"/>
      <c r="R106" s="655" t="str">
        <f>IF('Master sheet'!$D$14="Hindi","विषय","Subject")</f>
        <v>विषय</v>
      </c>
      <c r="S106" s="704" t="str">
        <f>IF('Master sheet'!$D$14="Hindi","अर्द्धवार्षिक","Half Yearly")</f>
        <v>अर्द्धवार्षिक</v>
      </c>
      <c r="T106" s="705"/>
      <c r="U106" s="705"/>
      <c r="V106" s="705"/>
      <c r="W106" s="910" t="str">
        <f>IF('Master sheet'!$D$14="Hindi","वार्षिक","Yearly")</f>
        <v>वार्षिक</v>
      </c>
      <c r="X106" s="911"/>
      <c r="Y106" s="911"/>
      <c r="Z106" s="912"/>
      <c r="AA106" s="704" t="str">
        <f>IF('Master sheet'!$D$14="Hindi","सर्व योग","Grand Total")</f>
        <v>सर्व योग</v>
      </c>
      <c r="AB106" s="705"/>
      <c r="AC106" s="705"/>
      <c r="AD106" s="706"/>
      <c r="AE106" s="940" t="str">
        <f>IF('Master sheet'!$D$14="Hindi","ग्रेड","Grade")</f>
        <v>ग्रेड</v>
      </c>
      <c r="AF106" s="943" t="str">
        <f>IF('Master sheet'!$D$14="Hindi","परिणाम","Results")</f>
        <v>परिणाम</v>
      </c>
    </row>
    <row r="107" spans="1:32" s="44" customFormat="1" ht="90.75" customHeight="1">
      <c r="A107" s="98">
        <f>IF(N104="","",A106+1)</f>
        <v>11</v>
      </c>
      <c r="B107" s="655"/>
      <c r="C107" s="891" t="str">
        <f>IF('Master sheet'!$D$14="Hindi","लिखित","Written")</f>
        <v>लिखित</v>
      </c>
      <c r="D107" s="892"/>
      <c r="E107" s="891" t="str">
        <f>IF('Master sheet'!$D$14="Hindi","मौखिक","Oral")</f>
        <v>मौखिक</v>
      </c>
      <c r="F107" s="892"/>
      <c r="G107" s="891" t="str">
        <f>IF('Master sheet'!$D$14="Hindi","लिखित","Written")</f>
        <v>लिखित</v>
      </c>
      <c r="H107" s="892"/>
      <c r="I107" s="893" t="str">
        <f>IF('Master sheet'!$D$14="Hindi","मौखिक","Oral")</f>
        <v>मौखिक</v>
      </c>
      <c r="J107" s="893"/>
      <c r="K107" s="359" t="str">
        <f>IF('Master sheet'!$D$14="Hindi","लिखित","Written")</f>
        <v>लिखित</v>
      </c>
      <c r="L107" s="359" t="str">
        <f>IF('Master sheet'!$D$14="Hindi","मौखिक","Oral")</f>
        <v>मौखिक</v>
      </c>
      <c r="M107" s="894" t="str">
        <f>IF('Master sheet'!$D$14="Hindi","कुल विषय योग ","Subject Total")</f>
        <v xml:space="preserve">कुल विषय योग </v>
      </c>
      <c r="N107" s="895"/>
      <c r="O107" s="941"/>
      <c r="P107" s="944"/>
      <c r="Q107" s="967"/>
      <c r="R107" s="655"/>
      <c r="S107" s="891" t="str">
        <f>IF('Master sheet'!$D$14="Hindi","लिखित","Written")</f>
        <v>लिखित</v>
      </c>
      <c r="T107" s="892"/>
      <c r="U107" s="891" t="str">
        <f>IF('Master sheet'!$D$14="Hindi","मौखिक","Oral")</f>
        <v>मौखिक</v>
      </c>
      <c r="V107" s="892"/>
      <c r="W107" s="891" t="str">
        <f>IF('Master sheet'!$D$14="Hindi","लिखित","Written")</f>
        <v>लिखित</v>
      </c>
      <c r="X107" s="892"/>
      <c r="Y107" s="893" t="str">
        <f>IF('Master sheet'!$D$14="Hindi","मौखिक","Oral")</f>
        <v>मौखिक</v>
      </c>
      <c r="Z107" s="893"/>
      <c r="AA107" s="359" t="str">
        <f>IF('Master sheet'!$D$14="Hindi","लिखित","Written")</f>
        <v>लिखित</v>
      </c>
      <c r="AB107" s="359" t="str">
        <f>IF('Master sheet'!$D$14="Hindi","मौखिक","Oral")</f>
        <v>मौखिक</v>
      </c>
      <c r="AC107" s="894" t="str">
        <f>IF('Master sheet'!$D$14="Hindi","कुल विषय योग ","Subject Total")</f>
        <v xml:space="preserve">कुल विषय योग </v>
      </c>
      <c r="AD107" s="895"/>
      <c r="AE107" s="941"/>
      <c r="AF107" s="944"/>
    </row>
    <row r="108" spans="1:32" s="44" customFormat="1" ht="18.75" customHeight="1">
      <c r="A108" s="98">
        <f>IF(N104="","",A107+1)</f>
        <v>12</v>
      </c>
      <c r="B108" s="655"/>
      <c r="C108" s="887">
        <v>30</v>
      </c>
      <c r="D108" s="888"/>
      <c r="E108" s="887">
        <v>70</v>
      </c>
      <c r="F108" s="888"/>
      <c r="G108" s="887">
        <v>30</v>
      </c>
      <c r="H108" s="888"/>
      <c r="I108" s="887">
        <v>70</v>
      </c>
      <c r="J108" s="888"/>
      <c r="K108" s="387">
        <v>60</v>
      </c>
      <c r="L108" s="387">
        <v>140</v>
      </c>
      <c r="M108" s="887">
        <v>200</v>
      </c>
      <c r="N108" s="888"/>
      <c r="O108" s="942"/>
      <c r="P108" s="945"/>
      <c r="Q108" s="967"/>
      <c r="R108" s="655"/>
      <c r="S108" s="887">
        <v>30</v>
      </c>
      <c r="T108" s="888"/>
      <c r="U108" s="887">
        <v>70</v>
      </c>
      <c r="V108" s="888"/>
      <c r="W108" s="887">
        <v>30</v>
      </c>
      <c r="X108" s="888"/>
      <c r="Y108" s="887">
        <v>70</v>
      </c>
      <c r="Z108" s="888"/>
      <c r="AA108" s="387">
        <v>60</v>
      </c>
      <c r="AB108" s="387">
        <v>140</v>
      </c>
      <c r="AC108" s="887">
        <v>200</v>
      </c>
      <c r="AD108" s="888"/>
      <c r="AE108" s="942"/>
      <c r="AF108" s="945"/>
    </row>
    <row r="109" spans="1:32" s="44" customFormat="1" ht="21" customHeight="1">
      <c r="A109" s="98">
        <f>IF(N104="","",A108+1)</f>
        <v>13</v>
      </c>
      <c r="B109" s="302" t="str">
        <f>IF('Master sheet'!D$14="Hindi","हिंदी","Hindi")</f>
        <v>हिंदी</v>
      </c>
      <c r="C109" s="656">
        <f>IFERROR(IF(AND(N104=""),"",VLOOKUP(N104,Marks,15,0)),"")</f>
        <v>24</v>
      </c>
      <c r="D109" s="658"/>
      <c r="E109" s="656">
        <f>IFERROR(IF(AND(N104=""),"",VLOOKUP(N104,Marks,16,0)),"")</f>
        <v>65</v>
      </c>
      <c r="F109" s="658"/>
      <c r="G109" s="656">
        <f>IFERROR(IF(AND(N104=""),"",VLOOKUP(N104,Marks,19,0)),"")</f>
        <v>29</v>
      </c>
      <c r="H109" s="658"/>
      <c r="I109" s="656">
        <f>IFERROR(IF(AND(N104=""),"",VLOOKUP(N104,Marks,20,0)),"")</f>
        <v>25</v>
      </c>
      <c r="J109" s="658"/>
      <c r="K109" s="379">
        <f>IFERROR(IF(AND(N104=""),"",SUM(C109,G109)),"")</f>
        <v>53</v>
      </c>
      <c r="L109" s="379">
        <f>IFERROR(IF(AND(N104=""),"",SUM(E109,I109)),"")</f>
        <v>90</v>
      </c>
      <c r="M109" s="896">
        <f>IFERROR(IF(AND(N104=""),"",SUM(K109,L109)),"")</f>
        <v>143</v>
      </c>
      <c r="N109" s="897"/>
      <c r="O109" s="79" t="str">
        <f>IFERROR(IF(AND(N104=""),"",VLOOKUP(N104,Marks,28,0)),"")</f>
        <v>B</v>
      </c>
      <c r="P109" s="208" t="str">
        <f>IFERROR(IF(AND(N104=""),"",VLOOKUP(N104,Marks,26,0)),"")</f>
        <v>P</v>
      </c>
      <c r="Q109" s="967"/>
      <c r="R109" s="302" t="str">
        <f>IF('Master sheet'!V$14="Hindi","हिंदी","Hindi")</f>
        <v>Hindi</v>
      </c>
      <c r="S109" s="656">
        <f>IFERROR(IF(AND(AD104=""),"",VLOOKUP(AD104,Marks,15,0)),"")</f>
        <v>28</v>
      </c>
      <c r="T109" s="658"/>
      <c r="U109" s="656">
        <f>IFERROR(IF(AND(AD104=""),"",VLOOKUP(AD104,Marks,16,0)),"")</f>
        <v>61</v>
      </c>
      <c r="V109" s="658"/>
      <c r="W109" s="656">
        <f>IFERROR(IF(AND(AD104=""),"",VLOOKUP(AD104,Marks,19,0)),"")</f>
        <v>24</v>
      </c>
      <c r="X109" s="658"/>
      <c r="Y109" s="656">
        <f>IFERROR(IF(AND(AD104=""),"",VLOOKUP(AD104,Marks,20,0)),"")</f>
        <v>24</v>
      </c>
      <c r="Z109" s="658"/>
      <c r="AA109" s="379">
        <f>IFERROR(IF(AND(AD104=""),"",SUM(S109,W109)),"")</f>
        <v>52</v>
      </c>
      <c r="AB109" s="379">
        <f>IFERROR(IF(AND(AD104=""),"",SUM(U109,Y109)),"")</f>
        <v>85</v>
      </c>
      <c r="AC109" s="896">
        <f>IFERROR(IF(AND(AD104=""),"",SUM(AA109,AB109)),"")</f>
        <v>137</v>
      </c>
      <c r="AD109" s="897"/>
      <c r="AE109" s="79" t="str">
        <f>IFERROR(IF(AND(AD104=""),"",VLOOKUP(AD104,Marks,28,0)),"")</f>
        <v>C</v>
      </c>
      <c r="AF109" s="208" t="str">
        <f>IFERROR(IF(AND(AD104=""),"",VLOOKUP(AD104,Marks,26,0)),"")</f>
        <v>P</v>
      </c>
    </row>
    <row r="110" spans="1:32" s="44" customFormat="1" ht="21" customHeight="1">
      <c r="A110" s="98">
        <f>IF(N104="","",A109+1)</f>
        <v>14</v>
      </c>
      <c r="B110" s="302" t="str">
        <f>IF('Master sheet'!$D$14="Hindi","गणित","Maths")</f>
        <v>गणित</v>
      </c>
      <c r="C110" s="656">
        <f>IFERROR(IF(AND(N104=""),"",VLOOKUP(N104,Marks,51,0)),"")</f>
        <v>24</v>
      </c>
      <c r="D110" s="658"/>
      <c r="E110" s="656">
        <f>IFERROR(IF(AND(N104=""),"",VLOOKUP(N104,Marks,52,0)),"")</f>
        <v>64</v>
      </c>
      <c r="F110" s="658"/>
      <c r="G110" s="656">
        <f>IFERROR(IF(AND(N104=""),"",VLOOKUP(N104,Marks,55,0)),"")</f>
        <v>20</v>
      </c>
      <c r="H110" s="658"/>
      <c r="I110" s="656">
        <f>IFERROR(IF(AND(N104=""),"",VLOOKUP(N104,Marks,56,0)),"")</f>
        <v>69</v>
      </c>
      <c r="J110" s="658"/>
      <c r="K110" s="379">
        <f>IFERROR(IF(AND(N104=""),"",SUM(C110,G110)),"")</f>
        <v>44</v>
      </c>
      <c r="L110" s="379">
        <f>IFERROR(IF(AND(N104=""),"",SUM(E110,I110)),"")</f>
        <v>133</v>
      </c>
      <c r="M110" s="896">
        <f>IFERROR(IF(AND(N104=""),"",SUM(K110,L110)),"")</f>
        <v>177</v>
      </c>
      <c r="N110" s="897"/>
      <c r="O110" s="79" t="str">
        <f>IFERROR(IF(AND(N104=""),"",VLOOKUP(N104,Marks,64,0)),"")</f>
        <v>A</v>
      </c>
      <c r="P110" s="208" t="str">
        <f>IFERROR(IF(AND(N104=""),"",VLOOKUP(N104,Marks,62,0)),"")</f>
        <v>P</v>
      </c>
      <c r="Q110" s="967"/>
      <c r="R110" s="302" t="str">
        <f>IF('Master sheet'!$D$14="Hindi","गणित","Maths")</f>
        <v>गणित</v>
      </c>
      <c r="S110" s="656">
        <f>IFERROR(IF(AND(AD104=""),"",VLOOKUP(AD104,Marks,51,0)),"")</f>
        <v>21</v>
      </c>
      <c r="T110" s="658"/>
      <c r="U110" s="656">
        <f>IFERROR(IF(AND(AD104=""),"",VLOOKUP(AD104,Marks,52,0)),"")</f>
        <v>64</v>
      </c>
      <c r="V110" s="658"/>
      <c r="W110" s="656">
        <f>IFERROR(IF(AND(AD104=""),"",VLOOKUP(AD104,Marks,55,0)),"")</f>
        <v>23</v>
      </c>
      <c r="X110" s="658"/>
      <c r="Y110" s="656">
        <f>IFERROR(IF(AND(AD104=""),"",VLOOKUP(AD104,Marks,56,0)),"")</f>
        <v>68</v>
      </c>
      <c r="Z110" s="658"/>
      <c r="AA110" s="379">
        <f>IFERROR(IF(AND(AD104=""),"",SUM(S110,W110)),"")</f>
        <v>44</v>
      </c>
      <c r="AB110" s="379">
        <f>IFERROR(IF(AND(AD104=""),"",SUM(U110,Y110)),"")</f>
        <v>132</v>
      </c>
      <c r="AC110" s="896">
        <f>IFERROR(IF(AND(AD104=""),"",SUM(AA110,AB110)),"")</f>
        <v>176</v>
      </c>
      <c r="AD110" s="897"/>
      <c r="AE110" s="79" t="str">
        <f>IFERROR(IF(AND(AD104=""),"",VLOOKUP(AD104,Marks,64,0)),"")</f>
        <v>A</v>
      </c>
      <c r="AF110" s="208" t="str">
        <f>IFERROR(IF(AND(AD104=""),"",VLOOKUP(AD104,Marks,62,0)),"")</f>
        <v>P</v>
      </c>
    </row>
    <row r="111" spans="1:32" s="44" customFormat="1" ht="21" customHeight="1">
      <c r="A111" s="98">
        <f>IF(N104="","",A110+1)</f>
        <v>15</v>
      </c>
      <c r="B111" s="389"/>
      <c r="C111" s="887">
        <v>15</v>
      </c>
      <c r="D111" s="888"/>
      <c r="E111" s="887">
        <v>35</v>
      </c>
      <c r="F111" s="888"/>
      <c r="G111" s="887">
        <v>15</v>
      </c>
      <c r="H111" s="888"/>
      <c r="I111" s="887">
        <v>35</v>
      </c>
      <c r="J111" s="888"/>
      <c r="K111" s="387">
        <v>30</v>
      </c>
      <c r="L111" s="387">
        <v>70</v>
      </c>
      <c r="M111" s="887">
        <v>100</v>
      </c>
      <c r="N111" s="888"/>
      <c r="O111" s="889"/>
      <c r="P111" s="890"/>
      <c r="Q111" s="967"/>
      <c r="R111" s="389"/>
      <c r="S111" s="887">
        <v>15</v>
      </c>
      <c r="T111" s="888"/>
      <c r="U111" s="887">
        <v>35</v>
      </c>
      <c r="V111" s="888"/>
      <c r="W111" s="887">
        <v>15</v>
      </c>
      <c r="X111" s="888"/>
      <c r="Y111" s="887">
        <v>35</v>
      </c>
      <c r="Z111" s="888"/>
      <c r="AA111" s="387">
        <v>30</v>
      </c>
      <c r="AB111" s="387">
        <v>70</v>
      </c>
      <c r="AC111" s="887">
        <v>100</v>
      </c>
      <c r="AD111" s="888"/>
      <c r="AE111" s="889"/>
      <c r="AF111" s="890"/>
    </row>
    <row r="112" spans="1:32" s="44" customFormat="1" ht="21" customHeight="1">
      <c r="A112" s="98">
        <f>IF(N104="","",A111+1)</f>
        <v>16</v>
      </c>
      <c r="B112" s="302" t="str">
        <f>IF('Master sheet'!$D$14="Hindi","अंग्रेजी","English")</f>
        <v>अंग्रेजी</v>
      </c>
      <c r="C112" s="656">
        <f>IFERROR(IF(AND(N104=""),"",VLOOKUP(N104,Marks,33,0)),"")</f>
        <v>13</v>
      </c>
      <c r="D112" s="658"/>
      <c r="E112" s="656">
        <f>IFERROR(IF(AND(N104=""),"",VLOOKUP(N104,Marks,34,0)),"")</f>
        <v>32</v>
      </c>
      <c r="F112" s="658"/>
      <c r="G112" s="656">
        <f>IFERROR(IF(AND(N104=""),"",VLOOKUP(N104,Marks,37,0)),"")</f>
        <v>12</v>
      </c>
      <c r="H112" s="658"/>
      <c r="I112" s="656">
        <f>IFERROR(IF(AND(N104=""),"",VLOOKUP(N104,Marks,38,0)),"")</f>
        <v>34</v>
      </c>
      <c r="J112" s="658"/>
      <c r="K112" s="379">
        <f>IFERROR(IF(AND(N104=""),"",SUM(C112,G112)),"")</f>
        <v>25</v>
      </c>
      <c r="L112" s="379">
        <f>IFERROR(IF(AND(N104=""),"",SUM(E112,I112)),"")</f>
        <v>66</v>
      </c>
      <c r="M112" s="896">
        <f>IFERROR(IF(AND(N104=""),"",SUM(K112,L112)),"")</f>
        <v>91</v>
      </c>
      <c r="N112" s="897"/>
      <c r="O112" s="79" t="str">
        <f>IFERROR(IF(AND(N104=""),"",VLOOKUP(N104,Marks,46,0)),"")</f>
        <v>A</v>
      </c>
      <c r="P112" s="208" t="str">
        <f>IFERROR(IF(AND(N104=""),"",VLOOKUP(N104,Marks,44,0)),"")</f>
        <v>P</v>
      </c>
      <c r="Q112" s="967"/>
      <c r="R112" s="302" t="str">
        <f>IF('Master sheet'!$D$14="Hindi","अंग्रेजी","English")</f>
        <v>अंग्रेजी</v>
      </c>
      <c r="S112" s="656">
        <f>IFERROR(IF(AND(AD104=""),"",VLOOKUP(AD104,Marks,33,0)),"")</f>
        <v>10</v>
      </c>
      <c r="T112" s="658"/>
      <c r="U112" s="656">
        <f>IFERROR(IF(AND(AD104=""),"",VLOOKUP(AD104,Marks,34,0)),"")</f>
        <v>31</v>
      </c>
      <c r="V112" s="658"/>
      <c r="W112" s="656">
        <f>IFERROR(IF(AND(AD104=""),"",VLOOKUP(AD104,Marks,37,0)),"")</f>
        <v>14</v>
      </c>
      <c r="X112" s="658"/>
      <c r="Y112" s="656">
        <f>IFERROR(IF(AND(AD104=""),"",VLOOKUP(AD104,Marks,38,0)),"")</f>
        <v>32</v>
      </c>
      <c r="Z112" s="658"/>
      <c r="AA112" s="379">
        <f>IFERROR(IF(AND(AD104=""),"",SUM(S112,W112)),"")</f>
        <v>24</v>
      </c>
      <c r="AB112" s="379">
        <f>IFERROR(IF(AND(AD104=""),"",SUM(U112,Y112)),"")</f>
        <v>63</v>
      </c>
      <c r="AC112" s="896">
        <f>IFERROR(IF(AND(AD104=""),"",SUM(AA112,AB112)),"")</f>
        <v>87</v>
      </c>
      <c r="AD112" s="897"/>
      <c r="AE112" s="79" t="str">
        <f>IFERROR(IF(AND(AD104=""),"",VLOOKUP(AD104,Marks,46,0)),"")</f>
        <v>A</v>
      </c>
      <c r="AF112" s="208" t="str">
        <f>IFERROR(IF(AND(AD104=""),"",VLOOKUP(AD104,Marks,44,0)),"")</f>
        <v>P</v>
      </c>
    </row>
    <row r="113" spans="1:32" s="44" customFormat="1" ht="25.5" customHeight="1">
      <c r="A113" s="98">
        <f>IF(N104="","",A112+1)</f>
        <v>17</v>
      </c>
      <c r="B113" s="303" t="str">
        <f>IF('Master sheet'!$D$14="Hindi","कुल योग","Total")</f>
        <v>कुल योग</v>
      </c>
      <c r="C113" s="914">
        <f>IF(AND(N104=""),"",IF(AND(C109="",C110="",C112=""),"",SUM(C109,C110,C112)))</f>
        <v>61</v>
      </c>
      <c r="D113" s="916"/>
      <c r="E113" s="914">
        <f>IF(AND(N104=""),"",IF(AND(E109="",E110="",E112=""),"",SUM(E109,E110,E112)))</f>
        <v>161</v>
      </c>
      <c r="F113" s="916"/>
      <c r="G113" s="914">
        <f>IF(AND(N104=""),"",IF(AND(G109="",G110="",G112=""),"",SUM(G109,G110,G112)))</f>
        <v>61</v>
      </c>
      <c r="H113" s="916"/>
      <c r="I113" s="914">
        <f>IF(AND(N104=""),"",IF(AND(I109="",I110="",I112=""),"",SUM(I109,I110,I112)))</f>
        <v>128</v>
      </c>
      <c r="J113" s="916"/>
      <c r="K113" s="380">
        <f>IF(AND(N104=""),"",IF(AND(K109="",K110="",K112=""),"",SUM(K109,K110,K112)))</f>
        <v>122</v>
      </c>
      <c r="L113" s="380">
        <f>IF(AND(N104=""),"",IF(AND(L109="",L110="",L112=""),"",SUM(L109,L110,L112)))</f>
        <v>289</v>
      </c>
      <c r="M113" s="896">
        <f>IF(AND(N104=""),"",IF(AND(M109="",M110="",M112=""),"",SUM(M109,M110,M112)))</f>
        <v>411</v>
      </c>
      <c r="N113" s="897"/>
      <c r="O113" s="388" t="str">
        <f>IFERROR(IF(AND(N104=""),"",VLOOKUP(N104,Marks,119,0)),"")</f>
        <v>B</v>
      </c>
      <c r="P113" s="211"/>
      <c r="Q113" s="967"/>
      <c r="R113" s="303" t="str">
        <f>IF('Master sheet'!$D$14="Hindi","कुल योग","Total")</f>
        <v>कुल योग</v>
      </c>
      <c r="S113" s="914">
        <f>IF(AND(AD104=""),"",IF(AND(S109="",S110="",S112=""),"",SUM(S109,S110,S112)))</f>
        <v>59</v>
      </c>
      <c r="T113" s="916"/>
      <c r="U113" s="914">
        <f>IF(AND(AD104=""),"",IF(AND(U109="",U110="",U112=""),"",SUM(U109,U110,U112)))</f>
        <v>156</v>
      </c>
      <c r="V113" s="916"/>
      <c r="W113" s="914">
        <f>IF(AND(AD104=""),"",IF(AND(W109="",W110="",W112=""),"",SUM(W109,W110,W112)))</f>
        <v>61</v>
      </c>
      <c r="X113" s="916"/>
      <c r="Y113" s="914">
        <f>IF(AND(AD104=""),"",IF(AND(Y109="",Y110="",Y112=""),"",SUM(Y109,Y110,Y112)))</f>
        <v>124</v>
      </c>
      <c r="Z113" s="916"/>
      <c r="AA113" s="380">
        <f>IF(AND(AD104=""),"",IF(AND(AA109="",AA110="",AA112=""),"",SUM(AA109,AA110,AA112)))</f>
        <v>120</v>
      </c>
      <c r="AB113" s="380">
        <f>IF(AND(AD104=""),"",IF(AND(AB109="",AB110="",AB112=""),"",SUM(AB109,AB110,AB112)))</f>
        <v>280</v>
      </c>
      <c r="AC113" s="896">
        <f>IF(AND(AD104=""),"",IF(AND(AC109="",AC110="",AC112=""),"",SUM(AC109,AC110,AC112)))</f>
        <v>400</v>
      </c>
      <c r="AD113" s="897"/>
      <c r="AE113" s="388" t="str">
        <f>IFERROR(IF(AND(AD104=""),"",VLOOKUP(AD104,Marks,119,0)),"")</f>
        <v>B</v>
      </c>
      <c r="AF113" s="211"/>
    </row>
    <row r="114" spans="1:32" s="44" customFormat="1" ht="25.5" customHeight="1">
      <c r="A114" s="98">
        <f>IF(N104="","",A113+1)</f>
        <v>18</v>
      </c>
      <c r="B114" s="390"/>
      <c r="C114" s="887">
        <v>50</v>
      </c>
      <c r="D114" s="907"/>
      <c r="E114" s="907"/>
      <c r="F114" s="888"/>
      <c r="G114" s="887">
        <v>50</v>
      </c>
      <c r="H114" s="907"/>
      <c r="I114" s="907"/>
      <c r="J114" s="888"/>
      <c r="K114" s="887">
        <v>100</v>
      </c>
      <c r="L114" s="907"/>
      <c r="M114" s="907"/>
      <c r="N114" s="888"/>
      <c r="O114" s="908"/>
      <c r="P114" s="909"/>
      <c r="Q114" s="967"/>
      <c r="R114" s="390"/>
      <c r="S114" s="887">
        <v>50</v>
      </c>
      <c r="T114" s="907"/>
      <c r="U114" s="907"/>
      <c r="V114" s="888"/>
      <c r="W114" s="887">
        <v>50</v>
      </c>
      <c r="X114" s="907"/>
      <c r="Y114" s="907"/>
      <c r="Z114" s="888"/>
      <c r="AA114" s="887">
        <v>100</v>
      </c>
      <c r="AB114" s="907"/>
      <c r="AC114" s="907"/>
      <c r="AD114" s="888"/>
      <c r="AE114" s="908"/>
      <c r="AF114" s="909"/>
    </row>
    <row r="115" spans="1:32" s="44" customFormat="1" ht="21" customHeight="1">
      <c r="A115" s="98">
        <f>IF(N104="","",A114+1)</f>
        <v>19</v>
      </c>
      <c r="B115" s="307" t="str">
        <f>IF('Master sheet'!$D$14="Hindi","पर्यावरण अध्ययन","EVS")</f>
        <v>पर्यावरण अध्ययन</v>
      </c>
      <c r="C115" s="656">
        <f>IFERROR(IF(AND(N104=""),"",VLOOKUP(N104,Marks,69,0)),"")</f>
        <v>41</v>
      </c>
      <c r="D115" s="657"/>
      <c r="E115" s="657"/>
      <c r="F115" s="658"/>
      <c r="G115" s="656">
        <f>IFERROR(IF(AND(N104=""),"",VLOOKUP(N104,Marks,73,0)),"")</f>
        <v>48</v>
      </c>
      <c r="H115" s="657"/>
      <c r="I115" s="657"/>
      <c r="J115" s="658"/>
      <c r="K115" s="914">
        <f>IFERROR(IF(AND(N104=""),"",SUM(C115,G115)),"")</f>
        <v>89</v>
      </c>
      <c r="L115" s="915"/>
      <c r="M115" s="915"/>
      <c r="N115" s="916"/>
      <c r="O115" s="79" t="str">
        <f>IFERROR(IF(AND(N104=""),"",VLOOKUP(N104,Marks,82,0)),"")</f>
        <v>A</v>
      </c>
      <c r="P115" s="208" t="str">
        <f>IFERROR(IF(AND(N104=""),"",VLOOKUP(N104,Marks,80,0)),"")</f>
        <v>P</v>
      </c>
      <c r="Q115" s="967"/>
      <c r="R115" s="307" t="str">
        <f>IF('Master sheet'!$D$14="Hindi","पर्यावरण अध्ययन","EVS")</f>
        <v>पर्यावरण अध्ययन</v>
      </c>
      <c r="S115" s="656">
        <f>IFERROR(IF(AND(AD104=""),"",VLOOKUP(AD104,Marks,69,0)),"")</f>
        <v>41</v>
      </c>
      <c r="T115" s="657"/>
      <c r="U115" s="657"/>
      <c r="V115" s="658"/>
      <c r="W115" s="656">
        <f>IFERROR(IF(AND(AD104=""),"",VLOOKUP(AD104,Marks,73,0)),"")</f>
        <v>49</v>
      </c>
      <c r="X115" s="657"/>
      <c r="Y115" s="657"/>
      <c r="Z115" s="658"/>
      <c r="AA115" s="914">
        <f>IFERROR(IF(AND(AD104=""),"",SUM(S115,W115)),"")</f>
        <v>90</v>
      </c>
      <c r="AB115" s="915"/>
      <c r="AC115" s="915"/>
      <c r="AD115" s="916"/>
      <c r="AE115" s="79" t="str">
        <f>IFERROR(IF(AND(AD104=""),"",VLOOKUP(AD104,Marks,82,0)),"")</f>
        <v>A</v>
      </c>
      <c r="AF115" s="208" t="str">
        <f>IFERROR(IF(AND(AD104=""),"",VLOOKUP(AD104,Marks,80,0)),"")</f>
        <v>P</v>
      </c>
    </row>
    <row r="116" spans="1:32" s="44" customFormat="1" ht="9" customHeight="1">
      <c r="A116" s="98">
        <f>IF(N104="","",A115+1)</f>
        <v>20</v>
      </c>
      <c r="B116" s="913"/>
      <c r="C116" s="913"/>
      <c r="D116" s="913"/>
      <c r="E116" s="913"/>
      <c r="F116" s="913"/>
      <c r="G116" s="913"/>
      <c r="H116" s="913"/>
      <c r="I116" s="913"/>
      <c r="J116" s="913"/>
      <c r="K116" s="913"/>
      <c r="L116" s="913"/>
      <c r="M116" s="913"/>
      <c r="N116" s="913"/>
      <c r="O116" s="913"/>
      <c r="P116" s="913"/>
      <c r="Q116" s="967"/>
      <c r="R116" s="913"/>
      <c r="S116" s="913"/>
      <c r="T116" s="913"/>
      <c r="U116" s="913"/>
      <c r="V116" s="913"/>
      <c r="W116" s="913"/>
      <c r="X116" s="913"/>
      <c r="Y116" s="913"/>
      <c r="Z116" s="913"/>
      <c r="AA116" s="913"/>
      <c r="AB116" s="913"/>
      <c r="AC116" s="913"/>
      <c r="AD116" s="913"/>
      <c r="AE116" s="913"/>
      <c r="AF116" s="913"/>
    </row>
    <row r="117" spans="1:32" s="44" customFormat="1" ht="18.95" customHeight="1">
      <c r="A117" s="98">
        <f>IF(N104="","",A116+1)</f>
        <v>21</v>
      </c>
      <c r="B117" s="964" t="str">
        <f>IF('Master sheet'!$D$14="Hindi","अतिरिक्त विषय ","Extra Subject")</f>
        <v xml:space="preserve">अतिरिक्त विषय </v>
      </c>
      <c r="C117" s="964"/>
      <c r="D117" s="964"/>
      <c r="E117" s="964"/>
      <c r="F117" s="964"/>
      <c r="G117" s="964"/>
      <c r="H117" s="964"/>
      <c r="I117" s="964"/>
      <c r="J117" s="964"/>
      <c r="K117" s="964"/>
      <c r="L117" s="964"/>
      <c r="M117" s="964"/>
      <c r="N117" s="964"/>
      <c r="O117" s="964"/>
      <c r="P117" s="964"/>
      <c r="Q117" s="967"/>
      <c r="R117" s="965" t="str">
        <f>IF('Master sheet'!$D$14="Hindi","अतिरिक्त विषय ","Extra Subject")</f>
        <v xml:space="preserve">अतिरिक्त विषय </v>
      </c>
      <c r="S117" s="965"/>
      <c r="T117" s="965"/>
      <c r="U117" s="965"/>
      <c r="V117" s="965"/>
      <c r="W117" s="965"/>
      <c r="X117" s="965"/>
      <c r="Y117" s="965"/>
      <c r="Z117" s="965"/>
      <c r="AA117" s="965"/>
      <c r="AB117" s="965"/>
      <c r="AC117" s="965"/>
      <c r="AD117" s="965"/>
      <c r="AE117" s="965"/>
      <c r="AF117" s="965"/>
    </row>
    <row r="118" spans="1:32" s="411" customFormat="1" ht="18.95" customHeight="1">
      <c r="A118" s="98">
        <f>IF(N104="","",A117+1)</f>
        <v>22</v>
      </c>
      <c r="B118" s="410" t="str">
        <f>IF('Master sheet'!$D$14="Hindi","विषय","Subject")</f>
        <v>विषय</v>
      </c>
      <c r="C118" s="962" t="str">
        <f>IF('Master sheet'!$D$14="Hindi","पूर्णांक","M.M.")</f>
        <v>पूर्णांक</v>
      </c>
      <c r="D118" s="963"/>
      <c r="E118" s="962" t="str">
        <f>IF('Master sheet'!$D$14="Hindi","प्राप्तांक","Ob.M.")</f>
        <v>प्राप्तांक</v>
      </c>
      <c r="F118" s="963"/>
      <c r="G118" s="962" t="str">
        <f>IF('Master sheet'!$D$14="Hindi","ग्रेड","Grade")</f>
        <v>ग्रेड</v>
      </c>
      <c r="H118" s="963"/>
      <c r="I118" s="962" t="str">
        <f>IF('Master sheet'!$D$14="Hindi","विषय","Subject")</f>
        <v>विषय</v>
      </c>
      <c r="J118" s="963"/>
      <c r="K118" s="962" t="str">
        <f>IF('Master sheet'!$D$14="Hindi","पूर्णांक","M.M.")</f>
        <v>पूर्णांक</v>
      </c>
      <c r="L118" s="963"/>
      <c r="M118" s="962" t="str">
        <f>IF('Master sheet'!$D$14="Hindi","प्राप्तांक","Ob.M.")</f>
        <v>प्राप्तांक</v>
      </c>
      <c r="N118" s="963"/>
      <c r="O118" s="962" t="str">
        <f>IF('Master sheet'!$D$14="Hindi","ग्रेड","Grade")</f>
        <v>ग्रेड</v>
      </c>
      <c r="P118" s="963"/>
      <c r="Q118" s="967"/>
      <c r="R118" s="410" t="str">
        <f>IF('Master sheet'!$D$14="Hindi","विषय","Subject")</f>
        <v>विषय</v>
      </c>
      <c r="S118" s="962" t="str">
        <f>IF('Master sheet'!$D$14="Hindi","पूर्णांक","M.M.")</f>
        <v>पूर्णांक</v>
      </c>
      <c r="T118" s="963"/>
      <c r="U118" s="962" t="str">
        <f>IF('Master sheet'!$D$14="Hindi","प्राप्तांक","Ob.M.")</f>
        <v>प्राप्तांक</v>
      </c>
      <c r="V118" s="963"/>
      <c r="W118" s="962" t="str">
        <f>IF('Master sheet'!$D$14="Hindi","ग्रेड","Grade")</f>
        <v>ग्रेड</v>
      </c>
      <c r="X118" s="963"/>
      <c r="Y118" s="962" t="str">
        <f>IF('Master sheet'!$D$14="Hindi","विषय","Subject")</f>
        <v>विषय</v>
      </c>
      <c r="Z118" s="963"/>
      <c r="AA118" s="962" t="str">
        <f>IF('Master sheet'!$D$14="Hindi","पूर्णांक","M.M.")</f>
        <v>पूर्णांक</v>
      </c>
      <c r="AB118" s="963"/>
      <c r="AC118" s="962" t="str">
        <f>IF('Master sheet'!$D$14="Hindi","प्राप्तांक","Ob.M.")</f>
        <v>प्राप्तांक</v>
      </c>
      <c r="AD118" s="963"/>
      <c r="AE118" s="962" t="str">
        <f>IF('Master sheet'!$D$14="Hindi","ग्रेड","Grade")</f>
        <v>ग्रेड</v>
      </c>
      <c r="AF118" s="963"/>
    </row>
    <row r="119" spans="1:32" s="44" customFormat="1" ht="22.5" customHeight="1">
      <c r="A119" s="98">
        <f>IF(N104="","",A118+1)</f>
        <v>23</v>
      </c>
      <c r="B119" s="302" t="str">
        <f>IF(AND(N104=""),"",'Result Sheet'!$DA$4)</f>
        <v>COMPUTER</v>
      </c>
      <c r="C119" s="898">
        <f>IF(AND(N104=""),"",'Result Sheet'!$DC$7)</f>
        <v>100</v>
      </c>
      <c r="D119" s="898"/>
      <c r="E119" s="899">
        <f>IFERROR(IF(AND(N104=""),"",VLOOKUP(N104,Marks,106,0)),"")</f>
        <v>0</v>
      </c>
      <c r="F119" s="899"/>
      <c r="G119" s="900" t="str">
        <f>IFERROR(IF(AND(N104=""),"",VLOOKUP(N104,Marks,107,0)),"")</f>
        <v/>
      </c>
      <c r="H119" s="900"/>
      <c r="I119" s="901" t="str">
        <f>IF(AND(N104=""),"",'Result Sheet'!$DE$4)</f>
        <v>G.K.</v>
      </c>
      <c r="J119" s="901"/>
      <c r="K119" s="898">
        <f>IF(AND(N104=""),"",'Result Sheet'!$DG$7)</f>
        <v>100</v>
      </c>
      <c r="L119" s="898"/>
      <c r="M119" s="899">
        <f>IFERROR(IF(AND(N104=""),"",VLOOKUP(N104,Marks,110,0)),"")</f>
        <v>0</v>
      </c>
      <c r="N119" s="899"/>
      <c r="O119" s="900" t="str">
        <f>IFERROR(IF(AND(N104=""),"",VLOOKUP(N104,Marks,111,0)),"")</f>
        <v/>
      </c>
      <c r="P119" s="900"/>
      <c r="Q119" s="967"/>
      <c r="R119" s="302" t="str">
        <f>IF(AND(AD104=""),"",'Result Sheet'!$DA$4)</f>
        <v>COMPUTER</v>
      </c>
      <c r="S119" s="898">
        <f>IF(AND(AD104=""),"",'Result Sheet'!$DC$7)</f>
        <v>100</v>
      </c>
      <c r="T119" s="898"/>
      <c r="U119" s="899">
        <f>IFERROR(IF(AND(AD104=""),"",VLOOKUP(AD104,Marks,106,0)),"")</f>
        <v>0</v>
      </c>
      <c r="V119" s="899"/>
      <c r="W119" s="900" t="str">
        <f>IFERROR(IF(AND(AD104=""),"",VLOOKUP(AD104,Marks,107,0)),"")</f>
        <v/>
      </c>
      <c r="X119" s="900"/>
      <c r="Y119" s="901" t="str">
        <f>IF(AND(AD104=""),"",'Result Sheet'!$DE$4)</f>
        <v>G.K.</v>
      </c>
      <c r="Z119" s="901"/>
      <c r="AA119" s="898">
        <f>IF(AND(AD104=""),"",'Result Sheet'!$DG$7)</f>
        <v>100</v>
      </c>
      <c r="AB119" s="898"/>
      <c r="AC119" s="899">
        <f>IFERROR(IF(AND(AD104=""),"",VLOOKUP(AD104,Marks,110,0)),"")</f>
        <v>0</v>
      </c>
      <c r="AD119" s="899"/>
      <c r="AE119" s="900" t="str">
        <f>IFERROR(IF(AND(AD104=""),"",VLOOKUP(AD104,Marks,111,0)),"")</f>
        <v/>
      </c>
      <c r="AF119" s="900"/>
    </row>
    <row r="120" spans="1:32" s="44" customFormat="1" ht="22.5" customHeight="1">
      <c r="A120" s="98">
        <f>IF(N104="","",A119+1)</f>
        <v>24</v>
      </c>
      <c r="B120" s="918" t="str">
        <f>IF('Master sheet'!$D$14="Hindi","विषय","Subject")</f>
        <v>विषय</v>
      </c>
      <c r="C120" s="918"/>
      <c r="D120" s="919" t="str">
        <f>IF('Master sheet'!$D$14="Hindi","प्राप्तांक","Marks ")</f>
        <v>प्राप्तांक</v>
      </c>
      <c r="E120" s="920"/>
      <c r="F120" s="305" t="str">
        <f>IF('Master sheet'!$D$14="Hindi","ग्रेड","Grade")</f>
        <v>ग्रेड</v>
      </c>
      <c r="G120" s="918" t="str">
        <f>IF('Master sheet'!$D$14="Hindi","विषय","Subject")</f>
        <v>विषय</v>
      </c>
      <c r="H120" s="918"/>
      <c r="I120" s="919" t="str">
        <f>IF('Master sheet'!$D$14="Hindi","प्राप्तांक","Marks")</f>
        <v>प्राप्तांक</v>
      </c>
      <c r="J120" s="920"/>
      <c r="K120" s="305" t="str">
        <f>IF('Master sheet'!$D$14="Hindi","ग्रेड","Grade")</f>
        <v>ग्रेड</v>
      </c>
      <c r="L120" s="918" t="str">
        <f>IF('Master sheet'!$D$14="Hindi","विषय","Subject")</f>
        <v>विषय</v>
      </c>
      <c r="M120" s="918"/>
      <c r="N120" s="919" t="str">
        <f>IF('Master sheet'!$D$14="Hindi","प्राप्तांक","Marks")</f>
        <v>प्राप्तांक</v>
      </c>
      <c r="O120" s="920"/>
      <c r="P120" s="344" t="str">
        <f>IF('Master sheet'!$D$14="Hindi","ग्रेड","Grade")</f>
        <v>ग्रेड</v>
      </c>
      <c r="Q120" s="967"/>
      <c r="R120" s="918" t="str">
        <f>IF('Master sheet'!$D$14="Hindi","विषय","Subject")</f>
        <v>विषय</v>
      </c>
      <c r="S120" s="918"/>
      <c r="T120" s="919" t="str">
        <f>IF('Master sheet'!$D$14="Hindi","प्राप्तांक","Marks")</f>
        <v>प्राप्तांक</v>
      </c>
      <c r="U120" s="920"/>
      <c r="V120" s="305" t="str">
        <f>IF('Master sheet'!$D$14="Hindi","ग्रेड","Grade")</f>
        <v>ग्रेड</v>
      </c>
      <c r="W120" s="918" t="str">
        <f>IF('Master sheet'!$D$14="Hindi","विषय","Subject")</f>
        <v>विषय</v>
      </c>
      <c r="X120" s="918"/>
      <c r="Y120" s="919" t="str">
        <f>IF('Master sheet'!$D$14="Hindi","प्राप्तांक","Marks")</f>
        <v>प्राप्तांक</v>
      </c>
      <c r="Z120" s="920"/>
      <c r="AA120" s="305" t="str">
        <f>IF('Master sheet'!$D$14="Hindi","ग्रेड","Grade")</f>
        <v>ग्रेड</v>
      </c>
      <c r="AB120" s="918" t="str">
        <f>IF('Master sheet'!$D$14="Hindi","विषय","Subject")</f>
        <v>विषय</v>
      </c>
      <c r="AC120" s="918"/>
      <c r="AD120" s="919" t="str">
        <f>IF('Master sheet'!$D$14="Hindi","प्राप्तांक","Marks")</f>
        <v>प्राप्तांक</v>
      </c>
      <c r="AE120" s="920"/>
      <c r="AF120" s="344" t="str">
        <f>IF('Master sheet'!$D$14="Hindi","ग्रेड","Grade")</f>
        <v>ग्रेड</v>
      </c>
    </row>
    <row r="121" spans="1:32" s="44" customFormat="1" ht="21.75" customHeight="1">
      <c r="A121" s="98">
        <f>IF(N104="","",A120+1)</f>
        <v>25</v>
      </c>
      <c r="B121" s="921" t="str">
        <f>IF('Master sheet'!$D$14="Hindi","कार्यानुभव","WORK EXP.")</f>
        <v>कार्यानुभव</v>
      </c>
      <c r="C121" s="922"/>
      <c r="D121" s="922"/>
      <c r="E121" s="70">
        <f>IFERROR(IF(AND(N104=""),"",VLOOKUP(N104,Marks,85,0)),"")</f>
        <v>25</v>
      </c>
      <c r="F121" s="79" t="str">
        <f>IFERROR(IF(AND(N104=""),"",VLOOKUP(N104,Marks,89,0)),"")</f>
        <v>C</v>
      </c>
      <c r="G121" s="921" t="str">
        <f>IF('Master sheet'!$D$14="Hindi","कला शिक्षा","ART EDU.")</f>
        <v>कला शिक्षा</v>
      </c>
      <c r="H121" s="922"/>
      <c r="I121" s="922"/>
      <c r="J121" s="70">
        <f>IFERROR(IF(AND(N104=""),"",VLOOKUP(N104,Marks,92,0)),"")</f>
        <v>33</v>
      </c>
      <c r="K121" s="79" t="str">
        <f>IFERROR(IF(AND(N104=""),"",VLOOKUP(N104,Marks,96,0)),"")</f>
        <v>B</v>
      </c>
      <c r="L121" s="923" t="str">
        <f>IF('Master sheet'!$D$14="Hindi","स्वा. एवं शा. शिक्षा","HE.&amp;PH. EDU.")</f>
        <v>स्वा. एवं शा. शिक्षा</v>
      </c>
      <c r="M121" s="924"/>
      <c r="N121" s="924"/>
      <c r="O121" s="70">
        <f>IFERROR(IF(AND(N104=""),"",VLOOKUP(N104,Marks,99,0)),"")</f>
        <v>59</v>
      </c>
      <c r="P121" s="79" t="str">
        <f>IFERROR(IF(AND(N104=""),"",VLOOKUP(N104,Marks,103,0)),"")</f>
        <v>C</v>
      </c>
      <c r="Q121" s="967"/>
      <c r="R121" s="901" t="str">
        <f>IF('Master sheet'!$D$14="Hindi","कार्यानुभव","WORK EXP.")</f>
        <v>कार्यानुभव</v>
      </c>
      <c r="S121" s="901"/>
      <c r="T121" s="901"/>
      <c r="U121" s="70">
        <f>IFERROR(IF(AND(AD104=""),"",VLOOKUP(AD104,Marks,85,0)),"")</f>
        <v>47</v>
      </c>
      <c r="V121" s="79" t="str">
        <f>IFERROR(IF(AND(AD104=""),"",VLOOKUP(AD104,Marks,89,0)),"")</f>
        <v>A+</v>
      </c>
      <c r="W121" s="901" t="str">
        <f>IF('Master sheet'!$D$14="Hindi","कला शिक्षा","ART EDU.")</f>
        <v>कला शिक्षा</v>
      </c>
      <c r="X121" s="901"/>
      <c r="Y121" s="901"/>
      <c r="Z121" s="70">
        <f>IFERROR(IF(AND(AD104=""),"",VLOOKUP(AD104,Marks,92,0)),"")</f>
        <v>36</v>
      </c>
      <c r="AA121" s="79" t="str">
        <f>IFERROR(IF(AND(AD104=""),"",VLOOKUP(AD104,Marks,96,0)),"")</f>
        <v>B</v>
      </c>
      <c r="AB121" s="961" t="str">
        <f>IF('Master sheet'!$D$14="Hindi","स्वा. एवं शा. शिक्षा","HE.&amp;PH. EDU.")</f>
        <v>स्वा. एवं शा. शिक्षा</v>
      </c>
      <c r="AC121" s="961"/>
      <c r="AD121" s="961"/>
      <c r="AE121" s="70">
        <f>IFERROR(IF(AND(AD104=""),"",VLOOKUP(AD104,Marks,99,0)),"")</f>
        <v>81</v>
      </c>
      <c r="AF121" s="79" t="str">
        <f>IFERROR(IF(AND(AD104=""),"",VLOOKUP(AD104,Marks,103,0)),"")</f>
        <v>A</v>
      </c>
    </row>
    <row r="122" spans="1:32" s="44" customFormat="1" ht="21" customHeight="1">
      <c r="A122" s="98">
        <f>IF(N104="","",A121+1)</f>
        <v>26</v>
      </c>
      <c r="B122" s="903" t="str">
        <f>IF('Master sheet'!$D$14="Hindi","कुल कार्य दिवस :-","Total Meeting :-")</f>
        <v>कुल कार्य दिवस :-</v>
      </c>
      <c r="C122" s="903"/>
      <c r="D122" s="903"/>
      <c r="E122" s="902">
        <f>IFERROR(IF(AND(N104=""),"",VLOOKUP(N104,Marks,117,0)),"")</f>
        <v>220</v>
      </c>
      <c r="F122" s="902"/>
      <c r="G122" s="902"/>
      <c r="H122" s="902"/>
      <c r="I122" s="903" t="str">
        <f>IF('Master sheet'!$D$14="Hindi","कुल उपस्थिति :-","Total Attendance :-")</f>
        <v>कुल उपस्थिति :-</v>
      </c>
      <c r="J122" s="903"/>
      <c r="K122" s="903"/>
      <c r="L122" s="903"/>
      <c r="M122" s="904">
        <f>IFERROR(IF(AND(N104=""),"",VLOOKUP(N104,Marks,118,0)),"")</f>
        <v>36</v>
      </c>
      <c r="N122" s="904"/>
      <c r="O122" s="904"/>
      <c r="P122" s="904"/>
      <c r="Q122" s="967"/>
      <c r="R122" s="903" t="str">
        <f>IF('Master sheet'!$D$14="Hindi","कुल कार्य दिवस :-","Total Meeting :-")</f>
        <v>कुल कार्य दिवस :-</v>
      </c>
      <c r="S122" s="903"/>
      <c r="T122" s="903"/>
      <c r="U122" s="902">
        <f>IFERROR(IF(AND(AD104=""),"",VLOOKUP(AD104,Marks,117,0)),"")</f>
        <v>220</v>
      </c>
      <c r="V122" s="902"/>
      <c r="W122" s="902"/>
      <c r="X122" s="902"/>
      <c r="Y122" s="903" t="str">
        <f>IF('Master sheet'!$D$14="Hindi","कुल उपस्थिति :-","Total Attendance :-")</f>
        <v>कुल उपस्थिति :-</v>
      </c>
      <c r="Z122" s="903"/>
      <c r="AA122" s="903"/>
      <c r="AB122" s="903"/>
      <c r="AC122" s="904">
        <f>IFERROR(IF(AND(AD104=""),"",VLOOKUP(AD104,Marks,118,0)),"")</f>
        <v>28</v>
      </c>
      <c r="AD122" s="904"/>
      <c r="AE122" s="904"/>
      <c r="AF122" s="904"/>
    </row>
    <row r="123" spans="1:32" s="44" customFormat="1" ht="21" customHeight="1">
      <c r="A123" s="98">
        <f>IF(N104="","",A122+1)</f>
        <v>27</v>
      </c>
      <c r="B123" s="903" t="str">
        <f>IF('Master sheet'!$D$14="Hindi","परिणाम :-","Result :-")</f>
        <v>परिणाम :-</v>
      </c>
      <c r="C123" s="903"/>
      <c r="D123" s="903"/>
      <c r="E123" s="926" t="str">
        <f>IFERROR(IF(AND(N104=""),"",VLOOKUP(N104,Marks,116,0)),"")</f>
        <v>कक्षोंन्नति</v>
      </c>
      <c r="F123" s="926"/>
      <c r="G123" s="926"/>
      <c r="H123" s="926"/>
      <c r="I123" s="903" t="str">
        <f>IF('Master sheet'!$D$14="Hindi","परिणाम प्रतिशत में :-","Result in Percentage :-")</f>
        <v>परिणाम प्रतिशत में :-</v>
      </c>
      <c r="J123" s="903"/>
      <c r="K123" s="903"/>
      <c r="L123" s="903"/>
      <c r="M123" s="927">
        <f>IFERROR(IF(AND(N104=""),"",VLOOKUP(N104,Marks,113,0)),"")</f>
        <v>82.2</v>
      </c>
      <c r="N123" s="927"/>
      <c r="O123" s="927"/>
      <c r="P123" s="927"/>
      <c r="Q123" s="967"/>
      <c r="R123" s="903" t="str">
        <f>IF('Master sheet'!$D$14="Hindi","परिणाम :-","Result :-")</f>
        <v>परिणाम :-</v>
      </c>
      <c r="S123" s="903"/>
      <c r="T123" s="903"/>
      <c r="U123" s="926" t="str">
        <f>IFERROR(IF(AND(AD104=""),"",VLOOKUP(AD104,Marks,116,0)),"")</f>
        <v>कक्षोंन्नति</v>
      </c>
      <c r="V123" s="926"/>
      <c r="W123" s="926"/>
      <c r="X123" s="926"/>
      <c r="Y123" s="903" t="str">
        <f>IF('Master sheet'!$D$14="Hindi","परिणाम प्रतिशत में :-","Result in Percentage :-")</f>
        <v>परिणाम प्रतिशत में :-</v>
      </c>
      <c r="Z123" s="903"/>
      <c r="AA123" s="903"/>
      <c r="AB123" s="903"/>
      <c r="AC123" s="927">
        <f>IFERROR(IF(AND(AD104=""),"",VLOOKUP(AD104,Marks,113,0)),"")</f>
        <v>80</v>
      </c>
      <c r="AD123" s="927"/>
      <c r="AE123" s="927"/>
      <c r="AF123" s="927"/>
    </row>
    <row r="124" spans="1:32" s="44" customFormat="1" ht="21" customHeight="1">
      <c r="A124" s="98">
        <f>IF(N104="","",A123+1)</f>
        <v>28</v>
      </c>
      <c r="B124" s="903" t="str">
        <f>IF('Master sheet'!$D$14="Hindi","श्रेणी / ग्रेड :-","Division / Grade :-")</f>
        <v>श्रेणी / ग्रेड :-</v>
      </c>
      <c r="C124" s="903"/>
      <c r="D124" s="903"/>
      <c r="E124" s="209" t="str">
        <f>IFERROR(IF(AND(N104=""),"",VLOOKUP(N104,Marks,114,0)),"")</f>
        <v>I</v>
      </c>
      <c r="F124" s="210" t="s">
        <v>128</v>
      </c>
      <c r="G124" s="928" t="str">
        <f>IFERROR(IF(AND(N104=""),"",VLOOKUP(N104,Marks,119,0)),"")</f>
        <v>B</v>
      </c>
      <c r="H124" s="928"/>
      <c r="I124" s="903" t="str">
        <f>IF('Master sheet'!$D$14="Hindi","कक्षा में स्थान :-","Position in the Class :-")</f>
        <v>कक्षा में स्थान :-</v>
      </c>
      <c r="J124" s="903"/>
      <c r="K124" s="903"/>
      <c r="L124" s="903"/>
      <c r="M124" s="929">
        <f>IFERROR(IF(AND(N104=""),"",VLOOKUP(N104,Marks,115,0)),"")</f>
        <v>6.9999999999999964</v>
      </c>
      <c r="N124" s="929"/>
      <c r="O124" s="929"/>
      <c r="P124" s="929"/>
      <c r="Q124" s="967"/>
      <c r="R124" s="903" t="str">
        <f>IF('Master sheet'!$D$14="Hindi","श्रेणी / ग्रेड :-","Division / Grade :-")</f>
        <v>श्रेणी / ग्रेड :-</v>
      </c>
      <c r="S124" s="903"/>
      <c r="T124" s="903"/>
      <c r="U124" s="209" t="str">
        <f>IFERROR(IF(AND(AD104=""),"",VLOOKUP(AD104,Marks,114,0)),"")</f>
        <v>I</v>
      </c>
      <c r="V124" s="210" t="s">
        <v>128</v>
      </c>
      <c r="W124" s="928" t="str">
        <f>IFERROR(IF(AND(AD104=""),"",VLOOKUP(AD104,Marks,119,0)),"")</f>
        <v>B</v>
      </c>
      <c r="X124" s="928"/>
      <c r="Y124" s="903" t="str">
        <f>IF('Master sheet'!$D$14="Hindi","कक्षा में स्थान :-","Position in the Class :-")</f>
        <v>कक्षा में स्थान :-</v>
      </c>
      <c r="Z124" s="903"/>
      <c r="AA124" s="903"/>
      <c r="AB124" s="903"/>
      <c r="AC124" s="929">
        <f>IFERROR(IF(AND(AD104=""),"",VLOOKUP(AD104,Marks,115,0)),"")</f>
        <v>14.999999999999998</v>
      </c>
      <c r="AD124" s="929"/>
      <c r="AE124" s="929"/>
      <c r="AF124" s="929"/>
    </row>
    <row r="125" spans="1:32" s="44" customFormat="1" ht="21" customHeight="1">
      <c r="A125" s="98">
        <f>IF(N104="","",A124+1)</f>
        <v>29</v>
      </c>
      <c r="B125" s="930" t="str">
        <f>IF('Master sheet'!$D$14="Hindi","परीक्षा परिणाम घोषणा दिनांक :-","Result Declaration Date :-")</f>
        <v>परीक्षा परिणाम घोषणा दिनांक :-</v>
      </c>
      <c r="C125" s="930"/>
      <c r="D125" s="930"/>
      <c r="E125" s="931">
        <f>IFERROR(IF(AND(N104=""),"",'Master sheet'!$D$13),"")</f>
        <v>46106</v>
      </c>
      <c r="F125" s="931"/>
      <c r="G125" s="931"/>
      <c r="H125" s="348"/>
      <c r="I125" s="71"/>
      <c r="J125" s="71"/>
      <c r="K125" s="45"/>
      <c r="L125" s="71"/>
      <c r="M125" s="71"/>
      <c r="N125" s="71"/>
      <c r="O125" s="71"/>
      <c r="P125" s="71"/>
      <c r="Q125" s="967"/>
      <c r="R125" s="930" t="str">
        <f>IF('Master sheet'!$D$14="Hindi","परीक्षा परिणाम घोषणा दिनांक :-","Result Declaration Date :-")</f>
        <v>परीक्षा परिणाम घोषणा दिनांक :-</v>
      </c>
      <c r="S125" s="930"/>
      <c r="T125" s="930"/>
      <c r="U125" s="931">
        <f>IFERROR(IF(AND(AD104=""),"",'Master sheet'!$D$13),"")</f>
        <v>46106</v>
      </c>
      <c r="V125" s="931"/>
      <c r="W125" s="931"/>
      <c r="X125" s="348"/>
      <c r="Y125" s="71"/>
      <c r="Z125" s="71"/>
      <c r="AA125" s="45"/>
      <c r="AB125" s="71"/>
      <c r="AC125" s="71"/>
      <c r="AD125" s="71"/>
      <c r="AE125" s="71"/>
      <c r="AF125" s="71"/>
    </row>
    <row r="126" spans="1:32" s="44" customFormat="1" ht="39" customHeight="1">
      <c r="A126" s="98">
        <f>IF(N104="","",A125+1)</f>
        <v>30</v>
      </c>
      <c r="B126" s="932" t="str">
        <f>IFERROR(IF(AND(N104=""),"",'Result Sheet'!$DO$211),"")</f>
        <v>( PUSHPENDRA JAWRA )</v>
      </c>
      <c r="C126" s="932"/>
      <c r="D126" s="932"/>
      <c r="E126" s="932"/>
      <c r="F126" s="933" t="str">
        <f>IF(AND(N104=""),"",CONCATENATE("(",'Master sheet'!$D$17," )"))</f>
        <v>(Suresh Kumar )</v>
      </c>
      <c r="G126" s="933"/>
      <c r="H126" s="933"/>
      <c r="I126" s="933"/>
      <c r="J126" s="933"/>
      <c r="K126" s="933" t="str">
        <f>IF(AND(N104=""),"",CONCATENATE("(",'Master sheet'!$D$15," )"))</f>
        <v>(Dewanand )</v>
      </c>
      <c r="L126" s="933"/>
      <c r="M126" s="933"/>
      <c r="N126" s="933"/>
      <c r="O126" s="933"/>
      <c r="P126" s="933"/>
      <c r="Q126" s="967"/>
      <c r="R126" s="932" t="str">
        <f>IFERROR(IF(AND(AD104=""),"",'Result Sheet'!$DO$211),"")</f>
        <v>( PUSHPENDRA JAWRA )</v>
      </c>
      <c r="S126" s="932"/>
      <c r="T126" s="932"/>
      <c r="U126" s="932"/>
      <c r="V126" s="933" t="str">
        <f>IF(AND(AD104=""),"",CONCATENATE("(",'Master sheet'!$D$17," )"))</f>
        <v>(Suresh Kumar )</v>
      </c>
      <c r="W126" s="933"/>
      <c r="X126" s="933"/>
      <c r="Y126" s="933"/>
      <c r="Z126" s="933"/>
      <c r="AA126" s="933" t="str">
        <f>IF(AND(AD104=""),"",CONCATENATE("(",'Master sheet'!$D$15," )"))</f>
        <v>(Dewanand )</v>
      </c>
      <c r="AB126" s="933"/>
      <c r="AC126" s="933"/>
      <c r="AD126" s="933"/>
      <c r="AE126" s="933"/>
      <c r="AF126" s="933"/>
    </row>
    <row r="127" spans="1:32" s="44" customFormat="1" ht="21" customHeight="1">
      <c r="A127" s="98">
        <f>IF(N104="","",A126+1)</f>
        <v>31</v>
      </c>
      <c r="B127" s="934" t="str">
        <f>IF('Master sheet'!$D$14="Hindi","हस्ताक्षर कक्षाध्यापक","Signature of the class teacher")</f>
        <v>हस्ताक्षर कक्षाध्यापक</v>
      </c>
      <c r="C127" s="934"/>
      <c r="D127" s="934"/>
      <c r="E127" s="934"/>
      <c r="F127" s="934" t="str">
        <f>IF('Master sheet'!$D$14="Hindi","हस्ताक्षर परीक्षा प्रभारी","Signature of the exam. Incharge")</f>
        <v>हस्ताक्षर परीक्षा प्रभारी</v>
      </c>
      <c r="G127" s="934"/>
      <c r="H127" s="934"/>
      <c r="I127" s="934"/>
      <c r="J127" s="934"/>
      <c r="K127" s="934" t="str">
        <f>IF('Master sheet'!$D$14="Hindi","हस्ताक्षर संस्था प्रधान","Head of Institute's Signature")</f>
        <v>हस्ताक्षर संस्था प्रधान</v>
      </c>
      <c r="L127" s="934"/>
      <c r="M127" s="934"/>
      <c r="N127" s="934"/>
      <c r="O127" s="934"/>
      <c r="P127" s="934"/>
      <c r="Q127" s="967"/>
      <c r="R127" s="934" t="str">
        <f>IF('Master sheet'!$D$14="Hindi","हस्ताक्षर कक्षाध्यापक","Signature of the class teacher")</f>
        <v>हस्ताक्षर कक्षाध्यापक</v>
      </c>
      <c r="S127" s="934"/>
      <c r="T127" s="934"/>
      <c r="U127" s="934"/>
      <c r="V127" s="934" t="str">
        <f>IF('Master sheet'!$D$14="Hindi","हस्ताक्षर परीक्षा प्रभारी","Signature of the exam. Incharge")</f>
        <v>हस्ताक्षर परीक्षा प्रभारी</v>
      </c>
      <c r="W127" s="934"/>
      <c r="X127" s="934"/>
      <c r="Y127" s="934"/>
      <c r="Z127" s="934"/>
      <c r="AA127" s="934" t="str">
        <f>IF('Master sheet'!$D$14="Hindi","हस्ताक्षर संस्था प्रधान","Head of Institute's Signature")</f>
        <v>हस्ताक्षर संस्था प्रधान</v>
      </c>
      <c r="AB127" s="934"/>
      <c r="AC127" s="934"/>
      <c r="AD127" s="934"/>
      <c r="AE127" s="934"/>
      <c r="AF127" s="934"/>
    </row>
    <row r="129" spans="1:32" s="44" customFormat="1" ht="21.95" customHeight="1">
      <c r="A129" s="97">
        <f>IF(N136="","",1)</f>
        <v>1</v>
      </c>
      <c r="B129" s="935" t="str">
        <f>IF('Master sheet'!$D$14="Hindi","वार्षिक रिपोर्ट कार्ड ","Report Card")</f>
        <v xml:space="preserve">वार्षिक रिपोर्ट कार्ड </v>
      </c>
      <c r="C129" s="935"/>
      <c r="D129" s="935"/>
      <c r="E129" s="935"/>
      <c r="F129" s="935"/>
      <c r="G129" s="935"/>
      <c r="H129" s="935"/>
      <c r="I129" s="935"/>
      <c r="J129" s="935"/>
      <c r="K129" s="935"/>
      <c r="L129" s="935"/>
      <c r="M129" s="935"/>
      <c r="N129" s="935"/>
      <c r="O129" s="935"/>
      <c r="P129" s="935"/>
      <c r="Q129" s="967" t="s">
        <v>98</v>
      </c>
      <c r="R129" s="935" t="str">
        <f>IF('Master sheet'!$D$14="Hindi","वार्षिक रिपोर्ट कार्ड ","Report Card")</f>
        <v xml:space="preserve">वार्षिक रिपोर्ट कार्ड </v>
      </c>
      <c r="S129" s="935"/>
      <c r="T129" s="935"/>
      <c r="U129" s="935"/>
      <c r="V129" s="935"/>
      <c r="W129" s="935"/>
      <c r="X129" s="935"/>
      <c r="Y129" s="935"/>
      <c r="Z129" s="935"/>
      <c r="AA129" s="935"/>
      <c r="AB129" s="935"/>
      <c r="AC129" s="935"/>
      <c r="AD129" s="935"/>
      <c r="AE129" s="935"/>
      <c r="AF129" s="935"/>
    </row>
    <row r="130" spans="1:32" s="44" customFormat="1" ht="21.95" customHeight="1">
      <c r="A130" s="98">
        <f>IF(N136="","",A129+1)</f>
        <v>2</v>
      </c>
      <c r="B130" s="936" t="str">
        <f>IF('Master sheet'!$D$14="Hindi","शिक्षा विभाग, राजस्थान सरकार","Education Department, Rajasthan Government")</f>
        <v>शिक्षा विभाग, राजस्थान सरकार</v>
      </c>
      <c r="C130" s="936"/>
      <c r="D130" s="936"/>
      <c r="E130" s="936"/>
      <c r="F130" s="936"/>
      <c r="G130" s="936"/>
      <c r="H130" s="936"/>
      <c r="I130" s="936"/>
      <c r="J130" s="936"/>
      <c r="K130" s="936"/>
      <c r="L130" s="936"/>
      <c r="M130" s="936"/>
      <c r="N130" s="936"/>
      <c r="O130" s="936"/>
      <c r="P130" s="936"/>
      <c r="Q130" s="967"/>
      <c r="R130" s="936" t="str">
        <f>IF('Master sheet'!$D$14="Hindi","शिक्षा विभाग, राजस्थान सरकार","Education Department, Rajasthan Government")</f>
        <v>शिक्षा विभाग, राजस्थान सरकार</v>
      </c>
      <c r="S130" s="936"/>
      <c r="T130" s="936"/>
      <c r="U130" s="936"/>
      <c r="V130" s="936"/>
      <c r="W130" s="936"/>
      <c r="X130" s="936"/>
      <c r="Y130" s="936"/>
      <c r="Z130" s="936"/>
      <c r="AA130" s="936"/>
      <c r="AB130" s="936"/>
      <c r="AC130" s="936"/>
      <c r="AD130" s="936"/>
      <c r="AE130" s="936"/>
      <c r="AF130" s="936"/>
    </row>
    <row r="131" spans="1:32" s="44" customFormat="1" ht="21.95" customHeight="1">
      <c r="A131" s="98">
        <f>IF(N136="","",A130+1)</f>
        <v>3</v>
      </c>
      <c r="B131" s="968" t="str">
        <f>IF('Master sheet'!$D$14="Hindi","विद्यालय का नाम :-","School Name :- ")</f>
        <v>विद्यालय का नाम :-</v>
      </c>
      <c r="C131" s="968"/>
      <c r="D131" s="968"/>
      <c r="E131" s="969" t="str">
        <f>IF(AND(N136=""),"",IF('Master sheet'!$D$14="Hindi",'Master sheet'!$D$8,'Master sheet'!$D$7))</f>
        <v xml:space="preserve">महात्मा गाँधी राजकीय विद्यालय (अंग्रेजी माध्यम) बर, पाली </v>
      </c>
      <c r="F131" s="969"/>
      <c r="G131" s="969"/>
      <c r="H131" s="969"/>
      <c r="I131" s="969"/>
      <c r="J131" s="969"/>
      <c r="K131" s="969"/>
      <c r="L131" s="969"/>
      <c r="M131" s="969"/>
      <c r="N131" s="969"/>
      <c r="O131" s="969"/>
      <c r="P131" s="969"/>
      <c r="Q131" s="967"/>
      <c r="R131" s="968" t="str">
        <f>IF('Master sheet'!$D$14="Hindi","विद्यालय का नाम :-","School Name :- ")</f>
        <v>विद्यालय का नाम :-</v>
      </c>
      <c r="S131" s="968"/>
      <c r="T131" s="968"/>
      <c r="U131" s="969" t="str">
        <f>IF(AND(AD136=""),"",IF('Master sheet'!$D$14="Hindi",'Master sheet'!$D$8,'Master sheet'!$D$7))</f>
        <v xml:space="preserve">महात्मा गाँधी राजकीय विद्यालय (अंग्रेजी माध्यम) बर, पाली </v>
      </c>
      <c r="V131" s="969"/>
      <c r="W131" s="969"/>
      <c r="X131" s="969"/>
      <c r="Y131" s="969"/>
      <c r="Z131" s="969"/>
      <c r="AA131" s="969"/>
      <c r="AB131" s="969"/>
      <c r="AC131" s="969"/>
      <c r="AD131" s="969"/>
      <c r="AE131" s="969"/>
      <c r="AF131" s="969"/>
    </row>
    <row r="132" spans="1:32" s="44" customFormat="1" ht="15.75" customHeight="1">
      <c r="A132" s="98">
        <f>IF(N136="","",A131+1)</f>
        <v>4</v>
      </c>
      <c r="B132" s="351"/>
      <c r="C132" s="351"/>
      <c r="D132" s="351"/>
      <c r="E132" s="970" t="str">
        <f>IF(AND(N136=""),"",IF('Master sheet'!$D$14="Hindi",CONCATENATE("(विद्यालय मान्यता क्रमांक व वर्ष : ","  ",'Master sheet'!$D$6),CONCATENATE("(School Recognition Number &amp; Years : ","  ",'Master sheet'!$D$6)))</f>
        <v>(विद्यालय मान्यता क्रमांक व वर्ष :   शिक्षा/पाली/1995/2001</v>
      </c>
      <c r="F132" s="970"/>
      <c r="G132" s="970"/>
      <c r="H132" s="970"/>
      <c r="I132" s="970"/>
      <c r="J132" s="970"/>
      <c r="K132" s="970"/>
      <c r="L132" s="970"/>
      <c r="M132" s="970"/>
      <c r="N132" s="970"/>
      <c r="O132" s="970"/>
      <c r="P132" s="970"/>
      <c r="Q132" s="967"/>
      <c r="R132" s="351"/>
      <c r="S132" s="351"/>
      <c r="T132" s="351"/>
      <c r="U132" s="970" t="str">
        <f>IF(AND(AD136=""),"",IF('Master sheet'!$D$14="Hindi",CONCATENATE("(विद्यालय मान्यता क्रमांक व वर्ष : ","  ",'Master sheet'!$D$6),CONCATENATE("(School Recognition Number &amp; Years : ","  ",'Master sheet'!$D$6)))</f>
        <v>(विद्यालय मान्यता क्रमांक व वर्ष :   शिक्षा/पाली/1995/2001</v>
      </c>
      <c r="V132" s="970"/>
      <c r="W132" s="970"/>
      <c r="X132" s="970"/>
      <c r="Y132" s="970"/>
      <c r="Z132" s="970"/>
      <c r="AA132" s="970"/>
      <c r="AB132" s="970"/>
      <c r="AC132" s="970"/>
      <c r="AD132" s="970"/>
      <c r="AE132" s="970"/>
      <c r="AF132" s="970"/>
    </row>
    <row r="133" spans="1:32" s="44" customFormat="1" ht="21.95" customHeight="1">
      <c r="A133" s="98">
        <f>IF(N136="","",A132+1)</f>
        <v>5</v>
      </c>
      <c r="B133" s="347" t="str">
        <f>IF('Master sheet'!$D$14="Hindi","कक्षा  :-","CLASS :- ")</f>
        <v>कक्षा  :-</v>
      </c>
      <c r="C133" s="937" t="str">
        <f>IFERROR(IF(AND(N136=""),"",VLOOKUP(N136,Marks,2,0)),"")</f>
        <v>PP+5</v>
      </c>
      <c r="D133" s="937"/>
      <c r="E133" s="938" t="str">
        <f>IF('Master sheet'!$D$14="Hindi","सेक्शन :-","Section :- ")</f>
        <v>सेक्शन :-</v>
      </c>
      <c r="F133" s="938"/>
      <c r="G133" s="938"/>
      <c r="H133" s="937" t="str">
        <f>IFERROR(IF(AND(N136=""),"",VLOOKUP(N136,Marks,3,0)),"")</f>
        <v>A</v>
      </c>
      <c r="I133" s="937"/>
      <c r="J133" s="939" t="str">
        <f>IF('Master sheet'!$D$14="Hindi","सत्र :- ","Session :- ")</f>
        <v xml:space="preserve">सत्र :- </v>
      </c>
      <c r="K133" s="939"/>
      <c r="L133" s="939"/>
      <c r="M133" s="939"/>
      <c r="N133" s="949" t="str">
        <f>IF(AND(N136=""),"",'Marks Entry Nursery'!$I$2)</f>
        <v>2025-26</v>
      </c>
      <c r="O133" s="949"/>
      <c r="P133" s="949"/>
      <c r="Q133" s="967"/>
      <c r="R133" s="347" t="str">
        <f>IF('Master sheet'!$D$14="Hindi","कक्षा  :-","CLASS :- ")</f>
        <v>कक्षा  :-</v>
      </c>
      <c r="S133" s="937" t="str">
        <f>IFERROR(IF(AND(AD136=""),"",VLOOKUP(AD136,Marks,2,0)),"")</f>
        <v>PP+5</v>
      </c>
      <c r="T133" s="937"/>
      <c r="U133" s="938" t="str">
        <f>IF('Master sheet'!$D$14="Hindi","सेक्शन :-","Section :- ")</f>
        <v>सेक्शन :-</v>
      </c>
      <c r="V133" s="938"/>
      <c r="W133" s="938"/>
      <c r="X133" s="937" t="str">
        <f>IFERROR(IF(AND(AD136=""),"",VLOOKUP(AD136,Marks,3,0)),"")</f>
        <v>A</v>
      </c>
      <c r="Y133" s="937"/>
      <c r="Z133" s="939" t="str">
        <f>IF('Master sheet'!$D$14="Hindi","सत्र :- ","Session :- ")</f>
        <v xml:space="preserve">सत्र :- </v>
      </c>
      <c r="AA133" s="939"/>
      <c r="AB133" s="939"/>
      <c r="AC133" s="939"/>
      <c r="AD133" s="949" t="str">
        <f>IF(AND(AD136=""),"",'Marks Entry Nursery'!$I$2)</f>
        <v>2025-26</v>
      </c>
      <c r="AE133" s="949"/>
      <c r="AF133" s="949"/>
    </row>
    <row r="134" spans="1:32" s="44" customFormat="1" ht="21.95" customHeight="1">
      <c r="A134" s="98">
        <f>IF(N136="","",A133+1)</f>
        <v>6</v>
      </c>
      <c r="B134" s="946" t="str">
        <f>IF('Master sheet'!$D$14="Hindi","विद्यार्थी का नाम :-","Student's Name :-")</f>
        <v>विद्यार्थी का नाम :-</v>
      </c>
      <c r="C134" s="946"/>
      <c r="D134" s="946"/>
      <c r="E134" s="947" t="str">
        <f>IFERROR(IF(AND(N136=""),"",VLOOKUP(N136,Marks,6,0)),"")</f>
        <v>DUSHYANT DAYAMA</v>
      </c>
      <c r="F134" s="947"/>
      <c r="G134" s="947"/>
      <c r="H134" s="947"/>
      <c r="I134" s="947"/>
      <c r="J134" s="925" t="str">
        <f>IF('Master sheet'!$D$14="Hindi","प्रवेशांक :","SR. NO. :")</f>
        <v>प्रवेशांक :</v>
      </c>
      <c r="K134" s="925"/>
      <c r="L134" s="925"/>
      <c r="M134" s="925"/>
      <c r="N134" s="950">
        <f>IFERROR(IF(AND(N136=""),"",VLOOKUP(N136,Marks,5,0)),"")</f>
        <v>952</v>
      </c>
      <c r="O134" s="950"/>
      <c r="P134" s="950"/>
      <c r="Q134" s="967"/>
      <c r="R134" s="946" t="str">
        <f>IF('Master sheet'!$D$14="Hindi","विद्यार्थी का नाम :-","Student's Name :-")</f>
        <v>विद्यार्थी का नाम :-</v>
      </c>
      <c r="S134" s="946"/>
      <c r="T134" s="946"/>
      <c r="U134" s="947" t="str">
        <f>IFERROR(IF(AND(AD136=""),"",VLOOKUP(AD136,Marks,6,0)),"")</f>
        <v>GUNEET CHOUHAN</v>
      </c>
      <c r="V134" s="947"/>
      <c r="W134" s="947"/>
      <c r="X134" s="947"/>
      <c r="Y134" s="947"/>
      <c r="Z134" s="925" t="str">
        <f>IF('Master sheet'!$D$14="Hindi","प्रवेशांक :","SR. NO. :")</f>
        <v>प्रवेशांक :</v>
      </c>
      <c r="AA134" s="925"/>
      <c r="AB134" s="925"/>
      <c r="AC134" s="925"/>
      <c r="AD134" s="950">
        <f>IFERROR(IF(AND(AD136=""),"",VLOOKUP(AD136,Marks,5,0)),"")</f>
        <v>931</v>
      </c>
      <c r="AE134" s="950"/>
      <c r="AF134" s="950"/>
    </row>
    <row r="135" spans="1:32" s="44" customFormat="1" ht="21.95" customHeight="1">
      <c r="A135" s="98">
        <f>IF(N136="","",A134+1)</f>
        <v>7</v>
      </c>
      <c r="B135" s="946" t="str">
        <f>IF('Master sheet'!$D$14="Hindi","पिता का नाम :-","Father's Name :-")</f>
        <v>पिता का नाम :-</v>
      </c>
      <c r="C135" s="946"/>
      <c r="D135" s="946"/>
      <c r="E135" s="947" t="str">
        <f>IFERROR(IF(AND(N136=""),"",VLOOKUP(N136,Marks,7,0)),"")</f>
        <v>BASANT KUMAR DAYAMA</v>
      </c>
      <c r="F135" s="947"/>
      <c r="G135" s="947"/>
      <c r="H135" s="947"/>
      <c r="I135" s="947"/>
      <c r="J135" s="925" t="str">
        <f>IF('Master sheet'!$D$14="Hindi","जन्म तिथि :","Date of Birth :")</f>
        <v>जन्म तिथि :</v>
      </c>
      <c r="K135" s="925"/>
      <c r="L135" s="925"/>
      <c r="M135" s="925"/>
      <c r="N135" s="951">
        <f>IFERROR(IF(AND(N136=""),"",VLOOKUP(N136,Marks,4,0)),"")</f>
        <v>42047</v>
      </c>
      <c r="O135" s="951"/>
      <c r="P135" s="951"/>
      <c r="Q135" s="967"/>
      <c r="R135" s="946" t="str">
        <f>IF('Master sheet'!$D$14="Hindi","पिता का नाम :-","Father's Name :-")</f>
        <v>पिता का नाम :-</v>
      </c>
      <c r="S135" s="946"/>
      <c r="T135" s="946"/>
      <c r="U135" s="947" t="str">
        <f>IFERROR(IF(AND(AD136=""),"",VLOOKUP(AD136,Marks,7,0)),"")</f>
        <v>KAILASH CHOUHAN</v>
      </c>
      <c r="V135" s="947"/>
      <c r="W135" s="947"/>
      <c r="X135" s="947"/>
      <c r="Y135" s="947"/>
      <c r="Z135" s="925" t="str">
        <f>IF('Master sheet'!$D$14="Hindi","जन्म तिथि :","Date of Birth :")</f>
        <v>जन्म तिथि :</v>
      </c>
      <c r="AA135" s="925"/>
      <c r="AB135" s="925"/>
      <c r="AC135" s="925"/>
      <c r="AD135" s="951" t="str">
        <f>IFERROR(IF(AND(AD136=""),"",VLOOKUP(AD136,Marks,4,0)),"")</f>
        <v>23-10-2015</v>
      </c>
      <c r="AE135" s="951"/>
      <c r="AF135" s="951"/>
    </row>
    <row r="136" spans="1:32" s="44" customFormat="1" ht="18" customHeight="1">
      <c r="A136" s="98">
        <f>IF(N136="","",A135+1)</f>
        <v>8</v>
      </c>
      <c r="B136" s="946" t="str">
        <f>IF('Master sheet'!$D$14="Hindi","माता का नाम :-","Mother's Name :-")</f>
        <v>माता का नाम :-</v>
      </c>
      <c r="C136" s="946"/>
      <c r="D136" s="946"/>
      <c r="E136" s="947" t="str">
        <f>IFERROR(IF(AND(N136=""),"",VLOOKUP(N136,Marks,8,0)),"")</f>
        <v>PUSHPA DAYAMA</v>
      </c>
      <c r="F136" s="947"/>
      <c r="G136" s="947"/>
      <c r="H136" s="947"/>
      <c r="I136" s="947"/>
      <c r="J136" s="925" t="str">
        <f>IF('Master sheet'!$D$14="Hindi","रोल नंबर :-","Roll No. :")</f>
        <v>रोल नंबर :-</v>
      </c>
      <c r="K136" s="925"/>
      <c r="L136" s="925"/>
      <c r="M136" s="925"/>
      <c r="N136" s="948">
        <f>IF(AD104="","",IF(AND(AD104+1&gt;$AN$7),"",AD104+1))</f>
        <v>309</v>
      </c>
      <c r="O136" s="948"/>
      <c r="P136" s="948"/>
      <c r="Q136" s="967"/>
      <c r="R136" s="946" t="str">
        <f>IF('Master sheet'!$D$14="Hindi","माता का नाम :-","Mother's Name :-")</f>
        <v>माता का नाम :-</v>
      </c>
      <c r="S136" s="946"/>
      <c r="T136" s="946"/>
      <c r="U136" s="947" t="str">
        <f>IFERROR(IF(AND(AD136=""),"",VLOOKUP(AD136,Marks,8,0)),"")</f>
        <v>PUSHPA DEVI</v>
      </c>
      <c r="V136" s="947"/>
      <c r="W136" s="947"/>
      <c r="X136" s="947"/>
      <c r="Y136" s="947"/>
      <c r="Z136" s="925" t="str">
        <f>IF('Master sheet'!$D$14="Hindi","रोल नंबर :-","Roll No. :")</f>
        <v>रोल नंबर :-</v>
      </c>
      <c r="AA136" s="925"/>
      <c r="AB136" s="925"/>
      <c r="AC136" s="925"/>
      <c r="AD136" s="966">
        <f>IF(N136="","",IF(AND(N136+1&gt;$AN$7),"",N136+1))</f>
        <v>310</v>
      </c>
      <c r="AE136" s="966"/>
      <c r="AF136" s="966"/>
    </row>
    <row r="137" spans="1:32" s="44" customFormat="1" ht="10.5" customHeight="1">
      <c r="A137" s="98">
        <f>IF(N136="","",A136+1)</f>
        <v>9</v>
      </c>
      <c r="B137" s="350"/>
      <c r="C137" s="350"/>
      <c r="D137" s="350"/>
      <c r="E137" s="346"/>
      <c r="F137" s="346"/>
      <c r="G137" s="346"/>
      <c r="H137" s="346"/>
      <c r="I137" s="346"/>
      <c r="J137" s="345"/>
      <c r="K137" s="345"/>
      <c r="L137" s="345"/>
      <c r="M137" s="345"/>
      <c r="N137" s="349"/>
      <c r="O137" s="349"/>
      <c r="P137" s="349"/>
      <c r="Q137" s="967"/>
      <c r="R137" s="72"/>
      <c r="S137" s="72"/>
      <c r="T137" s="72"/>
      <c r="U137" s="73"/>
      <c r="V137" s="73"/>
      <c r="W137" s="73"/>
      <c r="X137" s="72"/>
      <c r="Y137" s="72"/>
      <c r="Z137" s="74"/>
      <c r="AA137" s="74"/>
      <c r="AB137" s="74"/>
      <c r="AC137" s="45"/>
      <c r="AD137" s="45"/>
      <c r="AE137" s="45"/>
      <c r="AF137" s="45"/>
    </row>
    <row r="138" spans="1:32" s="44" customFormat="1" ht="21" customHeight="1">
      <c r="A138" s="98">
        <f>IF(N136="","",A137+1)</f>
        <v>10</v>
      </c>
      <c r="B138" s="655" t="str">
        <f>IF('Master sheet'!$D$14="Hindi","विषय","Subject")</f>
        <v>विषय</v>
      </c>
      <c r="C138" s="704" t="str">
        <f>IF('Master sheet'!$D$14="Hindi","अर्द्धवार्षिक","Half Yearly")</f>
        <v>अर्द्धवार्षिक</v>
      </c>
      <c r="D138" s="705"/>
      <c r="E138" s="705"/>
      <c r="F138" s="705"/>
      <c r="G138" s="910" t="str">
        <f>IF('Master sheet'!$D$14="Hindi","वार्षिक","Yearly")</f>
        <v>वार्षिक</v>
      </c>
      <c r="H138" s="911"/>
      <c r="I138" s="911"/>
      <c r="J138" s="912"/>
      <c r="K138" s="704" t="str">
        <f>IF('Master sheet'!$D$14="Hindi","सर्व योग","Grand Total")</f>
        <v>सर्व योग</v>
      </c>
      <c r="L138" s="705"/>
      <c r="M138" s="705"/>
      <c r="N138" s="706"/>
      <c r="O138" s="940" t="str">
        <f>IF('Master sheet'!$D$14="Hindi","ग्रेड","Grade")</f>
        <v>ग्रेड</v>
      </c>
      <c r="P138" s="943" t="str">
        <f>IF('Master sheet'!$D$14="Hindi","परिणाम","Results")</f>
        <v>परिणाम</v>
      </c>
      <c r="Q138" s="967"/>
      <c r="R138" s="655" t="str">
        <f>IF('Master sheet'!$D$14="Hindi","विषय","Subject")</f>
        <v>विषय</v>
      </c>
      <c r="S138" s="704" t="str">
        <f>IF('Master sheet'!$D$14="Hindi","अर्द्धवार्षिक","Half Yearly")</f>
        <v>अर्द्धवार्षिक</v>
      </c>
      <c r="T138" s="705"/>
      <c r="U138" s="705"/>
      <c r="V138" s="705"/>
      <c r="W138" s="910" t="str">
        <f>IF('Master sheet'!$D$14="Hindi","वार्षिक","Yearly")</f>
        <v>वार्षिक</v>
      </c>
      <c r="X138" s="911"/>
      <c r="Y138" s="911"/>
      <c r="Z138" s="912"/>
      <c r="AA138" s="704" t="str">
        <f>IF('Master sheet'!$D$14="Hindi","सर्व योग","Grand Total")</f>
        <v>सर्व योग</v>
      </c>
      <c r="AB138" s="705"/>
      <c r="AC138" s="705"/>
      <c r="AD138" s="706"/>
      <c r="AE138" s="940" t="str">
        <f>IF('Master sheet'!$D$14="Hindi","ग्रेड","Grade")</f>
        <v>ग्रेड</v>
      </c>
      <c r="AF138" s="943" t="str">
        <f>IF('Master sheet'!$D$14="Hindi","परिणाम","Results")</f>
        <v>परिणाम</v>
      </c>
    </row>
    <row r="139" spans="1:32" s="44" customFormat="1" ht="90.75" customHeight="1">
      <c r="A139" s="98">
        <f>IF(N136="","",A138+1)</f>
        <v>11</v>
      </c>
      <c r="B139" s="655"/>
      <c r="C139" s="891" t="str">
        <f>IF('Master sheet'!$D$14="Hindi","लिखित","Written")</f>
        <v>लिखित</v>
      </c>
      <c r="D139" s="892"/>
      <c r="E139" s="891" t="str">
        <f>IF('Master sheet'!$D$14="Hindi","मौखिक","Oral")</f>
        <v>मौखिक</v>
      </c>
      <c r="F139" s="892"/>
      <c r="G139" s="891" t="str">
        <f>IF('Master sheet'!$D$14="Hindi","लिखित","Written")</f>
        <v>लिखित</v>
      </c>
      <c r="H139" s="892"/>
      <c r="I139" s="893" t="str">
        <f>IF('Master sheet'!$D$14="Hindi","मौखिक","Oral")</f>
        <v>मौखिक</v>
      </c>
      <c r="J139" s="893"/>
      <c r="K139" s="359" t="str">
        <f>IF('Master sheet'!$D$14="Hindi","लिखित","Written")</f>
        <v>लिखित</v>
      </c>
      <c r="L139" s="359" t="str">
        <f>IF('Master sheet'!$D$14="Hindi","मौखिक","Oral")</f>
        <v>मौखिक</v>
      </c>
      <c r="M139" s="894" t="str">
        <f>IF('Master sheet'!$D$14="Hindi","कुल विषय योग ","Subject Total")</f>
        <v xml:space="preserve">कुल विषय योग </v>
      </c>
      <c r="N139" s="895"/>
      <c r="O139" s="941"/>
      <c r="P139" s="944"/>
      <c r="Q139" s="967"/>
      <c r="R139" s="655"/>
      <c r="S139" s="891" t="str">
        <f>IF('Master sheet'!$D$14="Hindi","लिखित","Written")</f>
        <v>लिखित</v>
      </c>
      <c r="T139" s="892"/>
      <c r="U139" s="891" t="str">
        <f>IF('Master sheet'!$D$14="Hindi","मौखिक","Oral")</f>
        <v>मौखिक</v>
      </c>
      <c r="V139" s="892"/>
      <c r="W139" s="891" t="str">
        <f>IF('Master sheet'!$D$14="Hindi","लिखित","Written")</f>
        <v>लिखित</v>
      </c>
      <c r="X139" s="892"/>
      <c r="Y139" s="893" t="str">
        <f>IF('Master sheet'!$D$14="Hindi","मौखिक","Oral")</f>
        <v>मौखिक</v>
      </c>
      <c r="Z139" s="893"/>
      <c r="AA139" s="359" t="str">
        <f>IF('Master sheet'!$D$14="Hindi","लिखित","Written")</f>
        <v>लिखित</v>
      </c>
      <c r="AB139" s="359" t="str">
        <f>IF('Master sheet'!$D$14="Hindi","मौखिक","Oral")</f>
        <v>मौखिक</v>
      </c>
      <c r="AC139" s="894" t="str">
        <f>IF('Master sheet'!$D$14="Hindi","कुल विषय योग ","Subject Total")</f>
        <v xml:space="preserve">कुल विषय योग </v>
      </c>
      <c r="AD139" s="895"/>
      <c r="AE139" s="941"/>
      <c r="AF139" s="944"/>
    </row>
    <row r="140" spans="1:32" s="44" customFormat="1" ht="18.75" customHeight="1">
      <c r="A140" s="98">
        <f>IF(N136="","",A139+1)</f>
        <v>12</v>
      </c>
      <c r="B140" s="655"/>
      <c r="C140" s="887">
        <v>30</v>
      </c>
      <c r="D140" s="888"/>
      <c r="E140" s="887">
        <v>70</v>
      </c>
      <c r="F140" s="888"/>
      <c r="G140" s="887">
        <v>30</v>
      </c>
      <c r="H140" s="888"/>
      <c r="I140" s="887">
        <v>70</v>
      </c>
      <c r="J140" s="888"/>
      <c r="K140" s="387">
        <v>60</v>
      </c>
      <c r="L140" s="387">
        <v>140</v>
      </c>
      <c r="M140" s="887">
        <v>200</v>
      </c>
      <c r="N140" s="888"/>
      <c r="O140" s="942"/>
      <c r="P140" s="945"/>
      <c r="Q140" s="967"/>
      <c r="R140" s="655"/>
      <c r="S140" s="887">
        <v>30</v>
      </c>
      <c r="T140" s="888"/>
      <c r="U140" s="887">
        <v>70</v>
      </c>
      <c r="V140" s="888"/>
      <c r="W140" s="887">
        <v>30</v>
      </c>
      <c r="X140" s="888"/>
      <c r="Y140" s="887">
        <v>70</v>
      </c>
      <c r="Z140" s="888"/>
      <c r="AA140" s="387">
        <v>60</v>
      </c>
      <c r="AB140" s="387">
        <v>140</v>
      </c>
      <c r="AC140" s="887">
        <v>200</v>
      </c>
      <c r="AD140" s="888"/>
      <c r="AE140" s="942"/>
      <c r="AF140" s="945"/>
    </row>
    <row r="141" spans="1:32" s="44" customFormat="1" ht="21" customHeight="1">
      <c r="A141" s="98">
        <f>IF(N136="","",A140+1)</f>
        <v>13</v>
      </c>
      <c r="B141" s="302" t="str">
        <f>IF('Master sheet'!D$14="Hindi","हिंदी","Hindi")</f>
        <v>हिंदी</v>
      </c>
      <c r="C141" s="656">
        <f>IFERROR(IF(AND(N136=""),"",VLOOKUP(N136,Marks,15,0)),"")</f>
        <v>29</v>
      </c>
      <c r="D141" s="658"/>
      <c r="E141" s="656">
        <f>IFERROR(IF(AND(N136=""),"",VLOOKUP(N136,Marks,16,0)),"")</f>
        <v>62</v>
      </c>
      <c r="F141" s="658"/>
      <c r="G141" s="656">
        <f>IFERROR(IF(AND(N136=""),"",VLOOKUP(N136,Marks,19,0)),"")</f>
        <v>24</v>
      </c>
      <c r="H141" s="658"/>
      <c r="I141" s="656">
        <f>IFERROR(IF(AND(N136=""),"",VLOOKUP(N136,Marks,20,0)),"")</f>
        <v>21</v>
      </c>
      <c r="J141" s="658"/>
      <c r="K141" s="379">
        <f>IFERROR(IF(AND(N136=""),"",SUM(C141,G141)),"")</f>
        <v>53</v>
      </c>
      <c r="L141" s="379">
        <f>IFERROR(IF(AND(N136=""),"",SUM(E141,I141)),"")</f>
        <v>83</v>
      </c>
      <c r="M141" s="896">
        <f>IFERROR(IF(AND(N136=""),"",SUM(K141,L141)),"")</f>
        <v>136</v>
      </c>
      <c r="N141" s="897"/>
      <c r="O141" s="79" t="str">
        <f>IFERROR(IF(AND(N136=""),"",VLOOKUP(N136,Marks,28,0)),"")</f>
        <v>C</v>
      </c>
      <c r="P141" s="208" t="str">
        <f>IFERROR(IF(AND(N136=""),"",VLOOKUP(N136,Marks,26,0)),"")</f>
        <v>P</v>
      </c>
      <c r="Q141" s="967"/>
      <c r="R141" s="302" t="str">
        <f>IF('Master sheet'!V$14="Hindi","हिंदी","Hindi")</f>
        <v>Hindi</v>
      </c>
      <c r="S141" s="656">
        <f>IFERROR(IF(AND(AD136=""),"",VLOOKUP(AD136,Marks,15,0)),"")</f>
        <v>29</v>
      </c>
      <c r="T141" s="658"/>
      <c r="U141" s="656">
        <f>IFERROR(IF(AND(AD136=""),"",VLOOKUP(AD136,Marks,16,0)),"")</f>
        <v>62</v>
      </c>
      <c r="V141" s="658"/>
      <c r="W141" s="656">
        <f>IFERROR(IF(AND(AD136=""),"",VLOOKUP(AD136,Marks,19,0)),"")</f>
        <v>24</v>
      </c>
      <c r="X141" s="658"/>
      <c r="Y141" s="656">
        <f>IFERROR(IF(AND(AD136=""),"",VLOOKUP(AD136,Marks,20,0)),"")</f>
        <v>20</v>
      </c>
      <c r="Z141" s="658"/>
      <c r="AA141" s="379">
        <f>IFERROR(IF(AND(AD136=""),"",SUM(S141,W141)),"")</f>
        <v>53</v>
      </c>
      <c r="AB141" s="379">
        <f>IFERROR(IF(AND(AD136=""),"",SUM(U141,Y141)),"")</f>
        <v>82</v>
      </c>
      <c r="AC141" s="896">
        <f>IFERROR(IF(AND(AD136=""),"",SUM(AA141,AB141)),"")</f>
        <v>135</v>
      </c>
      <c r="AD141" s="897"/>
      <c r="AE141" s="79" t="str">
        <f>IFERROR(IF(AND(AD136=""),"",VLOOKUP(AD136,Marks,28,0)),"")</f>
        <v>C</v>
      </c>
      <c r="AF141" s="208" t="str">
        <f>IFERROR(IF(AND(AD136=""),"",VLOOKUP(AD136,Marks,26,0)),"")</f>
        <v>P</v>
      </c>
    </row>
    <row r="142" spans="1:32" s="44" customFormat="1" ht="21" customHeight="1">
      <c r="A142" s="98">
        <f>IF(N136="","",A141+1)</f>
        <v>14</v>
      </c>
      <c r="B142" s="302" t="str">
        <f>IF('Master sheet'!$D$14="Hindi","गणित","Maths")</f>
        <v>गणित</v>
      </c>
      <c r="C142" s="656">
        <f>IFERROR(IF(AND(N136=""),"",VLOOKUP(N136,Marks,51,0)),"")</f>
        <v>20</v>
      </c>
      <c r="D142" s="658"/>
      <c r="E142" s="656">
        <f>IFERROR(IF(AND(N136=""),"",VLOOKUP(N136,Marks,52,0)),"")</f>
        <v>64</v>
      </c>
      <c r="F142" s="658"/>
      <c r="G142" s="656">
        <f>IFERROR(IF(AND(N136=""),"",VLOOKUP(N136,Marks,55,0)),"")</f>
        <v>25</v>
      </c>
      <c r="H142" s="658"/>
      <c r="I142" s="656">
        <f>IFERROR(IF(AND(N136=""),"",VLOOKUP(N136,Marks,56,0)),"")</f>
        <v>67</v>
      </c>
      <c r="J142" s="658"/>
      <c r="K142" s="379">
        <f>IFERROR(IF(AND(N136=""),"",SUM(C142,G142)),"")</f>
        <v>45</v>
      </c>
      <c r="L142" s="379">
        <f>IFERROR(IF(AND(N136=""),"",SUM(E142,I142)),"")</f>
        <v>131</v>
      </c>
      <c r="M142" s="896">
        <f>IFERROR(IF(AND(N136=""),"",SUM(K142,L142)),"")</f>
        <v>176</v>
      </c>
      <c r="N142" s="897"/>
      <c r="O142" s="79" t="str">
        <f>IFERROR(IF(AND(N136=""),"",VLOOKUP(N136,Marks,64,0)),"")</f>
        <v>A</v>
      </c>
      <c r="P142" s="208" t="str">
        <f>IFERROR(IF(AND(N136=""),"",VLOOKUP(N136,Marks,62,0)),"")</f>
        <v>P</v>
      </c>
      <c r="Q142" s="967"/>
      <c r="R142" s="302" t="str">
        <f>IF('Master sheet'!$D$14="Hindi","गणित","Maths")</f>
        <v>गणित</v>
      </c>
      <c r="S142" s="656">
        <f>IFERROR(IF(AND(AD136=""),"",VLOOKUP(AD136,Marks,51,0)),"")</f>
        <v>23</v>
      </c>
      <c r="T142" s="658"/>
      <c r="U142" s="656">
        <f>IFERROR(IF(AND(AD136=""),"",VLOOKUP(AD136,Marks,52,0)),"")</f>
        <v>64</v>
      </c>
      <c r="V142" s="658"/>
      <c r="W142" s="656">
        <f>IFERROR(IF(AND(AD136=""),"",VLOOKUP(AD136,Marks,55,0)),"")</f>
        <v>26</v>
      </c>
      <c r="X142" s="658"/>
      <c r="Y142" s="656">
        <f>IFERROR(IF(AND(AD136=""),"",VLOOKUP(AD136,Marks,56,0)),"")</f>
        <v>64</v>
      </c>
      <c r="Z142" s="658"/>
      <c r="AA142" s="379">
        <f>IFERROR(IF(AND(AD136=""),"",SUM(S142,W142)),"")</f>
        <v>49</v>
      </c>
      <c r="AB142" s="379">
        <f>IFERROR(IF(AND(AD136=""),"",SUM(U142,Y142)),"")</f>
        <v>128</v>
      </c>
      <c r="AC142" s="896">
        <f>IFERROR(IF(AND(AD136=""),"",SUM(AA142,AB142)),"")</f>
        <v>177</v>
      </c>
      <c r="AD142" s="897"/>
      <c r="AE142" s="79" t="str">
        <f>IFERROR(IF(AND(AD136=""),"",VLOOKUP(AD136,Marks,64,0)),"")</f>
        <v>A</v>
      </c>
      <c r="AF142" s="208" t="str">
        <f>IFERROR(IF(AND(AD136=""),"",VLOOKUP(AD136,Marks,62,0)),"")</f>
        <v>P</v>
      </c>
    </row>
    <row r="143" spans="1:32" s="44" customFormat="1" ht="21" customHeight="1">
      <c r="A143" s="98">
        <f>IF(N136="","",A142+1)</f>
        <v>15</v>
      </c>
      <c r="B143" s="389"/>
      <c r="C143" s="887">
        <v>15</v>
      </c>
      <c r="D143" s="888"/>
      <c r="E143" s="887">
        <v>35</v>
      </c>
      <c r="F143" s="888"/>
      <c r="G143" s="887">
        <v>15</v>
      </c>
      <c r="H143" s="888"/>
      <c r="I143" s="887">
        <v>35</v>
      </c>
      <c r="J143" s="888"/>
      <c r="K143" s="387">
        <v>30</v>
      </c>
      <c r="L143" s="387">
        <v>70</v>
      </c>
      <c r="M143" s="887">
        <v>100</v>
      </c>
      <c r="N143" s="888"/>
      <c r="O143" s="889"/>
      <c r="P143" s="890"/>
      <c r="Q143" s="967"/>
      <c r="R143" s="389"/>
      <c r="S143" s="887">
        <v>15</v>
      </c>
      <c r="T143" s="888"/>
      <c r="U143" s="887">
        <v>35</v>
      </c>
      <c r="V143" s="888"/>
      <c r="W143" s="887">
        <v>15</v>
      </c>
      <c r="X143" s="888"/>
      <c r="Y143" s="887">
        <v>35</v>
      </c>
      <c r="Z143" s="888"/>
      <c r="AA143" s="387">
        <v>30</v>
      </c>
      <c r="AB143" s="387">
        <v>70</v>
      </c>
      <c r="AC143" s="887">
        <v>100</v>
      </c>
      <c r="AD143" s="888"/>
      <c r="AE143" s="889"/>
      <c r="AF143" s="890"/>
    </row>
    <row r="144" spans="1:32" s="44" customFormat="1" ht="21" customHeight="1">
      <c r="A144" s="98">
        <f>IF(N136="","",A143+1)</f>
        <v>16</v>
      </c>
      <c r="B144" s="302" t="str">
        <f>IF('Master sheet'!$D$14="Hindi","अंग्रेजी","English")</f>
        <v>अंग्रेजी</v>
      </c>
      <c r="C144" s="656">
        <f>IFERROR(IF(AND(N136=""),"",VLOOKUP(N136,Marks,33,0)),"")</f>
        <v>14</v>
      </c>
      <c r="D144" s="658"/>
      <c r="E144" s="656">
        <f>IFERROR(IF(AND(N136=""),"",VLOOKUP(N136,Marks,34,0)),"")</f>
        <v>30</v>
      </c>
      <c r="F144" s="658"/>
      <c r="G144" s="656">
        <f>IFERROR(IF(AND(N136=""),"",VLOOKUP(N136,Marks,37,0)),"")</f>
        <v>10</v>
      </c>
      <c r="H144" s="658"/>
      <c r="I144" s="656">
        <f>IFERROR(IF(AND(N136=""),"",VLOOKUP(N136,Marks,38,0)),"")</f>
        <v>31</v>
      </c>
      <c r="J144" s="658"/>
      <c r="K144" s="379">
        <f>IFERROR(IF(AND(N136=""),"",SUM(C144,G144)),"")</f>
        <v>24</v>
      </c>
      <c r="L144" s="379">
        <f>IFERROR(IF(AND(N136=""),"",SUM(E144,I144)),"")</f>
        <v>61</v>
      </c>
      <c r="M144" s="896">
        <f>IFERROR(IF(AND(N136=""),"",SUM(K144,L144)),"")</f>
        <v>85</v>
      </c>
      <c r="N144" s="897"/>
      <c r="O144" s="79" t="str">
        <f>IFERROR(IF(AND(N136=""),"",VLOOKUP(N136,Marks,46,0)),"")</f>
        <v>B</v>
      </c>
      <c r="P144" s="208" t="str">
        <f>IFERROR(IF(AND(N136=""),"",VLOOKUP(N136,Marks,44,0)),"")</f>
        <v>P</v>
      </c>
      <c r="Q144" s="967"/>
      <c r="R144" s="302" t="str">
        <f>IF('Master sheet'!$D$14="Hindi","अंग्रेजी","English")</f>
        <v>अंग्रेजी</v>
      </c>
      <c r="S144" s="656">
        <f>IFERROR(IF(AND(AD136=""),"",VLOOKUP(AD136,Marks,33,0)),"")</f>
        <v>14</v>
      </c>
      <c r="T144" s="658"/>
      <c r="U144" s="656">
        <f>IFERROR(IF(AND(AD136=""),"",VLOOKUP(AD136,Marks,34,0)),"")</f>
        <v>32</v>
      </c>
      <c r="V144" s="658"/>
      <c r="W144" s="656">
        <f>IFERROR(IF(AND(AD136=""),"",VLOOKUP(AD136,Marks,37,0)),"")</f>
        <v>12</v>
      </c>
      <c r="X144" s="658"/>
      <c r="Y144" s="656">
        <f>IFERROR(IF(AND(AD136=""),"",VLOOKUP(AD136,Marks,38,0)),"")</f>
        <v>30</v>
      </c>
      <c r="Z144" s="658"/>
      <c r="AA144" s="379">
        <f>IFERROR(IF(AND(AD136=""),"",SUM(S144,W144)),"")</f>
        <v>26</v>
      </c>
      <c r="AB144" s="379">
        <f>IFERROR(IF(AND(AD136=""),"",SUM(U144,Y144)),"")</f>
        <v>62</v>
      </c>
      <c r="AC144" s="896">
        <f>IFERROR(IF(AND(AD136=""),"",SUM(AA144,AB144)),"")</f>
        <v>88</v>
      </c>
      <c r="AD144" s="897"/>
      <c r="AE144" s="79" t="str">
        <f>IFERROR(IF(AND(AD136=""),"",VLOOKUP(AD136,Marks,46,0)),"")</f>
        <v>A</v>
      </c>
      <c r="AF144" s="208" t="str">
        <f>IFERROR(IF(AND(AD136=""),"",VLOOKUP(AD136,Marks,44,0)),"")</f>
        <v>P</v>
      </c>
    </row>
    <row r="145" spans="1:32" s="44" customFormat="1" ht="25.5" customHeight="1">
      <c r="A145" s="98">
        <f>IF(N136="","",A144+1)</f>
        <v>17</v>
      </c>
      <c r="B145" s="303" t="str">
        <f>IF('Master sheet'!$D$14="Hindi","कुल योग","Total")</f>
        <v>कुल योग</v>
      </c>
      <c r="C145" s="914">
        <f>IF(AND(N136=""),"",IF(AND(C141="",C142="",C144=""),"",SUM(C141,C142,C144)))</f>
        <v>63</v>
      </c>
      <c r="D145" s="916"/>
      <c r="E145" s="914">
        <f>IF(AND(N136=""),"",IF(AND(E141="",E142="",E144=""),"",SUM(E141,E142,E144)))</f>
        <v>156</v>
      </c>
      <c r="F145" s="916"/>
      <c r="G145" s="914">
        <f>IF(AND(N136=""),"",IF(AND(G141="",G142="",G144=""),"",SUM(G141,G142,G144)))</f>
        <v>59</v>
      </c>
      <c r="H145" s="916"/>
      <c r="I145" s="914">
        <f>IF(AND(N136=""),"",IF(AND(I141="",I142="",I144=""),"",SUM(I141,I142,I144)))</f>
        <v>119</v>
      </c>
      <c r="J145" s="916"/>
      <c r="K145" s="380">
        <f>IF(AND(N136=""),"",IF(AND(K141="",K142="",K144=""),"",SUM(K141,K142,K144)))</f>
        <v>122</v>
      </c>
      <c r="L145" s="380">
        <f>IF(AND(N136=""),"",IF(AND(L141="",L142="",L144=""),"",SUM(L141,L142,L144)))</f>
        <v>275</v>
      </c>
      <c r="M145" s="896">
        <f>IF(AND(N136=""),"",IF(AND(M141="",M142="",M144=""),"",SUM(M141,M142,M144)))</f>
        <v>397</v>
      </c>
      <c r="N145" s="897"/>
      <c r="O145" s="388" t="str">
        <f>IFERROR(IF(AND(N136=""),"",VLOOKUP(N136,Marks,119,0)),"")</f>
        <v>B</v>
      </c>
      <c r="P145" s="211"/>
      <c r="Q145" s="967"/>
      <c r="R145" s="303" t="str">
        <f>IF('Master sheet'!$D$14="Hindi","कुल योग","Total")</f>
        <v>कुल योग</v>
      </c>
      <c r="S145" s="914">
        <f>IF(AND(AD136=""),"",IF(AND(S141="",S142="",S144=""),"",SUM(S141,S142,S144)))</f>
        <v>66</v>
      </c>
      <c r="T145" s="916"/>
      <c r="U145" s="914">
        <f>IF(AND(AD136=""),"",IF(AND(U141="",U142="",U144=""),"",SUM(U141,U142,U144)))</f>
        <v>158</v>
      </c>
      <c r="V145" s="916"/>
      <c r="W145" s="914">
        <f>IF(AND(AD136=""),"",IF(AND(W141="",W142="",W144=""),"",SUM(W141,W142,W144)))</f>
        <v>62</v>
      </c>
      <c r="X145" s="916"/>
      <c r="Y145" s="914">
        <f>IF(AND(AD136=""),"",IF(AND(Y141="",Y142="",Y144=""),"",SUM(Y141,Y142,Y144)))</f>
        <v>114</v>
      </c>
      <c r="Z145" s="916"/>
      <c r="AA145" s="380">
        <f>IF(AND(AD136=""),"",IF(AND(AA141="",AA142="",AA144=""),"",SUM(AA141,AA142,AA144)))</f>
        <v>128</v>
      </c>
      <c r="AB145" s="380">
        <f>IF(AND(AD136=""),"",IF(AND(AB141="",AB142="",AB144=""),"",SUM(AB141,AB142,AB144)))</f>
        <v>272</v>
      </c>
      <c r="AC145" s="896">
        <f>IF(AND(AD136=""),"",IF(AND(AC141="",AC142="",AC144=""),"",SUM(AC141,AC142,AC144)))</f>
        <v>400</v>
      </c>
      <c r="AD145" s="897"/>
      <c r="AE145" s="388" t="str">
        <f>IFERROR(IF(AND(AD136=""),"",VLOOKUP(AD136,Marks,119,0)),"")</f>
        <v>B</v>
      </c>
      <c r="AF145" s="211"/>
    </row>
    <row r="146" spans="1:32" s="44" customFormat="1" ht="25.5" customHeight="1">
      <c r="A146" s="98">
        <f>IF(N136="","",A145+1)</f>
        <v>18</v>
      </c>
      <c r="B146" s="390"/>
      <c r="C146" s="887">
        <v>50</v>
      </c>
      <c r="D146" s="907"/>
      <c r="E146" s="907"/>
      <c r="F146" s="888"/>
      <c r="G146" s="887">
        <v>50</v>
      </c>
      <c r="H146" s="907"/>
      <c r="I146" s="907"/>
      <c r="J146" s="888"/>
      <c r="K146" s="887">
        <v>100</v>
      </c>
      <c r="L146" s="907"/>
      <c r="M146" s="907"/>
      <c r="N146" s="888"/>
      <c r="O146" s="908"/>
      <c r="P146" s="909"/>
      <c r="Q146" s="967"/>
      <c r="R146" s="390"/>
      <c r="S146" s="887">
        <v>50</v>
      </c>
      <c r="T146" s="907"/>
      <c r="U146" s="907"/>
      <c r="V146" s="888"/>
      <c r="W146" s="887">
        <v>50</v>
      </c>
      <c r="X146" s="907"/>
      <c r="Y146" s="907"/>
      <c r="Z146" s="888"/>
      <c r="AA146" s="887">
        <v>100</v>
      </c>
      <c r="AB146" s="907"/>
      <c r="AC146" s="907"/>
      <c r="AD146" s="888"/>
      <c r="AE146" s="908"/>
      <c r="AF146" s="909"/>
    </row>
    <row r="147" spans="1:32" s="44" customFormat="1" ht="21" customHeight="1">
      <c r="A147" s="98">
        <f>IF(N136="","",A146+1)</f>
        <v>19</v>
      </c>
      <c r="B147" s="307" t="str">
        <f>IF('Master sheet'!$D$14="Hindi","पर्यावरण अध्ययन","EVS")</f>
        <v>पर्यावरण अध्ययन</v>
      </c>
      <c r="C147" s="656">
        <f>IFERROR(IF(AND(N136=""),"",VLOOKUP(N136,Marks,69,0)),"")</f>
        <v>41</v>
      </c>
      <c r="D147" s="657"/>
      <c r="E147" s="657"/>
      <c r="F147" s="658"/>
      <c r="G147" s="656">
        <f>IFERROR(IF(AND(N136=""),"",VLOOKUP(N136,Marks,73,0)),"")</f>
        <v>47</v>
      </c>
      <c r="H147" s="657"/>
      <c r="I147" s="657"/>
      <c r="J147" s="658"/>
      <c r="K147" s="914">
        <f>IFERROR(IF(AND(N136=""),"",SUM(C147,G147)),"")</f>
        <v>88</v>
      </c>
      <c r="L147" s="915"/>
      <c r="M147" s="915"/>
      <c r="N147" s="916"/>
      <c r="O147" s="79" t="str">
        <f>IFERROR(IF(AND(N136=""),"",VLOOKUP(N136,Marks,82,0)),"")</f>
        <v>A</v>
      </c>
      <c r="P147" s="208" t="str">
        <f>IFERROR(IF(AND(N136=""),"",VLOOKUP(N136,Marks,80,0)),"")</f>
        <v>P</v>
      </c>
      <c r="Q147" s="967"/>
      <c r="R147" s="307" t="str">
        <f>IF('Master sheet'!$D$14="Hindi","पर्यावरण अध्ययन","EVS")</f>
        <v>पर्यावरण अध्ययन</v>
      </c>
      <c r="S147" s="656">
        <f>IFERROR(IF(AND(AD136=""),"",VLOOKUP(AD136,Marks,69,0)),"")</f>
        <v>41</v>
      </c>
      <c r="T147" s="657"/>
      <c r="U147" s="657"/>
      <c r="V147" s="658"/>
      <c r="W147" s="656">
        <f>IFERROR(IF(AND(AD136=""),"",VLOOKUP(AD136,Marks,73,0)),"")</f>
        <v>48</v>
      </c>
      <c r="X147" s="657"/>
      <c r="Y147" s="657"/>
      <c r="Z147" s="658"/>
      <c r="AA147" s="914">
        <f>IFERROR(IF(AND(AD136=""),"",SUM(S147,W147)),"")</f>
        <v>89</v>
      </c>
      <c r="AB147" s="915"/>
      <c r="AC147" s="915"/>
      <c r="AD147" s="916"/>
      <c r="AE147" s="79" t="str">
        <f>IFERROR(IF(AND(AD136=""),"",VLOOKUP(AD136,Marks,82,0)),"")</f>
        <v>A</v>
      </c>
      <c r="AF147" s="208" t="str">
        <f>IFERROR(IF(AND(AD136=""),"",VLOOKUP(AD136,Marks,80,0)),"")</f>
        <v>P</v>
      </c>
    </row>
    <row r="148" spans="1:32" s="44" customFormat="1" ht="9" customHeight="1">
      <c r="A148" s="98">
        <f>IF(N136="","",A147+1)</f>
        <v>20</v>
      </c>
      <c r="B148" s="913"/>
      <c r="C148" s="913"/>
      <c r="D148" s="913"/>
      <c r="E148" s="913"/>
      <c r="F148" s="913"/>
      <c r="G148" s="913"/>
      <c r="H148" s="913"/>
      <c r="I148" s="913"/>
      <c r="J148" s="913"/>
      <c r="K148" s="913"/>
      <c r="L148" s="913"/>
      <c r="M148" s="913"/>
      <c r="N148" s="913"/>
      <c r="O148" s="913"/>
      <c r="P148" s="913"/>
      <c r="Q148" s="967"/>
      <c r="R148" s="913"/>
      <c r="S148" s="913"/>
      <c r="T148" s="913"/>
      <c r="U148" s="913"/>
      <c r="V148" s="913"/>
      <c r="W148" s="913"/>
      <c r="X148" s="913"/>
      <c r="Y148" s="913"/>
      <c r="Z148" s="913"/>
      <c r="AA148" s="913"/>
      <c r="AB148" s="913"/>
      <c r="AC148" s="913"/>
      <c r="AD148" s="913"/>
      <c r="AE148" s="913"/>
      <c r="AF148" s="913"/>
    </row>
    <row r="149" spans="1:32" s="44" customFormat="1" ht="18.95" customHeight="1">
      <c r="A149" s="98">
        <f>IF(N136="","",A148+1)</f>
        <v>21</v>
      </c>
      <c r="B149" s="964" t="str">
        <f>IF('Master sheet'!$D$14="Hindi","अतिरिक्त विषय ","Extra Subject")</f>
        <v xml:space="preserve">अतिरिक्त विषय </v>
      </c>
      <c r="C149" s="964"/>
      <c r="D149" s="964"/>
      <c r="E149" s="964"/>
      <c r="F149" s="964"/>
      <c r="G149" s="964"/>
      <c r="H149" s="964"/>
      <c r="I149" s="964"/>
      <c r="J149" s="964"/>
      <c r="K149" s="964"/>
      <c r="L149" s="964"/>
      <c r="M149" s="964"/>
      <c r="N149" s="964"/>
      <c r="O149" s="964"/>
      <c r="P149" s="964"/>
      <c r="Q149" s="967"/>
      <c r="R149" s="965" t="str">
        <f>IF('Master sheet'!$D$14="Hindi","अतिरिक्त विषय ","Extra Subject")</f>
        <v xml:space="preserve">अतिरिक्त विषय </v>
      </c>
      <c r="S149" s="965"/>
      <c r="T149" s="965"/>
      <c r="U149" s="965"/>
      <c r="V149" s="965"/>
      <c r="W149" s="965"/>
      <c r="X149" s="965"/>
      <c r="Y149" s="965"/>
      <c r="Z149" s="965"/>
      <c r="AA149" s="965"/>
      <c r="AB149" s="965"/>
      <c r="AC149" s="965"/>
      <c r="AD149" s="965"/>
      <c r="AE149" s="965"/>
      <c r="AF149" s="965"/>
    </row>
    <row r="150" spans="1:32" s="411" customFormat="1" ht="18.95" customHeight="1">
      <c r="A150" s="98">
        <f>IF(N136="","",A149+1)</f>
        <v>22</v>
      </c>
      <c r="B150" s="410" t="str">
        <f>IF('Master sheet'!$D$14="Hindi","विषय","Subject")</f>
        <v>विषय</v>
      </c>
      <c r="C150" s="962" t="str">
        <f>IF('Master sheet'!$D$14="Hindi","पूर्णांक","M.M.")</f>
        <v>पूर्णांक</v>
      </c>
      <c r="D150" s="963"/>
      <c r="E150" s="962" t="str">
        <f>IF('Master sheet'!$D$14="Hindi","प्राप्तांक","Ob.M.")</f>
        <v>प्राप्तांक</v>
      </c>
      <c r="F150" s="963"/>
      <c r="G150" s="962" t="str">
        <f>IF('Master sheet'!$D$14="Hindi","ग्रेड","Grade")</f>
        <v>ग्रेड</v>
      </c>
      <c r="H150" s="963"/>
      <c r="I150" s="962" t="str">
        <f>IF('Master sheet'!$D$14="Hindi","विषय","Subject")</f>
        <v>विषय</v>
      </c>
      <c r="J150" s="963"/>
      <c r="K150" s="962" t="str">
        <f>IF('Master sheet'!$D$14="Hindi","पूर्णांक","M.M.")</f>
        <v>पूर्णांक</v>
      </c>
      <c r="L150" s="963"/>
      <c r="M150" s="962" t="str">
        <f>IF('Master sheet'!$D$14="Hindi","प्राप्तांक","Ob.M.")</f>
        <v>प्राप्तांक</v>
      </c>
      <c r="N150" s="963"/>
      <c r="O150" s="962" t="str">
        <f>IF('Master sheet'!$D$14="Hindi","ग्रेड","Grade")</f>
        <v>ग्रेड</v>
      </c>
      <c r="P150" s="963"/>
      <c r="Q150" s="967"/>
      <c r="R150" s="410" t="str">
        <f>IF('Master sheet'!$D$14="Hindi","विषय","Subject")</f>
        <v>विषय</v>
      </c>
      <c r="S150" s="962" t="str">
        <f>IF('Master sheet'!$D$14="Hindi","पूर्णांक","M.M.")</f>
        <v>पूर्णांक</v>
      </c>
      <c r="T150" s="963"/>
      <c r="U150" s="962" t="str">
        <f>IF('Master sheet'!$D$14="Hindi","प्राप्तांक","Ob.M.")</f>
        <v>प्राप्तांक</v>
      </c>
      <c r="V150" s="963"/>
      <c r="W150" s="962" t="str">
        <f>IF('Master sheet'!$D$14="Hindi","ग्रेड","Grade")</f>
        <v>ग्रेड</v>
      </c>
      <c r="X150" s="963"/>
      <c r="Y150" s="962" t="str">
        <f>IF('Master sheet'!$D$14="Hindi","विषय","Subject")</f>
        <v>विषय</v>
      </c>
      <c r="Z150" s="963"/>
      <c r="AA150" s="962" t="str">
        <f>IF('Master sheet'!$D$14="Hindi","पूर्णांक","M.M.")</f>
        <v>पूर्णांक</v>
      </c>
      <c r="AB150" s="963"/>
      <c r="AC150" s="962" t="str">
        <f>IF('Master sheet'!$D$14="Hindi","प्राप्तांक","Ob.M.")</f>
        <v>प्राप्तांक</v>
      </c>
      <c r="AD150" s="963"/>
      <c r="AE150" s="962" t="str">
        <f>IF('Master sheet'!$D$14="Hindi","ग्रेड","Grade")</f>
        <v>ग्रेड</v>
      </c>
      <c r="AF150" s="963"/>
    </row>
    <row r="151" spans="1:32" s="44" customFormat="1" ht="22.5" customHeight="1">
      <c r="A151" s="98">
        <f>IF(N136="","",A150+1)</f>
        <v>23</v>
      </c>
      <c r="B151" s="302" t="str">
        <f>IF(AND(N136=""),"",'Result Sheet'!$DA$4)</f>
        <v>COMPUTER</v>
      </c>
      <c r="C151" s="898">
        <f>IF(AND(N136=""),"",'Result Sheet'!$DC$7)</f>
        <v>100</v>
      </c>
      <c r="D151" s="898"/>
      <c r="E151" s="899">
        <f>IFERROR(IF(AND(N136=""),"",VLOOKUP(N136,Marks,106,0)),"")</f>
        <v>0</v>
      </c>
      <c r="F151" s="899"/>
      <c r="G151" s="900" t="str">
        <f>IFERROR(IF(AND(N136=""),"",VLOOKUP(N136,Marks,107,0)),"")</f>
        <v/>
      </c>
      <c r="H151" s="900"/>
      <c r="I151" s="901" t="str">
        <f>IF(AND(N136=""),"",'Result Sheet'!$DE$4)</f>
        <v>G.K.</v>
      </c>
      <c r="J151" s="901"/>
      <c r="K151" s="898">
        <f>IF(AND(N136=""),"",'Result Sheet'!$DG$7)</f>
        <v>100</v>
      </c>
      <c r="L151" s="898"/>
      <c r="M151" s="899">
        <f>IFERROR(IF(AND(N136=""),"",VLOOKUP(N136,Marks,110,0)),"")</f>
        <v>0</v>
      </c>
      <c r="N151" s="899"/>
      <c r="O151" s="900" t="str">
        <f>IFERROR(IF(AND(N136=""),"",VLOOKUP(N136,Marks,111,0)),"")</f>
        <v/>
      </c>
      <c r="P151" s="900"/>
      <c r="Q151" s="967"/>
      <c r="R151" s="302" t="str">
        <f>IF(AND(AD136=""),"",'Result Sheet'!$DA$4)</f>
        <v>COMPUTER</v>
      </c>
      <c r="S151" s="898">
        <f>IF(AND(AD136=""),"",'Result Sheet'!$DC$7)</f>
        <v>100</v>
      </c>
      <c r="T151" s="898"/>
      <c r="U151" s="899">
        <f>IFERROR(IF(AND(AD136=""),"",VLOOKUP(AD136,Marks,106,0)),"")</f>
        <v>0</v>
      </c>
      <c r="V151" s="899"/>
      <c r="W151" s="900" t="str">
        <f>IFERROR(IF(AND(AD136=""),"",VLOOKUP(AD136,Marks,107,0)),"")</f>
        <v/>
      </c>
      <c r="X151" s="900"/>
      <c r="Y151" s="901" t="str">
        <f>IF(AND(AD136=""),"",'Result Sheet'!$DE$4)</f>
        <v>G.K.</v>
      </c>
      <c r="Z151" s="901"/>
      <c r="AA151" s="898">
        <f>IF(AND(AD136=""),"",'Result Sheet'!$DG$7)</f>
        <v>100</v>
      </c>
      <c r="AB151" s="898"/>
      <c r="AC151" s="899">
        <f>IFERROR(IF(AND(AD136=""),"",VLOOKUP(AD136,Marks,110,0)),"")</f>
        <v>0</v>
      </c>
      <c r="AD151" s="899"/>
      <c r="AE151" s="900" t="str">
        <f>IFERROR(IF(AND(AD136=""),"",VLOOKUP(AD136,Marks,111,0)),"")</f>
        <v/>
      </c>
      <c r="AF151" s="900"/>
    </row>
    <row r="152" spans="1:32" s="44" customFormat="1" ht="22.5" customHeight="1">
      <c r="A152" s="98">
        <f>IF(N136="","",A151+1)</f>
        <v>24</v>
      </c>
      <c r="B152" s="918" t="str">
        <f>IF('Master sheet'!$D$14="Hindi","विषय","Subject")</f>
        <v>विषय</v>
      </c>
      <c r="C152" s="918"/>
      <c r="D152" s="919" t="str">
        <f>IF('Master sheet'!$D$14="Hindi","प्राप्तांक","Marks ")</f>
        <v>प्राप्तांक</v>
      </c>
      <c r="E152" s="920"/>
      <c r="F152" s="305" t="str">
        <f>IF('Master sheet'!$D$14="Hindi","ग्रेड","Grade")</f>
        <v>ग्रेड</v>
      </c>
      <c r="G152" s="918" t="str">
        <f>IF('Master sheet'!$D$14="Hindi","विषय","Subject")</f>
        <v>विषय</v>
      </c>
      <c r="H152" s="918"/>
      <c r="I152" s="919" t="str">
        <f>IF('Master sheet'!$D$14="Hindi","प्राप्तांक","Marks")</f>
        <v>प्राप्तांक</v>
      </c>
      <c r="J152" s="920"/>
      <c r="K152" s="305" t="str">
        <f>IF('Master sheet'!$D$14="Hindi","ग्रेड","Grade")</f>
        <v>ग्रेड</v>
      </c>
      <c r="L152" s="918" t="str">
        <f>IF('Master sheet'!$D$14="Hindi","विषय","Subject")</f>
        <v>विषय</v>
      </c>
      <c r="M152" s="918"/>
      <c r="N152" s="919" t="str">
        <f>IF('Master sheet'!$D$14="Hindi","प्राप्तांक","Marks")</f>
        <v>प्राप्तांक</v>
      </c>
      <c r="O152" s="920"/>
      <c r="P152" s="344" t="str">
        <f>IF('Master sheet'!$D$14="Hindi","ग्रेड","Grade")</f>
        <v>ग्रेड</v>
      </c>
      <c r="Q152" s="967"/>
      <c r="R152" s="918" t="str">
        <f>IF('Master sheet'!$D$14="Hindi","विषय","Subject")</f>
        <v>विषय</v>
      </c>
      <c r="S152" s="918"/>
      <c r="T152" s="919" t="str">
        <f>IF('Master sheet'!$D$14="Hindi","प्राप्तांक","Marks")</f>
        <v>प्राप्तांक</v>
      </c>
      <c r="U152" s="920"/>
      <c r="V152" s="305" t="str">
        <f>IF('Master sheet'!$D$14="Hindi","ग्रेड","Grade")</f>
        <v>ग्रेड</v>
      </c>
      <c r="W152" s="918" t="str">
        <f>IF('Master sheet'!$D$14="Hindi","विषय","Subject")</f>
        <v>विषय</v>
      </c>
      <c r="X152" s="918"/>
      <c r="Y152" s="919" t="str">
        <f>IF('Master sheet'!$D$14="Hindi","प्राप्तांक","Marks")</f>
        <v>प्राप्तांक</v>
      </c>
      <c r="Z152" s="920"/>
      <c r="AA152" s="305" t="str">
        <f>IF('Master sheet'!$D$14="Hindi","ग्रेड","Grade")</f>
        <v>ग्रेड</v>
      </c>
      <c r="AB152" s="918" t="str">
        <f>IF('Master sheet'!$D$14="Hindi","विषय","Subject")</f>
        <v>विषय</v>
      </c>
      <c r="AC152" s="918"/>
      <c r="AD152" s="919" t="str">
        <f>IF('Master sheet'!$D$14="Hindi","प्राप्तांक","Marks")</f>
        <v>प्राप्तांक</v>
      </c>
      <c r="AE152" s="920"/>
      <c r="AF152" s="344" t="str">
        <f>IF('Master sheet'!$D$14="Hindi","ग्रेड","Grade")</f>
        <v>ग्रेड</v>
      </c>
    </row>
    <row r="153" spans="1:32" s="44" customFormat="1" ht="21.75" customHeight="1">
      <c r="A153" s="98">
        <f>IF(N136="","",A152+1)</f>
        <v>25</v>
      </c>
      <c r="B153" s="921" t="str">
        <f>IF('Master sheet'!$D$14="Hindi","कार्यानुभव","WORK EXP.")</f>
        <v>कार्यानुभव</v>
      </c>
      <c r="C153" s="922"/>
      <c r="D153" s="922"/>
      <c r="E153" s="70">
        <f>IFERROR(IF(AND(N136=""),"",VLOOKUP(N136,Marks,85,0)),"")</f>
        <v>42</v>
      </c>
      <c r="F153" s="79" t="str">
        <f>IFERROR(IF(AND(N136=""),"",VLOOKUP(N136,Marks,89,0)),"")</f>
        <v>A</v>
      </c>
      <c r="G153" s="921" t="str">
        <f>IF('Master sheet'!$D$14="Hindi","कला शिक्षा","ART EDU.")</f>
        <v>कला शिक्षा</v>
      </c>
      <c r="H153" s="922"/>
      <c r="I153" s="922"/>
      <c r="J153" s="70">
        <f>IFERROR(IF(AND(N136=""),"",VLOOKUP(N136,Marks,92,0)),"")</f>
        <v>34</v>
      </c>
      <c r="K153" s="79" t="str">
        <f>IFERROR(IF(AND(N136=""),"",VLOOKUP(N136,Marks,96,0)),"")</f>
        <v>B</v>
      </c>
      <c r="L153" s="923" t="str">
        <f>IF('Master sheet'!$D$14="Hindi","स्वा. एवं शा. शिक्षा","HE.&amp;PH. EDU.")</f>
        <v>स्वा. एवं शा. शिक्षा</v>
      </c>
      <c r="M153" s="924"/>
      <c r="N153" s="924"/>
      <c r="O153" s="70">
        <f>IFERROR(IF(AND(N136=""),"",VLOOKUP(N136,Marks,99,0)),"")</f>
        <v>77</v>
      </c>
      <c r="P153" s="79" t="str">
        <f>IFERROR(IF(AND(N136=""),"",VLOOKUP(N136,Marks,103,0)),"")</f>
        <v>A</v>
      </c>
      <c r="Q153" s="967"/>
      <c r="R153" s="901" t="str">
        <f>IF('Master sheet'!$D$14="Hindi","कार्यानुभव","WORK EXP.")</f>
        <v>कार्यानुभव</v>
      </c>
      <c r="S153" s="901"/>
      <c r="T153" s="901"/>
      <c r="U153" s="70">
        <f>IFERROR(IF(AND(AD136=""),"",VLOOKUP(AD136,Marks,85,0)),"")</f>
        <v>45</v>
      </c>
      <c r="V153" s="79" t="str">
        <f>IFERROR(IF(AND(AD136=""),"",VLOOKUP(AD136,Marks,89,0)),"")</f>
        <v>A</v>
      </c>
      <c r="W153" s="901" t="str">
        <f>IF('Master sheet'!$D$14="Hindi","कला शिक्षा","ART EDU.")</f>
        <v>कला शिक्षा</v>
      </c>
      <c r="X153" s="901"/>
      <c r="Y153" s="901"/>
      <c r="Z153" s="70">
        <f>IFERROR(IF(AND(AD136=""),"",VLOOKUP(AD136,Marks,92,0)),"")</f>
        <v>36</v>
      </c>
      <c r="AA153" s="79" t="str">
        <f>IFERROR(IF(AND(AD136=""),"",VLOOKUP(AD136,Marks,96,0)),"")</f>
        <v>B</v>
      </c>
      <c r="AB153" s="961" t="str">
        <f>IF('Master sheet'!$D$14="Hindi","स्वा. एवं शा. शिक्षा","HE.&amp;PH. EDU.")</f>
        <v>स्वा. एवं शा. शिक्षा</v>
      </c>
      <c r="AC153" s="961"/>
      <c r="AD153" s="961"/>
      <c r="AE153" s="70">
        <f>IFERROR(IF(AND(AD136=""),"",VLOOKUP(AD136,Marks,99,0)),"")</f>
        <v>76</v>
      </c>
      <c r="AF153" s="79" t="str">
        <f>IFERROR(IF(AND(AD136=""),"",VLOOKUP(AD136,Marks,103,0)),"")</f>
        <v>A</v>
      </c>
    </row>
    <row r="154" spans="1:32" s="44" customFormat="1" ht="21" customHeight="1">
      <c r="A154" s="98">
        <f>IF(N136="","",A153+1)</f>
        <v>26</v>
      </c>
      <c r="B154" s="903" t="str">
        <f>IF('Master sheet'!$D$14="Hindi","कुल कार्य दिवस :-","Total Meeting :-")</f>
        <v>कुल कार्य दिवस :-</v>
      </c>
      <c r="C154" s="903"/>
      <c r="D154" s="903"/>
      <c r="E154" s="902">
        <f>IFERROR(IF(AND(N136=""),"",VLOOKUP(N136,Marks,117,0)),"")</f>
        <v>220</v>
      </c>
      <c r="F154" s="902"/>
      <c r="G154" s="902"/>
      <c r="H154" s="902"/>
      <c r="I154" s="903" t="str">
        <f>IF('Master sheet'!$D$14="Hindi","कुल उपस्थिति :-","Total Attendance :-")</f>
        <v>कुल उपस्थिति :-</v>
      </c>
      <c r="J154" s="903"/>
      <c r="K154" s="903"/>
      <c r="L154" s="903"/>
      <c r="M154" s="904">
        <f>IFERROR(IF(AND(N136=""),"",VLOOKUP(N136,Marks,118,0)),"")</f>
        <v>18</v>
      </c>
      <c r="N154" s="904"/>
      <c r="O154" s="904"/>
      <c r="P154" s="904"/>
      <c r="Q154" s="967"/>
      <c r="R154" s="903" t="str">
        <f>IF('Master sheet'!$D$14="Hindi","कुल कार्य दिवस :-","Total Meeting :-")</f>
        <v>कुल कार्य दिवस :-</v>
      </c>
      <c r="S154" s="903"/>
      <c r="T154" s="903"/>
      <c r="U154" s="902">
        <f>IFERROR(IF(AND(AD136=""),"",VLOOKUP(AD136,Marks,117,0)),"")</f>
        <v>220</v>
      </c>
      <c r="V154" s="902"/>
      <c r="W154" s="902"/>
      <c r="X154" s="902"/>
      <c r="Y154" s="903" t="str">
        <f>IF('Master sheet'!$D$14="Hindi","कुल उपस्थिति :-","Total Attendance :-")</f>
        <v>कुल उपस्थिति :-</v>
      </c>
      <c r="Z154" s="903"/>
      <c r="AA154" s="903"/>
      <c r="AB154" s="903"/>
      <c r="AC154" s="904">
        <f>IFERROR(IF(AND(AD136=""),"",VLOOKUP(AD136,Marks,118,0)),"")</f>
        <v>36</v>
      </c>
      <c r="AD154" s="904"/>
      <c r="AE154" s="904"/>
      <c r="AF154" s="904"/>
    </row>
    <row r="155" spans="1:32" s="44" customFormat="1" ht="21" customHeight="1">
      <c r="A155" s="98">
        <f>IF(N136="","",A154+1)</f>
        <v>27</v>
      </c>
      <c r="B155" s="903" t="str">
        <f>IF('Master sheet'!$D$14="Hindi","परिणाम :-","Result :-")</f>
        <v>परिणाम :-</v>
      </c>
      <c r="C155" s="903"/>
      <c r="D155" s="903"/>
      <c r="E155" s="926" t="str">
        <f>IFERROR(IF(AND(N136=""),"",VLOOKUP(N136,Marks,116,0)),"")</f>
        <v>कक्षोंन्नति</v>
      </c>
      <c r="F155" s="926"/>
      <c r="G155" s="926"/>
      <c r="H155" s="926"/>
      <c r="I155" s="903" t="str">
        <f>IF('Master sheet'!$D$14="Hindi","परिणाम प्रतिशत में :-","Result in Percentage :-")</f>
        <v>परिणाम प्रतिशत में :-</v>
      </c>
      <c r="J155" s="903"/>
      <c r="K155" s="903"/>
      <c r="L155" s="903"/>
      <c r="M155" s="927">
        <f>IFERROR(IF(AND(N136=""),"",VLOOKUP(N136,Marks,113,0)),"")</f>
        <v>79.400000000000006</v>
      </c>
      <c r="N155" s="927"/>
      <c r="O155" s="927"/>
      <c r="P155" s="927"/>
      <c r="Q155" s="967"/>
      <c r="R155" s="903" t="str">
        <f>IF('Master sheet'!$D$14="Hindi","परिणाम :-","Result :-")</f>
        <v>परिणाम :-</v>
      </c>
      <c r="S155" s="903"/>
      <c r="T155" s="903"/>
      <c r="U155" s="926" t="str">
        <f>IFERROR(IF(AND(AD136=""),"",VLOOKUP(AD136,Marks,116,0)),"")</f>
        <v>कक्षोंन्नति</v>
      </c>
      <c r="V155" s="926"/>
      <c r="W155" s="926"/>
      <c r="X155" s="926"/>
      <c r="Y155" s="903" t="str">
        <f>IF('Master sheet'!$D$14="Hindi","परिणाम प्रतिशत में :-","Result in Percentage :-")</f>
        <v>परिणाम प्रतिशत में :-</v>
      </c>
      <c r="Z155" s="903"/>
      <c r="AA155" s="903"/>
      <c r="AB155" s="903"/>
      <c r="AC155" s="927">
        <f>IFERROR(IF(AND(AD136=""),"",VLOOKUP(AD136,Marks,113,0)),"")</f>
        <v>80</v>
      </c>
      <c r="AD155" s="927"/>
      <c r="AE155" s="927"/>
      <c r="AF155" s="927"/>
    </row>
    <row r="156" spans="1:32" s="44" customFormat="1" ht="21" customHeight="1">
      <c r="A156" s="98">
        <f>IF(N136="","",A155+1)</f>
        <v>28</v>
      </c>
      <c r="B156" s="903" t="str">
        <f>IF('Master sheet'!$D$14="Hindi","श्रेणी / ग्रेड :-","Division / Grade :-")</f>
        <v>श्रेणी / ग्रेड :-</v>
      </c>
      <c r="C156" s="903"/>
      <c r="D156" s="903"/>
      <c r="E156" s="209" t="str">
        <f>IFERROR(IF(AND(N136=""),"",VLOOKUP(N136,Marks,114,0)),"")</f>
        <v>I</v>
      </c>
      <c r="F156" s="210" t="s">
        <v>128</v>
      </c>
      <c r="G156" s="928" t="str">
        <f>IFERROR(IF(AND(N136=""),"",VLOOKUP(N136,Marks,119,0)),"")</f>
        <v>B</v>
      </c>
      <c r="H156" s="928"/>
      <c r="I156" s="903" t="str">
        <f>IF('Master sheet'!$D$14="Hindi","कक्षा में स्थान :-","Position in the Class :-")</f>
        <v>कक्षा में स्थान :-</v>
      </c>
      <c r="J156" s="903"/>
      <c r="K156" s="903"/>
      <c r="L156" s="903"/>
      <c r="M156" s="929">
        <f>IFERROR(IF(AND(N136=""),"",VLOOKUP(N136,Marks,115,0)),"")</f>
        <v>15.999999999999998</v>
      </c>
      <c r="N156" s="929"/>
      <c r="O156" s="929"/>
      <c r="P156" s="929"/>
      <c r="Q156" s="967"/>
      <c r="R156" s="903" t="str">
        <f>IF('Master sheet'!$D$14="Hindi","श्रेणी / ग्रेड :-","Division / Grade :-")</f>
        <v>श्रेणी / ग्रेड :-</v>
      </c>
      <c r="S156" s="903"/>
      <c r="T156" s="903"/>
      <c r="U156" s="209" t="str">
        <f>IFERROR(IF(AND(AD136=""),"",VLOOKUP(AD136,Marks,114,0)),"")</f>
        <v>I</v>
      </c>
      <c r="V156" s="210" t="s">
        <v>128</v>
      </c>
      <c r="W156" s="928" t="str">
        <f>IFERROR(IF(AND(AD136=""),"",VLOOKUP(AD136,Marks,119,0)),"")</f>
        <v>B</v>
      </c>
      <c r="X156" s="928"/>
      <c r="Y156" s="903" t="str">
        <f>IF('Master sheet'!$D$14="Hindi","कक्षा में स्थान :-","Position in the Class :-")</f>
        <v>कक्षा में स्थान :-</v>
      </c>
      <c r="Z156" s="903"/>
      <c r="AA156" s="903"/>
      <c r="AB156" s="903"/>
      <c r="AC156" s="929">
        <f>IFERROR(IF(AND(AD136=""),"",VLOOKUP(AD136,Marks,115,0)),"")</f>
        <v>14.999999999999998</v>
      </c>
      <c r="AD156" s="929"/>
      <c r="AE156" s="929"/>
      <c r="AF156" s="929"/>
    </row>
    <row r="157" spans="1:32" s="44" customFormat="1" ht="21" customHeight="1">
      <c r="A157" s="98">
        <f>IF(N136="","",A156+1)</f>
        <v>29</v>
      </c>
      <c r="B157" s="930" t="str">
        <f>IF('Master sheet'!$D$14="Hindi","परीक्षा परिणाम घोषणा दिनांक :-","Result Declaration Date :-")</f>
        <v>परीक्षा परिणाम घोषणा दिनांक :-</v>
      </c>
      <c r="C157" s="930"/>
      <c r="D157" s="930"/>
      <c r="E157" s="931">
        <f>IFERROR(IF(AND(N136=""),"",'Master sheet'!$D$13),"")</f>
        <v>46106</v>
      </c>
      <c r="F157" s="931"/>
      <c r="G157" s="931"/>
      <c r="H157" s="348"/>
      <c r="I157" s="71"/>
      <c r="J157" s="71"/>
      <c r="K157" s="45"/>
      <c r="L157" s="71"/>
      <c r="M157" s="71"/>
      <c r="N157" s="71"/>
      <c r="O157" s="71"/>
      <c r="P157" s="71"/>
      <c r="Q157" s="967"/>
      <c r="R157" s="930" t="str">
        <f>IF('Master sheet'!$D$14="Hindi","परीक्षा परिणाम घोषणा दिनांक :-","Result Declaration Date :-")</f>
        <v>परीक्षा परिणाम घोषणा दिनांक :-</v>
      </c>
      <c r="S157" s="930"/>
      <c r="T157" s="930"/>
      <c r="U157" s="931">
        <f>IFERROR(IF(AND(AD136=""),"",'Master sheet'!$D$13),"")</f>
        <v>46106</v>
      </c>
      <c r="V157" s="931"/>
      <c r="W157" s="931"/>
      <c r="X157" s="348"/>
      <c r="Y157" s="71"/>
      <c r="Z157" s="71"/>
      <c r="AA157" s="45"/>
      <c r="AB157" s="71"/>
      <c r="AC157" s="71"/>
      <c r="AD157" s="71"/>
      <c r="AE157" s="71"/>
      <c r="AF157" s="71"/>
    </row>
    <row r="158" spans="1:32" s="44" customFormat="1" ht="39" customHeight="1">
      <c r="A158" s="98">
        <f>IF(N136="","",A157+1)</f>
        <v>30</v>
      </c>
      <c r="B158" s="932" t="str">
        <f>IFERROR(IF(AND(N136=""),"",'Result Sheet'!$DO$211),"")</f>
        <v>( PUSHPENDRA JAWRA )</v>
      </c>
      <c r="C158" s="932"/>
      <c r="D158" s="932"/>
      <c r="E158" s="932"/>
      <c r="F158" s="933" t="str">
        <f>IF(AND(N136=""),"",CONCATENATE("(",'Master sheet'!$D$17," )"))</f>
        <v>(Suresh Kumar )</v>
      </c>
      <c r="G158" s="933"/>
      <c r="H158" s="933"/>
      <c r="I158" s="933"/>
      <c r="J158" s="933"/>
      <c r="K158" s="933" t="str">
        <f>IF(AND(N136=""),"",CONCATENATE("(",'Master sheet'!$D$15," )"))</f>
        <v>(Dewanand )</v>
      </c>
      <c r="L158" s="933"/>
      <c r="M158" s="933"/>
      <c r="N158" s="933"/>
      <c r="O158" s="933"/>
      <c r="P158" s="933"/>
      <c r="Q158" s="967"/>
      <c r="R158" s="932" t="str">
        <f>IFERROR(IF(AND(AD136=""),"",'Result Sheet'!$DO$211),"")</f>
        <v>( PUSHPENDRA JAWRA )</v>
      </c>
      <c r="S158" s="932"/>
      <c r="T158" s="932"/>
      <c r="U158" s="932"/>
      <c r="V158" s="933" t="str">
        <f>IF(AND(AD136=""),"",CONCATENATE("(",'Master sheet'!$D$17," )"))</f>
        <v>(Suresh Kumar )</v>
      </c>
      <c r="W158" s="933"/>
      <c r="X158" s="933"/>
      <c r="Y158" s="933"/>
      <c r="Z158" s="933"/>
      <c r="AA158" s="933" t="str">
        <f>IF(AND(AD136=""),"",CONCATENATE("(",'Master sheet'!$D$15," )"))</f>
        <v>(Dewanand )</v>
      </c>
      <c r="AB158" s="933"/>
      <c r="AC158" s="933"/>
      <c r="AD158" s="933"/>
      <c r="AE158" s="933"/>
      <c r="AF158" s="933"/>
    </row>
    <row r="159" spans="1:32" s="44" customFormat="1" ht="21" customHeight="1">
      <c r="A159" s="98">
        <f>IF(N136="","",A158+1)</f>
        <v>31</v>
      </c>
      <c r="B159" s="934" t="str">
        <f>IF('Master sheet'!$D$14="Hindi","हस्ताक्षर कक्षाध्यापक","Signature of the class teacher")</f>
        <v>हस्ताक्षर कक्षाध्यापक</v>
      </c>
      <c r="C159" s="934"/>
      <c r="D159" s="934"/>
      <c r="E159" s="934"/>
      <c r="F159" s="934" t="str">
        <f>IF('Master sheet'!$D$14="Hindi","हस्ताक्षर परीक्षा प्रभारी","Signature of the exam. Incharge")</f>
        <v>हस्ताक्षर परीक्षा प्रभारी</v>
      </c>
      <c r="G159" s="934"/>
      <c r="H159" s="934"/>
      <c r="I159" s="934"/>
      <c r="J159" s="934"/>
      <c r="K159" s="934" t="str">
        <f>IF('Master sheet'!$D$14="Hindi","हस्ताक्षर संस्था प्रधान","Head of Institute's Signature")</f>
        <v>हस्ताक्षर संस्था प्रधान</v>
      </c>
      <c r="L159" s="934"/>
      <c r="M159" s="934"/>
      <c r="N159" s="934"/>
      <c r="O159" s="934"/>
      <c r="P159" s="934"/>
      <c r="Q159" s="967"/>
      <c r="R159" s="934" t="str">
        <f>IF('Master sheet'!$D$14="Hindi","हस्ताक्षर कक्षाध्यापक","Signature of the class teacher")</f>
        <v>हस्ताक्षर कक्षाध्यापक</v>
      </c>
      <c r="S159" s="934"/>
      <c r="T159" s="934"/>
      <c r="U159" s="934"/>
      <c r="V159" s="934" t="str">
        <f>IF('Master sheet'!$D$14="Hindi","हस्ताक्षर परीक्षा प्रभारी","Signature of the exam. Incharge")</f>
        <v>हस्ताक्षर परीक्षा प्रभारी</v>
      </c>
      <c r="W159" s="934"/>
      <c r="X159" s="934"/>
      <c r="Y159" s="934"/>
      <c r="Z159" s="934"/>
      <c r="AA159" s="934" t="str">
        <f>IF('Master sheet'!$D$14="Hindi","हस्ताक्षर संस्था प्रधान","Head of Institute's Signature")</f>
        <v>हस्ताक्षर संस्था प्रधान</v>
      </c>
      <c r="AB159" s="934"/>
      <c r="AC159" s="934"/>
      <c r="AD159" s="934"/>
      <c r="AE159" s="934"/>
      <c r="AF159" s="934"/>
    </row>
    <row r="161" spans="1:32" s="44" customFormat="1" ht="21.95" customHeight="1">
      <c r="A161" s="97">
        <f>IF(N168="","",1)</f>
        <v>1</v>
      </c>
      <c r="B161" s="935" t="str">
        <f>IF('Master sheet'!$D$14="Hindi","वार्षिक रिपोर्ट कार्ड ","Report Card")</f>
        <v xml:space="preserve">वार्षिक रिपोर्ट कार्ड </v>
      </c>
      <c r="C161" s="935"/>
      <c r="D161" s="935"/>
      <c r="E161" s="935"/>
      <c r="F161" s="935"/>
      <c r="G161" s="935"/>
      <c r="H161" s="935"/>
      <c r="I161" s="935"/>
      <c r="J161" s="935"/>
      <c r="K161" s="935"/>
      <c r="L161" s="935"/>
      <c r="M161" s="935"/>
      <c r="N161" s="935"/>
      <c r="O161" s="935"/>
      <c r="P161" s="935"/>
      <c r="Q161" s="967" t="s">
        <v>98</v>
      </c>
      <c r="R161" s="935" t="str">
        <f>IF('Master sheet'!$D$14="Hindi","वार्षिक रिपोर्ट कार्ड ","Report Card")</f>
        <v xml:space="preserve">वार्षिक रिपोर्ट कार्ड </v>
      </c>
      <c r="S161" s="935"/>
      <c r="T161" s="935"/>
      <c r="U161" s="935"/>
      <c r="V161" s="935"/>
      <c r="W161" s="935"/>
      <c r="X161" s="935"/>
      <c r="Y161" s="935"/>
      <c r="Z161" s="935"/>
      <c r="AA161" s="935"/>
      <c r="AB161" s="935"/>
      <c r="AC161" s="935"/>
      <c r="AD161" s="935"/>
      <c r="AE161" s="935"/>
      <c r="AF161" s="935"/>
    </row>
    <row r="162" spans="1:32" s="44" customFormat="1" ht="21.95" customHeight="1">
      <c r="A162" s="98">
        <f>IF(N168="","",A161+1)</f>
        <v>2</v>
      </c>
      <c r="B162" s="936" t="str">
        <f>IF('Master sheet'!$D$14="Hindi","शिक्षा विभाग, राजस्थान सरकार","Education Department, Rajasthan Government")</f>
        <v>शिक्षा विभाग, राजस्थान सरकार</v>
      </c>
      <c r="C162" s="936"/>
      <c r="D162" s="936"/>
      <c r="E162" s="936"/>
      <c r="F162" s="936"/>
      <c r="G162" s="936"/>
      <c r="H162" s="936"/>
      <c r="I162" s="936"/>
      <c r="J162" s="936"/>
      <c r="K162" s="936"/>
      <c r="L162" s="936"/>
      <c r="M162" s="936"/>
      <c r="N162" s="936"/>
      <c r="O162" s="936"/>
      <c r="P162" s="936"/>
      <c r="Q162" s="967"/>
      <c r="R162" s="936" t="str">
        <f>IF('Master sheet'!$D$14="Hindi","शिक्षा विभाग, राजस्थान सरकार","Education Department, Rajasthan Government")</f>
        <v>शिक्षा विभाग, राजस्थान सरकार</v>
      </c>
      <c r="S162" s="936"/>
      <c r="T162" s="936"/>
      <c r="U162" s="936"/>
      <c r="V162" s="936"/>
      <c r="W162" s="936"/>
      <c r="X162" s="936"/>
      <c r="Y162" s="936"/>
      <c r="Z162" s="936"/>
      <c r="AA162" s="936"/>
      <c r="AB162" s="936"/>
      <c r="AC162" s="936"/>
      <c r="AD162" s="936"/>
      <c r="AE162" s="936"/>
      <c r="AF162" s="936"/>
    </row>
    <row r="163" spans="1:32" s="44" customFormat="1" ht="21.95" customHeight="1">
      <c r="A163" s="98">
        <f>IF(N168="","",A162+1)</f>
        <v>3</v>
      </c>
      <c r="B163" s="968" t="str">
        <f>IF('Master sheet'!$D$14="Hindi","विद्यालय का नाम :-","School Name :- ")</f>
        <v>विद्यालय का नाम :-</v>
      </c>
      <c r="C163" s="968"/>
      <c r="D163" s="968"/>
      <c r="E163" s="969" t="str">
        <f>IF(AND(N168=""),"",IF('Master sheet'!$D$14="Hindi",'Master sheet'!$D$8,'Master sheet'!$D$7))</f>
        <v xml:space="preserve">महात्मा गाँधी राजकीय विद्यालय (अंग्रेजी माध्यम) बर, पाली </v>
      </c>
      <c r="F163" s="969"/>
      <c r="G163" s="969"/>
      <c r="H163" s="969"/>
      <c r="I163" s="969"/>
      <c r="J163" s="969"/>
      <c r="K163" s="969"/>
      <c r="L163" s="969"/>
      <c r="M163" s="969"/>
      <c r="N163" s="969"/>
      <c r="O163" s="969"/>
      <c r="P163" s="969"/>
      <c r="Q163" s="967"/>
      <c r="R163" s="968" t="str">
        <f>IF('Master sheet'!$D$14="Hindi","विद्यालय का नाम :-","School Name :- ")</f>
        <v>विद्यालय का नाम :-</v>
      </c>
      <c r="S163" s="968"/>
      <c r="T163" s="968"/>
      <c r="U163" s="969" t="str">
        <f>IF(AND(AD168=""),"",IF('Master sheet'!$D$14="Hindi",'Master sheet'!$D$8,'Master sheet'!$D$7))</f>
        <v xml:space="preserve">महात्मा गाँधी राजकीय विद्यालय (अंग्रेजी माध्यम) बर, पाली </v>
      </c>
      <c r="V163" s="969"/>
      <c r="W163" s="969"/>
      <c r="X163" s="969"/>
      <c r="Y163" s="969"/>
      <c r="Z163" s="969"/>
      <c r="AA163" s="969"/>
      <c r="AB163" s="969"/>
      <c r="AC163" s="969"/>
      <c r="AD163" s="969"/>
      <c r="AE163" s="969"/>
      <c r="AF163" s="969"/>
    </row>
    <row r="164" spans="1:32" s="44" customFormat="1" ht="15.75" customHeight="1">
      <c r="A164" s="98">
        <f>IF(N168="","",A163+1)</f>
        <v>4</v>
      </c>
      <c r="B164" s="351"/>
      <c r="C164" s="351"/>
      <c r="D164" s="351"/>
      <c r="E164" s="970" t="str">
        <f>IF(AND(N168=""),"",IF('Master sheet'!$D$14="Hindi",CONCATENATE("(विद्यालय मान्यता क्रमांक व वर्ष : ","  ",'Master sheet'!$D$6),CONCATENATE("(School Recognition Number &amp; Years : ","  ",'Master sheet'!$D$6)))</f>
        <v>(विद्यालय मान्यता क्रमांक व वर्ष :   शिक्षा/पाली/1995/2001</v>
      </c>
      <c r="F164" s="970"/>
      <c r="G164" s="970"/>
      <c r="H164" s="970"/>
      <c r="I164" s="970"/>
      <c r="J164" s="970"/>
      <c r="K164" s="970"/>
      <c r="L164" s="970"/>
      <c r="M164" s="970"/>
      <c r="N164" s="970"/>
      <c r="O164" s="970"/>
      <c r="P164" s="970"/>
      <c r="Q164" s="967"/>
      <c r="R164" s="351"/>
      <c r="S164" s="351"/>
      <c r="T164" s="351"/>
      <c r="U164" s="970" t="str">
        <f>IF(AND(AD168=""),"",IF('Master sheet'!$D$14="Hindi",CONCATENATE("(विद्यालय मान्यता क्रमांक व वर्ष : ","  ",'Master sheet'!$D$6),CONCATENATE("(School Recognition Number &amp; Years : ","  ",'Master sheet'!$D$6)))</f>
        <v>(विद्यालय मान्यता क्रमांक व वर्ष :   शिक्षा/पाली/1995/2001</v>
      </c>
      <c r="V164" s="970"/>
      <c r="W164" s="970"/>
      <c r="X164" s="970"/>
      <c r="Y164" s="970"/>
      <c r="Z164" s="970"/>
      <c r="AA164" s="970"/>
      <c r="AB164" s="970"/>
      <c r="AC164" s="970"/>
      <c r="AD164" s="970"/>
      <c r="AE164" s="970"/>
      <c r="AF164" s="970"/>
    </row>
    <row r="165" spans="1:32" s="44" customFormat="1" ht="21.95" customHeight="1">
      <c r="A165" s="98">
        <f>IF(N168="","",A164+1)</f>
        <v>5</v>
      </c>
      <c r="B165" s="347" t="str">
        <f>IF('Master sheet'!$D$14="Hindi","कक्षा  :-","CLASS :- ")</f>
        <v>कक्षा  :-</v>
      </c>
      <c r="C165" s="937" t="str">
        <f>IFERROR(IF(AND(N168=""),"",VLOOKUP(N168,Marks,2,0)),"")</f>
        <v>PP+5</v>
      </c>
      <c r="D165" s="937"/>
      <c r="E165" s="938" t="str">
        <f>IF('Master sheet'!$D$14="Hindi","सेक्शन :-","Section :- ")</f>
        <v>सेक्शन :-</v>
      </c>
      <c r="F165" s="938"/>
      <c r="G165" s="938"/>
      <c r="H165" s="937" t="str">
        <f>IFERROR(IF(AND(N168=""),"",VLOOKUP(N168,Marks,3,0)),"")</f>
        <v>A</v>
      </c>
      <c r="I165" s="937"/>
      <c r="J165" s="939" t="str">
        <f>IF('Master sheet'!$D$14="Hindi","सत्र :- ","Session :- ")</f>
        <v xml:space="preserve">सत्र :- </v>
      </c>
      <c r="K165" s="939"/>
      <c r="L165" s="939"/>
      <c r="M165" s="939"/>
      <c r="N165" s="949" t="str">
        <f>IF(AND(N168=""),"",'Marks Entry Nursery'!$I$2)</f>
        <v>2025-26</v>
      </c>
      <c r="O165" s="949"/>
      <c r="P165" s="949"/>
      <c r="Q165" s="967"/>
      <c r="R165" s="347" t="str">
        <f>IF('Master sheet'!$D$14="Hindi","कक्षा  :-","CLASS :- ")</f>
        <v>कक्षा  :-</v>
      </c>
      <c r="S165" s="937" t="str">
        <f>IFERROR(IF(AND(AD168=""),"",VLOOKUP(AD168,Marks,2,0)),"")</f>
        <v>PP+5</v>
      </c>
      <c r="T165" s="937"/>
      <c r="U165" s="938" t="str">
        <f>IF('Master sheet'!$D$14="Hindi","सेक्शन :-","Section :- ")</f>
        <v>सेक्शन :-</v>
      </c>
      <c r="V165" s="938"/>
      <c r="W165" s="938"/>
      <c r="X165" s="937" t="str">
        <f>IFERROR(IF(AND(AD168=""),"",VLOOKUP(AD168,Marks,3,0)),"")</f>
        <v>A</v>
      </c>
      <c r="Y165" s="937"/>
      <c r="Z165" s="939" t="str">
        <f>IF('Master sheet'!$D$14="Hindi","सत्र :- ","Session :- ")</f>
        <v xml:space="preserve">सत्र :- </v>
      </c>
      <c r="AA165" s="939"/>
      <c r="AB165" s="939"/>
      <c r="AC165" s="939"/>
      <c r="AD165" s="949" t="str">
        <f>IF(AND(AD168=""),"",'Marks Entry Nursery'!$I$2)</f>
        <v>2025-26</v>
      </c>
      <c r="AE165" s="949"/>
      <c r="AF165" s="949"/>
    </row>
    <row r="166" spans="1:32" s="44" customFormat="1" ht="21.95" customHeight="1">
      <c r="A166" s="98">
        <f>IF(N168="","",A165+1)</f>
        <v>6</v>
      </c>
      <c r="B166" s="946" t="str">
        <f>IF('Master sheet'!$D$14="Hindi","विद्यार्थी का नाम :-","Student's Name :-")</f>
        <v>विद्यार्थी का नाम :-</v>
      </c>
      <c r="C166" s="946"/>
      <c r="D166" s="946"/>
      <c r="E166" s="947" t="str">
        <f>IFERROR(IF(AND(N168=""),"",VLOOKUP(N168,Marks,6,0)),"")</f>
        <v>GUNJAN TAK</v>
      </c>
      <c r="F166" s="947"/>
      <c r="G166" s="947"/>
      <c r="H166" s="947"/>
      <c r="I166" s="947"/>
      <c r="J166" s="925" t="str">
        <f>IF('Master sheet'!$D$14="Hindi","प्रवेशांक :","SR. NO. :")</f>
        <v>प्रवेशांक :</v>
      </c>
      <c r="K166" s="925"/>
      <c r="L166" s="925"/>
      <c r="M166" s="925"/>
      <c r="N166" s="950">
        <f>IFERROR(IF(AND(N168=""),"",VLOOKUP(N168,Marks,5,0)),"")</f>
        <v>923</v>
      </c>
      <c r="O166" s="950"/>
      <c r="P166" s="950"/>
      <c r="Q166" s="967"/>
      <c r="R166" s="946" t="str">
        <f>IF('Master sheet'!$D$14="Hindi","विद्यार्थी का नाम :-","Student's Name :-")</f>
        <v>विद्यार्थी का नाम :-</v>
      </c>
      <c r="S166" s="946"/>
      <c r="T166" s="946"/>
      <c r="U166" s="947" t="str">
        <f>IFERROR(IF(AND(AD168=""),"",VLOOKUP(AD168,Marks,6,0)),"")</f>
        <v>JAGRAT SOLANKI</v>
      </c>
      <c r="V166" s="947"/>
      <c r="W166" s="947"/>
      <c r="X166" s="947"/>
      <c r="Y166" s="947"/>
      <c r="Z166" s="925" t="str">
        <f>IF('Master sheet'!$D$14="Hindi","प्रवेशांक :","SR. NO. :")</f>
        <v>प्रवेशांक :</v>
      </c>
      <c r="AA166" s="925"/>
      <c r="AB166" s="925"/>
      <c r="AC166" s="925"/>
      <c r="AD166" s="950">
        <f>IFERROR(IF(AND(AD168=""),"",VLOOKUP(AD168,Marks,5,0)),"")</f>
        <v>949</v>
      </c>
      <c r="AE166" s="950"/>
      <c r="AF166" s="950"/>
    </row>
    <row r="167" spans="1:32" s="44" customFormat="1" ht="21.95" customHeight="1">
      <c r="A167" s="98">
        <f>IF(N168="","",A166+1)</f>
        <v>7</v>
      </c>
      <c r="B167" s="946" t="str">
        <f>IF('Master sheet'!$D$14="Hindi","पिता का नाम :-","Father's Name :-")</f>
        <v>पिता का नाम :-</v>
      </c>
      <c r="C167" s="946"/>
      <c r="D167" s="946"/>
      <c r="E167" s="947" t="str">
        <f>IFERROR(IF(AND(N168=""),"",VLOOKUP(N168,Marks,7,0)),"")</f>
        <v>DINESH KUMAR TAK</v>
      </c>
      <c r="F167" s="947"/>
      <c r="G167" s="947"/>
      <c r="H167" s="947"/>
      <c r="I167" s="947"/>
      <c r="J167" s="925" t="str">
        <f>IF('Master sheet'!$D$14="Hindi","जन्म तिथि :","Date of Birth :")</f>
        <v>जन्म तिथि :</v>
      </c>
      <c r="K167" s="925"/>
      <c r="L167" s="925"/>
      <c r="M167" s="925"/>
      <c r="N167" s="951" t="str">
        <f>IFERROR(IF(AND(N168=""),"",VLOOKUP(N168,Marks,4,0)),"")</f>
        <v>23-10-2015</v>
      </c>
      <c r="O167" s="951"/>
      <c r="P167" s="951"/>
      <c r="Q167" s="967"/>
      <c r="R167" s="946" t="str">
        <f>IF('Master sheet'!$D$14="Hindi","पिता का नाम :-","Father's Name :-")</f>
        <v>पिता का नाम :-</v>
      </c>
      <c r="S167" s="946"/>
      <c r="T167" s="946"/>
      <c r="U167" s="947" t="str">
        <f>IFERROR(IF(AND(AD168=""),"",VLOOKUP(AD168,Marks,7,0)),"")</f>
        <v>KRISHAN KAMAL SOLANKI</v>
      </c>
      <c r="V167" s="947"/>
      <c r="W167" s="947"/>
      <c r="X167" s="947"/>
      <c r="Y167" s="947"/>
      <c r="Z167" s="925" t="str">
        <f>IF('Master sheet'!$D$14="Hindi","जन्म तिथि :","Date of Birth :")</f>
        <v>जन्म तिथि :</v>
      </c>
      <c r="AA167" s="925"/>
      <c r="AB167" s="925"/>
      <c r="AC167" s="925"/>
      <c r="AD167" s="951" t="str">
        <f>IFERROR(IF(AND(AD168=""),"",VLOOKUP(AD168,Marks,4,0)),"")</f>
        <v>30-10-2014</v>
      </c>
      <c r="AE167" s="951"/>
      <c r="AF167" s="951"/>
    </row>
    <row r="168" spans="1:32" s="44" customFormat="1" ht="18" customHeight="1">
      <c r="A168" s="98">
        <f>IF(N168="","",A167+1)</f>
        <v>8</v>
      </c>
      <c r="B168" s="946" t="str">
        <f>IF('Master sheet'!$D$14="Hindi","माता का नाम :-","Mother's Name :-")</f>
        <v>माता का नाम :-</v>
      </c>
      <c r="C168" s="946"/>
      <c r="D168" s="946"/>
      <c r="E168" s="947" t="str">
        <f>IFERROR(IF(AND(N168=""),"",VLOOKUP(N168,Marks,8,0)),"")</f>
        <v>SHARDA TAK</v>
      </c>
      <c r="F168" s="947"/>
      <c r="G168" s="947"/>
      <c r="H168" s="947"/>
      <c r="I168" s="947"/>
      <c r="J168" s="925" t="str">
        <f>IF('Master sheet'!$D$14="Hindi","रोल नंबर :-","Roll No. :")</f>
        <v>रोल नंबर :-</v>
      </c>
      <c r="K168" s="925"/>
      <c r="L168" s="925"/>
      <c r="M168" s="925"/>
      <c r="N168" s="948">
        <f>IF(AD136="","",IF(AND(AD136+1&gt;$AN$7),"",AD136+1))</f>
        <v>311</v>
      </c>
      <c r="O168" s="948"/>
      <c r="P168" s="948"/>
      <c r="Q168" s="967"/>
      <c r="R168" s="946" t="str">
        <f>IF('Master sheet'!$D$14="Hindi","माता का नाम :-","Mother's Name :-")</f>
        <v>माता का नाम :-</v>
      </c>
      <c r="S168" s="946"/>
      <c r="T168" s="946"/>
      <c r="U168" s="947" t="str">
        <f>IFERROR(IF(AND(AD168=""),"",VLOOKUP(AD168,Marks,8,0)),"")</f>
        <v>GEETA DEVI</v>
      </c>
      <c r="V168" s="947"/>
      <c r="W168" s="947"/>
      <c r="X168" s="947"/>
      <c r="Y168" s="947"/>
      <c r="Z168" s="925" t="str">
        <f>IF('Master sheet'!$D$14="Hindi","रोल नंबर :-","Roll No. :")</f>
        <v>रोल नंबर :-</v>
      </c>
      <c r="AA168" s="925"/>
      <c r="AB168" s="925"/>
      <c r="AC168" s="925"/>
      <c r="AD168" s="966">
        <f>IF(N168="","",IF(AND(N168+1&gt;$AN$7),"",N168+1))</f>
        <v>312</v>
      </c>
      <c r="AE168" s="966"/>
      <c r="AF168" s="966"/>
    </row>
    <row r="169" spans="1:32" s="44" customFormat="1" ht="10.5" customHeight="1">
      <c r="A169" s="98">
        <f>IF(N168="","",A168+1)</f>
        <v>9</v>
      </c>
      <c r="B169" s="350"/>
      <c r="C169" s="350"/>
      <c r="D169" s="350"/>
      <c r="E169" s="346"/>
      <c r="F169" s="346"/>
      <c r="G169" s="346"/>
      <c r="H169" s="346"/>
      <c r="I169" s="346"/>
      <c r="J169" s="345"/>
      <c r="K169" s="345"/>
      <c r="L169" s="345"/>
      <c r="M169" s="345"/>
      <c r="N169" s="349"/>
      <c r="O169" s="349"/>
      <c r="P169" s="349"/>
      <c r="Q169" s="967"/>
      <c r="R169" s="72"/>
      <c r="S169" s="72"/>
      <c r="T169" s="72"/>
      <c r="U169" s="73"/>
      <c r="V169" s="73"/>
      <c r="W169" s="73"/>
      <c r="X169" s="72"/>
      <c r="Y169" s="72"/>
      <c r="Z169" s="74"/>
      <c r="AA169" s="74"/>
      <c r="AB169" s="74"/>
      <c r="AC169" s="45"/>
      <c r="AD169" s="45"/>
      <c r="AE169" s="45"/>
      <c r="AF169" s="45"/>
    </row>
    <row r="170" spans="1:32" s="44" customFormat="1" ht="21" customHeight="1">
      <c r="A170" s="98">
        <f>IF(N168="","",A169+1)</f>
        <v>10</v>
      </c>
      <c r="B170" s="655" t="str">
        <f>IF('Master sheet'!$D$14="Hindi","विषय","Subject")</f>
        <v>विषय</v>
      </c>
      <c r="C170" s="704" t="str">
        <f>IF('Master sheet'!$D$14="Hindi","अर्द्धवार्षिक","Half Yearly")</f>
        <v>अर्द्धवार्षिक</v>
      </c>
      <c r="D170" s="705"/>
      <c r="E170" s="705"/>
      <c r="F170" s="705"/>
      <c r="G170" s="910" t="str">
        <f>IF('Master sheet'!$D$14="Hindi","वार्षिक","Yearly")</f>
        <v>वार्षिक</v>
      </c>
      <c r="H170" s="911"/>
      <c r="I170" s="911"/>
      <c r="J170" s="912"/>
      <c r="K170" s="704" t="str">
        <f>IF('Master sheet'!$D$14="Hindi","सर्व योग","Grand Total")</f>
        <v>सर्व योग</v>
      </c>
      <c r="L170" s="705"/>
      <c r="M170" s="705"/>
      <c r="N170" s="706"/>
      <c r="O170" s="940" t="str">
        <f>IF('Master sheet'!$D$14="Hindi","ग्रेड","Grade")</f>
        <v>ग्रेड</v>
      </c>
      <c r="P170" s="943" t="str">
        <f>IF('Master sheet'!$D$14="Hindi","परिणाम","Results")</f>
        <v>परिणाम</v>
      </c>
      <c r="Q170" s="967"/>
      <c r="R170" s="655" t="str">
        <f>IF('Master sheet'!$D$14="Hindi","विषय","Subject")</f>
        <v>विषय</v>
      </c>
      <c r="S170" s="704" t="str">
        <f>IF('Master sheet'!$D$14="Hindi","अर्द्धवार्षिक","Half Yearly")</f>
        <v>अर्द्धवार्षिक</v>
      </c>
      <c r="T170" s="705"/>
      <c r="U170" s="705"/>
      <c r="V170" s="705"/>
      <c r="W170" s="910" t="str">
        <f>IF('Master sheet'!$D$14="Hindi","वार्षिक","Yearly")</f>
        <v>वार्षिक</v>
      </c>
      <c r="X170" s="911"/>
      <c r="Y170" s="911"/>
      <c r="Z170" s="912"/>
      <c r="AA170" s="704" t="str">
        <f>IF('Master sheet'!$D$14="Hindi","सर्व योग","Grand Total")</f>
        <v>सर्व योग</v>
      </c>
      <c r="AB170" s="705"/>
      <c r="AC170" s="705"/>
      <c r="AD170" s="706"/>
      <c r="AE170" s="940" t="str">
        <f>IF('Master sheet'!$D$14="Hindi","ग्रेड","Grade")</f>
        <v>ग्रेड</v>
      </c>
      <c r="AF170" s="943" t="str">
        <f>IF('Master sheet'!$D$14="Hindi","परिणाम","Results")</f>
        <v>परिणाम</v>
      </c>
    </row>
    <row r="171" spans="1:32" s="44" customFormat="1" ht="90.75" customHeight="1">
      <c r="A171" s="98">
        <f>IF(N168="","",A170+1)</f>
        <v>11</v>
      </c>
      <c r="B171" s="655"/>
      <c r="C171" s="891" t="str">
        <f>IF('Master sheet'!$D$14="Hindi","लिखित","Written")</f>
        <v>लिखित</v>
      </c>
      <c r="D171" s="892"/>
      <c r="E171" s="891" t="str">
        <f>IF('Master sheet'!$D$14="Hindi","मौखिक","Oral")</f>
        <v>मौखिक</v>
      </c>
      <c r="F171" s="892"/>
      <c r="G171" s="891" t="str">
        <f>IF('Master sheet'!$D$14="Hindi","लिखित","Written")</f>
        <v>लिखित</v>
      </c>
      <c r="H171" s="892"/>
      <c r="I171" s="893" t="str">
        <f>IF('Master sheet'!$D$14="Hindi","मौखिक","Oral")</f>
        <v>मौखिक</v>
      </c>
      <c r="J171" s="893"/>
      <c r="K171" s="359" t="str">
        <f>IF('Master sheet'!$D$14="Hindi","लिखित","Written")</f>
        <v>लिखित</v>
      </c>
      <c r="L171" s="359" t="str">
        <f>IF('Master sheet'!$D$14="Hindi","मौखिक","Oral")</f>
        <v>मौखिक</v>
      </c>
      <c r="M171" s="894" t="str">
        <f>IF('Master sheet'!$D$14="Hindi","कुल विषय योग ","Subject Total")</f>
        <v xml:space="preserve">कुल विषय योग </v>
      </c>
      <c r="N171" s="895"/>
      <c r="O171" s="941"/>
      <c r="P171" s="944"/>
      <c r="Q171" s="967"/>
      <c r="R171" s="655"/>
      <c r="S171" s="891" t="str">
        <f>IF('Master sheet'!$D$14="Hindi","लिखित","Written")</f>
        <v>लिखित</v>
      </c>
      <c r="T171" s="892"/>
      <c r="U171" s="891" t="str">
        <f>IF('Master sheet'!$D$14="Hindi","मौखिक","Oral")</f>
        <v>मौखिक</v>
      </c>
      <c r="V171" s="892"/>
      <c r="W171" s="891" t="str">
        <f>IF('Master sheet'!$D$14="Hindi","लिखित","Written")</f>
        <v>लिखित</v>
      </c>
      <c r="X171" s="892"/>
      <c r="Y171" s="893" t="str">
        <f>IF('Master sheet'!$D$14="Hindi","मौखिक","Oral")</f>
        <v>मौखिक</v>
      </c>
      <c r="Z171" s="893"/>
      <c r="AA171" s="359" t="str">
        <f>IF('Master sheet'!$D$14="Hindi","लिखित","Written")</f>
        <v>लिखित</v>
      </c>
      <c r="AB171" s="359" t="str">
        <f>IF('Master sheet'!$D$14="Hindi","मौखिक","Oral")</f>
        <v>मौखिक</v>
      </c>
      <c r="AC171" s="894" t="str">
        <f>IF('Master sheet'!$D$14="Hindi","कुल विषय योग ","Subject Total")</f>
        <v xml:space="preserve">कुल विषय योग </v>
      </c>
      <c r="AD171" s="895"/>
      <c r="AE171" s="941"/>
      <c r="AF171" s="944"/>
    </row>
    <row r="172" spans="1:32" s="44" customFormat="1" ht="18.75" customHeight="1">
      <c r="A172" s="98">
        <f>IF(N168="","",A171+1)</f>
        <v>12</v>
      </c>
      <c r="B172" s="655"/>
      <c r="C172" s="887">
        <v>30</v>
      </c>
      <c r="D172" s="888"/>
      <c r="E172" s="887">
        <v>70</v>
      </c>
      <c r="F172" s="888"/>
      <c r="G172" s="887">
        <v>30</v>
      </c>
      <c r="H172" s="888"/>
      <c r="I172" s="887">
        <v>70</v>
      </c>
      <c r="J172" s="888"/>
      <c r="K172" s="387">
        <v>60</v>
      </c>
      <c r="L172" s="387">
        <v>140</v>
      </c>
      <c r="M172" s="887">
        <v>200</v>
      </c>
      <c r="N172" s="888"/>
      <c r="O172" s="942"/>
      <c r="P172" s="945"/>
      <c r="Q172" s="967"/>
      <c r="R172" s="655"/>
      <c r="S172" s="887">
        <v>30</v>
      </c>
      <c r="T172" s="888"/>
      <c r="U172" s="887">
        <v>70</v>
      </c>
      <c r="V172" s="888"/>
      <c r="W172" s="887">
        <v>30</v>
      </c>
      <c r="X172" s="888"/>
      <c r="Y172" s="887">
        <v>70</v>
      </c>
      <c r="Z172" s="888"/>
      <c r="AA172" s="387">
        <v>60</v>
      </c>
      <c r="AB172" s="387">
        <v>140</v>
      </c>
      <c r="AC172" s="887">
        <v>200</v>
      </c>
      <c r="AD172" s="888"/>
      <c r="AE172" s="942"/>
      <c r="AF172" s="945"/>
    </row>
    <row r="173" spans="1:32" s="44" customFormat="1" ht="21" customHeight="1">
      <c r="A173" s="98">
        <f>IF(N168="","",A172+1)</f>
        <v>13</v>
      </c>
      <c r="B173" s="302" t="str">
        <f>IF('Master sheet'!D$14="Hindi","हिंदी","Hindi")</f>
        <v>हिंदी</v>
      </c>
      <c r="C173" s="656">
        <f>IFERROR(IF(AND(N168=""),"",VLOOKUP(N168,Marks,15,0)),"")</f>
        <v>29</v>
      </c>
      <c r="D173" s="658"/>
      <c r="E173" s="656">
        <f>IFERROR(IF(AND(N168=""),"",VLOOKUP(N168,Marks,16,0)),"")</f>
        <v>65</v>
      </c>
      <c r="F173" s="658"/>
      <c r="G173" s="656">
        <f>IFERROR(IF(AND(N168=""),"",VLOOKUP(N168,Marks,19,0)),"")</f>
        <v>24</v>
      </c>
      <c r="H173" s="658"/>
      <c r="I173" s="656">
        <f>IFERROR(IF(AND(N168=""),"",VLOOKUP(N168,Marks,20,0)),"")</f>
        <v>20</v>
      </c>
      <c r="J173" s="658"/>
      <c r="K173" s="379">
        <f>IFERROR(IF(AND(N168=""),"",SUM(C173,G173)),"")</f>
        <v>53</v>
      </c>
      <c r="L173" s="379">
        <f>IFERROR(IF(AND(N168=""),"",SUM(E173,I173)),"")</f>
        <v>85</v>
      </c>
      <c r="M173" s="896">
        <f>IFERROR(IF(AND(N168=""),"",SUM(K173,L173)),"")</f>
        <v>138</v>
      </c>
      <c r="N173" s="897"/>
      <c r="O173" s="79" t="str">
        <f>IFERROR(IF(AND(N168=""),"",VLOOKUP(N168,Marks,28,0)),"")</f>
        <v>C</v>
      </c>
      <c r="P173" s="208" t="str">
        <f>IFERROR(IF(AND(N168=""),"",VLOOKUP(N168,Marks,26,0)),"")</f>
        <v>P</v>
      </c>
      <c r="Q173" s="967"/>
      <c r="R173" s="302" t="str">
        <f>IF('Master sheet'!V$14="Hindi","हिंदी","Hindi")</f>
        <v>Hindi</v>
      </c>
      <c r="S173" s="656">
        <f>IFERROR(IF(AND(AD168=""),"",VLOOKUP(AD168,Marks,15,0)),"")</f>
        <v>29</v>
      </c>
      <c r="T173" s="658"/>
      <c r="U173" s="656">
        <f>IFERROR(IF(AND(AD168=""),"",VLOOKUP(AD168,Marks,16,0)),"")</f>
        <v>68</v>
      </c>
      <c r="V173" s="658"/>
      <c r="W173" s="656">
        <f>IFERROR(IF(AND(AD168=""),"",VLOOKUP(AD168,Marks,19,0)),"")</f>
        <v>24</v>
      </c>
      <c r="X173" s="658"/>
      <c r="Y173" s="656">
        <f>IFERROR(IF(AND(AD168=""),"",VLOOKUP(AD168,Marks,20,0)),"")</f>
        <v>23</v>
      </c>
      <c r="Z173" s="658"/>
      <c r="AA173" s="379">
        <f>IFERROR(IF(AND(AD168=""),"",SUM(S173,W173)),"")</f>
        <v>53</v>
      </c>
      <c r="AB173" s="379">
        <f>IFERROR(IF(AND(AD168=""),"",SUM(U173,Y173)),"")</f>
        <v>91</v>
      </c>
      <c r="AC173" s="896">
        <f>IFERROR(IF(AND(AD168=""),"",SUM(AA173,AB173)),"")</f>
        <v>144</v>
      </c>
      <c r="AD173" s="897"/>
      <c r="AE173" s="79" t="str">
        <f>IFERROR(IF(AND(AD168=""),"",VLOOKUP(AD168,Marks,28,0)),"")</f>
        <v>B</v>
      </c>
      <c r="AF173" s="208" t="str">
        <f>IFERROR(IF(AND(AD168=""),"",VLOOKUP(AD168,Marks,26,0)),"")</f>
        <v>P</v>
      </c>
    </row>
    <row r="174" spans="1:32" s="44" customFormat="1" ht="21" customHeight="1">
      <c r="A174" s="98">
        <f>IF(N168="","",A173+1)</f>
        <v>14</v>
      </c>
      <c r="B174" s="302" t="str">
        <f>IF('Master sheet'!$D$14="Hindi","गणित","Maths")</f>
        <v>गणित</v>
      </c>
      <c r="C174" s="656">
        <f>IFERROR(IF(AND(N168=""),"",VLOOKUP(N168,Marks,51,0)),"")</f>
        <v>25</v>
      </c>
      <c r="D174" s="658"/>
      <c r="E174" s="656">
        <f>IFERROR(IF(AND(N168=""),"",VLOOKUP(N168,Marks,52,0)),"")</f>
        <v>64</v>
      </c>
      <c r="F174" s="658"/>
      <c r="G174" s="656">
        <f>IFERROR(IF(AND(N168=""),"",VLOOKUP(N168,Marks,55,0)),"")</f>
        <v>24</v>
      </c>
      <c r="H174" s="658"/>
      <c r="I174" s="656">
        <f>IFERROR(IF(AND(N168=""),"",VLOOKUP(N168,Marks,56,0)),"")</f>
        <v>65</v>
      </c>
      <c r="J174" s="658"/>
      <c r="K174" s="379">
        <f>IFERROR(IF(AND(N168=""),"",SUM(C174,G174)),"")</f>
        <v>49</v>
      </c>
      <c r="L174" s="379">
        <f>IFERROR(IF(AND(N168=""),"",SUM(E174,I174)),"")</f>
        <v>129</v>
      </c>
      <c r="M174" s="896">
        <f>IFERROR(IF(AND(N168=""),"",SUM(K174,L174)),"")</f>
        <v>178</v>
      </c>
      <c r="N174" s="897"/>
      <c r="O174" s="79" t="str">
        <f>IFERROR(IF(AND(N168=""),"",VLOOKUP(N168,Marks,64,0)),"")</f>
        <v>A</v>
      </c>
      <c r="P174" s="208" t="str">
        <f>IFERROR(IF(AND(N168=""),"",VLOOKUP(N168,Marks,62,0)),"")</f>
        <v>P</v>
      </c>
      <c r="Q174" s="967"/>
      <c r="R174" s="302" t="str">
        <f>IF('Master sheet'!$D$14="Hindi","गणित","Maths")</f>
        <v>गणित</v>
      </c>
      <c r="S174" s="656">
        <f>IFERROR(IF(AND(AD168=""),"",VLOOKUP(AD168,Marks,51,0)),"")</f>
        <v>26</v>
      </c>
      <c r="T174" s="658"/>
      <c r="U174" s="656">
        <f>IFERROR(IF(AND(AD168=""),"",VLOOKUP(AD168,Marks,52,0)),"")</f>
        <v>64</v>
      </c>
      <c r="V174" s="658"/>
      <c r="W174" s="656">
        <f>IFERROR(IF(AND(AD168=""),"",VLOOKUP(AD168,Marks,55,0)),"")</f>
        <v>21</v>
      </c>
      <c r="X174" s="658"/>
      <c r="Y174" s="656">
        <f>IFERROR(IF(AND(AD168=""),"",VLOOKUP(AD168,Marks,56,0)),"")</f>
        <v>62</v>
      </c>
      <c r="Z174" s="658"/>
      <c r="AA174" s="379">
        <f>IFERROR(IF(AND(AD168=""),"",SUM(S174,W174)),"")</f>
        <v>47</v>
      </c>
      <c r="AB174" s="379">
        <f>IFERROR(IF(AND(AD168=""),"",SUM(U174,Y174)),"")</f>
        <v>126</v>
      </c>
      <c r="AC174" s="896">
        <f>IFERROR(IF(AND(AD168=""),"",SUM(AA174,AB174)),"")</f>
        <v>173</v>
      </c>
      <c r="AD174" s="897"/>
      <c r="AE174" s="79" t="str">
        <f>IFERROR(IF(AND(AD168=""),"",VLOOKUP(AD168,Marks,64,0)),"")</f>
        <v>A</v>
      </c>
      <c r="AF174" s="208" t="str">
        <f>IFERROR(IF(AND(AD168=""),"",VLOOKUP(AD168,Marks,62,0)),"")</f>
        <v>P</v>
      </c>
    </row>
    <row r="175" spans="1:32" s="44" customFormat="1" ht="21" customHeight="1">
      <c r="A175" s="98">
        <f>IF(N168="","",A174+1)</f>
        <v>15</v>
      </c>
      <c r="B175" s="389"/>
      <c r="C175" s="887">
        <v>15</v>
      </c>
      <c r="D175" s="888"/>
      <c r="E175" s="887">
        <v>35</v>
      </c>
      <c r="F175" s="888"/>
      <c r="G175" s="887">
        <v>15</v>
      </c>
      <c r="H175" s="888"/>
      <c r="I175" s="887">
        <v>35</v>
      </c>
      <c r="J175" s="888"/>
      <c r="K175" s="387">
        <v>30</v>
      </c>
      <c r="L175" s="387">
        <v>70</v>
      </c>
      <c r="M175" s="887">
        <v>100</v>
      </c>
      <c r="N175" s="888"/>
      <c r="O175" s="889"/>
      <c r="P175" s="890"/>
      <c r="Q175" s="967"/>
      <c r="R175" s="389"/>
      <c r="S175" s="887">
        <v>15</v>
      </c>
      <c r="T175" s="888"/>
      <c r="U175" s="887">
        <v>35</v>
      </c>
      <c r="V175" s="888"/>
      <c r="W175" s="887">
        <v>15</v>
      </c>
      <c r="X175" s="888"/>
      <c r="Y175" s="887">
        <v>35</v>
      </c>
      <c r="Z175" s="888"/>
      <c r="AA175" s="387">
        <v>30</v>
      </c>
      <c r="AB175" s="387">
        <v>70</v>
      </c>
      <c r="AC175" s="887">
        <v>100</v>
      </c>
      <c r="AD175" s="888"/>
      <c r="AE175" s="889"/>
      <c r="AF175" s="890"/>
    </row>
    <row r="176" spans="1:32" s="44" customFormat="1" ht="21" customHeight="1">
      <c r="A176" s="98">
        <f>IF(N168="","",A175+1)</f>
        <v>16</v>
      </c>
      <c r="B176" s="302" t="str">
        <f>IF('Master sheet'!$D$14="Hindi","अंग्रेजी","English")</f>
        <v>अंग्रेजी</v>
      </c>
      <c r="C176" s="656">
        <f>IFERROR(IF(AND(N168=""),"",VLOOKUP(N168,Marks,33,0)),"")</f>
        <v>14</v>
      </c>
      <c r="D176" s="658"/>
      <c r="E176" s="656">
        <f>IFERROR(IF(AND(N168=""),"",VLOOKUP(N168,Marks,34,0)),"")</f>
        <v>32</v>
      </c>
      <c r="F176" s="658"/>
      <c r="G176" s="656">
        <f>IFERROR(IF(AND(N168=""),"",VLOOKUP(N168,Marks,37,0)),"")</f>
        <v>13</v>
      </c>
      <c r="H176" s="658"/>
      <c r="I176" s="656">
        <f>IFERROR(IF(AND(N168=""),"",VLOOKUP(N168,Marks,38,0)),"")</f>
        <v>32</v>
      </c>
      <c r="J176" s="658"/>
      <c r="K176" s="379">
        <f>IFERROR(IF(AND(N168=""),"",SUM(C176,G176)),"")</f>
        <v>27</v>
      </c>
      <c r="L176" s="379">
        <f>IFERROR(IF(AND(N168=""),"",SUM(E176,I176)),"")</f>
        <v>64</v>
      </c>
      <c r="M176" s="896">
        <f>IFERROR(IF(AND(N168=""),"",SUM(K176,L176)),"")</f>
        <v>91</v>
      </c>
      <c r="N176" s="897"/>
      <c r="O176" s="79" t="str">
        <f>IFERROR(IF(AND(N168=""),"",VLOOKUP(N168,Marks,46,0)),"")</f>
        <v>A</v>
      </c>
      <c r="P176" s="208" t="str">
        <f>IFERROR(IF(AND(N168=""),"",VLOOKUP(N168,Marks,44,0)),"")</f>
        <v>P</v>
      </c>
      <c r="Q176" s="967"/>
      <c r="R176" s="302" t="str">
        <f>IF('Master sheet'!$D$14="Hindi","अंग्रेजी","English")</f>
        <v>अंग्रेजी</v>
      </c>
      <c r="S176" s="656">
        <f>IFERROR(IF(AND(AD168=""),"",VLOOKUP(AD168,Marks,33,0)),"")</f>
        <v>14</v>
      </c>
      <c r="T176" s="658"/>
      <c r="U176" s="656">
        <f>IFERROR(IF(AND(AD168=""),"",VLOOKUP(AD168,Marks,34,0)),"")</f>
        <v>32</v>
      </c>
      <c r="V176" s="658"/>
      <c r="W176" s="656">
        <f>IFERROR(IF(AND(AD168=""),"",VLOOKUP(AD168,Marks,37,0)),"")</f>
        <v>10</v>
      </c>
      <c r="X176" s="658"/>
      <c r="Y176" s="656">
        <f>IFERROR(IF(AND(AD168=""),"",VLOOKUP(AD168,Marks,38,0)),"")</f>
        <v>32</v>
      </c>
      <c r="Z176" s="658"/>
      <c r="AA176" s="379">
        <f>IFERROR(IF(AND(AD168=""),"",SUM(S176,W176)),"")</f>
        <v>24</v>
      </c>
      <c r="AB176" s="379">
        <f>IFERROR(IF(AND(AD168=""),"",SUM(U176,Y176)),"")</f>
        <v>64</v>
      </c>
      <c r="AC176" s="896">
        <f>IFERROR(IF(AND(AD168=""),"",SUM(AA176,AB176)),"")</f>
        <v>88</v>
      </c>
      <c r="AD176" s="897"/>
      <c r="AE176" s="79" t="str">
        <f>IFERROR(IF(AND(AD168=""),"",VLOOKUP(AD168,Marks,46,0)),"")</f>
        <v>A</v>
      </c>
      <c r="AF176" s="208" t="str">
        <f>IFERROR(IF(AND(AD168=""),"",VLOOKUP(AD168,Marks,44,0)),"")</f>
        <v>P</v>
      </c>
    </row>
    <row r="177" spans="1:32" s="44" customFormat="1" ht="25.5" customHeight="1">
      <c r="A177" s="98">
        <f>IF(N168="","",A176+1)</f>
        <v>17</v>
      </c>
      <c r="B177" s="303" t="str">
        <f>IF('Master sheet'!$D$14="Hindi","कुल योग","Total")</f>
        <v>कुल योग</v>
      </c>
      <c r="C177" s="914">
        <f>IF(AND(N168=""),"",IF(AND(C173="",C174="",C176=""),"",SUM(C173,C174,C176)))</f>
        <v>68</v>
      </c>
      <c r="D177" s="916"/>
      <c r="E177" s="914">
        <f>IF(AND(N168=""),"",IF(AND(E173="",E174="",E176=""),"",SUM(E173,E174,E176)))</f>
        <v>161</v>
      </c>
      <c r="F177" s="916"/>
      <c r="G177" s="914">
        <f>IF(AND(N168=""),"",IF(AND(G173="",G174="",G176=""),"",SUM(G173,G174,G176)))</f>
        <v>61</v>
      </c>
      <c r="H177" s="916"/>
      <c r="I177" s="914">
        <f>IF(AND(N168=""),"",IF(AND(I173="",I174="",I176=""),"",SUM(I173,I174,I176)))</f>
        <v>117</v>
      </c>
      <c r="J177" s="916"/>
      <c r="K177" s="380">
        <f>IF(AND(N168=""),"",IF(AND(K173="",K174="",K176=""),"",SUM(K173,K174,K176)))</f>
        <v>129</v>
      </c>
      <c r="L177" s="380">
        <f>IF(AND(N168=""),"",IF(AND(L173="",L174="",L176=""),"",SUM(L173,L174,L176)))</f>
        <v>278</v>
      </c>
      <c r="M177" s="896">
        <f>IF(AND(N168=""),"",IF(AND(M173="",M174="",M176=""),"",SUM(M173,M174,M176)))</f>
        <v>407</v>
      </c>
      <c r="N177" s="897"/>
      <c r="O177" s="388" t="str">
        <f>IFERROR(IF(AND(N168=""),"",VLOOKUP(N168,Marks,119,0)),"")</f>
        <v>B</v>
      </c>
      <c r="P177" s="211"/>
      <c r="Q177" s="967"/>
      <c r="R177" s="303" t="str">
        <f>IF('Master sheet'!$D$14="Hindi","कुल योग","Total")</f>
        <v>कुल योग</v>
      </c>
      <c r="S177" s="914">
        <f>IF(AND(AD168=""),"",IF(AND(S173="",S174="",S176=""),"",SUM(S173,S174,S176)))</f>
        <v>69</v>
      </c>
      <c r="T177" s="916"/>
      <c r="U177" s="914">
        <f>IF(AND(AD168=""),"",IF(AND(U173="",U174="",U176=""),"",SUM(U173,U174,U176)))</f>
        <v>164</v>
      </c>
      <c r="V177" s="916"/>
      <c r="W177" s="914">
        <f>IF(AND(AD168=""),"",IF(AND(W173="",W174="",W176=""),"",SUM(W173,W174,W176)))</f>
        <v>55</v>
      </c>
      <c r="X177" s="916"/>
      <c r="Y177" s="914">
        <f>IF(AND(AD168=""),"",IF(AND(Y173="",Y174="",Y176=""),"",SUM(Y173,Y174,Y176)))</f>
        <v>117</v>
      </c>
      <c r="Z177" s="916"/>
      <c r="AA177" s="380">
        <f>IF(AND(AD168=""),"",IF(AND(AA173="",AA174="",AA176=""),"",SUM(AA173,AA174,AA176)))</f>
        <v>124</v>
      </c>
      <c r="AB177" s="380">
        <f>IF(AND(AD168=""),"",IF(AND(AB173="",AB174="",AB176=""),"",SUM(AB173,AB174,AB176)))</f>
        <v>281</v>
      </c>
      <c r="AC177" s="896">
        <f>IF(AND(AD168=""),"",IF(AND(AC173="",AC174="",AC176=""),"",SUM(AC173,AC174,AC176)))</f>
        <v>405</v>
      </c>
      <c r="AD177" s="897"/>
      <c r="AE177" s="388" t="str">
        <f>IFERROR(IF(AND(AD168=""),"",VLOOKUP(AD168,Marks,119,0)),"")</f>
        <v>B</v>
      </c>
      <c r="AF177" s="211"/>
    </row>
    <row r="178" spans="1:32" s="44" customFormat="1" ht="25.5" customHeight="1">
      <c r="A178" s="98">
        <f>IF(N168="","",A177+1)</f>
        <v>18</v>
      </c>
      <c r="B178" s="390"/>
      <c r="C178" s="887">
        <v>50</v>
      </c>
      <c r="D178" s="907"/>
      <c r="E178" s="907"/>
      <c r="F178" s="888"/>
      <c r="G178" s="887">
        <v>50</v>
      </c>
      <c r="H178" s="907"/>
      <c r="I178" s="907"/>
      <c r="J178" s="888"/>
      <c r="K178" s="887">
        <v>100</v>
      </c>
      <c r="L178" s="907"/>
      <c r="M178" s="907"/>
      <c r="N178" s="888"/>
      <c r="O178" s="908"/>
      <c r="P178" s="909"/>
      <c r="Q178" s="967"/>
      <c r="R178" s="390"/>
      <c r="S178" s="887">
        <v>50</v>
      </c>
      <c r="T178" s="907"/>
      <c r="U178" s="907"/>
      <c r="V178" s="888"/>
      <c r="W178" s="887">
        <v>50</v>
      </c>
      <c r="X178" s="907"/>
      <c r="Y178" s="907"/>
      <c r="Z178" s="888"/>
      <c r="AA178" s="887">
        <v>100</v>
      </c>
      <c r="AB178" s="907"/>
      <c r="AC178" s="907"/>
      <c r="AD178" s="888"/>
      <c r="AE178" s="908"/>
      <c r="AF178" s="909"/>
    </row>
    <row r="179" spans="1:32" s="44" customFormat="1" ht="21" customHeight="1">
      <c r="A179" s="98">
        <f>IF(N168="","",A178+1)</f>
        <v>19</v>
      </c>
      <c r="B179" s="307" t="str">
        <f>IF('Master sheet'!$D$14="Hindi","पर्यावरण अध्ययन","EVS")</f>
        <v>पर्यावरण अध्ययन</v>
      </c>
      <c r="C179" s="656">
        <f>IFERROR(IF(AND(N168=""),"",VLOOKUP(N168,Marks,69,0)),"")</f>
        <v>41</v>
      </c>
      <c r="D179" s="657"/>
      <c r="E179" s="657"/>
      <c r="F179" s="658"/>
      <c r="G179" s="656">
        <f>IFERROR(IF(AND(N168=""),"",VLOOKUP(N168,Marks,73,0)),"")</f>
        <v>45</v>
      </c>
      <c r="H179" s="657"/>
      <c r="I179" s="657"/>
      <c r="J179" s="658"/>
      <c r="K179" s="914">
        <f>IFERROR(IF(AND(N168=""),"",SUM(C179,G179)),"")</f>
        <v>86</v>
      </c>
      <c r="L179" s="915"/>
      <c r="M179" s="915"/>
      <c r="N179" s="916"/>
      <c r="O179" s="79" t="str">
        <f>IFERROR(IF(AND(N168=""),"",VLOOKUP(N168,Marks,82,0)),"")</f>
        <v>A</v>
      </c>
      <c r="P179" s="208" t="str">
        <f>IFERROR(IF(AND(N168=""),"",VLOOKUP(N168,Marks,80,0)),"")</f>
        <v>P</v>
      </c>
      <c r="Q179" s="967"/>
      <c r="R179" s="307" t="str">
        <f>IF('Master sheet'!$D$14="Hindi","पर्यावरण अध्ययन","EVS")</f>
        <v>पर्यावरण अध्ययन</v>
      </c>
      <c r="S179" s="656">
        <f>IFERROR(IF(AND(AD168=""),"",VLOOKUP(AD168,Marks,69,0)),"")</f>
        <v>42</v>
      </c>
      <c r="T179" s="657"/>
      <c r="U179" s="657"/>
      <c r="V179" s="658"/>
      <c r="W179" s="656">
        <f>IFERROR(IF(AND(AD168=""),"",VLOOKUP(AD168,Marks,73,0)),"")</f>
        <v>49</v>
      </c>
      <c r="X179" s="657"/>
      <c r="Y179" s="657"/>
      <c r="Z179" s="658"/>
      <c r="AA179" s="914">
        <f>IFERROR(IF(AND(AD168=""),"",SUM(S179,W179)),"")</f>
        <v>91</v>
      </c>
      <c r="AB179" s="915"/>
      <c r="AC179" s="915"/>
      <c r="AD179" s="916"/>
      <c r="AE179" s="79" t="str">
        <f>IFERROR(IF(AND(AD168=""),"",VLOOKUP(AD168,Marks,82,0)),"")</f>
        <v>A</v>
      </c>
      <c r="AF179" s="208" t="str">
        <f>IFERROR(IF(AND(AD168=""),"",VLOOKUP(AD168,Marks,80,0)),"")</f>
        <v>P</v>
      </c>
    </row>
    <row r="180" spans="1:32" s="44" customFormat="1" ht="9" customHeight="1">
      <c r="A180" s="98">
        <f>IF(N168="","",A179+1)</f>
        <v>20</v>
      </c>
      <c r="B180" s="913"/>
      <c r="C180" s="913"/>
      <c r="D180" s="913"/>
      <c r="E180" s="913"/>
      <c r="F180" s="913"/>
      <c r="G180" s="913"/>
      <c r="H180" s="913"/>
      <c r="I180" s="913"/>
      <c r="J180" s="913"/>
      <c r="K180" s="913"/>
      <c r="L180" s="913"/>
      <c r="M180" s="913"/>
      <c r="N180" s="913"/>
      <c r="O180" s="913"/>
      <c r="P180" s="913"/>
      <c r="Q180" s="967"/>
      <c r="R180" s="913"/>
      <c r="S180" s="913"/>
      <c r="T180" s="913"/>
      <c r="U180" s="913"/>
      <c r="V180" s="913"/>
      <c r="W180" s="913"/>
      <c r="X180" s="913"/>
      <c r="Y180" s="913"/>
      <c r="Z180" s="913"/>
      <c r="AA180" s="913"/>
      <c r="AB180" s="913"/>
      <c r="AC180" s="913"/>
      <c r="AD180" s="913"/>
      <c r="AE180" s="913"/>
      <c r="AF180" s="913"/>
    </row>
    <row r="181" spans="1:32" s="44" customFormat="1" ht="18.95" customHeight="1">
      <c r="A181" s="98">
        <f>IF(N168="","",A180+1)</f>
        <v>21</v>
      </c>
      <c r="B181" s="964" t="str">
        <f>IF('Master sheet'!$D$14="Hindi","अतिरिक्त विषय ","Extra Subject")</f>
        <v xml:space="preserve">अतिरिक्त विषय </v>
      </c>
      <c r="C181" s="964"/>
      <c r="D181" s="964"/>
      <c r="E181" s="964"/>
      <c r="F181" s="964"/>
      <c r="G181" s="964"/>
      <c r="H181" s="964"/>
      <c r="I181" s="964"/>
      <c r="J181" s="964"/>
      <c r="K181" s="964"/>
      <c r="L181" s="964"/>
      <c r="M181" s="964"/>
      <c r="N181" s="964"/>
      <c r="O181" s="964"/>
      <c r="P181" s="964"/>
      <c r="Q181" s="967"/>
      <c r="R181" s="965" t="str">
        <f>IF('Master sheet'!$D$14="Hindi","अतिरिक्त विषय ","Extra Subject")</f>
        <v xml:space="preserve">अतिरिक्त विषय </v>
      </c>
      <c r="S181" s="965"/>
      <c r="T181" s="965"/>
      <c r="U181" s="965"/>
      <c r="V181" s="965"/>
      <c r="W181" s="965"/>
      <c r="X181" s="965"/>
      <c r="Y181" s="965"/>
      <c r="Z181" s="965"/>
      <c r="AA181" s="965"/>
      <c r="AB181" s="965"/>
      <c r="AC181" s="965"/>
      <c r="AD181" s="965"/>
      <c r="AE181" s="965"/>
      <c r="AF181" s="965"/>
    </row>
    <row r="182" spans="1:32" s="411" customFormat="1" ht="18.95" customHeight="1">
      <c r="A182" s="98">
        <f>IF(N168="","",A181+1)</f>
        <v>22</v>
      </c>
      <c r="B182" s="410" t="str">
        <f>IF('Master sheet'!$D$14="Hindi","विषय","Subject")</f>
        <v>विषय</v>
      </c>
      <c r="C182" s="962" t="str">
        <f>IF('Master sheet'!$D$14="Hindi","पूर्णांक","M.M.")</f>
        <v>पूर्णांक</v>
      </c>
      <c r="D182" s="963"/>
      <c r="E182" s="962" t="str">
        <f>IF('Master sheet'!$D$14="Hindi","प्राप्तांक","Ob.M.")</f>
        <v>प्राप्तांक</v>
      </c>
      <c r="F182" s="963"/>
      <c r="G182" s="962" t="str">
        <f>IF('Master sheet'!$D$14="Hindi","ग्रेड","Grade")</f>
        <v>ग्रेड</v>
      </c>
      <c r="H182" s="963"/>
      <c r="I182" s="962" t="str">
        <f>IF('Master sheet'!$D$14="Hindi","विषय","Subject")</f>
        <v>विषय</v>
      </c>
      <c r="J182" s="963"/>
      <c r="K182" s="962" t="str">
        <f>IF('Master sheet'!$D$14="Hindi","पूर्णांक","M.M.")</f>
        <v>पूर्णांक</v>
      </c>
      <c r="L182" s="963"/>
      <c r="M182" s="962" t="str">
        <f>IF('Master sheet'!$D$14="Hindi","प्राप्तांक","Ob.M.")</f>
        <v>प्राप्तांक</v>
      </c>
      <c r="N182" s="963"/>
      <c r="O182" s="962" t="str">
        <f>IF('Master sheet'!$D$14="Hindi","ग्रेड","Grade")</f>
        <v>ग्रेड</v>
      </c>
      <c r="P182" s="963"/>
      <c r="Q182" s="967"/>
      <c r="R182" s="410" t="str">
        <f>IF('Master sheet'!$D$14="Hindi","विषय","Subject")</f>
        <v>विषय</v>
      </c>
      <c r="S182" s="962" t="str">
        <f>IF('Master sheet'!$D$14="Hindi","पूर्णांक","M.M.")</f>
        <v>पूर्णांक</v>
      </c>
      <c r="T182" s="963"/>
      <c r="U182" s="962" t="str">
        <f>IF('Master sheet'!$D$14="Hindi","प्राप्तांक","Ob.M.")</f>
        <v>प्राप्तांक</v>
      </c>
      <c r="V182" s="963"/>
      <c r="W182" s="962" t="str">
        <f>IF('Master sheet'!$D$14="Hindi","ग्रेड","Grade")</f>
        <v>ग्रेड</v>
      </c>
      <c r="X182" s="963"/>
      <c r="Y182" s="962" t="str">
        <f>IF('Master sheet'!$D$14="Hindi","विषय","Subject")</f>
        <v>विषय</v>
      </c>
      <c r="Z182" s="963"/>
      <c r="AA182" s="962" t="str">
        <f>IF('Master sheet'!$D$14="Hindi","पूर्णांक","M.M.")</f>
        <v>पूर्णांक</v>
      </c>
      <c r="AB182" s="963"/>
      <c r="AC182" s="962" t="str">
        <f>IF('Master sheet'!$D$14="Hindi","प्राप्तांक","Ob.M.")</f>
        <v>प्राप्तांक</v>
      </c>
      <c r="AD182" s="963"/>
      <c r="AE182" s="962" t="str">
        <f>IF('Master sheet'!$D$14="Hindi","ग्रेड","Grade")</f>
        <v>ग्रेड</v>
      </c>
      <c r="AF182" s="963"/>
    </row>
    <row r="183" spans="1:32" s="44" customFormat="1" ht="22.5" customHeight="1">
      <c r="A183" s="98">
        <f>IF(N168="","",A182+1)</f>
        <v>23</v>
      </c>
      <c r="B183" s="302" t="str">
        <f>IF(AND(N168=""),"",'Result Sheet'!$DA$4)</f>
        <v>COMPUTER</v>
      </c>
      <c r="C183" s="898">
        <f>IF(AND(N168=""),"",'Result Sheet'!$DC$7)</f>
        <v>100</v>
      </c>
      <c r="D183" s="898"/>
      <c r="E183" s="899">
        <f>IFERROR(IF(AND(N168=""),"",VLOOKUP(N168,Marks,106,0)),"")</f>
        <v>0</v>
      </c>
      <c r="F183" s="899"/>
      <c r="G183" s="900" t="str">
        <f>IFERROR(IF(AND(N168=""),"",VLOOKUP(N168,Marks,107,0)),"")</f>
        <v/>
      </c>
      <c r="H183" s="900"/>
      <c r="I183" s="901" t="str">
        <f>IF(AND(N168=""),"",'Result Sheet'!$DE$4)</f>
        <v>G.K.</v>
      </c>
      <c r="J183" s="901"/>
      <c r="K183" s="898">
        <f>IF(AND(N168=""),"",'Result Sheet'!$DG$7)</f>
        <v>100</v>
      </c>
      <c r="L183" s="898"/>
      <c r="M183" s="899">
        <f>IFERROR(IF(AND(N168=""),"",VLOOKUP(N168,Marks,110,0)),"")</f>
        <v>0</v>
      </c>
      <c r="N183" s="899"/>
      <c r="O183" s="900" t="str">
        <f>IFERROR(IF(AND(N168=""),"",VLOOKUP(N168,Marks,111,0)),"")</f>
        <v/>
      </c>
      <c r="P183" s="900"/>
      <c r="Q183" s="967"/>
      <c r="R183" s="302" t="str">
        <f>IF(AND(AD168=""),"",'Result Sheet'!$DA$4)</f>
        <v>COMPUTER</v>
      </c>
      <c r="S183" s="898">
        <f>IF(AND(AD168=""),"",'Result Sheet'!$DC$7)</f>
        <v>100</v>
      </c>
      <c r="T183" s="898"/>
      <c r="U183" s="899">
        <f>IFERROR(IF(AND(AD168=""),"",VLOOKUP(AD168,Marks,106,0)),"")</f>
        <v>0</v>
      </c>
      <c r="V183" s="899"/>
      <c r="W183" s="900" t="str">
        <f>IFERROR(IF(AND(AD168=""),"",VLOOKUP(AD168,Marks,107,0)),"")</f>
        <v/>
      </c>
      <c r="X183" s="900"/>
      <c r="Y183" s="901" t="str">
        <f>IF(AND(AD168=""),"",'Result Sheet'!$DE$4)</f>
        <v>G.K.</v>
      </c>
      <c r="Z183" s="901"/>
      <c r="AA183" s="898">
        <f>IF(AND(AD168=""),"",'Result Sheet'!$DG$7)</f>
        <v>100</v>
      </c>
      <c r="AB183" s="898"/>
      <c r="AC183" s="899">
        <f>IFERROR(IF(AND(AD168=""),"",VLOOKUP(AD168,Marks,110,0)),"")</f>
        <v>0</v>
      </c>
      <c r="AD183" s="899"/>
      <c r="AE183" s="900" t="str">
        <f>IFERROR(IF(AND(AD168=""),"",VLOOKUP(AD168,Marks,111,0)),"")</f>
        <v/>
      </c>
      <c r="AF183" s="900"/>
    </row>
    <row r="184" spans="1:32" s="44" customFormat="1" ht="22.5" customHeight="1">
      <c r="A184" s="98">
        <f>IF(N168="","",A183+1)</f>
        <v>24</v>
      </c>
      <c r="B184" s="918" t="str">
        <f>IF('Master sheet'!$D$14="Hindi","विषय","Subject")</f>
        <v>विषय</v>
      </c>
      <c r="C184" s="918"/>
      <c r="D184" s="919" t="str">
        <f>IF('Master sheet'!$D$14="Hindi","प्राप्तांक","Marks ")</f>
        <v>प्राप्तांक</v>
      </c>
      <c r="E184" s="920"/>
      <c r="F184" s="305" t="str">
        <f>IF('Master sheet'!$D$14="Hindi","ग्रेड","Grade")</f>
        <v>ग्रेड</v>
      </c>
      <c r="G184" s="918" t="str">
        <f>IF('Master sheet'!$D$14="Hindi","विषय","Subject")</f>
        <v>विषय</v>
      </c>
      <c r="H184" s="918"/>
      <c r="I184" s="919" t="str">
        <f>IF('Master sheet'!$D$14="Hindi","प्राप्तांक","Marks")</f>
        <v>प्राप्तांक</v>
      </c>
      <c r="J184" s="920"/>
      <c r="K184" s="305" t="str">
        <f>IF('Master sheet'!$D$14="Hindi","ग्रेड","Grade")</f>
        <v>ग्रेड</v>
      </c>
      <c r="L184" s="918" t="str">
        <f>IF('Master sheet'!$D$14="Hindi","विषय","Subject")</f>
        <v>विषय</v>
      </c>
      <c r="M184" s="918"/>
      <c r="N184" s="919" t="str">
        <f>IF('Master sheet'!$D$14="Hindi","प्राप्तांक","Marks")</f>
        <v>प्राप्तांक</v>
      </c>
      <c r="O184" s="920"/>
      <c r="P184" s="344" t="str">
        <f>IF('Master sheet'!$D$14="Hindi","ग्रेड","Grade")</f>
        <v>ग्रेड</v>
      </c>
      <c r="Q184" s="967"/>
      <c r="R184" s="918" t="str">
        <f>IF('Master sheet'!$D$14="Hindi","विषय","Subject")</f>
        <v>विषय</v>
      </c>
      <c r="S184" s="918"/>
      <c r="T184" s="919" t="str">
        <f>IF('Master sheet'!$D$14="Hindi","प्राप्तांक","Marks")</f>
        <v>प्राप्तांक</v>
      </c>
      <c r="U184" s="920"/>
      <c r="V184" s="305" t="str">
        <f>IF('Master sheet'!$D$14="Hindi","ग्रेड","Grade")</f>
        <v>ग्रेड</v>
      </c>
      <c r="W184" s="918" t="str">
        <f>IF('Master sheet'!$D$14="Hindi","विषय","Subject")</f>
        <v>विषय</v>
      </c>
      <c r="X184" s="918"/>
      <c r="Y184" s="919" t="str">
        <f>IF('Master sheet'!$D$14="Hindi","प्राप्तांक","Marks")</f>
        <v>प्राप्तांक</v>
      </c>
      <c r="Z184" s="920"/>
      <c r="AA184" s="305" t="str">
        <f>IF('Master sheet'!$D$14="Hindi","ग्रेड","Grade")</f>
        <v>ग्रेड</v>
      </c>
      <c r="AB184" s="918" t="str">
        <f>IF('Master sheet'!$D$14="Hindi","विषय","Subject")</f>
        <v>विषय</v>
      </c>
      <c r="AC184" s="918"/>
      <c r="AD184" s="919" t="str">
        <f>IF('Master sheet'!$D$14="Hindi","प्राप्तांक","Marks")</f>
        <v>प्राप्तांक</v>
      </c>
      <c r="AE184" s="920"/>
      <c r="AF184" s="344" t="str">
        <f>IF('Master sheet'!$D$14="Hindi","ग्रेड","Grade")</f>
        <v>ग्रेड</v>
      </c>
    </row>
    <row r="185" spans="1:32" s="44" customFormat="1" ht="21.75" customHeight="1">
      <c r="A185" s="98">
        <f>IF(N168="","",A184+1)</f>
        <v>25</v>
      </c>
      <c r="B185" s="921" t="str">
        <f>IF('Master sheet'!$D$14="Hindi","कार्यानुभव","WORK EXP.")</f>
        <v>कार्यानुभव</v>
      </c>
      <c r="C185" s="922"/>
      <c r="D185" s="922"/>
      <c r="E185" s="70">
        <f>IFERROR(IF(AND(N168=""),"",VLOOKUP(N168,Marks,85,0)),"")</f>
        <v>43</v>
      </c>
      <c r="F185" s="79" t="str">
        <f>IFERROR(IF(AND(N168=""),"",VLOOKUP(N168,Marks,89,0)),"")</f>
        <v>A</v>
      </c>
      <c r="G185" s="921" t="str">
        <f>IF('Master sheet'!$D$14="Hindi","कला शिक्षा","ART EDU.")</f>
        <v>कला शिक्षा</v>
      </c>
      <c r="H185" s="922"/>
      <c r="I185" s="922"/>
      <c r="J185" s="70">
        <f>IFERROR(IF(AND(N168=""),"",VLOOKUP(N168,Marks,92,0)),"")</f>
        <v>38</v>
      </c>
      <c r="K185" s="79" t="str">
        <f>IFERROR(IF(AND(N168=""),"",VLOOKUP(N168,Marks,96,0)),"")</f>
        <v>A</v>
      </c>
      <c r="L185" s="923" t="str">
        <f>IF('Master sheet'!$D$14="Hindi","स्वा. एवं शा. शिक्षा","HE.&amp;PH. EDU.")</f>
        <v>स्वा. एवं शा. शिक्षा</v>
      </c>
      <c r="M185" s="924"/>
      <c r="N185" s="924"/>
      <c r="O185" s="70">
        <f>IFERROR(IF(AND(N168=""),"",VLOOKUP(N168,Marks,99,0)),"")</f>
        <v>78</v>
      </c>
      <c r="P185" s="79" t="str">
        <f>IFERROR(IF(AND(N168=""),"",VLOOKUP(N168,Marks,103,0)),"")</f>
        <v>A</v>
      </c>
      <c r="Q185" s="967"/>
      <c r="R185" s="901" t="str">
        <f>IF('Master sheet'!$D$14="Hindi","कार्यानुभव","WORK EXP.")</f>
        <v>कार्यानुभव</v>
      </c>
      <c r="S185" s="901"/>
      <c r="T185" s="901"/>
      <c r="U185" s="70">
        <f>IFERROR(IF(AND(AD168=""),"",VLOOKUP(AD168,Marks,85,0)),"")</f>
        <v>21</v>
      </c>
      <c r="V185" s="79" t="str">
        <f>IFERROR(IF(AND(AD168=""),"",VLOOKUP(AD168,Marks,89,0)),"")</f>
        <v>A</v>
      </c>
      <c r="W185" s="901" t="str">
        <f>IF('Master sheet'!$D$14="Hindi","कला शिक्षा","ART EDU.")</f>
        <v>कला शिक्षा</v>
      </c>
      <c r="X185" s="901"/>
      <c r="Y185" s="901"/>
      <c r="Z185" s="70">
        <f>IFERROR(IF(AND(AD168=""),"",VLOOKUP(AD168,Marks,92,0)),"")</f>
        <v>35</v>
      </c>
      <c r="AA185" s="79" t="str">
        <f>IFERROR(IF(AND(AD168=""),"",VLOOKUP(AD168,Marks,96,0)),"")</f>
        <v>B</v>
      </c>
      <c r="AB185" s="961" t="str">
        <f>IF('Master sheet'!$D$14="Hindi","स्वा. एवं शा. शिक्षा","HE.&amp;PH. EDU.")</f>
        <v>स्वा. एवं शा. शिक्षा</v>
      </c>
      <c r="AC185" s="961"/>
      <c r="AD185" s="961"/>
      <c r="AE185" s="70">
        <f>IFERROR(IF(AND(AD168=""),"",VLOOKUP(AD168,Marks,99,0)),"")</f>
        <v>66</v>
      </c>
      <c r="AF185" s="79" t="str">
        <f>IFERROR(IF(AND(AD168=""),"",VLOOKUP(AD168,Marks,103,0)),"")</f>
        <v>B</v>
      </c>
    </row>
    <row r="186" spans="1:32" s="44" customFormat="1" ht="21" customHeight="1">
      <c r="A186" s="98">
        <f>IF(N168="","",A185+1)</f>
        <v>26</v>
      </c>
      <c r="B186" s="903" t="str">
        <f>IF('Master sheet'!$D$14="Hindi","कुल कार्य दिवस :-","Total Meeting :-")</f>
        <v>कुल कार्य दिवस :-</v>
      </c>
      <c r="C186" s="903"/>
      <c r="D186" s="903"/>
      <c r="E186" s="902">
        <f>IFERROR(IF(AND(N168=""),"",VLOOKUP(N168,Marks,117,0)),"")</f>
        <v>220</v>
      </c>
      <c r="F186" s="902"/>
      <c r="G186" s="902"/>
      <c r="H186" s="902"/>
      <c r="I186" s="903" t="str">
        <f>IF('Master sheet'!$D$14="Hindi","कुल उपस्थिति :-","Total Attendance :-")</f>
        <v>कुल उपस्थिति :-</v>
      </c>
      <c r="J186" s="903"/>
      <c r="K186" s="903"/>
      <c r="L186" s="903"/>
      <c r="M186" s="904">
        <f>IFERROR(IF(AND(N168=""),"",VLOOKUP(N168,Marks,118,0)),"")</f>
        <v>28</v>
      </c>
      <c r="N186" s="904"/>
      <c r="O186" s="904"/>
      <c r="P186" s="904"/>
      <c r="Q186" s="967"/>
      <c r="R186" s="903" t="str">
        <f>IF('Master sheet'!$D$14="Hindi","कुल कार्य दिवस :-","Total Meeting :-")</f>
        <v>कुल कार्य दिवस :-</v>
      </c>
      <c r="S186" s="903"/>
      <c r="T186" s="903"/>
      <c r="U186" s="902">
        <f>IFERROR(IF(AND(AD168=""),"",VLOOKUP(AD168,Marks,117,0)),"")</f>
        <v>220</v>
      </c>
      <c r="V186" s="902"/>
      <c r="W186" s="902"/>
      <c r="X186" s="902"/>
      <c r="Y186" s="903" t="str">
        <f>IF('Master sheet'!$D$14="Hindi","कुल उपस्थिति :-","Total Attendance :-")</f>
        <v>कुल उपस्थिति :-</v>
      </c>
      <c r="Z186" s="903"/>
      <c r="AA186" s="903"/>
      <c r="AB186" s="903"/>
      <c r="AC186" s="904">
        <f>IFERROR(IF(AND(AD168=""),"",VLOOKUP(AD168,Marks,118,0)),"")</f>
        <v>12</v>
      </c>
      <c r="AD186" s="904"/>
      <c r="AE186" s="904"/>
      <c r="AF186" s="904"/>
    </row>
    <row r="187" spans="1:32" s="44" customFormat="1" ht="21" customHeight="1">
      <c r="A187" s="98">
        <f>IF(N168="","",A186+1)</f>
        <v>27</v>
      </c>
      <c r="B187" s="903" t="str">
        <f>IF('Master sheet'!$D$14="Hindi","परिणाम :-","Result :-")</f>
        <v>परिणाम :-</v>
      </c>
      <c r="C187" s="903"/>
      <c r="D187" s="903"/>
      <c r="E187" s="926" t="str">
        <f>IFERROR(IF(AND(N168=""),"",VLOOKUP(N168,Marks,116,0)),"")</f>
        <v>कक्षोंन्नति</v>
      </c>
      <c r="F187" s="926"/>
      <c r="G187" s="926"/>
      <c r="H187" s="926"/>
      <c r="I187" s="903" t="str">
        <f>IF('Master sheet'!$D$14="Hindi","परिणाम प्रतिशत में :-","Result in Percentage :-")</f>
        <v>परिणाम प्रतिशत में :-</v>
      </c>
      <c r="J187" s="903"/>
      <c r="K187" s="903"/>
      <c r="L187" s="903"/>
      <c r="M187" s="927">
        <f>IFERROR(IF(AND(N168=""),"",VLOOKUP(N168,Marks,113,0)),"")</f>
        <v>81.400000000000006</v>
      </c>
      <c r="N187" s="927"/>
      <c r="O187" s="927"/>
      <c r="P187" s="927"/>
      <c r="Q187" s="967"/>
      <c r="R187" s="903" t="str">
        <f>IF('Master sheet'!$D$14="Hindi","परिणाम :-","Result :-")</f>
        <v>परिणाम :-</v>
      </c>
      <c r="S187" s="903"/>
      <c r="T187" s="903"/>
      <c r="U187" s="926" t="str">
        <f>IFERROR(IF(AND(AD168=""),"",VLOOKUP(AD168,Marks,116,0)),"")</f>
        <v>कक्षोंन्नति</v>
      </c>
      <c r="V187" s="926"/>
      <c r="W187" s="926"/>
      <c r="X187" s="926"/>
      <c r="Y187" s="903" t="str">
        <f>IF('Master sheet'!$D$14="Hindi","परिणाम प्रतिशत में :-","Result in Percentage :-")</f>
        <v>परिणाम प्रतिशत में :-</v>
      </c>
      <c r="Z187" s="903"/>
      <c r="AA187" s="903"/>
      <c r="AB187" s="903"/>
      <c r="AC187" s="927">
        <f>IFERROR(IF(AND(AD168=""),"",VLOOKUP(AD168,Marks,113,0)),"")</f>
        <v>81</v>
      </c>
      <c r="AD187" s="927"/>
      <c r="AE187" s="927"/>
      <c r="AF187" s="927"/>
    </row>
    <row r="188" spans="1:32" s="44" customFormat="1" ht="21" customHeight="1">
      <c r="A188" s="98">
        <f>IF(N168="","",A187+1)</f>
        <v>28</v>
      </c>
      <c r="B188" s="903" t="str">
        <f>IF('Master sheet'!$D$14="Hindi","श्रेणी / ग्रेड :-","Division / Grade :-")</f>
        <v>श्रेणी / ग्रेड :-</v>
      </c>
      <c r="C188" s="903"/>
      <c r="D188" s="903"/>
      <c r="E188" s="209" t="str">
        <f>IFERROR(IF(AND(N168=""),"",VLOOKUP(N168,Marks,114,0)),"")</f>
        <v>I</v>
      </c>
      <c r="F188" s="210" t="s">
        <v>128</v>
      </c>
      <c r="G188" s="928" t="str">
        <f>IFERROR(IF(AND(N168=""),"",VLOOKUP(N168,Marks,119,0)),"")</f>
        <v>B</v>
      </c>
      <c r="H188" s="928"/>
      <c r="I188" s="903" t="str">
        <f>IF('Master sheet'!$D$14="Hindi","कक्षा में स्थान :-","Position in the Class :-")</f>
        <v>कक्षा में स्थान :-</v>
      </c>
      <c r="J188" s="903"/>
      <c r="K188" s="903"/>
      <c r="L188" s="903"/>
      <c r="M188" s="929">
        <f>IFERROR(IF(AND(N168=""),"",VLOOKUP(N168,Marks,115,0)),"")</f>
        <v>8.9999999999999964</v>
      </c>
      <c r="N188" s="929"/>
      <c r="O188" s="929"/>
      <c r="P188" s="929"/>
      <c r="Q188" s="967"/>
      <c r="R188" s="903" t="str">
        <f>IF('Master sheet'!$D$14="Hindi","श्रेणी / ग्रेड :-","Division / Grade :-")</f>
        <v>श्रेणी / ग्रेड :-</v>
      </c>
      <c r="S188" s="903"/>
      <c r="T188" s="903"/>
      <c r="U188" s="209" t="str">
        <f>IFERROR(IF(AND(AD168=""),"",VLOOKUP(AD168,Marks,114,0)),"")</f>
        <v>I</v>
      </c>
      <c r="V188" s="210" t="s">
        <v>128</v>
      </c>
      <c r="W188" s="928" t="str">
        <f>IFERROR(IF(AND(AD168=""),"",VLOOKUP(AD168,Marks,119,0)),"")</f>
        <v>B</v>
      </c>
      <c r="X188" s="928"/>
      <c r="Y188" s="903" t="str">
        <f>IF('Master sheet'!$D$14="Hindi","कक्षा में स्थान :-","Position in the Class :-")</f>
        <v>कक्षा में स्थान :-</v>
      </c>
      <c r="Z188" s="903"/>
      <c r="AA188" s="903"/>
      <c r="AB188" s="903"/>
      <c r="AC188" s="929">
        <f>IFERROR(IF(AND(AD168=""),"",VLOOKUP(AD168,Marks,115,0)),"")</f>
        <v>10.999999999999996</v>
      </c>
      <c r="AD188" s="929"/>
      <c r="AE188" s="929"/>
      <c r="AF188" s="929"/>
    </row>
    <row r="189" spans="1:32" s="44" customFormat="1" ht="21" customHeight="1">
      <c r="A189" s="98">
        <f>IF(N168="","",A188+1)</f>
        <v>29</v>
      </c>
      <c r="B189" s="930" t="str">
        <f>IF('Master sheet'!$D$14="Hindi","परीक्षा परिणाम घोषणा दिनांक :-","Result Declaration Date :-")</f>
        <v>परीक्षा परिणाम घोषणा दिनांक :-</v>
      </c>
      <c r="C189" s="930"/>
      <c r="D189" s="930"/>
      <c r="E189" s="931">
        <f>IFERROR(IF(AND(N168=""),"",'Master sheet'!$D$13),"")</f>
        <v>46106</v>
      </c>
      <c r="F189" s="931"/>
      <c r="G189" s="931"/>
      <c r="H189" s="348"/>
      <c r="I189" s="71"/>
      <c r="J189" s="71"/>
      <c r="K189" s="45"/>
      <c r="L189" s="71"/>
      <c r="M189" s="71"/>
      <c r="N189" s="71"/>
      <c r="O189" s="71"/>
      <c r="P189" s="71"/>
      <c r="Q189" s="967"/>
      <c r="R189" s="930" t="str">
        <f>IF('Master sheet'!$D$14="Hindi","परीक्षा परिणाम घोषणा दिनांक :-","Result Declaration Date :-")</f>
        <v>परीक्षा परिणाम घोषणा दिनांक :-</v>
      </c>
      <c r="S189" s="930"/>
      <c r="T189" s="930"/>
      <c r="U189" s="931">
        <f>IFERROR(IF(AND(AD168=""),"",'Master sheet'!$D$13),"")</f>
        <v>46106</v>
      </c>
      <c r="V189" s="931"/>
      <c r="W189" s="931"/>
      <c r="X189" s="348"/>
      <c r="Y189" s="71"/>
      <c r="Z189" s="71"/>
      <c r="AA189" s="45"/>
      <c r="AB189" s="71"/>
      <c r="AC189" s="71"/>
      <c r="AD189" s="71"/>
      <c r="AE189" s="71"/>
      <c r="AF189" s="71"/>
    </row>
    <row r="190" spans="1:32" s="44" customFormat="1" ht="39" customHeight="1">
      <c r="A190" s="98">
        <f>IF(N168="","",A189+1)</f>
        <v>30</v>
      </c>
      <c r="B190" s="932" t="str">
        <f>IFERROR(IF(AND(N168=""),"",'Result Sheet'!$DO$211),"")</f>
        <v>( PUSHPENDRA JAWRA )</v>
      </c>
      <c r="C190" s="932"/>
      <c r="D190" s="932"/>
      <c r="E190" s="932"/>
      <c r="F190" s="933" t="str">
        <f>IF(AND(N168=""),"",CONCATENATE("(",'Master sheet'!$D$17," )"))</f>
        <v>(Suresh Kumar )</v>
      </c>
      <c r="G190" s="933"/>
      <c r="H190" s="933"/>
      <c r="I190" s="933"/>
      <c r="J190" s="933"/>
      <c r="K190" s="933" t="str">
        <f>IF(AND(N168=""),"",CONCATENATE("(",'Master sheet'!$D$15," )"))</f>
        <v>(Dewanand )</v>
      </c>
      <c r="L190" s="933"/>
      <c r="M190" s="933"/>
      <c r="N190" s="933"/>
      <c r="O190" s="933"/>
      <c r="P190" s="933"/>
      <c r="Q190" s="967"/>
      <c r="R190" s="932" t="str">
        <f>IFERROR(IF(AND(AD168=""),"",'Result Sheet'!$DO$211),"")</f>
        <v>( PUSHPENDRA JAWRA )</v>
      </c>
      <c r="S190" s="932"/>
      <c r="T190" s="932"/>
      <c r="U190" s="932"/>
      <c r="V190" s="933" t="str">
        <f>IF(AND(AD168=""),"",CONCATENATE("(",'Master sheet'!$D$17," )"))</f>
        <v>(Suresh Kumar )</v>
      </c>
      <c r="W190" s="933"/>
      <c r="X190" s="933"/>
      <c r="Y190" s="933"/>
      <c r="Z190" s="933"/>
      <c r="AA190" s="933" t="str">
        <f>IF(AND(AD168=""),"",CONCATENATE("(",'Master sheet'!$D$15," )"))</f>
        <v>(Dewanand )</v>
      </c>
      <c r="AB190" s="933"/>
      <c r="AC190" s="933"/>
      <c r="AD190" s="933"/>
      <c r="AE190" s="933"/>
      <c r="AF190" s="933"/>
    </row>
    <row r="191" spans="1:32" s="44" customFormat="1" ht="21" customHeight="1">
      <c r="A191" s="98">
        <f>IF(N168="","",A190+1)</f>
        <v>31</v>
      </c>
      <c r="B191" s="934" t="str">
        <f>IF('Master sheet'!$D$14="Hindi","हस्ताक्षर कक्षाध्यापक","Signature of the class teacher")</f>
        <v>हस्ताक्षर कक्षाध्यापक</v>
      </c>
      <c r="C191" s="934"/>
      <c r="D191" s="934"/>
      <c r="E191" s="934"/>
      <c r="F191" s="934" t="str">
        <f>IF('Master sheet'!$D$14="Hindi","हस्ताक्षर परीक्षा प्रभारी","Signature of the exam. Incharge")</f>
        <v>हस्ताक्षर परीक्षा प्रभारी</v>
      </c>
      <c r="G191" s="934"/>
      <c r="H191" s="934"/>
      <c r="I191" s="934"/>
      <c r="J191" s="934"/>
      <c r="K191" s="934" t="str">
        <f>IF('Master sheet'!$D$14="Hindi","हस्ताक्षर संस्था प्रधान","Head of Institute's Signature")</f>
        <v>हस्ताक्षर संस्था प्रधान</v>
      </c>
      <c r="L191" s="934"/>
      <c r="M191" s="934"/>
      <c r="N191" s="934"/>
      <c r="O191" s="934"/>
      <c r="P191" s="934"/>
      <c r="Q191" s="967"/>
      <c r="R191" s="934" t="str">
        <f>IF('Master sheet'!$D$14="Hindi","हस्ताक्षर कक्षाध्यापक","Signature of the class teacher")</f>
        <v>हस्ताक्षर कक्षाध्यापक</v>
      </c>
      <c r="S191" s="934"/>
      <c r="T191" s="934"/>
      <c r="U191" s="934"/>
      <c r="V191" s="934" t="str">
        <f>IF('Master sheet'!$D$14="Hindi","हस्ताक्षर परीक्षा प्रभारी","Signature of the exam. Incharge")</f>
        <v>हस्ताक्षर परीक्षा प्रभारी</v>
      </c>
      <c r="W191" s="934"/>
      <c r="X191" s="934"/>
      <c r="Y191" s="934"/>
      <c r="Z191" s="934"/>
      <c r="AA191" s="934" t="str">
        <f>IF('Master sheet'!$D$14="Hindi","हस्ताक्षर संस्था प्रधान","Head of Institute's Signature")</f>
        <v>हस्ताक्षर संस्था प्रधान</v>
      </c>
      <c r="AB191" s="934"/>
      <c r="AC191" s="934"/>
      <c r="AD191" s="934"/>
      <c r="AE191" s="934"/>
      <c r="AF191" s="934"/>
    </row>
    <row r="193" spans="1:32" s="44" customFormat="1" ht="21.95" customHeight="1">
      <c r="A193" s="97">
        <f>IF(N200="","",1)</f>
        <v>1</v>
      </c>
      <c r="B193" s="935" t="str">
        <f>IF('Master sheet'!$D$14="Hindi","वार्षिक रिपोर्ट कार्ड ","Report Card")</f>
        <v xml:space="preserve">वार्षिक रिपोर्ट कार्ड </v>
      </c>
      <c r="C193" s="935"/>
      <c r="D193" s="935"/>
      <c r="E193" s="935"/>
      <c r="F193" s="935"/>
      <c r="G193" s="935"/>
      <c r="H193" s="935"/>
      <c r="I193" s="935"/>
      <c r="J193" s="935"/>
      <c r="K193" s="935"/>
      <c r="L193" s="935"/>
      <c r="M193" s="935"/>
      <c r="N193" s="935"/>
      <c r="O193" s="935"/>
      <c r="P193" s="935"/>
      <c r="Q193" s="967" t="s">
        <v>98</v>
      </c>
      <c r="R193" s="935" t="str">
        <f>IF('Master sheet'!$D$14="Hindi","वार्षिक रिपोर्ट कार्ड ","Report Card")</f>
        <v xml:space="preserve">वार्षिक रिपोर्ट कार्ड </v>
      </c>
      <c r="S193" s="935"/>
      <c r="T193" s="935"/>
      <c r="U193" s="935"/>
      <c r="V193" s="935"/>
      <c r="W193" s="935"/>
      <c r="X193" s="935"/>
      <c r="Y193" s="935"/>
      <c r="Z193" s="935"/>
      <c r="AA193" s="935"/>
      <c r="AB193" s="935"/>
      <c r="AC193" s="935"/>
      <c r="AD193" s="935"/>
      <c r="AE193" s="935"/>
      <c r="AF193" s="935"/>
    </row>
    <row r="194" spans="1:32" s="44" customFormat="1" ht="21.95" customHeight="1">
      <c r="A194" s="98">
        <f>IF(N200="","",A193+1)</f>
        <v>2</v>
      </c>
      <c r="B194" s="936" t="str">
        <f>IF('Master sheet'!$D$14="Hindi","शिक्षा विभाग, राजस्थान सरकार","Education Department, Rajasthan Government")</f>
        <v>शिक्षा विभाग, राजस्थान सरकार</v>
      </c>
      <c r="C194" s="936"/>
      <c r="D194" s="936"/>
      <c r="E194" s="936"/>
      <c r="F194" s="936"/>
      <c r="G194" s="936"/>
      <c r="H194" s="936"/>
      <c r="I194" s="936"/>
      <c r="J194" s="936"/>
      <c r="K194" s="936"/>
      <c r="L194" s="936"/>
      <c r="M194" s="936"/>
      <c r="N194" s="936"/>
      <c r="O194" s="936"/>
      <c r="P194" s="936"/>
      <c r="Q194" s="967"/>
      <c r="R194" s="936" t="str">
        <f>IF('Master sheet'!$D$14="Hindi","शिक्षा विभाग, राजस्थान सरकार","Education Department, Rajasthan Government")</f>
        <v>शिक्षा विभाग, राजस्थान सरकार</v>
      </c>
      <c r="S194" s="936"/>
      <c r="T194" s="936"/>
      <c r="U194" s="936"/>
      <c r="V194" s="936"/>
      <c r="W194" s="936"/>
      <c r="X194" s="936"/>
      <c r="Y194" s="936"/>
      <c r="Z194" s="936"/>
      <c r="AA194" s="936"/>
      <c r="AB194" s="936"/>
      <c r="AC194" s="936"/>
      <c r="AD194" s="936"/>
      <c r="AE194" s="936"/>
      <c r="AF194" s="936"/>
    </row>
    <row r="195" spans="1:32" s="44" customFormat="1" ht="21.95" customHeight="1">
      <c r="A195" s="98">
        <f>IF(N200="","",A194+1)</f>
        <v>3</v>
      </c>
      <c r="B195" s="968" t="str">
        <f>IF('Master sheet'!$D$14="Hindi","विद्यालय का नाम :-","School Name :- ")</f>
        <v>विद्यालय का नाम :-</v>
      </c>
      <c r="C195" s="968"/>
      <c r="D195" s="968"/>
      <c r="E195" s="969" t="str">
        <f>IF(AND(N200=""),"",IF('Master sheet'!$D$14="Hindi",'Master sheet'!$D$8,'Master sheet'!$D$7))</f>
        <v xml:space="preserve">महात्मा गाँधी राजकीय विद्यालय (अंग्रेजी माध्यम) बर, पाली </v>
      </c>
      <c r="F195" s="969"/>
      <c r="G195" s="969"/>
      <c r="H195" s="969"/>
      <c r="I195" s="969"/>
      <c r="J195" s="969"/>
      <c r="K195" s="969"/>
      <c r="L195" s="969"/>
      <c r="M195" s="969"/>
      <c r="N195" s="969"/>
      <c r="O195" s="969"/>
      <c r="P195" s="969"/>
      <c r="Q195" s="967"/>
      <c r="R195" s="968" t="str">
        <f>IF('Master sheet'!$D$14="Hindi","विद्यालय का नाम :-","School Name :- ")</f>
        <v>विद्यालय का नाम :-</v>
      </c>
      <c r="S195" s="968"/>
      <c r="T195" s="968"/>
      <c r="U195" s="969" t="str">
        <f>IF(AND(AD200=""),"",IF('Master sheet'!$D$14="Hindi",'Master sheet'!$D$8,'Master sheet'!$D$7))</f>
        <v xml:space="preserve">महात्मा गाँधी राजकीय विद्यालय (अंग्रेजी माध्यम) बर, पाली </v>
      </c>
      <c r="V195" s="969"/>
      <c r="W195" s="969"/>
      <c r="X195" s="969"/>
      <c r="Y195" s="969"/>
      <c r="Z195" s="969"/>
      <c r="AA195" s="969"/>
      <c r="AB195" s="969"/>
      <c r="AC195" s="969"/>
      <c r="AD195" s="969"/>
      <c r="AE195" s="969"/>
      <c r="AF195" s="969"/>
    </row>
    <row r="196" spans="1:32" s="44" customFormat="1" ht="15.75" customHeight="1">
      <c r="A196" s="98">
        <f>IF(N200="","",A195+1)</f>
        <v>4</v>
      </c>
      <c r="B196" s="351"/>
      <c r="C196" s="351"/>
      <c r="D196" s="351"/>
      <c r="E196" s="970" t="str">
        <f>IF(AND(N200=""),"",IF('Master sheet'!$D$14="Hindi",CONCATENATE("(विद्यालय मान्यता क्रमांक व वर्ष : ","  ",'Master sheet'!$D$6),CONCATENATE("(School Recognition Number &amp; Years : ","  ",'Master sheet'!$D$6)))</f>
        <v>(विद्यालय मान्यता क्रमांक व वर्ष :   शिक्षा/पाली/1995/2001</v>
      </c>
      <c r="F196" s="970"/>
      <c r="G196" s="970"/>
      <c r="H196" s="970"/>
      <c r="I196" s="970"/>
      <c r="J196" s="970"/>
      <c r="K196" s="970"/>
      <c r="L196" s="970"/>
      <c r="M196" s="970"/>
      <c r="N196" s="970"/>
      <c r="O196" s="970"/>
      <c r="P196" s="970"/>
      <c r="Q196" s="967"/>
      <c r="R196" s="351"/>
      <c r="S196" s="351"/>
      <c r="T196" s="351"/>
      <c r="U196" s="970" t="str">
        <f>IF(AND(AD200=""),"",IF('Master sheet'!$D$14="Hindi",CONCATENATE("(विद्यालय मान्यता क्रमांक व वर्ष : ","  ",'Master sheet'!$D$6),CONCATENATE("(School Recognition Number &amp; Years : ","  ",'Master sheet'!$D$6)))</f>
        <v>(विद्यालय मान्यता क्रमांक व वर्ष :   शिक्षा/पाली/1995/2001</v>
      </c>
      <c r="V196" s="970"/>
      <c r="W196" s="970"/>
      <c r="X196" s="970"/>
      <c r="Y196" s="970"/>
      <c r="Z196" s="970"/>
      <c r="AA196" s="970"/>
      <c r="AB196" s="970"/>
      <c r="AC196" s="970"/>
      <c r="AD196" s="970"/>
      <c r="AE196" s="970"/>
      <c r="AF196" s="970"/>
    </row>
    <row r="197" spans="1:32" s="44" customFormat="1" ht="21.95" customHeight="1">
      <c r="A197" s="98">
        <f>IF(N200="","",A196+1)</f>
        <v>5</v>
      </c>
      <c r="B197" s="347" t="str">
        <f>IF('Master sheet'!$D$14="Hindi","कक्षा  :-","CLASS :- ")</f>
        <v>कक्षा  :-</v>
      </c>
      <c r="C197" s="937" t="str">
        <f>IFERROR(IF(AND(N200=""),"",VLOOKUP(N200,Marks,2,0)),"")</f>
        <v>PP+5</v>
      </c>
      <c r="D197" s="937"/>
      <c r="E197" s="938" t="str">
        <f>IF('Master sheet'!$D$14="Hindi","सेक्शन :-","Section :- ")</f>
        <v>सेक्शन :-</v>
      </c>
      <c r="F197" s="938"/>
      <c r="G197" s="938"/>
      <c r="H197" s="937" t="str">
        <f>IFERROR(IF(AND(N200=""),"",VLOOKUP(N200,Marks,3,0)),"")</f>
        <v>A</v>
      </c>
      <c r="I197" s="937"/>
      <c r="J197" s="939" t="str">
        <f>IF('Master sheet'!$D$14="Hindi","सत्र :- ","Session :- ")</f>
        <v xml:space="preserve">सत्र :- </v>
      </c>
      <c r="K197" s="939"/>
      <c r="L197" s="939"/>
      <c r="M197" s="939"/>
      <c r="N197" s="949" t="str">
        <f>IF(AND(N200=""),"",'Marks Entry Nursery'!$I$2)</f>
        <v>2025-26</v>
      </c>
      <c r="O197" s="949"/>
      <c r="P197" s="949"/>
      <c r="Q197" s="967"/>
      <c r="R197" s="347" t="str">
        <f>IF('Master sheet'!$D$14="Hindi","कक्षा  :-","CLASS :- ")</f>
        <v>कक्षा  :-</v>
      </c>
      <c r="S197" s="937" t="str">
        <f>IFERROR(IF(AND(AD200=""),"",VLOOKUP(AD200,Marks,2,0)),"")</f>
        <v>PP+5</v>
      </c>
      <c r="T197" s="937"/>
      <c r="U197" s="938" t="str">
        <f>IF('Master sheet'!$D$14="Hindi","सेक्शन :-","Section :- ")</f>
        <v>सेक्शन :-</v>
      </c>
      <c r="V197" s="938"/>
      <c r="W197" s="938"/>
      <c r="X197" s="937" t="str">
        <f>IFERROR(IF(AND(AD200=""),"",VLOOKUP(AD200,Marks,3,0)),"")</f>
        <v>A</v>
      </c>
      <c r="Y197" s="937"/>
      <c r="Z197" s="939" t="str">
        <f>IF('Master sheet'!$D$14="Hindi","सत्र :- ","Session :- ")</f>
        <v xml:space="preserve">सत्र :- </v>
      </c>
      <c r="AA197" s="939"/>
      <c r="AB197" s="939"/>
      <c r="AC197" s="939"/>
      <c r="AD197" s="949" t="str">
        <f>IF(AND(AD200=""),"",'Marks Entry Nursery'!$I$2)</f>
        <v>2025-26</v>
      </c>
      <c r="AE197" s="949"/>
      <c r="AF197" s="949"/>
    </row>
    <row r="198" spans="1:32" s="44" customFormat="1" ht="21.95" customHeight="1">
      <c r="A198" s="98">
        <f>IF(N200="","",A197+1)</f>
        <v>6</v>
      </c>
      <c r="B198" s="946" t="str">
        <f>IF('Master sheet'!$D$14="Hindi","विद्यार्थी का नाम :-","Student's Name :-")</f>
        <v>विद्यार्थी का नाम :-</v>
      </c>
      <c r="C198" s="946"/>
      <c r="D198" s="946"/>
      <c r="E198" s="947" t="str">
        <f>IFERROR(IF(AND(N200=""),"",VLOOKUP(N200,Marks,6,0)),"")</f>
        <v>JOYA KHAN</v>
      </c>
      <c r="F198" s="947"/>
      <c r="G198" s="947"/>
      <c r="H198" s="947"/>
      <c r="I198" s="947"/>
      <c r="J198" s="925" t="str">
        <f>IF('Master sheet'!$D$14="Hindi","प्रवेशांक :","SR. NO. :")</f>
        <v>प्रवेशांक :</v>
      </c>
      <c r="K198" s="925"/>
      <c r="L198" s="925"/>
      <c r="M198" s="925"/>
      <c r="N198" s="950">
        <f>IFERROR(IF(AND(N200=""),"",VLOOKUP(N200,Marks,5,0)),"")</f>
        <v>933</v>
      </c>
      <c r="O198" s="950"/>
      <c r="P198" s="950"/>
      <c r="Q198" s="967"/>
      <c r="R198" s="946" t="str">
        <f>IF('Master sheet'!$D$14="Hindi","विद्यार्थी का नाम :-","Student's Name :-")</f>
        <v>विद्यार्थी का नाम :-</v>
      </c>
      <c r="S198" s="946"/>
      <c r="T198" s="946"/>
      <c r="U198" s="947" t="str">
        <f>IFERROR(IF(AND(AD200=""),"",VLOOKUP(AD200,Marks,6,0)),"")</f>
        <v>JOYA KHAN</v>
      </c>
      <c r="V198" s="947"/>
      <c r="W198" s="947"/>
      <c r="X198" s="947"/>
      <c r="Y198" s="947"/>
      <c r="Z198" s="925" t="str">
        <f>IF('Master sheet'!$D$14="Hindi","प्रवेशांक :","SR. NO. :")</f>
        <v>प्रवेशांक :</v>
      </c>
      <c r="AA198" s="925"/>
      <c r="AB198" s="925"/>
      <c r="AC198" s="925"/>
      <c r="AD198" s="950">
        <f>IFERROR(IF(AND(AD200=""),"",VLOOKUP(AD200,Marks,5,0)),"")</f>
        <v>946</v>
      </c>
      <c r="AE198" s="950"/>
      <c r="AF198" s="950"/>
    </row>
    <row r="199" spans="1:32" s="44" customFormat="1" ht="21.95" customHeight="1">
      <c r="A199" s="98">
        <f>IF(N200="","",A198+1)</f>
        <v>7</v>
      </c>
      <c r="B199" s="946" t="str">
        <f>IF('Master sheet'!$D$14="Hindi","पिता का नाम :-","Father's Name :-")</f>
        <v>पिता का नाम :-</v>
      </c>
      <c r="C199" s="946"/>
      <c r="D199" s="946"/>
      <c r="E199" s="947" t="str">
        <f>IFERROR(IF(AND(N200=""),"",VLOOKUP(N200,Marks,7,0)),"")</f>
        <v>BARGAT KHAN</v>
      </c>
      <c r="F199" s="947"/>
      <c r="G199" s="947"/>
      <c r="H199" s="947"/>
      <c r="I199" s="947"/>
      <c r="J199" s="925" t="str">
        <f>IF('Master sheet'!$D$14="Hindi","जन्म तिथि :","Date of Birth :")</f>
        <v>जन्म तिथि :</v>
      </c>
      <c r="K199" s="925"/>
      <c r="L199" s="925"/>
      <c r="M199" s="925"/>
      <c r="N199" s="951" t="str">
        <f>IFERROR(IF(AND(N200=""),"",VLOOKUP(N200,Marks,4,0)),"")</f>
        <v>26-05-2014</v>
      </c>
      <c r="O199" s="951"/>
      <c r="P199" s="951"/>
      <c r="Q199" s="967"/>
      <c r="R199" s="946" t="str">
        <f>IF('Master sheet'!$D$14="Hindi","पिता का नाम :-","Father's Name :-")</f>
        <v>पिता का नाम :-</v>
      </c>
      <c r="S199" s="946"/>
      <c r="T199" s="946"/>
      <c r="U199" s="947" t="str">
        <f>IFERROR(IF(AND(AD200=""),"",VLOOKUP(AD200,Marks,7,0)),"")</f>
        <v>SAHIMAN LOHAR</v>
      </c>
      <c r="V199" s="947"/>
      <c r="W199" s="947"/>
      <c r="X199" s="947"/>
      <c r="Y199" s="947"/>
      <c r="Z199" s="925" t="str">
        <f>IF('Master sheet'!$D$14="Hindi","जन्म तिथि :","Date of Birth :")</f>
        <v>जन्म तिथि :</v>
      </c>
      <c r="AA199" s="925"/>
      <c r="AB199" s="925"/>
      <c r="AC199" s="925"/>
      <c r="AD199" s="951" t="str">
        <f>IFERROR(IF(AND(AD200=""),"",VLOOKUP(AD200,Marks,4,0)),"")</f>
        <v>18-02-2015</v>
      </c>
      <c r="AE199" s="951"/>
      <c r="AF199" s="951"/>
    </row>
    <row r="200" spans="1:32" s="44" customFormat="1" ht="18" customHeight="1">
      <c r="A200" s="98">
        <f>IF(N200="","",A199+1)</f>
        <v>8</v>
      </c>
      <c r="B200" s="946" t="str">
        <f>IF('Master sheet'!$D$14="Hindi","माता का नाम :-","Mother's Name :-")</f>
        <v>माता का नाम :-</v>
      </c>
      <c r="C200" s="946"/>
      <c r="D200" s="946"/>
      <c r="E200" s="947" t="str">
        <f>IFERROR(IF(AND(N200=""),"",VLOOKUP(N200,Marks,8,0)),"")</f>
        <v>MADINA BANO</v>
      </c>
      <c r="F200" s="947"/>
      <c r="G200" s="947"/>
      <c r="H200" s="947"/>
      <c r="I200" s="947"/>
      <c r="J200" s="925" t="str">
        <f>IF('Master sheet'!$D$14="Hindi","रोल नंबर :-","Roll No. :")</f>
        <v>रोल नंबर :-</v>
      </c>
      <c r="K200" s="925"/>
      <c r="L200" s="925"/>
      <c r="M200" s="925"/>
      <c r="N200" s="948">
        <f>IF(AD168="","",IF(AND(AD168+1&gt;$AN$7),"",AD168+1))</f>
        <v>313</v>
      </c>
      <c r="O200" s="948"/>
      <c r="P200" s="948"/>
      <c r="Q200" s="967"/>
      <c r="R200" s="946" t="str">
        <f>IF('Master sheet'!$D$14="Hindi","माता का नाम :-","Mother's Name :-")</f>
        <v>माता का नाम :-</v>
      </c>
      <c r="S200" s="946"/>
      <c r="T200" s="946"/>
      <c r="U200" s="947" t="str">
        <f>IFERROR(IF(AND(AD200=""),"",VLOOKUP(AD200,Marks,8,0)),"")</f>
        <v>SABINA BANO</v>
      </c>
      <c r="V200" s="947"/>
      <c r="W200" s="947"/>
      <c r="X200" s="947"/>
      <c r="Y200" s="947"/>
      <c r="Z200" s="925" t="str">
        <f>IF('Master sheet'!$D$14="Hindi","रोल नंबर :-","Roll No. :")</f>
        <v>रोल नंबर :-</v>
      </c>
      <c r="AA200" s="925"/>
      <c r="AB200" s="925"/>
      <c r="AC200" s="925"/>
      <c r="AD200" s="966">
        <f>IF(N200="","",IF(AND(N200+1&gt;$AN$7),"",N200+1))</f>
        <v>314</v>
      </c>
      <c r="AE200" s="966"/>
      <c r="AF200" s="966"/>
    </row>
    <row r="201" spans="1:32" s="44" customFormat="1" ht="10.5" customHeight="1">
      <c r="A201" s="98">
        <f>IF(N200="","",A200+1)</f>
        <v>9</v>
      </c>
      <c r="B201" s="350"/>
      <c r="C201" s="350"/>
      <c r="D201" s="350"/>
      <c r="E201" s="346"/>
      <c r="F201" s="346"/>
      <c r="G201" s="346"/>
      <c r="H201" s="346"/>
      <c r="I201" s="346"/>
      <c r="J201" s="345"/>
      <c r="K201" s="345"/>
      <c r="L201" s="345"/>
      <c r="M201" s="345"/>
      <c r="N201" s="349"/>
      <c r="O201" s="349"/>
      <c r="P201" s="349"/>
      <c r="Q201" s="967"/>
      <c r="R201" s="72"/>
      <c r="S201" s="72"/>
      <c r="T201" s="72"/>
      <c r="U201" s="73"/>
      <c r="V201" s="73"/>
      <c r="W201" s="73"/>
      <c r="X201" s="72"/>
      <c r="Y201" s="72"/>
      <c r="Z201" s="74"/>
      <c r="AA201" s="74"/>
      <c r="AB201" s="74"/>
      <c r="AC201" s="45"/>
      <c r="AD201" s="45"/>
      <c r="AE201" s="45"/>
      <c r="AF201" s="45"/>
    </row>
    <row r="202" spans="1:32" s="44" customFormat="1" ht="21" customHeight="1">
      <c r="A202" s="98">
        <f>IF(N200="","",A201+1)</f>
        <v>10</v>
      </c>
      <c r="B202" s="655" t="str">
        <f>IF('Master sheet'!$D$14="Hindi","विषय","Subject")</f>
        <v>विषय</v>
      </c>
      <c r="C202" s="704" t="str">
        <f>IF('Master sheet'!$D$14="Hindi","अर्द्धवार्षिक","Half Yearly")</f>
        <v>अर्द्धवार्षिक</v>
      </c>
      <c r="D202" s="705"/>
      <c r="E202" s="705"/>
      <c r="F202" s="705"/>
      <c r="G202" s="910" t="str">
        <f>IF('Master sheet'!$D$14="Hindi","वार्षिक","Yearly")</f>
        <v>वार्षिक</v>
      </c>
      <c r="H202" s="911"/>
      <c r="I202" s="911"/>
      <c r="J202" s="912"/>
      <c r="K202" s="704" t="str">
        <f>IF('Master sheet'!$D$14="Hindi","सर्व योग","Grand Total")</f>
        <v>सर्व योग</v>
      </c>
      <c r="L202" s="705"/>
      <c r="M202" s="705"/>
      <c r="N202" s="706"/>
      <c r="O202" s="940" t="str">
        <f>IF('Master sheet'!$D$14="Hindi","ग्रेड","Grade")</f>
        <v>ग्रेड</v>
      </c>
      <c r="P202" s="943" t="str">
        <f>IF('Master sheet'!$D$14="Hindi","परिणाम","Results")</f>
        <v>परिणाम</v>
      </c>
      <c r="Q202" s="967"/>
      <c r="R202" s="655" t="str">
        <f>IF('Master sheet'!$D$14="Hindi","विषय","Subject")</f>
        <v>विषय</v>
      </c>
      <c r="S202" s="704" t="str">
        <f>IF('Master sheet'!$D$14="Hindi","अर्द्धवार्षिक","Half Yearly")</f>
        <v>अर्द्धवार्षिक</v>
      </c>
      <c r="T202" s="705"/>
      <c r="U202" s="705"/>
      <c r="V202" s="705"/>
      <c r="W202" s="910" t="str">
        <f>IF('Master sheet'!$D$14="Hindi","वार्षिक","Yearly")</f>
        <v>वार्षिक</v>
      </c>
      <c r="X202" s="911"/>
      <c r="Y202" s="911"/>
      <c r="Z202" s="912"/>
      <c r="AA202" s="704" t="str">
        <f>IF('Master sheet'!$D$14="Hindi","सर्व योग","Grand Total")</f>
        <v>सर्व योग</v>
      </c>
      <c r="AB202" s="705"/>
      <c r="AC202" s="705"/>
      <c r="AD202" s="706"/>
      <c r="AE202" s="940" t="str">
        <f>IF('Master sheet'!$D$14="Hindi","ग्रेड","Grade")</f>
        <v>ग्रेड</v>
      </c>
      <c r="AF202" s="943" t="str">
        <f>IF('Master sheet'!$D$14="Hindi","परिणाम","Results")</f>
        <v>परिणाम</v>
      </c>
    </row>
    <row r="203" spans="1:32" s="44" customFormat="1" ht="90.75" customHeight="1">
      <c r="A203" s="98">
        <f>IF(N200="","",A202+1)</f>
        <v>11</v>
      </c>
      <c r="B203" s="655"/>
      <c r="C203" s="891" t="str">
        <f>IF('Master sheet'!$D$14="Hindi","लिखित","Written")</f>
        <v>लिखित</v>
      </c>
      <c r="D203" s="892"/>
      <c r="E203" s="891" t="str">
        <f>IF('Master sheet'!$D$14="Hindi","मौखिक","Oral")</f>
        <v>मौखिक</v>
      </c>
      <c r="F203" s="892"/>
      <c r="G203" s="891" t="str">
        <f>IF('Master sheet'!$D$14="Hindi","लिखित","Written")</f>
        <v>लिखित</v>
      </c>
      <c r="H203" s="892"/>
      <c r="I203" s="893" t="str">
        <f>IF('Master sheet'!$D$14="Hindi","मौखिक","Oral")</f>
        <v>मौखिक</v>
      </c>
      <c r="J203" s="893"/>
      <c r="K203" s="359" t="str">
        <f>IF('Master sheet'!$D$14="Hindi","लिखित","Written")</f>
        <v>लिखित</v>
      </c>
      <c r="L203" s="359" t="str">
        <f>IF('Master sheet'!$D$14="Hindi","मौखिक","Oral")</f>
        <v>मौखिक</v>
      </c>
      <c r="M203" s="894" t="str">
        <f>IF('Master sheet'!$D$14="Hindi","कुल विषय योग ","Subject Total")</f>
        <v xml:space="preserve">कुल विषय योग </v>
      </c>
      <c r="N203" s="895"/>
      <c r="O203" s="941"/>
      <c r="P203" s="944"/>
      <c r="Q203" s="967"/>
      <c r="R203" s="655"/>
      <c r="S203" s="891" t="str">
        <f>IF('Master sheet'!$D$14="Hindi","लिखित","Written")</f>
        <v>लिखित</v>
      </c>
      <c r="T203" s="892"/>
      <c r="U203" s="891" t="str">
        <f>IF('Master sheet'!$D$14="Hindi","मौखिक","Oral")</f>
        <v>मौखिक</v>
      </c>
      <c r="V203" s="892"/>
      <c r="W203" s="891" t="str">
        <f>IF('Master sheet'!$D$14="Hindi","लिखित","Written")</f>
        <v>लिखित</v>
      </c>
      <c r="X203" s="892"/>
      <c r="Y203" s="893" t="str">
        <f>IF('Master sheet'!$D$14="Hindi","मौखिक","Oral")</f>
        <v>मौखिक</v>
      </c>
      <c r="Z203" s="893"/>
      <c r="AA203" s="359" t="str">
        <f>IF('Master sheet'!$D$14="Hindi","लिखित","Written")</f>
        <v>लिखित</v>
      </c>
      <c r="AB203" s="359" t="str">
        <f>IF('Master sheet'!$D$14="Hindi","मौखिक","Oral")</f>
        <v>मौखिक</v>
      </c>
      <c r="AC203" s="894" t="str">
        <f>IF('Master sheet'!$D$14="Hindi","कुल विषय योग ","Subject Total")</f>
        <v xml:space="preserve">कुल विषय योग </v>
      </c>
      <c r="AD203" s="895"/>
      <c r="AE203" s="941"/>
      <c r="AF203" s="944"/>
    </row>
    <row r="204" spans="1:32" s="44" customFormat="1" ht="18.75" customHeight="1">
      <c r="A204" s="98">
        <f>IF(N200="","",A203+1)</f>
        <v>12</v>
      </c>
      <c r="B204" s="655"/>
      <c r="C204" s="887">
        <v>30</v>
      </c>
      <c r="D204" s="888"/>
      <c r="E204" s="887">
        <v>70</v>
      </c>
      <c r="F204" s="888"/>
      <c r="G204" s="887">
        <v>30</v>
      </c>
      <c r="H204" s="888"/>
      <c r="I204" s="887">
        <v>70</v>
      </c>
      <c r="J204" s="888"/>
      <c r="K204" s="387">
        <v>60</v>
      </c>
      <c r="L204" s="387">
        <v>140</v>
      </c>
      <c r="M204" s="887">
        <v>200</v>
      </c>
      <c r="N204" s="888"/>
      <c r="O204" s="942"/>
      <c r="P204" s="945"/>
      <c r="Q204" s="967"/>
      <c r="R204" s="655"/>
      <c r="S204" s="887">
        <v>30</v>
      </c>
      <c r="T204" s="888"/>
      <c r="U204" s="887">
        <v>70</v>
      </c>
      <c r="V204" s="888"/>
      <c r="W204" s="887">
        <v>30</v>
      </c>
      <c r="X204" s="888"/>
      <c r="Y204" s="887">
        <v>70</v>
      </c>
      <c r="Z204" s="888"/>
      <c r="AA204" s="387">
        <v>60</v>
      </c>
      <c r="AB204" s="387">
        <v>140</v>
      </c>
      <c r="AC204" s="887">
        <v>200</v>
      </c>
      <c r="AD204" s="888"/>
      <c r="AE204" s="942"/>
      <c r="AF204" s="945"/>
    </row>
    <row r="205" spans="1:32" s="44" customFormat="1" ht="21" customHeight="1">
      <c r="A205" s="98">
        <f>IF(N200="","",A204+1)</f>
        <v>13</v>
      </c>
      <c r="B205" s="302" t="str">
        <f>IF('Master sheet'!D$14="Hindi","हिंदी","Hindi")</f>
        <v>हिंदी</v>
      </c>
      <c r="C205" s="656">
        <f>IFERROR(IF(AND(N200=""),"",VLOOKUP(N200,Marks,15,0)),"")</f>
        <v>29</v>
      </c>
      <c r="D205" s="658"/>
      <c r="E205" s="656">
        <f>IFERROR(IF(AND(N200=""),"",VLOOKUP(N200,Marks,16,0)),"")</f>
        <v>69</v>
      </c>
      <c r="F205" s="658"/>
      <c r="G205" s="656">
        <f>IFERROR(IF(AND(N200=""),"",VLOOKUP(N200,Marks,19,0)),"")</f>
        <v>24</v>
      </c>
      <c r="H205" s="658"/>
      <c r="I205" s="656">
        <f>IFERROR(IF(AND(N200=""),"",VLOOKUP(N200,Marks,20,0)),"")</f>
        <v>20</v>
      </c>
      <c r="J205" s="658"/>
      <c r="K205" s="379">
        <f>IFERROR(IF(AND(N200=""),"",SUM(C205,G205)),"")</f>
        <v>53</v>
      </c>
      <c r="L205" s="379">
        <f>IFERROR(IF(AND(N200=""),"",SUM(E205,I205)),"")</f>
        <v>89</v>
      </c>
      <c r="M205" s="896">
        <f>IFERROR(IF(AND(N200=""),"",SUM(K205,L205)),"")</f>
        <v>142</v>
      </c>
      <c r="N205" s="897"/>
      <c r="O205" s="79" t="str">
        <f>IFERROR(IF(AND(N200=""),"",VLOOKUP(N200,Marks,28,0)),"")</f>
        <v>B</v>
      </c>
      <c r="P205" s="208" t="str">
        <f>IFERROR(IF(AND(N200=""),"",VLOOKUP(N200,Marks,26,0)),"")</f>
        <v>P</v>
      </c>
      <c r="Q205" s="967"/>
      <c r="R205" s="302" t="str">
        <f>IF('Master sheet'!V$14="Hindi","हिंदी","Hindi")</f>
        <v>Hindi</v>
      </c>
      <c r="S205" s="656">
        <f>IFERROR(IF(AND(AD200=""),"",VLOOKUP(AD200,Marks,15,0)),"")</f>
        <v>29</v>
      </c>
      <c r="T205" s="658"/>
      <c r="U205" s="656">
        <f>IFERROR(IF(AND(AD200=""),"",VLOOKUP(AD200,Marks,16,0)),"")</f>
        <v>68</v>
      </c>
      <c r="V205" s="658"/>
      <c r="W205" s="656">
        <f>IFERROR(IF(AND(AD200=""),"",VLOOKUP(AD200,Marks,19,0)),"")</f>
        <v>24</v>
      </c>
      <c r="X205" s="658"/>
      <c r="Y205" s="656">
        <f>IFERROR(IF(AND(AD200=""),"",VLOOKUP(AD200,Marks,20,0)),"")</f>
        <v>21</v>
      </c>
      <c r="Z205" s="658"/>
      <c r="AA205" s="379">
        <f>IFERROR(IF(AND(AD200=""),"",SUM(S205,W205)),"")</f>
        <v>53</v>
      </c>
      <c r="AB205" s="379">
        <f>IFERROR(IF(AND(AD200=""),"",SUM(U205,Y205)),"")</f>
        <v>89</v>
      </c>
      <c r="AC205" s="896">
        <f>IFERROR(IF(AND(AD200=""),"",SUM(AA205,AB205)),"")</f>
        <v>142</v>
      </c>
      <c r="AD205" s="897"/>
      <c r="AE205" s="79" t="str">
        <f>IFERROR(IF(AND(AD200=""),"",VLOOKUP(AD200,Marks,28,0)),"")</f>
        <v>B</v>
      </c>
      <c r="AF205" s="208" t="str">
        <f>IFERROR(IF(AND(AD200=""),"",VLOOKUP(AD200,Marks,26,0)),"")</f>
        <v>P</v>
      </c>
    </row>
    <row r="206" spans="1:32" s="44" customFormat="1" ht="21" customHeight="1">
      <c r="A206" s="98">
        <f>IF(N200="","",A205+1)</f>
        <v>14</v>
      </c>
      <c r="B206" s="302" t="str">
        <f>IF('Master sheet'!$D$14="Hindi","गणित","Maths")</f>
        <v>गणित</v>
      </c>
      <c r="C206" s="656">
        <f>IFERROR(IF(AND(N200=""),"",VLOOKUP(N200,Marks,51,0)),"")</f>
        <v>28</v>
      </c>
      <c r="D206" s="658"/>
      <c r="E206" s="656">
        <f>IFERROR(IF(AND(N200=""),"",VLOOKUP(N200,Marks,52,0)),"")</f>
        <v>64</v>
      </c>
      <c r="F206" s="658"/>
      <c r="G206" s="656">
        <f>IFERROR(IF(AND(N200=""),"",VLOOKUP(N200,Marks,55,0)),"")</f>
        <v>23</v>
      </c>
      <c r="H206" s="658"/>
      <c r="I206" s="656">
        <f>IFERROR(IF(AND(N200=""),"",VLOOKUP(N200,Marks,56,0)),"")</f>
        <v>63</v>
      </c>
      <c r="J206" s="658"/>
      <c r="K206" s="379">
        <f>IFERROR(IF(AND(N200=""),"",SUM(C206,G206)),"")</f>
        <v>51</v>
      </c>
      <c r="L206" s="379">
        <f>IFERROR(IF(AND(N200=""),"",SUM(E206,I206)),"")</f>
        <v>127</v>
      </c>
      <c r="M206" s="896">
        <f>IFERROR(IF(AND(N200=""),"",SUM(K206,L206)),"")</f>
        <v>178</v>
      </c>
      <c r="N206" s="897"/>
      <c r="O206" s="79" t="str">
        <f>IFERROR(IF(AND(N200=""),"",VLOOKUP(N200,Marks,64,0)),"")</f>
        <v>A</v>
      </c>
      <c r="P206" s="208" t="str">
        <f>IFERROR(IF(AND(N200=""),"",VLOOKUP(N200,Marks,62,0)),"")</f>
        <v>P</v>
      </c>
      <c r="Q206" s="967"/>
      <c r="R206" s="302" t="str">
        <f>IF('Master sheet'!$D$14="Hindi","गणित","Maths")</f>
        <v>गणित</v>
      </c>
      <c r="S206" s="656">
        <f>IFERROR(IF(AND(AD200=""),"",VLOOKUP(AD200,Marks,51,0)),"")</f>
        <v>22</v>
      </c>
      <c r="T206" s="658"/>
      <c r="U206" s="656">
        <f>IFERROR(IF(AND(AD200=""),"",VLOOKUP(AD200,Marks,52,0)),"")</f>
        <v>64</v>
      </c>
      <c r="V206" s="658"/>
      <c r="W206" s="656">
        <f>IFERROR(IF(AND(AD200=""),"",VLOOKUP(AD200,Marks,55,0)),"")</f>
        <v>25</v>
      </c>
      <c r="X206" s="658"/>
      <c r="Y206" s="656">
        <f>IFERROR(IF(AND(AD200=""),"",VLOOKUP(AD200,Marks,56,0)),"")</f>
        <v>65</v>
      </c>
      <c r="Z206" s="658"/>
      <c r="AA206" s="379">
        <f>IFERROR(IF(AND(AD200=""),"",SUM(S206,W206)),"")</f>
        <v>47</v>
      </c>
      <c r="AB206" s="379">
        <f>IFERROR(IF(AND(AD200=""),"",SUM(U206,Y206)),"")</f>
        <v>129</v>
      </c>
      <c r="AC206" s="896">
        <f>IFERROR(IF(AND(AD200=""),"",SUM(AA206,AB206)),"")</f>
        <v>176</v>
      </c>
      <c r="AD206" s="897"/>
      <c r="AE206" s="79" t="str">
        <f>IFERROR(IF(AND(AD200=""),"",VLOOKUP(AD200,Marks,64,0)),"")</f>
        <v>A</v>
      </c>
      <c r="AF206" s="208" t="str">
        <f>IFERROR(IF(AND(AD200=""),"",VLOOKUP(AD200,Marks,62,0)),"")</f>
        <v>P</v>
      </c>
    </row>
    <row r="207" spans="1:32" s="44" customFormat="1" ht="21" customHeight="1">
      <c r="A207" s="98">
        <f>IF(N200="","",A206+1)</f>
        <v>15</v>
      </c>
      <c r="B207" s="389"/>
      <c r="C207" s="887">
        <v>15</v>
      </c>
      <c r="D207" s="888"/>
      <c r="E207" s="887">
        <v>35</v>
      </c>
      <c r="F207" s="888"/>
      <c r="G207" s="887">
        <v>15</v>
      </c>
      <c r="H207" s="888"/>
      <c r="I207" s="887">
        <v>35</v>
      </c>
      <c r="J207" s="888"/>
      <c r="K207" s="387">
        <v>30</v>
      </c>
      <c r="L207" s="387">
        <v>70</v>
      </c>
      <c r="M207" s="887">
        <v>100</v>
      </c>
      <c r="N207" s="888"/>
      <c r="O207" s="889"/>
      <c r="P207" s="890"/>
      <c r="Q207" s="967"/>
      <c r="R207" s="389"/>
      <c r="S207" s="887">
        <v>15</v>
      </c>
      <c r="T207" s="888"/>
      <c r="U207" s="887">
        <v>35</v>
      </c>
      <c r="V207" s="888"/>
      <c r="W207" s="887">
        <v>15</v>
      </c>
      <c r="X207" s="888"/>
      <c r="Y207" s="887">
        <v>35</v>
      </c>
      <c r="Z207" s="888"/>
      <c r="AA207" s="387">
        <v>30</v>
      </c>
      <c r="AB207" s="387">
        <v>70</v>
      </c>
      <c r="AC207" s="887">
        <v>100</v>
      </c>
      <c r="AD207" s="888"/>
      <c r="AE207" s="889"/>
      <c r="AF207" s="890"/>
    </row>
    <row r="208" spans="1:32" s="44" customFormat="1" ht="21" customHeight="1">
      <c r="A208" s="98">
        <f>IF(N200="","",A207+1)</f>
        <v>16</v>
      </c>
      <c r="B208" s="302" t="str">
        <f>IF('Master sheet'!$D$14="Hindi","अंग्रेजी","English")</f>
        <v>अंग्रेजी</v>
      </c>
      <c r="C208" s="656">
        <f>IFERROR(IF(AND(N200=""),"",VLOOKUP(N200,Marks,33,0)),"")</f>
        <v>14</v>
      </c>
      <c r="D208" s="658"/>
      <c r="E208" s="656">
        <f>IFERROR(IF(AND(N200=""),"",VLOOKUP(N200,Marks,34,0)),"")</f>
        <v>32</v>
      </c>
      <c r="F208" s="658"/>
      <c r="G208" s="656">
        <f>IFERROR(IF(AND(N200=""),"",VLOOKUP(N200,Marks,37,0)),"")</f>
        <v>10</v>
      </c>
      <c r="H208" s="658"/>
      <c r="I208" s="656">
        <f>IFERROR(IF(AND(N200=""),"",VLOOKUP(N200,Marks,38,0)),"")</f>
        <v>30</v>
      </c>
      <c r="J208" s="658"/>
      <c r="K208" s="379">
        <f>IFERROR(IF(AND(N200=""),"",SUM(C208,G208)),"")</f>
        <v>24</v>
      </c>
      <c r="L208" s="379">
        <f>IFERROR(IF(AND(N200=""),"",SUM(E208,I208)),"")</f>
        <v>62</v>
      </c>
      <c r="M208" s="896">
        <f>IFERROR(IF(AND(N200=""),"",SUM(K208,L208)),"")</f>
        <v>86</v>
      </c>
      <c r="N208" s="897"/>
      <c r="O208" s="79" t="str">
        <f>IFERROR(IF(AND(N200=""),"",VLOOKUP(N200,Marks,46,0)),"")</f>
        <v>A</v>
      </c>
      <c r="P208" s="208" t="str">
        <f>IFERROR(IF(AND(N200=""),"",VLOOKUP(N200,Marks,44,0)),"")</f>
        <v>P</v>
      </c>
      <c r="Q208" s="967"/>
      <c r="R208" s="302" t="str">
        <f>IF('Master sheet'!$D$14="Hindi","अंग्रेजी","English")</f>
        <v>अंग्रेजी</v>
      </c>
      <c r="S208" s="656">
        <f>IFERROR(IF(AND(AD200=""),"",VLOOKUP(AD200,Marks,33,0)),"")</f>
        <v>14</v>
      </c>
      <c r="T208" s="658"/>
      <c r="U208" s="656">
        <f>IFERROR(IF(AND(AD200=""),"",VLOOKUP(AD200,Marks,34,0)),"")</f>
        <v>32</v>
      </c>
      <c r="V208" s="658"/>
      <c r="W208" s="656">
        <f>IFERROR(IF(AND(AD200=""),"",VLOOKUP(AD200,Marks,37,0)),"")</f>
        <v>10</v>
      </c>
      <c r="X208" s="658"/>
      <c r="Y208" s="656">
        <f>IFERROR(IF(AND(AD200=""),"",VLOOKUP(AD200,Marks,38,0)),"")</f>
        <v>32</v>
      </c>
      <c r="Z208" s="658"/>
      <c r="AA208" s="379">
        <f>IFERROR(IF(AND(AD200=""),"",SUM(S208,W208)),"")</f>
        <v>24</v>
      </c>
      <c r="AB208" s="379">
        <f>IFERROR(IF(AND(AD200=""),"",SUM(U208,Y208)),"")</f>
        <v>64</v>
      </c>
      <c r="AC208" s="896">
        <f>IFERROR(IF(AND(AD200=""),"",SUM(AA208,AB208)),"")</f>
        <v>88</v>
      </c>
      <c r="AD208" s="897"/>
      <c r="AE208" s="79" t="str">
        <f>IFERROR(IF(AND(AD200=""),"",VLOOKUP(AD200,Marks,46,0)),"")</f>
        <v>A</v>
      </c>
      <c r="AF208" s="208" t="str">
        <f>IFERROR(IF(AND(AD200=""),"",VLOOKUP(AD200,Marks,44,0)),"")</f>
        <v>P</v>
      </c>
    </row>
    <row r="209" spans="1:32" s="44" customFormat="1" ht="25.5" customHeight="1">
      <c r="A209" s="98">
        <f>IF(N200="","",A208+1)</f>
        <v>17</v>
      </c>
      <c r="B209" s="303" t="str">
        <f>IF('Master sheet'!$D$14="Hindi","कुल योग","Total")</f>
        <v>कुल योग</v>
      </c>
      <c r="C209" s="914">
        <f>IF(AND(N200=""),"",IF(AND(C205="",C206="",C208=""),"",SUM(C205,C206,C208)))</f>
        <v>71</v>
      </c>
      <c r="D209" s="916"/>
      <c r="E209" s="914">
        <f>IF(AND(N200=""),"",IF(AND(E205="",E206="",E208=""),"",SUM(E205,E206,E208)))</f>
        <v>165</v>
      </c>
      <c r="F209" s="916"/>
      <c r="G209" s="914">
        <f>IF(AND(N200=""),"",IF(AND(G205="",G206="",G208=""),"",SUM(G205,G206,G208)))</f>
        <v>57</v>
      </c>
      <c r="H209" s="916"/>
      <c r="I209" s="914">
        <f>IF(AND(N200=""),"",IF(AND(I205="",I206="",I208=""),"",SUM(I205,I206,I208)))</f>
        <v>113</v>
      </c>
      <c r="J209" s="916"/>
      <c r="K209" s="380">
        <f>IF(AND(N200=""),"",IF(AND(K205="",K206="",K208=""),"",SUM(K205,K206,K208)))</f>
        <v>128</v>
      </c>
      <c r="L209" s="380">
        <f>IF(AND(N200=""),"",IF(AND(L205="",L206="",L208=""),"",SUM(L205,L206,L208)))</f>
        <v>278</v>
      </c>
      <c r="M209" s="896">
        <f>IF(AND(N200=""),"",IF(AND(M205="",M206="",M208=""),"",SUM(M205,M206,M208)))</f>
        <v>406</v>
      </c>
      <c r="N209" s="897"/>
      <c r="O209" s="388" t="str">
        <f>IFERROR(IF(AND(N200=""),"",VLOOKUP(N200,Marks,119,0)),"")</f>
        <v>B</v>
      </c>
      <c r="P209" s="211"/>
      <c r="Q209" s="967"/>
      <c r="R209" s="303" t="str">
        <f>IF('Master sheet'!$D$14="Hindi","कुल योग","Total")</f>
        <v>कुल योग</v>
      </c>
      <c r="S209" s="914">
        <f>IF(AND(AD200=""),"",IF(AND(S205="",S206="",S208=""),"",SUM(S205,S206,S208)))</f>
        <v>65</v>
      </c>
      <c r="T209" s="916"/>
      <c r="U209" s="914">
        <f>IF(AND(AD200=""),"",IF(AND(U205="",U206="",U208=""),"",SUM(U205,U206,U208)))</f>
        <v>164</v>
      </c>
      <c r="V209" s="916"/>
      <c r="W209" s="914">
        <f>IF(AND(AD200=""),"",IF(AND(W205="",W206="",W208=""),"",SUM(W205,W206,W208)))</f>
        <v>59</v>
      </c>
      <c r="X209" s="916"/>
      <c r="Y209" s="914">
        <f>IF(AND(AD200=""),"",IF(AND(Y205="",Y206="",Y208=""),"",SUM(Y205,Y206,Y208)))</f>
        <v>118</v>
      </c>
      <c r="Z209" s="916"/>
      <c r="AA209" s="380">
        <f>IF(AND(AD200=""),"",IF(AND(AA205="",AA206="",AA208=""),"",SUM(AA205,AA206,AA208)))</f>
        <v>124</v>
      </c>
      <c r="AB209" s="380">
        <f>IF(AND(AD200=""),"",IF(AND(AB205="",AB206="",AB208=""),"",SUM(AB205,AB206,AB208)))</f>
        <v>282</v>
      </c>
      <c r="AC209" s="896">
        <f>IF(AND(AD200=""),"",IF(AND(AC205="",AC206="",AC208=""),"",SUM(AC205,AC206,AC208)))</f>
        <v>406</v>
      </c>
      <c r="AD209" s="897"/>
      <c r="AE209" s="388" t="str">
        <f>IFERROR(IF(AND(AD200=""),"",VLOOKUP(AD200,Marks,119,0)),"")</f>
        <v>B</v>
      </c>
      <c r="AF209" s="211"/>
    </row>
    <row r="210" spans="1:32" s="44" customFormat="1" ht="25.5" customHeight="1">
      <c r="A210" s="98">
        <f>IF(N200="","",A209+1)</f>
        <v>18</v>
      </c>
      <c r="B210" s="390"/>
      <c r="C210" s="887">
        <v>50</v>
      </c>
      <c r="D210" s="907"/>
      <c r="E210" s="907"/>
      <c r="F210" s="888"/>
      <c r="G210" s="887">
        <v>50</v>
      </c>
      <c r="H210" s="907"/>
      <c r="I210" s="907"/>
      <c r="J210" s="888"/>
      <c r="K210" s="887">
        <v>100</v>
      </c>
      <c r="L210" s="907"/>
      <c r="M210" s="907"/>
      <c r="N210" s="888"/>
      <c r="O210" s="908"/>
      <c r="P210" s="909"/>
      <c r="Q210" s="967"/>
      <c r="R210" s="390"/>
      <c r="S210" s="887">
        <v>50</v>
      </c>
      <c r="T210" s="907"/>
      <c r="U210" s="907"/>
      <c r="V210" s="888"/>
      <c r="W210" s="887">
        <v>50</v>
      </c>
      <c r="X210" s="907"/>
      <c r="Y210" s="907"/>
      <c r="Z210" s="888"/>
      <c r="AA210" s="887">
        <v>100</v>
      </c>
      <c r="AB210" s="907"/>
      <c r="AC210" s="907"/>
      <c r="AD210" s="888"/>
      <c r="AE210" s="908"/>
      <c r="AF210" s="909"/>
    </row>
    <row r="211" spans="1:32" s="44" customFormat="1" ht="21" customHeight="1">
      <c r="A211" s="98">
        <f>IF(N200="","",A210+1)</f>
        <v>19</v>
      </c>
      <c r="B211" s="307" t="str">
        <f>IF('Master sheet'!$D$14="Hindi","पर्यावरण अध्ययन","EVS")</f>
        <v>पर्यावरण अध्ययन</v>
      </c>
      <c r="C211" s="656">
        <f>IFERROR(IF(AND(N200=""),"",VLOOKUP(N200,Marks,69,0)),"")</f>
        <v>45</v>
      </c>
      <c r="D211" s="657"/>
      <c r="E211" s="657"/>
      <c r="F211" s="658"/>
      <c r="G211" s="656">
        <f>IFERROR(IF(AND(N200=""),"",VLOOKUP(N200,Marks,73,0)),"")</f>
        <v>47</v>
      </c>
      <c r="H211" s="657"/>
      <c r="I211" s="657"/>
      <c r="J211" s="658"/>
      <c r="K211" s="914">
        <f>IFERROR(IF(AND(N200=""),"",SUM(C211,G211)),"")</f>
        <v>92</v>
      </c>
      <c r="L211" s="915"/>
      <c r="M211" s="915"/>
      <c r="N211" s="916"/>
      <c r="O211" s="79" t="str">
        <f>IFERROR(IF(AND(N200=""),"",VLOOKUP(N200,Marks,82,0)),"")</f>
        <v>A</v>
      </c>
      <c r="P211" s="208" t="str">
        <f>IFERROR(IF(AND(N200=""),"",VLOOKUP(N200,Marks,80,0)),"")</f>
        <v>P</v>
      </c>
      <c r="Q211" s="967"/>
      <c r="R211" s="307" t="str">
        <f>IF('Master sheet'!$D$14="Hindi","पर्यावरण अध्ययन","EVS")</f>
        <v>पर्यावरण अध्ययन</v>
      </c>
      <c r="S211" s="656">
        <f>IFERROR(IF(AND(AD200=""),"",VLOOKUP(AD200,Marks,69,0)),"")</f>
        <v>41</v>
      </c>
      <c r="T211" s="657"/>
      <c r="U211" s="657"/>
      <c r="V211" s="658"/>
      <c r="W211" s="656">
        <f>IFERROR(IF(AND(AD200=""),"",VLOOKUP(AD200,Marks,73,0)),"")</f>
        <v>48</v>
      </c>
      <c r="X211" s="657"/>
      <c r="Y211" s="657"/>
      <c r="Z211" s="658"/>
      <c r="AA211" s="914">
        <f>IFERROR(IF(AND(AD200=""),"",SUM(S211,W211)),"")</f>
        <v>89</v>
      </c>
      <c r="AB211" s="915"/>
      <c r="AC211" s="915"/>
      <c r="AD211" s="916"/>
      <c r="AE211" s="79" t="str">
        <f>IFERROR(IF(AND(AD200=""),"",VLOOKUP(AD200,Marks,82,0)),"")</f>
        <v>A</v>
      </c>
      <c r="AF211" s="208" t="str">
        <f>IFERROR(IF(AND(AD200=""),"",VLOOKUP(AD200,Marks,80,0)),"")</f>
        <v>P</v>
      </c>
    </row>
    <row r="212" spans="1:32" s="44" customFormat="1" ht="9" customHeight="1">
      <c r="A212" s="98">
        <f>IF(N200="","",A211+1)</f>
        <v>20</v>
      </c>
      <c r="B212" s="913"/>
      <c r="C212" s="913"/>
      <c r="D212" s="913"/>
      <c r="E212" s="913"/>
      <c r="F212" s="913"/>
      <c r="G212" s="913"/>
      <c r="H212" s="913"/>
      <c r="I212" s="913"/>
      <c r="J212" s="913"/>
      <c r="K212" s="913"/>
      <c r="L212" s="913"/>
      <c r="M212" s="913"/>
      <c r="N212" s="913"/>
      <c r="O212" s="913"/>
      <c r="P212" s="913"/>
      <c r="Q212" s="967"/>
      <c r="R212" s="913"/>
      <c r="S212" s="913"/>
      <c r="T212" s="913"/>
      <c r="U212" s="913"/>
      <c r="V212" s="913"/>
      <c r="W212" s="913"/>
      <c r="X212" s="913"/>
      <c r="Y212" s="913"/>
      <c r="Z212" s="913"/>
      <c r="AA212" s="913"/>
      <c r="AB212" s="913"/>
      <c r="AC212" s="913"/>
      <c r="AD212" s="913"/>
      <c r="AE212" s="913"/>
      <c r="AF212" s="913"/>
    </row>
    <row r="213" spans="1:32" s="44" customFormat="1" ht="18.95" customHeight="1">
      <c r="A213" s="98">
        <f>IF(N200="","",A212+1)</f>
        <v>21</v>
      </c>
      <c r="B213" s="964" t="str">
        <f>IF('Master sheet'!$D$14="Hindi","अतिरिक्त विषय ","Extra Subject")</f>
        <v xml:space="preserve">अतिरिक्त विषय </v>
      </c>
      <c r="C213" s="964"/>
      <c r="D213" s="964"/>
      <c r="E213" s="964"/>
      <c r="F213" s="964"/>
      <c r="G213" s="964"/>
      <c r="H213" s="964"/>
      <c r="I213" s="964"/>
      <c r="J213" s="964"/>
      <c r="K213" s="964"/>
      <c r="L213" s="964"/>
      <c r="M213" s="964"/>
      <c r="N213" s="964"/>
      <c r="O213" s="964"/>
      <c r="P213" s="964"/>
      <c r="Q213" s="967"/>
      <c r="R213" s="965" t="str">
        <f>IF('Master sheet'!$D$14="Hindi","अतिरिक्त विषय ","Extra Subject")</f>
        <v xml:space="preserve">अतिरिक्त विषय </v>
      </c>
      <c r="S213" s="965"/>
      <c r="T213" s="965"/>
      <c r="U213" s="965"/>
      <c r="V213" s="965"/>
      <c r="W213" s="965"/>
      <c r="X213" s="965"/>
      <c r="Y213" s="965"/>
      <c r="Z213" s="965"/>
      <c r="AA213" s="965"/>
      <c r="AB213" s="965"/>
      <c r="AC213" s="965"/>
      <c r="AD213" s="965"/>
      <c r="AE213" s="965"/>
      <c r="AF213" s="965"/>
    </row>
    <row r="214" spans="1:32" s="411" customFormat="1" ht="18.95" customHeight="1">
      <c r="A214" s="98">
        <f>IF(N200="","",A213+1)</f>
        <v>22</v>
      </c>
      <c r="B214" s="410" t="str">
        <f>IF('Master sheet'!$D$14="Hindi","विषय","Subject")</f>
        <v>विषय</v>
      </c>
      <c r="C214" s="962" t="str">
        <f>IF('Master sheet'!$D$14="Hindi","पूर्णांक","M.M.")</f>
        <v>पूर्णांक</v>
      </c>
      <c r="D214" s="963"/>
      <c r="E214" s="962" t="str">
        <f>IF('Master sheet'!$D$14="Hindi","प्राप्तांक","Ob.M.")</f>
        <v>प्राप्तांक</v>
      </c>
      <c r="F214" s="963"/>
      <c r="G214" s="962" t="str">
        <f>IF('Master sheet'!$D$14="Hindi","ग्रेड","Grade")</f>
        <v>ग्रेड</v>
      </c>
      <c r="H214" s="963"/>
      <c r="I214" s="962" t="str">
        <f>IF('Master sheet'!$D$14="Hindi","विषय","Subject")</f>
        <v>विषय</v>
      </c>
      <c r="J214" s="963"/>
      <c r="K214" s="962" t="str">
        <f>IF('Master sheet'!$D$14="Hindi","पूर्णांक","M.M.")</f>
        <v>पूर्णांक</v>
      </c>
      <c r="L214" s="963"/>
      <c r="M214" s="962" t="str">
        <f>IF('Master sheet'!$D$14="Hindi","प्राप्तांक","Ob.M.")</f>
        <v>प्राप्तांक</v>
      </c>
      <c r="N214" s="963"/>
      <c r="O214" s="962" t="str">
        <f>IF('Master sheet'!$D$14="Hindi","ग्रेड","Grade")</f>
        <v>ग्रेड</v>
      </c>
      <c r="P214" s="963"/>
      <c r="Q214" s="967"/>
      <c r="R214" s="410" t="str">
        <f>IF('Master sheet'!$D$14="Hindi","विषय","Subject")</f>
        <v>विषय</v>
      </c>
      <c r="S214" s="962" t="str">
        <f>IF('Master sheet'!$D$14="Hindi","पूर्णांक","M.M.")</f>
        <v>पूर्णांक</v>
      </c>
      <c r="T214" s="963"/>
      <c r="U214" s="962" t="str">
        <f>IF('Master sheet'!$D$14="Hindi","प्राप्तांक","Ob.M.")</f>
        <v>प्राप्तांक</v>
      </c>
      <c r="V214" s="963"/>
      <c r="W214" s="962" t="str">
        <f>IF('Master sheet'!$D$14="Hindi","ग्रेड","Grade")</f>
        <v>ग्रेड</v>
      </c>
      <c r="X214" s="963"/>
      <c r="Y214" s="962" t="str">
        <f>IF('Master sheet'!$D$14="Hindi","विषय","Subject")</f>
        <v>विषय</v>
      </c>
      <c r="Z214" s="963"/>
      <c r="AA214" s="962" t="str">
        <f>IF('Master sheet'!$D$14="Hindi","पूर्णांक","M.M.")</f>
        <v>पूर्णांक</v>
      </c>
      <c r="AB214" s="963"/>
      <c r="AC214" s="962" t="str">
        <f>IF('Master sheet'!$D$14="Hindi","प्राप्तांक","Ob.M.")</f>
        <v>प्राप्तांक</v>
      </c>
      <c r="AD214" s="963"/>
      <c r="AE214" s="962" t="str">
        <f>IF('Master sheet'!$D$14="Hindi","ग्रेड","Grade")</f>
        <v>ग्रेड</v>
      </c>
      <c r="AF214" s="963"/>
    </row>
    <row r="215" spans="1:32" s="44" customFormat="1" ht="22.5" customHeight="1">
      <c r="A215" s="98">
        <f>IF(N200="","",A214+1)</f>
        <v>23</v>
      </c>
      <c r="B215" s="302" t="str">
        <f>IF(AND(N200=""),"",'Result Sheet'!$DA$4)</f>
        <v>COMPUTER</v>
      </c>
      <c r="C215" s="898">
        <f>IF(AND(N200=""),"",'Result Sheet'!$DC$7)</f>
        <v>100</v>
      </c>
      <c r="D215" s="898"/>
      <c r="E215" s="899">
        <f>IFERROR(IF(AND(N200=""),"",VLOOKUP(N200,Marks,106,0)),"")</f>
        <v>0</v>
      </c>
      <c r="F215" s="899"/>
      <c r="G215" s="900" t="str">
        <f>IFERROR(IF(AND(N200=""),"",VLOOKUP(N200,Marks,107,0)),"")</f>
        <v/>
      </c>
      <c r="H215" s="900"/>
      <c r="I215" s="901" t="str">
        <f>IF(AND(N200=""),"",'Result Sheet'!$DE$4)</f>
        <v>G.K.</v>
      </c>
      <c r="J215" s="901"/>
      <c r="K215" s="898">
        <f>IF(AND(N200=""),"",'Result Sheet'!$DG$7)</f>
        <v>100</v>
      </c>
      <c r="L215" s="898"/>
      <c r="M215" s="899">
        <f>IFERROR(IF(AND(N200=""),"",VLOOKUP(N200,Marks,110,0)),"")</f>
        <v>0</v>
      </c>
      <c r="N215" s="899"/>
      <c r="O215" s="900" t="str">
        <f>IFERROR(IF(AND(N200=""),"",VLOOKUP(N200,Marks,111,0)),"")</f>
        <v/>
      </c>
      <c r="P215" s="900"/>
      <c r="Q215" s="967"/>
      <c r="R215" s="302" t="str">
        <f>IF(AND(AD200=""),"",'Result Sheet'!$DA$4)</f>
        <v>COMPUTER</v>
      </c>
      <c r="S215" s="898">
        <f>IF(AND(AD200=""),"",'Result Sheet'!$DC$7)</f>
        <v>100</v>
      </c>
      <c r="T215" s="898"/>
      <c r="U215" s="899">
        <f>IFERROR(IF(AND(AD200=""),"",VLOOKUP(AD200,Marks,106,0)),"")</f>
        <v>0</v>
      </c>
      <c r="V215" s="899"/>
      <c r="W215" s="900" t="str">
        <f>IFERROR(IF(AND(AD200=""),"",VLOOKUP(AD200,Marks,107,0)),"")</f>
        <v/>
      </c>
      <c r="X215" s="900"/>
      <c r="Y215" s="901" t="str">
        <f>IF(AND(AD200=""),"",'Result Sheet'!$DE$4)</f>
        <v>G.K.</v>
      </c>
      <c r="Z215" s="901"/>
      <c r="AA215" s="898">
        <f>IF(AND(AD200=""),"",'Result Sheet'!$DG$7)</f>
        <v>100</v>
      </c>
      <c r="AB215" s="898"/>
      <c r="AC215" s="899">
        <f>IFERROR(IF(AND(AD200=""),"",VLOOKUP(AD200,Marks,110,0)),"")</f>
        <v>0</v>
      </c>
      <c r="AD215" s="899"/>
      <c r="AE215" s="900" t="str">
        <f>IFERROR(IF(AND(AD200=""),"",VLOOKUP(AD200,Marks,111,0)),"")</f>
        <v/>
      </c>
      <c r="AF215" s="900"/>
    </row>
    <row r="216" spans="1:32" s="44" customFormat="1" ht="22.5" customHeight="1">
      <c r="A216" s="98">
        <f>IF(N200="","",A215+1)</f>
        <v>24</v>
      </c>
      <c r="B216" s="918" t="str">
        <f>IF('Master sheet'!$D$14="Hindi","विषय","Subject")</f>
        <v>विषय</v>
      </c>
      <c r="C216" s="918"/>
      <c r="D216" s="919" t="str">
        <f>IF('Master sheet'!$D$14="Hindi","प्राप्तांक","Marks ")</f>
        <v>प्राप्तांक</v>
      </c>
      <c r="E216" s="920"/>
      <c r="F216" s="305" t="str">
        <f>IF('Master sheet'!$D$14="Hindi","ग्रेड","Grade")</f>
        <v>ग्रेड</v>
      </c>
      <c r="G216" s="918" t="str">
        <f>IF('Master sheet'!$D$14="Hindi","विषय","Subject")</f>
        <v>विषय</v>
      </c>
      <c r="H216" s="918"/>
      <c r="I216" s="919" t="str">
        <f>IF('Master sheet'!$D$14="Hindi","प्राप्तांक","Marks")</f>
        <v>प्राप्तांक</v>
      </c>
      <c r="J216" s="920"/>
      <c r="K216" s="305" t="str">
        <f>IF('Master sheet'!$D$14="Hindi","ग्रेड","Grade")</f>
        <v>ग्रेड</v>
      </c>
      <c r="L216" s="918" t="str">
        <f>IF('Master sheet'!$D$14="Hindi","विषय","Subject")</f>
        <v>विषय</v>
      </c>
      <c r="M216" s="918"/>
      <c r="N216" s="919" t="str">
        <f>IF('Master sheet'!$D$14="Hindi","प्राप्तांक","Marks")</f>
        <v>प्राप्तांक</v>
      </c>
      <c r="O216" s="920"/>
      <c r="P216" s="344" t="str">
        <f>IF('Master sheet'!$D$14="Hindi","ग्रेड","Grade")</f>
        <v>ग्रेड</v>
      </c>
      <c r="Q216" s="967"/>
      <c r="R216" s="918" t="str">
        <f>IF('Master sheet'!$D$14="Hindi","विषय","Subject")</f>
        <v>विषय</v>
      </c>
      <c r="S216" s="918"/>
      <c r="T216" s="919" t="str">
        <f>IF('Master sheet'!$D$14="Hindi","प्राप्तांक","Marks")</f>
        <v>प्राप्तांक</v>
      </c>
      <c r="U216" s="920"/>
      <c r="V216" s="305" t="str">
        <f>IF('Master sheet'!$D$14="Hindi","ग्रेड","Grade")</f>
        <v>ग्रेड</v>
      </c>
      <c r="W216" s="918" t="str">
        <f>IF('Master sheet'!$D$14="Hindi","विषय","Subject")</f>
        <v>विषय</v>
      </c>
      <c r="X216" s="918"/>
      <c r="Y216" s="919" t="str">
        <f>IF('Master sheet'!$D$14="Hindi","प्राप्तांक","Marks")</f>
        <v>प्राप्तांक</v>
      </c>
      <c r="Z216" s="920"/>
      <c r="AA216" s="305" t="str">
        <f>IF('Master sheet'!$D$14="Hindi","ग्रेड","Grade")</f>
        <v>ग्रेड</v>
      </c>
      <c r="AB216" s="918" t="str">
        <f>IF('Master sheet'!$D$14="Hindi","विषय","Subject")</f>
        <v>विषय</v>
      </c>
      <c r="AC216" s="918"/>
      <c r="AD216" s="919" t="str">
        <f>IF('Master sheet'!$D$14="Hindi","प्राप्तांक","Marks")</f>
        <v>प्राप्तांक</v>
      </c>
      <c r="AE216" s="920"/>
      <c r="AF216" s="344" t="str">
        <f>IF('Master sheet'!$D$14="Hindi","ग्रेड","Grade")</f>
        <v>ग्रेड</v>
      </c>
    </row>
    <row r="217" spans="1:32" s="44" customFormat="1" ht="21.75" customHeight="1">
      <c r="A217" s="98">
        <f>IF(N200="","",A216+1)</f>
        <v>25</v>
      </c>
      <c r="B217" s="921" t="str">
        <f>IF('Master sheet'!$D$14="Hindi","कार्यानुभव","WORK EXP.")</f>
        <v>कार्यानुभव</v>
      </c>
      <c r="C217" s="922"/>
      <c r="D217" s="922"/>
      <c r="E217" s="70">
        <f>IFERROR(IF(AND(N200=""),"",VLOOKUP(N200,Marks,85,0)),"")</f>
        <v>23</v>
      </c>
      <c r="F217" s="79" t="str">
        <f>IFERROR(IF(AND(N200=""),"",VLOOKUP(N200,Marks,89,0)),"")</f>
        <v>A+</v>
      </c>
      <c r="G217" s="921" t="str">
        <f>IF('Master sheet'!$D$14="Hindi","कला शिक्षा","ART EDU.")</f>
        <v>कला शिक्षा</v>
      </c>
      <c r="H217" s="922"/>
      <c r="I217" s="922"/>
      <c r="J217" s="70">
        <f>IFERROR(IF(AND(N200=""),"",VLOOKUP(N200,Marks,92,0)),"")</f>
        <v>36</v>
      </c>
      <c r="K217" s="79" t="str">
        <f>IFERROR(IF(AND(N200=""),"",VLOOKUP(N200,Marks,96,0)),"")</f>
        <v>B</v>
      </c>
      <c r="L217" s="923" t="str">
        <f>IF('Master sheet'!$D$14="Hindi","स्वा. एवं शा. शिक्षा","HE.&amp;PH. EDU.")</f>
        <v>स्वा. एवं शा. शिक्षा</v>
      </c>
      <c r="M217" s="924"/>
      <c r="N217" s="924"/>
      <c r="O217" s="70">
        <f>IFERROR(IF(AND(N200=""),"",VLOOKUP(N200,Marks,99,0)),"")</f>
        <v>63</v>
      </c>
      <c r="P217" s="79" t="str">
        <f>IFERROR(IF(AND(N200=""),"",VLOOKUP(N200,Marks,103,0)),"")</f>
        <v>B</v>
      </c>
      <c r="Q217" s="967"/>
      <c r="R217" s="901" t="str">
        <f>IF('Master sheet'!$D$14="Hindi","कार्यानुभव","WORK EXP.")</f>
        <v>कार्यानुभव</v>
      </c>
      <c r="S217" s="901"/>
      <c r="T217" s="901"/>
      <c r="U217" s="70" t="str">
        <f>IFERROR(IF(AND(AD200=""),"",VLOOKUP(AD200,Marks,85,0)),"")</f>
        <v>AB</v>
      </c>
      <c r="V217" s="79" t="str">
        <f>IFERROR(IF(AND(AD200=""),"",VLOOKUP(AD200,Marks,89,0)),"")</f>
        <v/>
      </c>
      <c r="W217" s="901" t="str">
        <f>IF('Master sheet'!$D$14="Hindi","कला शिक्षा","ART EDU.")</f>
        <v>कला शिक्षा</v>
      </c>
      <c r="X217" s="901"/>
      <c r="Y217" s="901"/>
      <c r="Z217" s="70">
        <f>IFERROR(IF(AND(AD200=""),"",VLOOKUP(AD200,Marks,92,0)),"")</f>
        <v>23</v>
      </c>
      <c r="AA217" s="79" t="str">
        <f>IFERROR(IF(AND(AD200=""),"",VLOOKUP(AD200,Marks,96,0)),"")</f>
        <v>C</v>
      </c>
      <c r="AB217" s="961" t="str">
        <f>IF('Master sheet'!$D$14="Hindi","स्वा. एवं शा. शिक्षा","HE.&amp;PH. EDU.")</f>
        <v>स्वा. एवं शा. शिक्षा</v>
      </c>
      <c r="AC217" s="961"/>
      <c r="AD217" s="961"/>
      <c r="AE217" s="70">
        <f>IFERROR(IF(AND(AD200=""),"",VLOOKUP(AD200,Marks,99,0)),"")</f>
        <v>45</v>
      </c>
      <c r="AF217" s="79" t="str">
        <f>IFERROR(IF(AND(AD200=""),"",VLOOKUP(AD200,Marks,103,0)),"")</f>
        <v>C</v>
      </c>
    </row>
    <row r="218" spans="1:32" s="44" customFormat="1" ht="21" customHeight="1">
      <c r="A218" s="98">
        <f>IF(N200="","",A217+1)</f>
        <v>26</v>
      </c>
      <c r="B218" s="903" t="str">
        <f>IF('Master sheet'!$D$14="Hindi","कुल कार्य दिवस :-","Total Meeting :-")</f>
        <v>कुल कार्य दिवस :-</v>
      </c>
      <c r="C218" s="903"/>
      <c r="D218" s="903"/>
      <c r="E218" s="902">
        <f>IFERROR(IF(AND(N200=""),"",VLOOKUP(N200,Marks,117,0)),"")</f>
        <v>220</v>
      </c>
      <c r="F218" s="902"/>
      <c r="G218" s="902"/>
      <c r="H218" s="902"/>
      <c r="I218" s="903" t="str">
        <f>IF('Master sheet'!$D$14="Hindi","कुल उपस्थिति :-","Total Attendance :-")</f>
        <v>कुल उपस्थिति :-</v>
      </c>
      <c r="J218" s="903"/>
      <c r="K218" s="903"/>
      <c r="L218" s="903"/>
      <c r="M218" s="904">
        <f>IFERROR(IF(AND(N200=""),"",VLOOKUP(N200,Marks,118,0)),"")</f>
        <v>22</v>
      </c>
      <c r="N218" s="904"/>
      <c r="O218" s="904"/>
      <c r="P218" s="904"/>
      <c r="Q218" s="967"/>
      <c r="R218" s="903" t="str">
        <f>IF('Master sheet'!$D$14="Hindi","कुल कार्य दिवस :-","Total Meeting :-")</f>
        <v>कुल कार्य दिवस :-</v>
      </c>
      <c r="S218" s="903"/>
      <c r="T218" s="903"/>
      <c r="U218" s="902">
        <f>IFERROR(IF(AND(AD200=""),"",VLOOKUP(AD200,Marks,117,0)),"")</f>
        <v>220</v>
      </c>
      <c r="V218" s="902"/>
      <c r="W218" s="902"/>
      <c r="X218" s="902"/>
      <c r="Y218" s="903" t="str">
        <f>IF('Master sheet'!$D$14="Hindi","कुल उपस्थिति :-","Total Attendance :-")</f>
        <v>कुल उपस्थिति :-</v>
      </c>
      <c r="Z218" s="903"/>
      <c r="AA218" s="903"/>
      <c r="AB218" s="903"/>
      <c r="AC218" s="904">
        <f>IFERROR(IF(AND(AD200=""),"",VLOOKUP(AD200,Marks,118,0)),"")</f>
        <v>40</v>
      </c>
      <c r="AD218" s="904"/>
      <c r="AE218" s="904"/>
      <c r="AF218" s="904"/>
    </row>
    <row r="219" spans="1:32" s="44" customFormat="1" ht="21" customHeight="1">
      <c r="A219" s="98">
        <f>IF(N200="","",A218+1)</f>
        <v>27</v>
      </c>
      <c r="B219" s="903" t="str">
        <f>IF('Master sheet'!$D$14="Hindi","परिणाम :-","Result :-")</f>
        <v>परिणाम :-</v>
      </c>
      <c r="C219" s="903"/>
      <c r="D219" s="903"/>
      <c r="E219" s="926" t="str">
        <f>IFERROR(IF(AND(N200=""),"",VLOOKUP(N200,Marks,116,0)),"")</f>
        <v>कक्षोंन्नति</v>
      </c>
      <c r="F219" s="926"/>
      <c r="G219" s="926"/>
      <c r="H219" s="926"/>
      <c r="I219" s="903" t="str">
        <f>IF('Master sheet'!$D$14="Hindi","परिणाम प्रतिशत में :-","Result in Percentage :-")</f>
        <v>परिणाम प्रतिशत में :-</v>
      </c>
      <c r="J219" s="903"/>
      <c r="K219" s="903"/>
      <c r="L219" s="903"/>
      <c r="M219" s="927">
        <f>IFERROR(IF(AND(N200=""),"",VLOOKUP(N200,Marks,113,0)),"")</f>
        <v>81.2</v>
      </c>
      <c r="N219" s="927"/>
      <c r="O219" s="927"/>
      <c r="P219" s="927"/>
      <c r="Q219" s="967"/>
      <c r="R219" s="903" t="str">
        <f>IF('Master sheet'!$D$14="Hindi","परिणाम :-","Result :-")</f>
        <v>परिणाम :-</v>
      </c>
      <c r="S219" s="903"/>
      <c r="T219" s="903"/>
      <c r="U219" s="926" t="str">
        <f>IFERROR(IF(AND(AD200=""),"",VLOOKUP(AD200,Marks,116,0)),"")</f>
        <v>कक्षोंन्नति</v>
      </c>
      <c r="V219" s="926"/>
      <c r="W219" s="926"/>
      <c r="X219" s="926"/>
      <c r="Y219" s="903" t="str">
        <f>IF('Master sheet'!$D$14="Hindi","परिणाम प्रतिशत में :-","Result in Percentage :-")</f>
        <v>परिणाम प्रतिशत में :-</v>
      </c>
      <c r="Z219" s="903"/>
      <c r="AA219" s="903"/>
      <c r="AB219" s="903"/>
      <c r="AC219" s="927">
        <f>IFERROR(IF(AND(AD200=""),"",VLOOKUP(AD200,Marks,113,0)),"")</f>
        <v>81.2</v>
      </c>
      <c r="AD219" s="927"/>
      <c r="AE219" s="927"/>
      <c r="AF219" s="927"/>
    </row>
    <row r="220" spans="1:32" s="44" customFormat="1" ht="21" customHeight="1">
      <c r="A220" s="98">
        <f>IF(N200="","",A219+1)</f>
        <v>28</v>
      </c>
      <c r="B220" s="903" t="str">
        <f>IF('Master sheet'!$D$14="Hindi","श्रेणी / ग्रेड :-","Division / Grade :-")</f>
        <v>श्रेणी / ग्रेड :-</v>
      </c>
      <c r="C220" s="903"/>
      <c r="D220" s="903"/>
      <c r="E220" s="209" t="str">
        <f>IFERROR(IF(AND(N200=""),"",VLOOKUP(N200,Marks,114,0)),"")</f>
        <v>I</v>
      </c>
      <c r="F220" s="210" t="s">
        <v>128</v>
      </c>
      <c r="G220" s="928" t="str">
        <f>IFERROR(IF(AND(N200=""),"",VLOOKUP(N200,Marks,119,0)),"")</f>
        <v>B</v>
      </c>
      <c r="H220" s="928"/>
      <c r="I220" s="903" t="str">
        <f>IF('Master sheet'!$D$14="Hindi","कक्षा में स्थान :-","Position in the Class :-")</f>
        <v>कक्षा में स्थान :-</v>
      </c>
      <c r="J220" s="903"/>
      <c r="K220" s="903"/>
      <c r="L220" s="903"/>
      <c r="M220" s="929">
        <f>IFERROR(IF(AND(N200=""),"",VLOOKUP(N200,Marks,115,0)),"")</f>
        <v>9.9999999999999964</v>
      </c>
      <c r="N220" s="929"/>
      <c r="O220" s="929"/>
      <c r="P220" s="929"/>
      <c r="Q220" s="967"/>
      <c r="R220" s="903" t="str">
        <f>IF('Master sheet'!$D$14="Hindi","श्रेणी / ग्रेड :-","Division / Grade :-")</f>
        <v>श्रेणी / ग्रेड :-</v>
      </c>
      <c r="S220" s="903"/>
      <c r="T220" s="903"/>
      <c r="U220" s="209" t="str">
        <f>IFERROR(IF(AND(AD200=""),"",VLOOKUP(AD200,Marks,114,0)),"")</f>
        <v>I</v>
      </c>
      <c r="V220" s="210" t="s">
        <v>128</v>
      </c>
      <c r="W220" s="928" t="str">
        <f>IFERROR(IF(AND(AD200=""),"",VLOOKUP(AD200,Marks,119,0)),"")</f>
        <v>B</v>
      </c>
      <c r="X220" s="928"/>
      <c r="Y220" s="903" t="str">
        <f>IF('Master sheet'!$D$14="Hindi","कक्षा में स्थान :-","Position in the Class :-")</f>
        <v>कक्षा में स्थान :-</v>
      </c>
      <c r="Z220" s="903"/>
      <c r="AA220" s="903"/>
      <c r="AB220" s="903"/>
      <c r="AC220" s="929">
        <f>IFERROR(IF(AND(AD200=""),"",VLOOKUP(AD200,Marks,115,0)),"")</f>
        <v>9.9999999999999964</v>
      </c>
      <c r="AD220" s="929"/>
      <c r="AE220" s="929"/>
      <c r="AF220" s="929"/>
    </row>
    <row r="221" spans="1:32" s="44" customFormat="1" ht="21" customHeight="1">
      <c r="A221" s="98">
        <f>IF(N200="","",A220+1)</f>
        <v>29</v>
      </c>
      <c r="B221" s="930" t="str">
        <f>IF('Master sheet'!$D$14="Hindi","परीक्षा परिणाम घोषणा दिनांक :-","Result Declaration Date :-")</f>
        <v>परीक्षा परिणाम घोषणा दिनांक :-</v>
      </c>
      <c r="C221" s="930"/>
      <c r="D221" s="930"/>
      <c r="E221" s="931">
        <f>IFERROR(IF(AND(N200=""),"",'Master sheet'!$D$13),"")</f>
        <v>46106</v>
      </c>
      <c r="F221" s="931"/>
      <c r="G221" s="931"/>
      <c r="H221" s="348"/>
      <c r="I221" s="71"/>
      <c r="J221" s="71"/>
      <c r="K221" s="45"/>
      <c r="L221" s="71"/>
      <c r="M221" s="71"/>
      <c r="N221" s="71"/>
      <c r="O221" s="71"/>
      <c r="P221" s="71"/>
      <c r="Q221" s="967"/>
      <c r="R221" s="930" t="str">
        <f>IF('Master sheet'!$D$14="Hindi","परीक्षा परिणाम घोषणा दिनांक :-","Result Declaration Date :-")</f>
        <v>परीक्षा परिणाम घोषणा दिनांक :-</v>
      </c>
      <c r="S221" s="930"/>
      <c r="T221" s="930"/>
      <c r="U221" s="931">
        <f>IFERROR(IF(AND(AD200=""),"",'Master sheet'!$D$13),"")</f>
        <v>46106</v>
      </c>
      <c r="V221" s="931"/>
      <c r="W221" s="931"/>
      <c r="X221" s="348"/>
      <c r="Y221" s="71"/>
      <c r="Z221" s="71"/>
      <c r="AA221" s="45"/>
      <c r="AB221" s="71"/>
      <c r="AC221" s="71"/>
      <c r="AD221" s="71"/>
      <c r="AE221" s="71"/>
      <c r="AF221" s="71"/>
    </row>
    <row r="222" spans="1:32" s="44" customFormat="1" ht="39" customHeight="1">
      <c r="A222" s="98">
        <f>IF(N200="","",A221+1)</f>
        <v>30</v>
      </c>
      <c r="B222" s="932" t="str">
        <f>IFERROR(IF(AND(N200=""),"",'Result Sheet'!$DO$211),"")</f>
        <v>( PUSHPENDRA JAWRA )</v>
      </c>
      <c r="C222" s="932"/>
      <c r="D222" s="932"/>
      <c r="E222" s="932"/>
      <c r="F222" s="933" t="str">
        <f>IF(AND(N200=""),"",CONCATENATE("(",'Master sheet'!$D$17," )"))</f>
        <v>(Suresh Kumar )</v>
      </c>
      <c r="G222" s="933"/>
      <c r="H222" s="933"/>
      <c r="I222" s="933"/>
      <c r="J222" s="933"/>
      <c r="K222" s="933" t="str">
        <f>IF(AND(N200=""),"",CONCATENATE("(",'Master sheet'!$D$15," )"))</f>
        <v>(Dewanand )</v>
      </c>
      <c r="L222" s="933"/>
      <c r="M222" s="933"/>
      <c r="N222" s="933"/>
      <c r="O222" s="933"/>
      <c r="P222" s="933"/>
      <c r="Q222" s="967"/>
      <c r="R222" s="932" t="str">
        <f>IFERROR(IF(AND(AD200=""),"",'Result Sheet'!$DO$211),"")</f>
        <v>( PUSHPENDRA JAWRA )</v>
      </c>
      <c r="S222" s="932"/>
      <c r="T222" s="932"/>
      <c r="U222" s="932"/>
      <c r="V222" s="933" t="str">
        <f>IF(AND(AD200=""),"",CONCATENATE("(",'Master sheet'!$D$17," )"))</f>
        <v>(Suresh Kumar )</v>
      </c>
      <c r="W222" s="933"/>
      <c r="X222" s="933"/>
      <c r="Y222" s="933"/>
      <c r="Z222" s="933"/>
      <c r="AA222" s="933" t="str">
        <f>IF(AND(AD200=""),"",CONCATENATE("(",'Master sheet'!$D$15," )"))</f>
        <v>(Dewanand )</v>
      </c>
      <c r="AB222" s="933"/>
      <c r="AC222" s="933"/>
      <c r="AD222" s="933"/>
      <c r="AE222" s="933"/>
      <c r="AF222" s="933"/>
    </row>
    <row r="223" spans="1:32" s="44" customFormat="1" ht="21" customHeight="1">
      <c r="A223" s="98">
        <f>IF(N200="","",A222+1)</f>
        <v>31</v>
      </c>
      <c r="B223" s="934" t="str">
        <f>IF('Master sheet'!$D$14="Hindi","हस्ताक्षर कक्षाध्यापक","Signature of the class teacher")</f>
        <v>हस्ताक्षर कक्षाध्यापक</v>
      </c>
      <c r="C223" s="934"/>
      <c r="D223" s="934"/>
      <c r="E223" s="934"/>
      <c r="F223" s="934" t="str">
        <f>IF('Master sheet'!$D$14="Hindi","हस्ताक्षर परीक्षा प्रभारी","Signature of the exam. Incharge")</f>
        <v>हस्ताक्षर परीक्षा प्रभारी</v>
      </c>
      <c r="G223" s="934"/>
      <c r="H223" s="934"/>
      <c r="I223" s="934"/>
      <c r="J223" s="934"/>
      <c r="K223" s="934" t="str">
        <f>IF('Master sheet'!$D$14="Hindi","हस्ताक्षर संस्था प्रधान","Head of Institute's Signature")</f>
        <v>हस्ताक्षर संस्था प्रधान</v>
      </c>
      <c r="L223" s="934"/>
      <c r="M223" s="934"/>
      <c r="N223" s="934"/>
      <c r="O223" s="934"/>
      <c r="P223" s="934"/>
      <c r="Q223" s="967"/>
      <c r="R223" s="934" t="str">
        <f>IF('Master sheet'!$D$14="Hindi","हस्ताक्षर कक्षाध्यापक","Signature of the class teacher")</f>
        <v>हस्ताक्षर कक्षाध्यापक</v>
      </c>
      <c r="S223" s="934"/>
      <c r="T223" s="934"/>
      <c r="U223" s="934"/>
      <c r="V223" s="934" t="str">
        <f>IF('Master sheet'!$D$14="Hindi","हस्ताक्षर परीक्षा प्रभारी","Signature of the exam. Incharge")</f>
        <v>हस्ताक्षर परीक्षा प्रभारी</v>
      </c>
      <c r="W223" s="934"/>
      <c r="X223" s="934"/>
      <c r="Y223" s="934"/>
      <c r="Z223" s="934"/>
      <c r="AA223" s="934" t="str">
        <f>IF('Master sheet'!$D$14="Hindi","हस्ताक्षर संस्था प्रधान","Head of Institute's Signature")</f>
        <v>हस्ताक्षर संस्था प्रधान</v>
      </c>
      <c r="AB223" s="934"/>
      <c r="AC223" s="934"/>
      <c r="AD223" s="934"/>
      <c r="AE223" s="934"/>
      <c r="AF223" s="934"/>
    </row>
    <row r="225" spans="1:32" s="44" customFormat="1" ht="21.95" customHeight="1">
      <c r="A225" s="97">
        <f>IF(N232="","",1)</f>
        <v>1</v>
      </c>
      <c r="B225" s="935" t="str">
        <f>IF('Master sheet'!$D$14="Hindi","वार्षिक रिपोर्ट कार्ड ","Report Card")</f>
        <v xml:space="preserve">वार्षिक रिपोर्ट कार्ड </v>
      </c>
      <c r="C225" s="935"/>
      <c r="D225" s="935"/>
      <c r="E225" s="935"/>
      <c r="F225" s="935"/>
      <c r="G225" s="935"/>
      <c r="H225" s="935"/>
      <c r="I225" s="935"/>
      <c r="J225" s="935"/>
      <c r="K225" s="935"/>
      <c r="L225" s="935"/>
      <c r="M225" s="935"/>
      <c r="N225" s="935"/>
      <c r="O225" s="935"/>
      <c r="P225" s="935"/>
      <c r="Q225" s="967" t="s">
        <v>98</v>
      </c>
      <c r="R225" s="935" t="str">
        <f>IF('Master sheet'!$D$14="Hindi","वार्षिक रिपोर्ट कार्ड ","Report Card")</f>
        <v xml:space="preserve">वार्षिक रिपोर्ट कार्ड </v>
      </c>
      <c r="S225" s="935"/>
      <c r="T225" s="935"/>
      <c r="U225" s="935"/>
      <c r="V225" s="935"/>
      <c r="W225" s="935"/>
      <c r="X225" s="935"/>
      <c r="Y225" s="935"/>
      <c r="Z225" s="935"/>
      <c r="AA225" s="935"/>
      <c r="AB225" s="935"/>
      <c r="AC225" s="935"/>
      <c r="AD225" s="935"/>
      <c r="AE225" s="935"/>
      <c r="AF225" s="935"/>
    </row>
    <row r="226" spans="1:32" s="44" customFormat="1" ht="21.95" customHeight="1">
      <c r="A226" s="98">
        <f>IF(N232="","",A225+1)</f>
        <v>2</v>
      </c>
      <c r="B226" s="936" t="str">
        <f>IF('Master sheet'!$D$14="Hindi","शिक्षा विभाग, राजस्थान सरकार","Education Department, Rajasthan Government")</f>
        <v>शिक्षा विभाग, राजस्थान सरकार</v>
      </c>
      <c r="C226" s="936"/>
      <c r="D226" s="936"/>
      <c r="E226" s="936"/>
      <c r="F226" s="936"/>
      <c r="G226" s="936"/>
      <c r="H226" s="936"/>
      <c r="I226" s="936"/>
      <c r="J226" s="936"/>
      <c r="K226" s="936"/>
      <c r="L226" s="936"/>
      <c r="M226" s="936"/>
      <c r="N226" s="936"/>
      <c r="O226" s="936"/>
      <c r="P226" s="936"/>
      <c r="Q226" s="967"/>
      <c r="R226" s="936" t="str">
        <f>IF('Master sheet'!$D$14="Hindi","शिक्षा विभाग, राजस्थान सरकार","Education Department, Rajasthan Government")</f>
        <v>शिक्षा विभाग, राजस्थान सरकार</v>
      </c>
      <c r="S226" s="936"/>
      <c r="T226" s="936"/>
      <c r="U226" s="936"/>
      <c r="V226" s="936"/>
      <c r="W226" s="936"/>
      <c r="X226" s="936"/>
      <c r="Y226" s="936"/>
      <c r="Z226" s="936"/>
      <c r="AA226" s="936"/>
      <c r="AB226" s="936"/>
      <c r="AC226" s="936"/>
      <c r="AD226" s="936"/>
      <c r="AE226" s="936"/>
      <c r="AF226" s="936"/>
    </row>
    <row r="227" spans="1:32" s="44" customFormat="1" ht="21.95" customHeight="1">
      <c r="A227" s="98">
        <f>IF(N232="","",A226+1)</f>
        <v>3</v>
      </c>
      <c r="B227" s="968" t="str">
        <f>IF('Master sheet'!$D$14="Hindi","विद्यालय का नाम :-","School Name :- ")</f>
        <v>विद्यालय का नाम :-</v>
      </c>
      <c r="C227" s="968"/>
      <c r="D227" s="968"/>
      <c r="E227" s="969" t="str">
        <f>IF(AND(N232=""),"",IF('Master sheet'!$D$14="Hindi",'Master sheet'!$D$8,'Master sheet'!$D$7))</f>
        <v xml:space="preserve">महात्मा गाँधी राजकीय विद्यालय (अंग्रेजी माध्यम) बर, पाली </v>
      </c>
      <c r="F227" s="969"/>
      <c r="G227" s="969"/>
      <c r="H227" s="969"/>
      <c r="I227" s="969"/>
      <c r="J227" s="969"/>
      <c r="K227" s="969"/>
      <c r="L227" s="969"/>
      <c r="M227" s="969"/>
      <c r="N227" s="969"/>
      <c r="O227" s="969"/>
      <c r="P227" s="969"/>
      <c r="Q227" s="967"/>
      <c r="R227" s="968" t="str">
        <f>IF('Master sheet'!$D$14="Hindi","विद्यालय का नाम :-","School Name :- ")</f>
        <v>विद्यालय का नाम :-</v>
      </c>
      <c r="S227" s="968"/>
      <c r="T227" s="968"/>
      <c r="U227" s="969" t="str">
        <f>IF(AND(AD232=""),"",IF('Master sheet'!$D$14="Hindi",'Master sheet'!$D$8,'Master sheet'!$D$7))</f>
        <v xml:space="preserve">महात्मा गाँधी राजकीय विद्यालय (अंग्रेजी माध्यम) बर, पाली </v>
      </c>
      <c r="V227" s="969"/>
      <c r="W227" s="969"/>
      <c r="X227" s="969"/>
      <c r="Y227" s="969"/>
      <c r="Z227" s="969"/>
      <c r="AA227" s="969"/>
      <c r="AB227" s="969"/>
      <c r="AC227" s="969"/>
      <c r="AD227" s="969"/>
      <c r="AE227" s="969"/>
      <c r="AF227" s="969"/>
    </row>
    <row r="228" spans="1:32" s="44" customFormat="1" ht="15.75" customHeight="1">
      <c r="A228" s="98">
        <f>IF(N232="","",A227+1)</f>
        <v>4</v>
      </c>
      <c r="B228" s="351"/>
      <c r="C228" s="351"/>
      <c r="D228" s="351"/>
      <c r="E228" s="970" t="str">
        <f>IF(AND(N232=""),"",IF('Master sheet'!$D$14="Hindi",CONCATENATE("(विद्यालय मान्यता क्रमांक व वर्ष : ","  ",'Master sheet'!$D$6),CONCATENATE("(School Recognition Number &amp; Years : ","  ",'Master sheet'!$D$6)))</f>
        <v>(विद्यालय मान्यता क्रमांक व वर्ष :   शिक्षा/पाली/1995/2001</v>
      </c>
      <c r="F228" s="970"/>
      <c r="G228" s="970"/>
      <c r="H228" s="970"/>
      <c r="I228" s="970"/>
      <c r="J228" s="970"/>
      <c r="K228" s="970"/>
      <c r="L228" s="970"/>
      <c r="M228" s="970"/>
      <c r="N228" s="970"/>
      <c r="O228" s="970"/>
      <c r="P228" s="970"/>
      <c r="Q228" s="967"/>
      <c r="R228" s="351"/>
      <c r="S228" s="351"/>
      <c r="T228" s="351"/>
      <c r="U228" s="970" t="str">
        <f>IF(AND(AD232=""),"",IF('Master sheet'!$D$14="Hindi",CONCATENATE("(विद्यालय मान्यता क्रमांक व वर्ष : ","  ",'Master sheet'!$D$6),CONCATENATE("(School Recognition Number &amp; Years : ","  ",'Master sheet'!$D$6)))</f>
        <v>(विद्यालय मान्यता क्रमांक व वर्ष :   शिक्षा/पाली/1995/2001</v>
      </c>
      <c r="V228" s="970"/>
      <c r="W228" s="970"/>
      <c r="X228" s="970"/>
      <c r="Y228" s="970"/>
      <c r="Z228" s="970"/>
      <c r="AA228" s="970"/>
      <c r="AB228" s="970"/>
      <c r="AC228" s="970"/>
      <c r="AD228" s="970"/>
      <c r="AE228" s="970"/>
      <c r="AF228" s="970"/>
    </row>
    <row r="229" spans="1:32" s="44" customFormat="1" ht="21.95" customHeight="1">
      <c r="A229" s="98">
        <f>IF(N232="","",A228+1)</f>
        <v>5</v>
      </c>
      <c r="B229" s="347" t="str">
        <f>IF('Master sheet'!$D$14="Hindi","कक्षा  :-","CLASS :- ")</f>
        <v>कक्षा  :-</v>
      </c>
      <c r="C229" s="937" t="str">
        <f>IFERROR(IF(AND(N232=""),"",VLOOKUP(N232,Marks,2,0)),"")</f>
        <v>PP+5</v>
      </c>
      <c r="D229" s="937"/>
      <c r="E229" s="938" t="str">
        <f>IF('Master sheet'!$D$14="Hindi","सेक्शन :-","Section :- ")</f>
        <v>सेक्शन :-</v>
      </c>
      <c r="F229" s="938"/>
      <c r="G229" s="938"/>
      <c r="H229" s="937" t="str">
        <f>IFERROR(IF(AND(N232=""),"",VLOOKUP(N232,Marks,3,0)),"")</f>
        <v>A</v>
      </c>
      <c r="I229" s="937"/>
      <c r="J229" s="939" t="str">
        <f>IF('Master sheet'!$D$14="Hindi","सत्र :- ","Session :- ")</f>
        <v xml:space="preserve">सत्र :- </v>
      </c>
      <c r="K229" s="939"/>
      <c r="L229" s="939"/>
      <c r="M229" s="939"/>
      <c r="N229" s="949" t="str">
        <f>IF(AND(N232=""),"",'Marks Entry Nursery'!$I$2)</f>
        <v>2025-26</v>
      </c>
      <c r="O229" s="949"/>
      <c r="P229" s="949"/>
      <c r="Q229" s="967"/>
      <c r="R229" s="347" t="str">
        <f>IF('Master sheet'!$D$14="Hindi","कक्षा  :-","CLASS :- ")</f>
        <v>कक्षा  :-</v>
      </c>
      <c r="S229" s="937" t="str">
        <f>IFERROR(IF(AND(AD232=""),"",VLOOKUP(AD232,Marks,2,0)),"")</f>
        <v>PP+5</v>
      </c>
      <c r="T229" s="937"/>
      <c r="U229" s="938" t="str">
        <f>IF('Master sheet'!$D$14="Hindi","सेक्शन :-","Section :- ")</f>
        <v>सेक्शन :-</v>
      </c>
      <c r="V229" s="938"/>
      <c r="W229" s="938"/>
      <c r="X229" s="937" t="str">
        <f>IFERROR(IF(AND(AD232=""),"",VLOOKUP(AD232,Marks,3,0)),"")</f>
        <v>A</v>
      </c>
      <c r="Y229" s="937"/>
      <c r="Z229" s="939" t="str">
        <f>IF('Master sheet'!$D$14="Hindi","सत्र :- ","Session :- ")</f>
        <v xml:space="preserve">सत्र :- </v>
      </c>
      <c r="AA229" s="939"/>
      <c r="AB229" s="939"/>
      <c r="AC229" s="939"/>
      <c r="AD229" s="949" t="str">
        <f>IF(AND(AD232=""),"",'Marks Entry Nursery'!$I$2)</f>
        <v>2025-26</v>
      </c>
      <c r="AE229" s="949"/>
      <c r="AF229" s="949"/>
    </row>
    <row r="230" spans="1:32" s="44" customFormat="1" ht="21.95" customHeight="1">
      <c r="A230" s="98">
        <f>IF(N232="","",A229+1)</f>
        <v>6</v>
      </c>
      <c r="B230" s="946" t="str">
        <f>IF('Master sheet'!$D$14="Hindi","विद्यार्थी का नाम :-","Student's Name :-")</f>
        <v>विद्यार्थी का नाम :-</v>
      </c>
      <c r="C230" s="946"/>
      <c r="D230" s="946"/>
      <c r="E230" s="947" t="str">
        <f>IFERROR(IF(AND(N232=""),"",VLOOKUP(N232,Marks,6,0)),"")</f>
        <v>KHUSHVEER SINGH</v>
      </c>
      <c r="F230" s="947"/>
      <c r="G230" s="947"/>
      <c r="H230" s="947"/>
      <c r="I230" s="947"/>
      <c r="J230" s="925" t="str">
        <f>IF('Master sheet'!$D$14="Hindi","प्रवेशांक :","SR. NO. :")</f>
        <v>प्रवेशांक :</v>
      </c>
      <c r="K230" s="925"/>
      <c r="L230" s="925"/>
      <c r="M230" s="925"/>
      <c r="N230" s="950">
        <f>IFERROR(IF(AND(N232=""),"",VLOOKUP(N232,Marks,5,0)),"")</f>
        <v>935</v>
      </c>
      <c r="O230" s="950"/>
      <c r="P230" s="950"/>
      <c r="Q230" s="967"/>
      <c r="R230" s="946" t="str">
        <f>IF('Master sheet'!$D$14="Hindi","विद्यार्थी का नाम :-","Student's Name :-")</f>
        <v>विद्यार्थी का नाम :-</v>
      </c>
      <c r="S230" s="946"/>
      <c r="T230" s="946"/>
      <c r="U230" s="947" t="str">
        <f>IFERROR(IF(AND(AD232=""),"",VLOOKUP(AD232,Marks,6,0)),"")</f>
        <v>KINJAL SAINI</v>
      </c>
      <c r="V230" s="947"/>
      <c r="W230" s="947"/>
      <c r="X230" s="947"/>
      <c r="Y230" s="947"/>
      <c r="Z230" s="925" t="str">
        <f>IF('Master sheet'!$D$14="Hindi","प्रवेशांक :","SR. NO. :")</f>
        <v>प्रवेशांक :</v>
      </c>
      <c r="AA230" s="925"/>
      <c r="AB230" s="925"/>
      <c r="AC230" s="925"/>
      <c r="AD230" s="950">
        <f>IFERROR(IF(AND(AD232=""),"",VLOOKUP(AD232,Marks,5,0)),"")</f>
        <v>940</v>
      </c>
      <c r="AE230" s="950"/>
      <c r="AF230" s="950"/>
    </row>
    <row r="231" spans="1:32" s="44" customFormat="1" ht="21.95" customHeight="1">
      <c r="A231" s="98">
        <f>IF(N232="","",A230+1)</f>
        <v>7</v>
      </c>
      <c r="B231" s="946" t="str">
        <f>IF('Master sheet'!$D$14="Hindi","पिता का नाम :-","Father's Name :-")</f>
        <v>पिता का नाम :-</v>
      </c>
      <c r="C231" s="946"/>
      <c r="D231" s="946"/>
      <c r="E231" s="947" t="str">
        <f>IFERROR(IF(AND(N232=""),"",VLOOKUP(N232,Marks,7,0)),"")</f>
        <v>PUSA RAM</v>
      </c>
      <c r="F231" s="947"/>
      <c r="G231" s="947"/>
      <c r="H231" s="947"/>
      <c r="I231" s="947"/>
      <c r="J231" s="925" t="str">
        <f>IF('Master sheet'!$D$14="Hindi","जन्म तिथि :","Date of Birth :")</f>
        <v>जन्म तिथि :</v>
      </c>
      <c r="K231" s="925"/>
      <c r="L231" s="925"/>
      <c r="M231" s="925"/>
      <c r="N231" s="951" t="str">
        <f>IFERROR(IF(AND(N232=""),"",VLOOKUP(N232,Marks,4,0)),"")</f>
        <v>24-09-2015</v>
      </c>
      <c r="O231" s="951"/>
      <c r="P231" s="951"/>
      <c r="Q231" s="967"/>
      <c r="R231" s="946" t="str">
        <f>IF('Master sheet'!$D$14="Hindi","पिता का नाम :-","Father's Name :-")</f>
        <v>पिता का नाम :-</v>
      </c>
      <c r="S231" s="946"/>
      <c r="T231" s="946"/>
      <c r="U231" s="947" t="str">
        <f>IFERROR(IF(AND(AD232=""),"",VLOOKUP(AD232,Marks,7,0)),"")</f>
        <v>DURGESH CHAND BAGRI</v>
      </c>
      <c r="V231" s="947"/>
      <c r="W231" s="947"/>
      <c r="X231" s="947"/>
      <c r="Y231" s="947"/>
      <c r="Z231" s="925" t="str">
        <f>IF('Master sheet'!$D$14="Hindi","जन्म तिथि :","Date of Birth :")</f>
        <v>जन्म तिथि :</v>
      </c>
      <c r="AA231" s="925"/>
      <c r="AB231" s="925"/>
      <c r="AC231" s="925"/>
      <c r="AD231" s="951" t="str">
        <f>IFERROR(IF(AND(AD232=""),"",VLOOKUP(AD232,Marks,4,0)),"")</f>
        <v>21-01-2016</v>
      </c>
      <c r="AE231" s="951"/>
      <c r="AF231" s="951"/>
    </row>
    <row r="232" spans="1:32" s="44" customFormat="1" ht="18" customHeight="1">
      <c r="A232" s="98">
        <f>IF(N232="","",A231+1)</f>
        <v>8</v>
      </c>
      <c r="B232" s="946" t="str">
        <f>IF('Master sheet'!$D$14="Hindi","माता का नाम :-","Mother's Name :-")</f>
        <v>माता का नाम :-</v>
      </c>
      <c r="C232" s="946"/>
      <c r="D232" s="946"/>
      <c r="E232" s="947" t="str">
        <f>IFERROR(IF(AND(N232=""),"",VLOOKUP(N232,Marks,8,0)),"")</f>
        <v>POOJA</v>
      </c>
      <c r="F232" s="947"/>
      <c r="G232" s="947"/>
      <c r="H232" s="947"/>
      <c r="I232" s="947"/>
      <c r="J232" s="925" t="str">
        <f>IF('Master sheet'!$D$14="Hindi","रोल नंबर :-","Roll No. :")</f>
        <v>रोल नंबर :-</v>
      </c>
      <c r="K232" s="925"/>
      <c r="L232" s="925"/>
      <c r="M232" s="925"/>
      <c r="N232" s="948">
        <f>IF(AD200="","",IF(AND(AD200+1&gt;$AN$7),"",AD200+1))</f>
        <v>315</v>
      </c>
      <c r="O232" s="948"/>
      <c r="P232" s="948"/>
      <c r="Q232" s="967"/>
      <c r="R232" s="946" t="str">
        <f>IF('Master sheet'!$D$14="Hindi","माता का नाम :-","Mother's Name :-")</f>
        <v>माता का नाम :-</v>
      </c>
      <c r="S232" s="946"/>
      <c r="T232" s="946"/>
      <c r="U232" s="947" t="str">
        <f>IFERROR(IF(AND(AD232=""),"",VLOOKUP(AD232,Marks,8,0)),"")</f>
        <v>PUSHPA DEVI</v>
      </c>
      <c r="V232" s="947"/>
      <c r="W232" s="947"/>
      <c r="X232" s="947"/>
      <c r="Y232" s="947"/>
      <c r="Z232" s="925" t="str">
        <f>IF('Master sheet'!$D$14="Hindi","रोल नंबर :-","Roll No. :")</f>
        <v>रोल नंबर :-</v>
      </c>
      <c r="AA232" s="925"/>
      <c r="AB232" s="925"/>
      <c r="AC232" s="925"/>
      <c r="AD232" s="966">
        <f>IF(N232="","",IF(AND(N232+1&gt;$AN$7),"",N232+1))</f>
        <v>316</v>
      </c>
      <c r="AE232" s="966"/>
      <c r="AF232" s="966"/>
    </row>
    <row r="233" spans="1:32" s="44" customFormat="1" ht="10.5" customHeight="1">
      <c r="A233" s="98">
        <f>IF(N232="","",A232+1)</f>
        <v>9</v>
      </c>
      <c r="B233" s="350"/>
      <c r="C233" s="350"/>
      <c r="D233" s="350"/>
      <c r="E233" s="346"/>
      <c r="F233" s="346"/>
      <c r="G233" s="346"/>
      <c r="H233" s="346"/>
      <c r="I233" s="346"/>
      <c r="J233" s="345"/>
      <c r="K233" s="345"/>
      <c r="L233" s="345"/>
      <c r="M233" s="345"/>
      <c r="N233" s="349"/>
      <c r="O233" s="349"/>
      <c r="P233" s="349"/>
      <c r="Q233" s="967"/>
      <c r="R233" s="72"/>
      <c r="S233" s="72"/>
      <c r="T233" s="72"/>
      <c r="U233" s="73"/>
      <c r="V233" s="73"/>
      <c r="W233" s="73"/>
      <c r="X233" s="72"/>
      <c r="Y233" s="72"/>
      <c r="Z233" s="74"/>
      <c r="AA233" s="74"/>
      <c r="AB233" s="74"/>
      <c r="AC233" s="45"/>
      <c r="AD233" s="45"/>
      <c r="AE233" s="45"/>
      <c r="AF233" s="45"/>
    </row>
    <row r="234" spans="1:32" s="44" customFormat="1" ht="21" customHeight="1">
      <c r="A234" s="98">
        <f>IF(N232="","",A233+1)</f>
        <v>10</v>
      </c>
      <c r="B234" s="655" t="str">
        <f>IF('Master sheet'!$D$14="Hindi","विषय","Subject")</f>
        <v>विषय</v>
      </c>
      <c r="C234" s="704" t="str">
        <f>IF('Master sheet'!$D$14="Hindi","अर्द्धवार्षिक","Half Yearly")</f>
        <v>अर्द्धवार्षिक</v>
      </c>
      <c r="D234" s="705"/>
      <c r="E234" s="705"/>
      <c r="F234" s="705"/>
      <c r="G234" s="910" t="str">
        <f>IF('Master sheet'!$D$14="Hindi","वार्षिक","Yearly")</f>
        <v>वार्षिक</v>
      </c>
      <c r="H234" s="911"/>
      <c r="I234" s="911"/>
      <c r="J234" s="912"/>
      <c r="K234" s="704" t="str">
        <f>IF('Master sheet'!$D$14="Hindi","सर्व योग","Grand Total")</f>
        <v>सर्व योग</v>
      </c>
      <c r="L234" s="705"/>
      <c r="M234" s="705"/>
      <c r="N234" s="706"/>
      <c r="O234" s="940" t="str">
        <f>IF('Master sheet'!$D$14="Hindi","ग्रेड","Grade")</f>
        <v>ग्रेड</v>
      </c>
      <c r="P234" s="943" t="str">
        <f>IF('Master sheet'!$D$14="Hindi","परिणाम","Results")</f>
        <v>परिणाम</v>
      </c>
      <c r="Q234" s="967"/>
      <c r="R234" s="655" t="str">
        <f>IF('Master sheet'!$D$14="Hindi","विषय","Subject")</f>
        <v>विषय</v>
      </c>
      <c r="S234" s="704" t="str">
        <f>IF('Master sheet'!$D$14="Hindi","अर्द्धवार्षिक","Half Yearly")</f>
        <v>अर्द्धवार्षिक</v>
      </c>
      <c r="T234" s="705"/>
      <c r="U234" s="705"/>
      <c r="V234" s="705"/>
      <c r="W234" s="910" t="str">
        <f>IF('Master sheet'!$D$14="Hindi","वार्षिक","Yearly")</f>
        <v>वार्षिक</v>
      </c>
      <c r="X234" s="911"/>
      <c r="Y234" s="911"/>
      <c r="Z234" s="912"/>
      <c r="AA234" s="704" t="str">
        <f>IF('Master sheet'!$D$14="Hindi","सर्व योग","Grand Total")</f>
        <v>सर्व योग</v>
      </c>
      <c r="AB234" s="705"/>
      <c r="AC234" s="705"/>
      <c r="AD234" s="706"/>
      <c r="AE234" s="940" t="str">
        <f>IF('Master sheet'!$D$14="Hindi","ग्रेड","Grade")</f>
        <v>ग्रेड</v>
      </c>
      <c r="AF234" s="943" t="str">
        <f>IF('Master sheet'!$D$14="Hindi","परिणाम","Results")</f>
        <v>परिणाम</v>
      </c>
    </row>
    <row r="235" spans="1:32" s="44" customFormat="1" ht="90.75" customHeight="1">
      <c r="A235" s="98">
        <f>IF(N232="","",A234+1)</f>
        <v>11</v>
      </c>
      <c r="B235" s="655"/>
      <c r="C235" s="891" t="str">
        <f>IF('Master sheet'!$D$14="Hindi","लिखित","Written")</f>
        <v>लिखित</v>
      </c>
      <c r="D235" s="892"/>
      <c r="E235" s="891" t="str">
        <f>IF('Master sheet'!$D$14="Hindi","मौखिक","Oral")</f>
        <v>मौखिक</v>
      </c>
      <c r="F235" s="892"/>
      <c r="G235" s="891" t="str">
        <f>IF('Master sheet'!$D$14="Hindi","लिखित","Written")</f>
        <v>लिखित</v>
      </c>
      <c r="H235" s="892"/>
      <c r="I235" s="893" t="str">
        <f>IF('Master sheet'!$D$14="Hindi","मौखिक","Oral")</f>
        <v>मौखिक</v>
      </c>
      <c r="J235" s="893"/>
      <c r="K235" s="359" t="str">
        <f>IF('Master sheet'!$D$14="Hindi","लिखित","Written")</f>
        <v>लिखित</v>
      </c>
      <c r="L235" s="359" t="str">
        <f>IF('Master sheet'!$D$14="Hindi","मौखिक","Oral")</f>
        <v>मौखिक</v>
      </c>
      <c r="M235" s="894" t="str">
        <f>IF('Master sheet'!$D$14="Hindi","कुल विषय योग ","Subject Total")</f>
        <v xml:space="preserve">कुल विषय योग </v>
      </c>
      <c r="N235" s="895"/>
      <c r="O235" s="941"/>
      <c r="P235" s="944"/>
      <c r="Q235" s="967"/>
      <c r="R235" s="655"/>
      <c r="S235" s="891" t="str">
        <f>IF('Master sheet'!$D$14="Hindi","लिखित","Written")</f>
        <v>लिखित</v>
      </c>
      <c r="T235" s="892"/>
      <c r="U235" s="891" t="str">
        <f>IF('Master sheet'!$D$14="Hindi","मौखिक","Oral")</f>
        <v>मौखिक</v>
      </c>
      <c r="V235" s="892"/>
      <c r="W235" s="891" t="str">
        <f>IF('Master sheet'!$D$14="Hindi","लिखित","Written")</f>
        <v>लिखित</v>
      </c>
      <c r="X235" s="892"/>
      <c r="Y235" s="893" t="str">
        <f>IF('Master sheet'!$D$14="Hindi","मौखिक","Oral")</f>
        <v>मौखिक</v>
      </c>
      <c r="Z235" s="893"/>
      <c r="AA235" s="359" t="str">
        <f>IF('Master sheet'!$D$14="Hindi","लिखित","Written")</f>
        <v>लिखित</v>
      </c>
      <c r="AB235" s="359" t="str">
        <f>IF('Master sheet'!$D$14="Hindi","मौखिक","Oral")</f>
        <v>मौखिक</v>
      </c>
      <c r="AC235" s="894" t="str">
        <f>IF('Master sheet'!$D$14="Hindi","कुल विषय योग ","Subject Total")</f>
        <v xml:space="preserve">कुल विषय योग </v>
      </c>
      <c r="AD235" s="895"/>
      <c r="AE235" s="941"/>
      <c r="AF235" s="944"/>
    </row>
    <row r="236" spans="1:32" s="44" customFormat="1" ht="18.75" customHeight="1">
      <c r="A236" s="98">
        <f>IF(N232="","",A235+1)</f>
        <v>12</v>
      </c>
      <c r="B236" s="655"/>
      <c r="C236" s="887">
        <v>30</v>
      </c>
      <c r="D236" s="888"/>
      <c r="E236" s="887">
        <v>70</v>
      </c>
      <c r="F236" s="888"/>
      <c r="G236" s="887">
        <v>30</v>
      </c>
      <c r="H236" s="888"/>
      <c r="I236" s="887">
        <v>70</v>
      </c>
      <c r="J236" s="888"/>
      <c r="K236" s="387">
        <v>60</v>
      </c>
      <c r="L236" s="387">
        <v>140</v>
      </c>
      <c r="M236" s="887">
        <v>200</v>
      </c>
      <c r="N236" s="888"/>
      <c r="O236" s="942"/>
      <c r="P236" s="945"/>
      <c r="Q236" s="967"/>
      <c r="R236" s="655"/>
      <c r="S236" s="887">
        <v>30</v>
      </c>
      <c r="T236" s="888"/>
      <c r="U236" s="887">
        <v>70</v>
      </c>
      <c r="V236" s="888"/>
      <c r="W236" s="887">
        <v>30</v>
      </c>
      <c r="X236" s="888"/>
      <c r="Y236" s="887">
        <v>70</v>
      </c>
      <c r="Z236" s="888"/>
      <c r="AA236" s="387">
        <v>60</v>
      </c>
      <c r="AB236" s="387">
        <v>140</v>
      </c>
      <c r="AC236" s="887">
        <v>200</v>
      </c>
      <c r="AD236" s="888"/>
      <c r="AE236" s="942"/>
      <c r="AF236" s="945"/>
    </row>
    <row r="237" spans="1:32" s="44" customFormat="1" ht="21" customHeight="1">
      <c r="A237" s="98">
        <f>IF(N232="","",A236+1)</f>
        <v>13</v>
      </c>
      <c r="B237" s="302" t="str">
        <f>IF('Master sheet'!D$14="Hindi","हिंदी","Hindi")</f>
        <v>हिंदी</v>
      </c>
      <c r="C237" s="656">
        <f>IFERROR(IF(AND(N232=""),"",VLOOKUP(N232,Marks,15,0)),"")</f>
        <v>29</v>
      </c>
      <c r="D237" s="658"/>
      <c r="E237" s="656">
        <f>IFERROR(IF(AND(N232=""),"",VLOOKUP(N232,Marks,16,0)),"")</f>
        <v>62</v>
      </c>
      <c r="F237" s="658"/>
      <c r="G237" s="656">
        <f>IFERROR(IF(AND(N232=""),"",VLOOKUP(N232,Marks,19,0)),"")</f>
        <v>24</v>
      </c>
      <c r="H237" s="658"/>
      <c r="I237" s="656">
        <f>IFERROR(IF(AND(N232=""),"",VLOOKUP(N232,Marks,20,0)),"")</f>
        <v>24</v>
      </c>
      <c r="J237" s="658"/>
      <c r="K237" s="379">
        <f>IFERROR(IF(AND(N232=""),"",SUM(C237,G237)),"")</f>
        <v>53</v>
      </c>
      <c r="L237" s="379">
        <f>IFERROR(IF(AND(N232=""),"",SUM(E237,I237)),"")</f>
        <v>86</v>
      </c>
      <c r="M237" s="896">
        <f>IFERROR(IF(AND(N232=""),"",SUM(K237,L237)),"")</f>
        <v>139</v>
      </c>
      <c r="N237" s="897"/>
      <c r="O237" s="79" t="str">
        <f>IFERROR(IF(AND(N232=""),"",VLOOKUP(N232,Marks,28,0)),"")</f>
        <v>C</v>
      </c>
      <c r="P237" s="208" t="str">
        <f>IFERROR(IF(AND(N232=""),"",VLOOKUP(N232,Marks,26,0)),"")</f>
        <v>P</v>
      </c>
      <c r="Q237" s="967"/>
      <c r="R237" s="302" t="str">
        <f>IF('Master sheet'!V$14="Hindi","हिंदी","Hindi")</f>
        <v>Hindi</v>
      </c>
      <c r="S237" s="656">
        <f>IFERROR(IF(AND(AD232=""),"",VLOOKUP(AD232,Marks,15,0)),"")</f>
        <v>29</v>
      </c>
      <c r="T237" s="658"/>
      <c r="U237" s="656">
        <f>IFERROR(IF(AND(AD232=""),"",VLOOKUP(AD232,Marks,16,0)),"")</f>
        <v>50</v>
      </c>
      <c r="V237" s="658"/>
      <c r="W237" s="656">
        <f>IFERROR(IF(AND(AD232=""),"",VLOOKUP(AD232,Marks,19,0)),"")</f>
        <v>24</v>
      </c>
      <c r="X237" s="658"/>
      <c r="Y237" s="656">
        <f>IFERROR(IF(AND(AD232=""),"",VLOOKUP(AD232,Marks,20,0)),"")</f>
        <v>21</v>
      </c>
      <c r="Z237" s="658"/>
      <c r="AA237" s="379">
        <f>IFERROR(IF(AND(AD232=""),"",SUM(S237,W237)),"")</f>
        <v>53</v>
      </c>
      <c r="AB237" s="379">
        <f>IFERROR(IF(AND(AD232=""),"",SUM(U237,Y237)),"")</f>
        <v>71</v>
      </c>
      <c r="AC237" s="896">
        <f>IFERROR(IF(AND(AD232=""),"",SUM(AA237,AB237)),"")</f>
        <v>124</v>
      </c>
      <c r="AD237" s="897"/>
      <c r="AE237" s="79" t="str">
        <f>IFERROR(IF(AND(AD232=""),"",VLOOKUP(AD232,Marks,28,0)),"")</f>
        <v>C</v>
      </c>
      <c r="AF237" s="208" t="str">
        <f>IFERROR(IF(AND(AD232=""),"",VLOOKUP(AD232,Marks,26,0)),"")</f>
        <v>P</v>
      </c>
    </row>
    <row r="238" spans="1:32" s="44" customFormat="1" ht="21" customHeight="1">
      <c r="A238" s="98">
        <f>IF(N232="","",A237+1)</f>
        <v>14</v>
      </c>
      <c r="B238" s="302" t="str">
        <f>IF('Master sheet'!$D$14="Hindi","गणित","Maths")</f>
        <v>गणित</v>
      </c>
      <c r="C238" s="656">
        <f>IFERROR(IF(AND(N232=""),"",VLOOKUP(N232,Marks,51,0)),"")</f>
        <v>22</v>
      </c>
      <c r="D238" s="658"/>
      <c r="E238" s="656">
        <f>IFERROR(IF(AND(N232=""),"",VLOOKUP(N232,Marks,52,0)),"")</f>
        <v>64</v>
      </c>
      <c r="F238" s="658"/>
      <c r="G238" s="656">
        <f>IFERROR(IF(AND(N232=""),"",VLOOKUP(N232,Marks,55,0)),"")</f>
        <v>26</v>
      </c>
      <c r="H238" s="658"/>
      <c r="I238" s="656">
        <f>IFERROR(IF(AND(N232=""),"",VLOOKUP(N232,Marks,56,0)),"")</f>
        <v>64</v>
      </c>
      <c r="J238" s="658"/>
      <c r="K238" s="379">
        <f>IFERROR(IF(AND(N232=""),"",SUM(C238,G238)),"")</f>
        <v>48</v>
      </c>
      <c r="L238" s="379">
        <f>IFERROR(IF(AND(N232=""),"",SUM(E238,I238)),"")</f>
        <v>128</v>
      </c>
      <c r="M238" s="896">
        <f>IFERROR(IF(AND(N232=""),"",SUM(K238,L238)),"")</f>
        <v>176</v>
      </c>
      <c r="N238" s="897"/>
      <c r="O238" s="79" t="str">
        <f>IFERROR(IF(AND(N232=""),"",VLOOKUP(N232,Marks,64,0)),"")</f>
        <v>A</v>
      </c>
      <c r="P238" s="208" t="str">
        <f>IFERROR(IF(AND(N232=""),"",VLOOKUP(N232,Marks,62,0)),"")</f>
        <v>P</v>
      </c>
      <c r="Q238" s="967"/>
      <c r="R238" s="302" t="str">
        <f>IF('Master sheet'!$D$14="Hindi","गणित","Maths")</f>
        <v>गणित</v>
      </c>
      <c r="S238" s="656">
        <f>IFERROR(IF(AND(AD232=""),"",VLOOKUP(AD232,Marks,51,0)),"")</f>
        <v>22</v>
      </c>
      <c r="T238" s="658"/>
      <c r="U238" s="656">
        <f>IFERROR(IF(AND(AD232=""),"",VLOOKUP(AD232,Marks,52,0)),"")</f>
        <v>64</v>
      </c>
      <c r="V238" s="658"/>
      <c r="W238" s="656">
        <f>IFERROR(IF(AND(AD232=""),"",VLOOKUP(AD232,Marks,55,0)),"")</f>
        <v>28</v>
      </c>
      <c r="X238" s="658"/>
      <c r="Y238" s="656">
        <f>IFERROR(IF(AND(AD232=""),"",VLOOKUP(AD232,Marks,56,0)),"")</f>
        <v>69</v>
      </c>
      <c r="Z238" s="658"/>
      <c r="AA238" s="379">
        <f>IFERROR(IF(AND(AD232=""),"",SUM(S238,W238)),"")</f>
        <v>50</v>
      </c>
      <c r="AB238" s="379">
        <f>IFERROR(IF(AND(AD232=""),"",SUM(U238,Y238)),"")</f>
        <v>133</v>
      </c>
      <c r="AC238" s="896">
        <f>IFERROR(IF(AND(AD232=""),"",SUM(AA238,AB238)),"")</f>
        <v>183</v>
      </c>
      <c r="AD238" s="897"/>
      <c r="AE238" s="79" t="str">
        <f>IFERROR(IF(AND(AD232=""),"",VLOOKUP(AD232,Marks,64,0)),"")</f>
        <v>A</v>
      </c>
      <c r="AF238" s="208" t="str">
        <f>IFERROR(IF(AND(AD232=""),"",VLOOKUP(AD232,Marks,62,0)),"")</f>
        <v>P</v>
      </c>
    </row>
    <row r="239" spans="1:32" s="44" customFormat="1" ht="21" customHeight="1">
      <c r="A239" s="98">
        <f>IF(N232="","",A238+1)</f>
        <v>15</v>
      </c>
      <c r="B239" s="389"/>
      <c r="C239" s="887">
        <v>15</v>
      </c>
      <c r="D239" s="888"/>
      <c r="E239" s="887">
        <v>35</v>
      </c>
      <c r="F239" s="888"/>
      <c r="G239" s="887">
        <v>15</v>
      </c>
      <c r="H239" s="888"/>
      <c r="I239" s="887">
        <v>35</v>
      </c>
      <c r="J239" s="888"/>
      <c r="K239" s="387">
        <v>30</v>
      </c>
      <c r="L239" s="387">
        <v>70</v>
      </c>
      <c r="M239" s="887">
        <v>100</v>
      </c>
      <c r="N239" s="888"/>
      <c r="O239" s="889"/>
      <c r="P239" s="890"/>
      <c r="Q239" s="967"/>
      <c r="R239" s="389"/>
      <c r="S239" s="887">
        <v>15</v>
      </c>
      <c r="T239" s="888"/>
      <c r="U239" s="887">
        <v>35</v>
      </c>
      <c r="V239" s="888"/>
      <c r="W239" s="887">
        <v>15</v>
      </c>
      <c r="X239" s="888"/>
      <c r="Y239" s="887">
        <v>35</v>
      </c>
      <c r="Z239" s="888"/>
      <c r="AA239" s="387">
        <v>30</v>
      </c>
      <c r="AB239" s="387">
        <v>70</v>
      </c>
      <c r="AC239" s="887">
        <v>100</v>
      </c>
      <c r="AD239" s="888"/>
      <c r="AE239" s="889"/>
      <c r="AF239" s="890"/>
    </row>
    <row r="240" spans="1:32" s="44" customFormat="1" ht="21" customHeight="1">
      <c r="A240" s="98">
        <f>IF(N232="","",A239+1)</f>
        <v>16</v>
      </c>
      <c r="B240" s="302" t="str">
        <f>IF('Master sheet'!$D$14="Hindi","अंग्रेजी","English")</f>
        <v>अंग्रेजी</v>
      </c>
      <c r="C240" s="656">
        <f>IFERROR(IF(AND(N232=""),"",VLOOKUP(N232,Marks,33,0)),"")</f>
        <v>14</v>
      </c>
      <c r="D240" s="658"/>
      <c r="E240" s="656">
        <f>IFERROR(IF(AND(N232=""),"",VLOOKUP(N232,Marks,34,0)),"")</f>
        <v>32</v>
      </c>
      <c r="F240" s="658"/>
      <c r="G240" s="656">
        <f>IFERROR(IF(AND(N232=""),"",VLOOKUP(N232,Marks,37,0)),"")</f>
        <v>10</v>
      </c>
      <c r="H240" s="658"/>
      <c r="I240" s="656">
        <f>IFERROR(IF(AND(N232=""),"",VLOOKUP(N232,Marks,38,0)),"")</f>
        <v>30</v>
      </c>
      <c r="J240" s="658"/>
      <c r="K240" s="379">
        <f>IFERROR(IF(AND(N232=""),"",SUM(C240,G240)),"")</f>
        <v>24</v>
      </c>
      <c r="L240" s="379">
        <f>IFERROR(IF(AND(N232=""),"",SUM(E240,I240)),"")</f>
        <v>62</v>
      </c>
      <c r="M240" s="896">
        <f>IFERROR(IF(AND(N232=""),"",SUM(K240,L240)),"")</f>
        <v>86</v>
      </c>
      <c r="N240" s="897"/>
      <c r="O240" s="79" t="str">
        <f>IFERROR(IF(AND(N232=""),"",VLOOKUP(N232,Marks,46,0)),"")</f>
        <v>A</v>
      </c>
      <c r="P240" s="208" t="str">
        <f>IFERROR(IF(AND(N232=""),"",VLOOKUP(N232,Marks,44,0)),"")</f>
        <v>P</v>
      </c>
      <c r="Q240" s="967"/>
      <c r="R240" s="302" t="str">
        <f>IF('Master sheet'!$D$14="Hindi","अंग्रेजी","English")</f>
        <v>अंग्रेजी</v>
      </c>
      <c r="S240" s="656">
        <f>IFERROR(IF(AND(AD232=""),"",VLOOKUP(AD232,Marks,33,0)),"")</f>
        <v>14</v>
      </c>
      <c r="T240" s="658"/>
      <c r="U240" s="656">
        <f>IFERROR(IF(AND(AD232=""),"",VLOOKUP(AD232,Marks,34,0)),"")</f>
        <v>32</v>
      </c>
      <c r="V240" s="658"/>
      <c r="W240" s="656">
        <f>IFERROR(IF(AND(AD232=""),"",VLOOKUP(AD232,Marks,37,0)),"")</f>
        <v>10</v>
      </c>
      <c r="X240" s="658"/>
      <c r="Y240" s="656">
        <f>IFERROR(IF(AND(AD232=""),"",VLOOKUP(AD232,Marks,38,0)),"")</f>
        <v>32</v>
      </c>
      <c r="Z240" s="658"/>
      <c r="AA240" s="379">
        <f>IFERROR(IF(AND(AD232=""),"",SUM(S240,W240)),"")</f>
        <v>24</v>
      </c>
      <c r="AB240" s="379">
        <f>IFERROR(IF(AND(AD232=""),"",SUM(U240,Y240)),"")</f>
        <v>64</v>
      </c>
      <c r="AC240" s="896">
        <f>IFERROR(IF(AND(AD232=""),"",SUM(AA240,AB240)),"")</f>
        <v>88</v>
      </c>
      <c r="AD240" s="897"/>
      <c r="AE240" s="79" t="str">
        <f>IFERROR(IF(AND(AD232=""),"",VLOOKUP(AD232,Marks,46,0)),"")</f>
        <v>A</v>
      </c>
      <c r="AF240" s="208" t="str">
        <f>IFERROR(IF(AND(AD232=""),"",VLOOKUP(AD232,Marks,44,0)),"")</f>
        <v>P</v>
      </c>
    </row>
    <row r="241" spans="1:32" s="44" customFormat="1" ht="25.5" customHeight="1">
      <c r="A241" s="98">
        <f>IF(N232="","",A240+1)</f>
        <v>17</v>
      </c>
      <c r="B241" s="303" t="str">
        <f>IF('Master sheet'!$D$14="Hindi","कुल योग","Total")</f>
        <v>कुल योग</v>
      </c>
      <c r="C241" s="914">
        <f>IF(AND(N232=""),"",IF(AND(C237="",C238="",C240=""),"",SUM(C237,C238,C240)))</f>
        <v>65</v>
      </c>
      <c r="D241" s="916"/>
      <c r="E241" s="914">
        <f>IF(AND(N232=""),"",IF(AND(E237="",E238="",E240=""),"",SUM(E237,E238,E240)))</f>
        <v>158</v>
      </c>
      <c r="F241" s="916"/>
      <c r="G241" s="914">
        <f>IF(AND(N232=""),"",IF(AND(G237="",G238="",G240=""),"",SUM(G237,G238,G240)))</f>
        <v>60</v>
      </c>
      <c r="H241" s="916"/>
      <c r="I241" s="914">
        <f>IF(AND(N232=""),"",IF(AND(I237="",I238="",I240=""),"",SUM(I237,I238,I240)))</f>
        <v>118</v>
      </c>
      <c r="J241" s="916"/>
      <c r="K241" s="380">
        <f>IF(AND(N232=""),"",IF(AND(K237="",K238="",K240=""),"",SUM(K237,K238,K240)))</f>
        <v>125</v>
      </c>
      <c r="L241" s="380">
        <f>IF(AND(N232=""),"",IF(AND(L237="",L238="",L240=""),"",SUM(L237,L238,L240)))</f>
        <v>276</v>
      </c>
      <c r="M241" s="896">
        <f>IF(AND(N232=""),"",IF(AND(M237="",M238="",M240=""),"",SUM(M237,M238,M240)))</f>
        <v>401</v>
      </c>
      <c r="N241" s="897"/>
      <c r="O241" s="388" t="str">
        <f>IFERROR(IF(AND(N232=""),"",VLOOKUP(N232,Marks,119,0)),"")</f>
        <v>B</v>
      </c>
      <c r="P241" s="211"/>
      <c r="Q241" s="967"/>
      <c r="R241" s="303" t="str">
        <f>IF('Master sheet'!$D$14="Hindi","कुल योग","Total")</f>
        <v>कुल योग</v>
      </c>
      <c r="S241" s="914">
        <f>IF(AND(AD232=""),"",IF(AND(S237="",S238="",S240=""),"",SUM(S237,S238,S240)))</f>
        <v>65</v>
      </c>
      <c r="T241" s="916"/>
      <c r="U241" s="914">
        <f>IF(AND(AD232=""),"",IF(AND(U237="",U238="",U240=""),"",SUM(U237,U238,U240)))</f>
        <v>146</v>
      </c>
      <c r="V241" s="916"/>
      <c r="W241" s="914">
        <f>IF(AND(AD232=""),"",IF(AND(W237="",W238="",W240=""),"",SUM(W237,W238,W240)))</f>
        <v>62</v>
      </c>
      <c r="X241" s="916"/>
      <c r="Y241" s="914">
        <f>IF(AND(AD232=""),"",IF(AND(Y237="",Y238="",Y240=""),"",SUM(Y237,Y238,Y240)))</f>
        <v>122</v>
      </c>
      <c r="Z241" s="916"/>
      <c r="AA241" s="380">
        <f>IF(AND(AD232=""),"",IF(AND(AA237="",AA238="",AA240=""),"",SUM(AA237,AA238,AA240)))</f>
        <v>127</v>
      </c>
      <c r="AB241" s="380">
        <f>IF(AND(AD232=""),"",IF(AND(AB237="",AB238="",AB240=""),"",SUM(AB237,AB238,AB240)))</f>
        <v>268</v>
      </c>
      <c r="AC241" s="896">
        <f>IF(AND(AD232=""),"",IF(AND(AC237="",AC238="",AC240=""),"",SUM(AC237,AC238,AC240)))</f>
        <v>395</v>
      </c>
      <c r="AD241" s="897"/>
      <c r="AE241" s="388" t="str">
        <f>IFERROR(IF(AND(AD232=""),"",VLOOKUP(AD232,Marks,119,0)),"")</f>
        <v>B</v>
      </c>
      <c r="AF241" s="211"/>
    </row>
    <row r="242" spans="1:32" s="44" customFormat="1" ht="25.5" customHeight="1">
      <c r="A242" s="98">
        <f>IF(N232="","",A241+1)</f>
        <v>18</v>
      </c>
      <c r="B242" s="390"/>
      <c r="C242" s="887">
        <v>50</v>
      </c>
      <c r="D242" s="907"/>
      <c r="E242" s="907"/>
      <c r="F242" s="888"/>
      <c r="G242" s="887">
        <v>50</v>
      </c>
      <c r="H242" s="907"/>
      <c r="I242" s="907"/>
      <c r="J242" s="888"/>
      <c r="K242" s="887">
        <v>100</v>
      </c>
      <c r="L242" s="907"/>
      <c r="M242" s="907"/>
      <c r="N242" s="888"/>
      <c r="O242" s="908"/>
      <c r="P242" s="909"/>
      <c r="Q242" s="967"/>
      <c r="R242" s="390"/>
      <c r="S242" s="887">
        <v>50</v>
      </c>
      <c r="T242" s="907"/>
      <c r="U242" s="907"/>
      <c r="V242" s="888"/>
      <c r="W242" s="887">
        <v>50</v>
      </c>
      <c r="X242" s="907"/>
      <c r="Y242" s="907"/>
      <c r="Z242" s="888"/>
      <c r="AA242" s="887">
        <v>100</v>
      </c>
      <c r="AB242" s="907"/>
      <c r="AC242" s="907"/>
      <c r="AD242" s="888"/>
      <c r="AE242" s="908"/>
      <c r="AF242" s="909"/>
    </row>
    <row r="243" spans="1:32" s="44" customFormat="1" ht="21" customHeight="1">
      <c r="A243" s="98">
        <f>IF(N232="","",A242+1)</f>
        <v>19</v>
      </c>
      <c r="B243" s="307" t="str">
        <f>IF('Master sheet'!$D$14="Hindi","पर्यावरण अध्ययन","EVS")</f>
        <v>पर्यावरण अध्ययन</v>
      </c>
      <c r="C243" s="656">
        <f>IFERROR(IF(AND(N232=""),"",VLOOKUP(N232,Marks,69,0)),"")</f>
        <v>42</v>
      </c>
      <c r="D243" s="657"/>
      <c r="E243" s="657"/>
      <c r="F243" s="658"/>
      <c r="G243" s="656">
        <f>IFERROR(IF(AND(N232=""),"",VLOOKUP(N232,Marks,73,0)),"")</f>
        <v>49</v>
      </c>
      <c r="H243" s="657"/>
      <c r="I243" s="657"/>
      <c r="J243" s="658"/>
      <c r="K243" s="914">
        <f>IFERROR(IF(AND(N232=""),"",SUM(C243,G243)),"")</f>
        <v>91</v>
      </c>
      <c r="L243" s="915"/>
      <c r="M243" s="915"/>
      <c r="N243" s="916"/>
      <c r="O243" s="79" t="str">
        <f>IFERROR(IF(AND(N232=""),"",VLOOKUP(N232,Marks,82,0)),"")</f>
        <v>A</v>
      </c>
      <c r="P243" s="208" t="str">
        <f>IFERROR(IF(AND(N232=""),"",VLOOKUP(N232,Marks,80,0)),"")</f>
        <v>P</v>
      </c>
      <c r="Q243" s="967"/>
      <c r="R243" s="307" t="str">
        <f>IF('Master sheet'!$D$14="Hindi","पर्यावरण अध्ययन","EVS")</f>
        <v>पर्यावरण अध्ययन</v>
      </c>
      <c r="S243" s="656">
        <f>IFERROR(IF(AND(AD232=""),"",VLOOKUP(AD232,Marks,69,0)),"")</f>
        <v>41</v>
      </c>
      <c r="T243" s="657"/>
      <c r="U243" s="657"/>
      <c r="V243" s="658"/>
      <c r="W243" s="656">
        <f>IFERROR(IF(AND(AD232=""),"",VLOOKUP(AD232,Marks,73,0)),"")</f>
        <v>48</v>
      </c>
      <c r="X243" s="657"/>
      <c r="Y243" s="657"/>
      <c r="Z243" s="658"/>
      <c r="AA243" s="914">
        <f>IFERROR(IF(AND(AD232=""),"",SUM(S243,W243)),"")</f>
        <v>89</v>
      </c>
      <c r="AB243" s="915"/>
      <c r="AC243" s="915"/>
      <c r="AD243" s="916"/>
      <c r="AE243" s="79" t="str">
        <f>IFERROR(IF(AND(AD232=""),"",VLOOKUP(AD232,Marks,82,0)),"")</f>
        <v>A</v>
      </c>
      <c r="AF243" s="208" t="str">
        <f>IFERROR(IF(AND(AD232=""),"",VLOOKUP(AD232,Marks,80,0)),"")</f>
        <v>P</v>
      </c>
    </row>
    <row r="244" spans="1:32" s="44" customFormat="1" ht="9" customHeight="1">
      <c r="A244" s="98">
        <f>IF(N232="","",A243+1)</f>
        <v>20</v>
      </c>
      <c r="B244" s="913"/>
      <c r="C244" s="913"/>
      <c r="D244" s="913"/>
      <c r="E244" s="913"/>
      <c r="F244" s="913"/>
      <c r="G244" s="913"/>
      <c r="H244" s="913"/>
      <c r="I244" s="913"/>
      <c r="J244" s="913"/>
      <c r="K244" s="913"/>
      <c r="L244" s="913"/>
      <c r="M244" s="913"/>
      <c r="N244" s="913"/>
      <c r="O244" s="913"/>
      <c r="P244" s="913"/>
      <c r="Q244" s="967"/>
      <c r="R244" s="913"/>
      <c r="S244" s="913"/>
      <c r="T244" s="913"/>
      <c r="U244" s="913"/>
      <c r="V244" s="913"/>
      <c r="W244" s="913"/>
      <c r="X244" s="913"/>
      <c r="Y244" s="913"/>
      <c r="Z244" s="913"/>
      <c r="AA244" s="913"/>
      <c r="AB244" s="913"/>
      <c r="AC244" s="913"/>
      <c r="AD244" s="913"/>
      <c r="AE244" s="913"/>
      <c r="AF244" s="913"/>
    </row>
    <row r="245" spans="1:32" s="44" customFormat="1" ht="18.95" customHeight="1">
      <c r="A245" s="98">
        <f>IF(N232="","",A244+1)</f>
        <v>21</v>
      </c>
      <c r="B245" s="964" t="str">
        <f>IF('Master sheet'!$D$14="Hindi","अतिरिक्त विषय ","Extra Subject")</f>
        <v xml:space="preserve">अतिरिक्त विषय </v>
      </c>
      <c r="C245" s="964"/>
      <c r="D245" s="964"/>
      <c r="E245" s="964"/>
      <c r="F245" s="964"/>
      <c r="G245" s="964"/>
      <c r="H245" s="964"/>
      <c r="I245" s="964"/>
      <c r="J245" s="964"/>
      <c r="K245" s="964"/>
      <c r="L245" s="964"/>
      <c r="M245" s="964"/>
      <c r="N245" s="964"/>
      <c r="O245" s="964"/>
      <c r="P245" s="964"/>
      <c r="Q245" s="967"/>
      <c r="R245" s="965" t="str">
        <f>IF('Master sheet'!$D$14="Hindi","अतिरिक्त विषय ","Extra Subject")</f>
        <v xml:space="preserve">अतिरिक्त विषय </v>
      </c>
      <c r="S245" s="965"/>
      <c r="T245" s="965"/>
      <c r="U245" s="965"/>
      <c r="V245" s="965"/>
      <c r="W245" s="965"/>
      <c r="X245" s="965"/>
      <c r="Y245" s="965"/>
      <c r="Z245" s="965"/>
      <c r="AA245" s="965"/>
      <c r="AB245" s="965"/>
      <c r="AC245" s="965"/>
      <c r="AD245" s="965"/>
      <c r="AE245" s="965"/>
      <c r="AF245" s="965"/>
    </row>
    <row r="246" spans="1:32" s="411" customFormat="1" ht="18.95" customHeight="1">
      <c r="A246" s="98">
        <f>IF(N232="","",A245+1)</f>
        <v>22</v>
      </c>
      <c r="B246" s="410" t="str">
        <f>IF('Master sheet'!$D$14="Hindi","विषय","Subject")</f>
        <v>विषय</v>
      </c>
      <c r="C246" s="962" t="str">
        <f>IF('Master sheet'!$D$14="Hindi","पूर्णांक","M.M.")</f>
        <v>पूर्णांक</v>
      </c>
      <c r="D246" s="963"/>
      <c r="E246" s="962" t="str">
        <f>IF('Master sheet'!$D$14="Hindi","प्राप्तांक","Ob.M.")</f>
        <v>प्राप्तांक</v>
      </c>
      <c r="F246" s="963"/>
      <c r="G246" s="962" t="str">
        <f>IF('Master sheet'!$D$14="Hindi","ग्रेड","Grade")</f>
        <v>ग्रेड</v>
      </c>
      <c r="H246" s="963"/>
      <c r="I246" s="962" t="str">
        <f>IF('Master sheet'!$D$14="Hindi","विषय","Subject")</f>
        <v>विषय</v>
      </c>
      <c r="J246" s="963"/>
      <c r="K246" s="962" t="str">
        <f>IF('Master sheet'!$D$14="Hindi","पूर्णांक","M.M.")</f>
        <v>पूर्णांक</v>
      </c>
      <c r="L246" s="963"/>
      <c r="M246" s="962" t="str">
        <f>IF('Master sheet'!$D$14="Hindi","प्राप्तांक","Ob.M.")</f>
        <v>प्राप्तांक</v>
      </c>
      <c r="N246" s="963"/>
      <c r="O246" s="962" t="str">
        <f>IF('Master sheet'!$D$14="Hindi","ग्रेड","Grade")</f>
        <v>ग्रेड</v>
      </c>
      <c r="P246" s="963"/>
      <c r="Q246" s="967"/>
      <c r="R246" s="410" t="str">
        <f>IF('Master sheet'!$D$14="Hindi","विषय","Subject")</f>
        <v>विषय</v>
      </c>
      <c r="S246" s="962" t="str">
        <f>IF('Master sheet'!$D$14="Hindi","पूर्णांक","M.M.")</f>
        <v>पूर्णांक</v>
      </c>
      <c r="T246" s="963"/>
      <c r="U246" s="962" t="str">
        <f>IF('Master sheet'!$D$14="Hindi","प्राप्तांक","Ob.M.")</f>
        <v>प्राप्तांक</v>
      </c>
      <c r="V246" s="963"/>
      <c r="W246" s="962" t="str">
        <f>IF('Master sheet'!$D$14="Hindi","ग्रेड","Grade")</f>
        <v>ग्रेड</v>
      </c>
      <c r="X246" s="963"/>
      <c r="Y246" s="962" t="str">
        <f>IF('Master sheet'!$D$14="Hindi","विषय","Subject")</f>
        <v>विषय</v>
      </c>
      <c r="Z246" s="963"/>
      <c r="AA246" s="962" t="str">
        <f>IF('Master sheet'!$D$14="Hindi","पूर्णांक","M.M.")</f>
        <v>पूर्णांक</v>
      </c>
      <c r="AB246" s="963"/>
      <c r="AC246" s="962" t="str">
        <f>IF('Master sheet'!$D$14="Hindi","प्राप्तांक","Ob.M.")</f>
        <v>प्राप्तांक</v>
      </c>
      <c r="AD246" s="963"/>
      <c r="AE246" s="962" t="str">
        <f>IF('Master sheet'!$D$14="Hindi","ग्रेड","Grade")</f>
        <v>ग्रेड</v>
      </c>
      <c r="AF246" s="963"/>
    </row>
    <row r="247" spans="1:32" s="44" customFormat="1" ht="22.5" customHeight="1">
      <c r="A247" s="98">
        <f>IF(N232="","",A246+1)</f>
        <v>23</v>
      </c>
      <c r="B247" s="302" t="str">
        <f>IF(AND(N232=""),"",'Result Sheet'!$DA$4)</f>
        <v>COMPUTER</v>
      </c>
      <c r="C247" s="898">
        <f>IF(AND(N232=""),"",'Result Sheet'!$DC$7)</f>
        <v>100</v>
      </c>
      <c r="D247" s="898"/>
      <c r="E247" s="899">
        <f>IFERROR(IF(AND(N232=""),"",VLOOKUP(N232,Marks,106,0)),"")</f>
        <v>0</v>
      </c>
      <c r="F247" s="899"/>
      <c r="G247" s="900" t="str">
        <f>IFERROR(IF(AND(N232=""),"",VLOOKUP(N232,Marks,107,0)),"")</f>
        <v/>
      </c>
      <c r="H247" s="900"/>
      <c r="I247" s="901" t="str">
        <f>IF(AND(N232=""),"",'Result Sheet'!$DE$4)</f>
        <v>G.K.</v>
      </c>
      <c r="J247" s="901"/>
      <c r="K247" s="898">
        <f>IF(AND(N232=""),"",'Result Sheet'!$DG$7)</f>
        <v>100</v>
      </c>
      <c r="L247" s="898"/>
      <c r="M247" s="899">
        <f>IFERROR(IF(AND(N232=""),"",VLOOKUP(N232,Marks,110,0)),"")</f>
        <v>0</v>
      </c>
      <c r="N247" s="899"/>
      <c r="O247" s="900" t="str">
        <f>IFERROR(IF(AND(N232=""),"",VLOOKUP(N232,Marks,111,0)),"")</f>
        <v/>
      </c>
      <c r="P247" s="900"/>
      <c r="Q247" s="967"/>
      <c r="R247" s="302" t="str">
        <f>IF(AND(AD232=""),"",'Result Sheet'!$DA$4)</f>
        <v>COMPUTER</v>
      </c>
      <c r="S247" s="898">
        <f>IF(AND(AD232=""),"",'Result Sheet'!$DC$7)</f>
        <v>100</v>
      </c>
      <c r="T247" s="898"/>
      <c r="U247" s="899">
        <f>IFERROR(IF(AND(AD232=""),"",VLOOKUP(AD232,Marks,106,0)),"")</f>
        <v>0</v>
      </c>
      <c r="V247" s="899"/>
      <c r="W247" s="900" t="str">
        <f>IFERROR(IF(AND(AD232=""),"",VLOOKUP(AD232,Marks,107,0)),"")</f>
        <v/>
      </c>
      <c r="X247" s="900"/>
      <c r="Y247" s="901" t="str">
        <f>IF(AND(AD232=""),"",'Result Sheet'!$DE$4)</f>
        <v>G.K.</v>
      </c>
      <c r="Z247" s="901"/>
      <c r="AA247" s="898">
        <f>IF(AND(AD232=""),"",'Result Sheet'!$DG$7)</f>
        <v>100</v>
      </c>
      <c r="AB247" s="898"/>
      <c r="AC247" s="899">
        <f>IFERROR(IF(AND(AD232=""),"",VLOOKUP(AD232,Marks,110,0)),"")</f>
        <v>0</v>
      </c>
      <c r="AD247" s="899"/>
      <c r="AE247" s="900" t="str">
        <f>IFERROR(IF(AND(AD232=""),"",VLOOKUP(AD232,Marks,111,0)),"")</f>
        <v/>
      </c>
      <c r="AF247" s="900"/>
    </row>
    <row r="248" spans="1:32" s="44" customFormat="1" ht="22.5" customHeight="1">
      <c r="A248" s="98">
        <f>IF(N232="","",A247+1)</f>
        <v>24</v>
      </c>
      <c r="B248" s="918" t="str">
        <f>IF('Master sheet'!$D$14="Hindi","विषय","Subject")</f>
        <v>विषय</v>
      </c>
      <c r="C248" s="918"/>
      <c r="D248" s="919" t="str">
        <f>IF('Master sheet'!$D$14="Hindi","प्राप्तांक","Marks ")</f>
        <v>प्राप्तांक</v>
      </c>
      <c r="E248" s="920"/>
      <c r="F248" s="305" t="str">
        <f>IF('Master sheet'!$D$14="Hindi","ग्रेड","Grade")</f>
        <v>ग्रेड</v>
      </c>
      <c r="G248" s="918" t="str">
        <f>IF('Master sheet'!$D$14="Hindi","विषय","Subject")</f>
        <v>विषय</v>
      </c>
      <c r="H248" s="918"/>
      <c r="I248" s="919" t="str">
        <f>IF('Master sheet'!$D$14="Hindi","प्राप्तांक","Marks")</f>
        <v>प्राप्तांक</v>
      </c>
      <c r="J248" s="920"/>
      <c r="K248" s="305" t="str">
        <f>IF('Master sheet'!$D$14="Hindi","ग्रेड","Grade")</f>
        <v>ग्रेड</v>
      </c>
      <c r="L248" s="918" t="str">
        <f>IF('Master sheet'!$D$14="Hindi","विषय","Subject")</f>
        <v>विषय</v>
      </c>
      <c r="M248" s="918"/>
      <c r="N248" s="919" t="str">
        <f>IF('Master sheet'!$D$14="Hindi","प्राप्तांक","Marks")</f>
        <v>प्राप्तांक</v>
      </c>
      <c r="O248" s="920"/>
      <c r="P248" s="344" t="str">
        <f>IF('Master sheet'!$D$14="Hindi","ग्रेड","Grade")</f>
        <v>ग्रेड</v>
      </c>
      <c r="Q248" s="967"/>
      <c r="R248" s="918" t="str">
        <f>IF('Master sheet'!$D$14="Hindi","विषय","Subject")</f>
        <v>विषय</v>
      </c>
      <c r="S248" s="918"/>
      <c r="T248" s="919" t="str">
        <f>IF('Master sheet'!$D$14="Hindi","प्राप्तांक","Marks")</f>
        <v>प्राप्तांक</v>
      </c>
      <c r="U248" s="920"/>
      <c r="V248" s="305" t="str">
        <f>IF('Master sheet'!$D$14="Hindi","ग्रेड","Grade")</f>
        <v>ग्रेड</v>
      </c>
      <c r="W248" s="918" t="str">
        <f>IF('Master sheet'!$D$14="Hindi","विषय","Subject")</f>
        <v>विषय</v>
      </c>
      <c r="X248" s="918"/>
      <c r="Y248" s="919" t="str">
        <f>IF('Master sheet'!$D$14="Hindi","प्राप्तांक","Marks")</f>
        <v>प्राप्तांक</v>
      </c>
      <c r="Z248" s="920"/>
      <c r="AA248" s="305" t="str">
        <f>IF('Master sheet'!$D$14="Hindi","ग्रेड","Grade")</f>
        <v>ग्रेड</v>
      </c>
      <c r="AB248" s="918" t="str">
        <f>IF('Master sheet'!$D$14="Hindi","विषय","Subject")</f>
        <v>विषय</v>
      </c>
      <c r="AC248" s="918"/>
      <c r="AD248" s="919" t="str">
        <f>IF('Master sheet'!$D$14="Hindi","प्राप्तांक","Marks")</f>
        <v>प्राप्तांक</v>
      </c>
      <c r="AE248" s="920"/>
      <c r="AF248" s="344" t="str">
        <f>IF('Master sheet'!$D$14="Hindi","ग्रेड","Grade")</f>
        <v>ग्रेड</v>
      </c>
    </row>
    <row r="249" spans="1:32" s="44" customFormat="1" ht="21.75" customHeight="1">
      <c r="A249" s="98">
        <f>IF(N232="","",A248+1)</f>
        <v>25</v>
      </c>
      <c r="B249" s="921" t="str">
        <f>IF('Master sheet'!$D$14="Hindi","कार्यानुभव","WORK EXP.")</f>
        <v>कार्यानुभव</v>
      </c>
      <c r="C249" s="922"/>
      <c r="D249" s="922"/>
      <c r="E249" s="70">
        <f>IFERROR(IF(AND(N232=""),"",VLOOKUP(N232,Marks,85,0)),"")</f>
        <v>0</v>
      </c>
      <c r="F249" s="79" t="str">
        <f>IFERROR(IF(AND(N232=""),"",VLOOKUP(N232,Marks,89,0)),"")</f>
        <v/>
      </c>
      <c r="G249" s="921" t="str">
        <f>IF('Master sheet'!$D$14="Hindi","कला शिक्षा","ART EDU.")</f>
        <v>कला शिक्षा</v>
      </c>
      <c r="H249" s="922"/>
      <c r="I249" s="922"/>
      <c r="J249" s="70">
        <f>IFERROR(IF(AND(N232=""),"",VLOOKUP(N232,Marks,92,0)),"")</f>
        <v>20</v>
      </c>
      <c r="K249" s="79" t="str">
        <f>IFERROR(IF(AND(N232=""),"",VLOOKUP(N232,Marks,96,0)),"")</f>
        <v>D</v>
      </c>
      <c r="L249" s="923" t="str">
        <f>IF('Master sheet'!$D$14="Hindi","स्वा. एवं शा. शिक्षा","HE.&amp;PH. EDU.")</f>
        <v>स्वा. एवं शा. शिक्षा</v>
      </c>
      <c r="M249" s="924"/>
      <c r="N249" s="924"/>
      <c r="O249" s="70">
        <f>IFERROR(IF(AND(N232=""),"",VLOOKUP(N232,Marks,99,0)),"")</f>
        <v>47</v>
      </c>
      <c r="P249" s="79" t="str">
        <f>IFERROR(IF(AND(N232=""),"",VLOOKUP(N232,Marks,103,0)),"")</f>
        <v>C</v>
      </c>
      <c r="Q249" s="967"/>
      <c r="R249" s="901" t="str">
        <f>IF('Master sheet'!$D$14="Hindi","कार्यानुभव","WORK EXP.")</f>
        <v>कार्यानुभव</v>
      </c>
      <c r="S249" s="901"/>
      <c r="T249" s="901"/>
      <c r="U249" s="70">
        <f>IFERROR(IF(AND(AD232=""),"",VLOOKUP(AD232,Marks,85,0)),"")</f>
        <v>0</v>
      </c>
      <c r="V249" s="79" t="str">
        <f>IFERROR(IF(AND(AD232=""),"",VLOOKUP(AD232,Marks,89,0)),"")</f>
        <v/>
      </c>
      <c r="W249" s="901" t="str">
        <f>IF('Master sheet'!$D$14="Hindi","कला शिक्षा","ART EDU.")</f>
        <v>कला शिक्षा</v>
      </c>
      <c r="X249" s="901"/>
      <c r="Y249" s="901"/>
      <c r="Z249" s="70">
        <f>IFERROR(IF(AND(AD232=""),"",VLOOKUP(AD232,Marks,92,0)),"")</f>
        <v>21</v>
      </c>
      <c r="AA249" s="79" t="str">
        <f>IFERROR(IF(AND(AD232=""),"",VLOOKUP(AD232,Marks,96,0)),"")</f>
        <v>C</v>
      </c>
      <c r="AB249" s="961" t="str">
        <f>IF('Master sheet'!$D$14="Hindi","स्वा. एवं शा. शिक्षा","HE.&amp;PH. EDU.")</f>
        <v>स्वा. एवं शा. शिक्षा</v>
      </c>
      <c r="AC249" s="961"/>
      <c r="AD249" s="961"/>
      <c r="AE249" s="70">
        <f>IFERROR(IF(AND(AD232=""),"",VLOOKUP(AD232,Marks,99,0)),"")</f>
        <v>48</v>
      </c>
      <c r="AF249" s="79" t="str">
        <f>IFERROR(IF(AND(AD232=""),"",VLOOKUP(AD232,Marks,103,0)),"")</f>
        <v>C</v>
      </c>
    </row>
    <row r="250" spans="1:32" s="44" customFormat="1" ht="21" customHeight="1">
      <c r="A250" s="98">
        <f>IF(N232="","",A249+1)</f>
        <v>26</v>
      </c>
      <c r="B250" s="903" t="str">
        <f>IF('Master sheet'!$D$14="Hindi","कुल कार्य दिवस :-","Total Meeting :-")</f>
        <v>कुल कार्य दिवस :-</v>
      </c>
      <c r="C250" s="903"/>
      <c r="D250" s="903"/>
      <c r="E250" s="902">
        <f>IFERROR(IF(AND(N232=""),"",VLOOKUP(N232,Marks,117,0)),"")</f>
        <v>220</v>
      </c>
      <c r="F250" s="902"/>
      <c r="G250" s="902"/>
      <c r="H250" s="902"/>
      <c r="I250" s="903" t="str">
        <f>IF('Master sheet'!$D$14="Hindi","कुल उपस्थिति :-","Total Attendance :-")</f>
        <v>कुल उपस्थिति :-</v>
      </c>
      <c r="J250" s="903"/>
      <c r="K250" s="903"/>
      <c r="L250" s="903"/>
      <c r="M250" s="904">
        <f>IFERROR(IF(AND(N232=""),"",VLOOKUP(N232,Marks,118,0)),"")</f>
        <v>4</v>
      </c>
      <c r="N250" s="904"/>
      <c r="O250" s="904"/>
      <c r="P250" s="904"/>
      <c r="Q250" s="967"/>
      <c r="R250" s="903" t="str">
        <f>IF('Master sheet'!$D$14="Hindi","कुल कार्य दिवस :-","Total Meeting :-")</f>
        <v>कुल कार्य दिवस :-</v>
      </c>
      <c r="S250" s="903"/>
      <c r="T250" s="903"/>
      <c r="U250" s="902">
        <f>IFERROR(IF(AND(AD232=""),"",VLOOKUP(AD232,Marks,117,0)),"")</f>
        <v>220</v>
      </c>
      <c r="V250" s="902"/>
      <c r="W250" s="902"/>
      <c r="X250" s="902"/>
      <c r="Y250" s="903" t="str">
        <f>IF('Master sheet'!$D$14="Hindi","कुल उपस्थिति :-","Total Attendance :-")</f>
        <v>कुल उपस्थिति :-</v>
      </c>
      <c r="Z250" s="903"/>
      <c r="AA250" s="903"/>
      <c r="AB250" s="903"/>
      <c r="AC250" s="904">
        <f>IFERROR(IF(AND(AD232=""),"",VLOOKUP(AD232,Marks,118,0)),"")</f>
        <v>26</v>
      </c>
      <c r="AD250" s="904"/>
      <c r="AE250" s="904"/>
      <c r="AF250" s="904"/>
    </row>
    <row r="251" spans="1:32" s="44" customFormat="1" ht="21" customHeight="1">
      <c r="A251" s="98">
        <f>IF(N232="","",A250+1)</f>
        <v>27</v>
      </c>
      <c r="B251" s="903" t="str">
        <f>IF('Master sheet'!$D$14="Hindi","परिणाम :-","Result :-")</f>
        <v>परिणाम :-</v>
      </c>
      <c r="C251" s="903"/>
      <c r="D251" s="903"/>
      <c r="E251" s="926" t="str">
        <f>IFERROR(IF(AND(N232=""),"",VLOOKUP(N232,Marks,116,0)),"")</f>
        <v>कक्षोंन्नति</v>
      </c>
      <c r="F251" s="926"/>
      <c r="G251" s="926"/>
      <c r="H251" s="926"/>
      <c r="I251" s="903" t="str">
        <f>IF('Master sheet'!$D$14="Hindi","परिणाम प्रतिशत में :-","Result in Percentage :-")</f>
        <v>परिणाम प्रतिशत में :-</v>
      </c>
      <c r="J251" s="903"/>
      <c r="K251" s="903"/>
      <c r="L251" s="903"/>
      <c r="M251" s="927">
        <f>IFERROR(IF(AND(N232=""),"",VLOOKUP(N232,Marks,113,0)),"")</f>
        <v>80.2</v>
      </c>
      <c r="N251" s="927"/>
      <c r="O251" s="927"/>
      <c r="P251" s="927"/>
      <c r="Q251" s="967"/>
      <c r="R251" s="903" t="str">
        <f>IF('Master sheet'!$D$14="Hindi","परिणाम :-","Result :-")</f>
        <v>परिणाम :-</v>
      </c>
      <c r="S251" s="903"/>
      <c r="T251" s="903"/>
      <c r="U251" s="926" t="str">
        <f>IFERROR(IF(AND(AD232=""),"",VLOOKUP(AD232,Marks,116,0)),"")</f>
        <v>कक्षोंन्नति</v>
      </c>
      <c r="V251" s="926"/>
      <c r="W251" s="926"/>
      <c r="X251" s="926"/>
      <c r="Y251" s="903" t="str">
        <f>IF('Master sheet'!$D$14="Hindi","परिणाम प्रतिशत में :-","Result in Percentage :-")</f>
        <v>परिणाम प्रतिशत में :-</v>
      </c>
      <c r="Z251" s="903"/>
      <c r="AA251" s="903"/>
      <c r="AB251" s="903"/>
      <c r="AC251" s="927">
        <f>IFERROR(IF(AND(AD232=""),"",VLOOKUP(AD232,Marks,113,0)),"")</f>
        <v>79</v>
      </c>
      <c r="AD251" s="927"/>
      <c r="AE251" s="927"/>
      <c r="AF251" s="927"/>
    </row>
    <row r="252" spans="1:32" s="44" customFormat="1" ht="21" customHeight="1">
      <c r="A252" s="98">
        <f>IF(N232="","",A251+1)</f>
        <v>28</v>
      </c>
      <c r="B252" s="903" t="str">
        <f>IF('Master sheet'!$D$14="Hindi","श्रेणी / ग्रेड :-","Division / Grade :-")</f>
        <v>श्रेणी / ग्रेड :-</v>
      </c>
      <c r="C252" s="903"/>
      <c r="D252" s="903"/>
      <c r="E252" s="209" t="str">
        <f>IFERROR(IF(AND(N232=""),"",VLOOKUP(N232,Marks,114,0)),"")</f>
        <v>I</v>
      </c>
      <c r="F252" s="210" t="s">
        <v>128</v>
      </c>
      <c r="G252" s="928" t="str">
        <f>IFERROR(IF(AND(N232=""),"",VLOOKUP(N232,Marks,119,0)),"")</f>
        <v>B</v>
      </c>
      <c r="H252" s="928"/>
      <c r="I252" s="903" t="str">
        <f>IF('Master sheet'!$D$14="Hindi","कक्षा में स्थान :-","Position in the Class :-")</f>
        <v>कक्षा में स्थान :-</v>
      </c>
      <c r="J252" s="903"/>
      <c r="K252" s="903"/>
      <c r="L252" s="903"/>
      <c r="M252" s="929">
        <f>IFERROR(IF(AND(N232=""),"",VLOOKUP(N232,Marks,115,0)),"")</f>
        <v>13.999999999999998</v>
      </c>
      <c r="N252" s="929"/>
      <c r="O252" s="929"/>
      <c r="P252" s="929"/>
      <c r="Q252" s="967"/>
      <c r="R252" s="903" t="str">
        <f>IF('Master sheet'!$D$14="Hindi","श्रेणी / ग्रेड :-","Division / Grade :-")</f>
        <v>श्रेणी / ग्रेड :-</v>
      </c>
      <c r="S252" s="903"/>
      <c r="T252" s="903"/>
      <c r="U252" s="209" t="str">
        <f>IFERROR(IF(AND(AD232=""),"",VLOOKUP(AD232,Marks,114,0)),"")</f>
        <v>I</v>
      </c>
      <c r="V252" s="210" t="s">
        <v>128</v>
      </c>
      <c r="W252" s="928" t="str">
        <f>IFERROR(IF(AND(AD232=""),"",VLOOKUP(AD232,Marks,119,0)),"")</f>
        <v>B</v>
      </c>
      <c r="X252" s="928"/>
      <c r="Y252" s="903" t="str">
        <f>IF('Master sheet'!$D$14="Hindi","कक्षा में स्थान :-","Position in the Class :-")</f>
        <v>कक्षा में स्थान :-</v>
      </c>
      <c r="Z252" s="903"/>
      <c r="AA252" s="903"/>
      <c r="AB252" s="903"/>
      <c r="AC252" s="929">
        <f>IFERROR(IF(AND(AD232=""),"",VLOOKUP(AD232,Marks,115,0)),"")</f>
        <v>17.000000000000298</v>
      </c>
      <c r="AD252" s="929"/>
      <c r="AE252" s="929"/>
      <c r="AF252" s="929"/>
    </row>
    <row r="253" spans="1:32" s="44" customFormat="1" ht="21" customHeight="1">
      <c r="A253" s="98">
        <f>IF(N232="","",A252+1)</f>
        <v>29</v>
      </c>
      <c r="B253" s="930" t="str">
        <f>IF('Master sheet'!$D$14="Hindi","परीक्षा परिणाम घोषणा दिनांक :-","Result Declaration Date :-")</f>
        <v>परीक्षा परिणाम घोषणा दिनांक :-</v>
      </c>
      <c r="C253" s="930"/>
      <c r="D253" s="930"/>
      <c r="E253" s="931">
        <f>IFERROR(IF(AND(N232=""),"",'Master sheet'!$D$13),"")</f>
        <v>46106</v>
      </c>
      <c r="F253" s="931"/>
      <c r="G253" s="931"/>
      <c r="H253" s="348"/>
      <c r="I253" s="71"/>
      <c r="J253" s="71"/>
      <c r="K253" s="45"/>
      <c r="L253" s="71"/>
      <c r="M253" s="71"/>
      <c r="N253" s="71"/>
      <c r="O253" s="71"/>
      <c r="P253" s="71"/>
      <c r="Q253" s="967"/>
      <c r="R253" s="930" t="str">
        <f>IF('Master sheet'!$D$14="Hindi","परीक्षा परिणाम घोषणा दिनांक :-","Result Declaration Date :-")</f>
        <v>परीक्षा परिणाम घोषणा दिनांक :-</v>
      </c>
      <c r="S253" s="930"/>
      <c r="T253" s="930"/>
      <c r="U253" s="931">
        <f>IFERROR(IF(AND(AD232=""),"",'Master sheet'!$D$13),"")</f>
        <v>46106</v>
      </c>
      <c r="V253" s="931"/>
      <c r="W253" s="931"/>
      <c r="X253" s="348"/>
      <c r="Y253" s="71"/>
      <c r="Z253" s="71"/>
      <c r="AA253" s="45"/>
      <c r="AB253" s="71"/>
      <c r="AC253" s="71"/>
      <c r="AD253" s="71"/>
      <c r="AE253" s="71"/>
      <c r="AF253" s="71"/>
    </row>
    <row r="254" spans="1:32" s="44" customFormat="1" ht="39" customHeight="1">
      <c r="A254" s="98">
        <f>IF(N232="","",A253+1)</f>
        <v>30</v>
      </c>
      <c r="B254" s="932" t="str">
        <f>IFERROR(IF(AND(N232=""),"",'Result Sheet'!$DO$211),"")</f>
        <v>( PUSHPENDRA JAWRA )</v>
      </c>
      <c r="C254" s="932"/>
      <c r="D254" s="932"/>
      <c r="E254" s="932"/>
      <c r="F254" s="933" t="str">
        <f>IF(AND(N232=""),"",CONCATENATE("(",'Master sheet'!$D$17," )"))</f>
        <v>(Suresh Kumar )</v>
      </c>
      <c r="G254" s="933"/>
      <c r="H254" s="933"/>
      <c r="I254" s="933"/>
      <c r="J254" s="933"/>
      <c r="K254" s="933" t="str">
        <f>IF(AND(N232=""),"",CONCATENATE("(",'Master sheet'!$D$15," )"))</f>
        <v>(Dewanand )</v>
      </c>
      <c r="L254" s="933"/>
      <c r="M254" s="933"/>
      <c r="N254" s="933"/>
      <c r="O254" s="933"/>
      <c r="P254" s="933"/>
      <c r="Q254" s="967"/>
      <c r="R254" s="932" t="str">
        <f>IFERROR(IF(AND(AD232=""),"",'Result Sheet'!$DO$211),"")</f>
        <v>( PUSHPENDRA JAWRA )</v>
      </c>
      <c r="S254" s="932"/>
      <c r="T254" s="932"/>
      <c r="U254" s="932"/>
      <c r="V254" s="933" t="str">
        <f>IF(AND(AD232=""),"",CONCATENATE("(",'Master sheet'!$D$17," )"))</f>
        <v>(Suresh Kumar )</v>
      </c>
      <c r="W254" s="933"/>
      <c r="X254" s="933"/>
      <c r="Y254" s="933"/>
      <c r="Z254" s="933"/>
      <c r="AA254" s="933" t="str">
        <f>IF(AND(AD232=""),"",CONCATENATE("(",'Master sheet'!$D$15," )"))</f>
        <v>(Dewanand )</v>
      </c>
      <c r="AB254" s="933"/>
      <c r="AC254" s="933"/>
      <c r="AD254" s="933"/>
      <c r="AE254" s="933"/>
      <c r="AF254" s="933"/>
    </row>
    <row r="255" spans="1:32" s="44" customFormat="1" ht="21" customHeight="1">
      <c r="A255" s="98">
        <f>IF(N232="","",A254+1)</f>
        <v>31</v>
      </c>
      <c r="B255" s="934" t="str">
        <f>IF('Master sheet'!$D$14="Hindi","हस्ताक्षर कक्षाध्यापक","Signature of the class teacher")</f>
        <v>हस्ताक्षर कक्षाध्यापक</v>
      </c>
      <c r="C255" s="934"/>
      <c r="D255" s="934"/>
      <c r="E255" s="934"/>
      <c r="F255" s="934" t="str">
        <f>IF('Master sheet'!$D$14="Hindi","हस्ताक्षर परीक्षा प्रभारी","Signature of the exam. Incharge")</f>
        <v>हस्ताक्षर परीक्षा प्रभारी</v>
      </c>
      <c r="G255" s="934"/>
      <c r="H255" s="934"/>
      <c r="I255" s="934"/>
      <c r="J255" s="934"/>
      <c r="K255" s="934" t="str">
        <f>IF('Master sheet'!$D$14="Hindi","हस्ताक्षर संस्था प्रधान","Head of Institute's Signature")</f>
        <v>हस्ताक्षर संस्था प्रधान</v>
      </c>
      <c r="L255" s="934"/>
      <c r="M255" s="934"/>
      <c r="N255" s="934"/>
      <c r="O255" s="934"/>
      <c r="P255" s="934"/>
      <c r="Q255" s="967"/>
      <c r="R255" s="934" t="str">
        <f>IF('Master sheet'!$D$14="Hindi","हस्ताक्षर कक्षाध्यापक","Signature of the class teacher")</f>
        <v>हस्ताक्षर कक्षाध्यापक</v>
      </c>
      <c r="S255" s="934"/>
      <c r="T255" s="934"/>
      <c r="U255" s="934"/>
      <c r="V255" s="934" t="str">
        <f>IF('Master sheet'!$D$14="Hindi","हस्ताक्षर परीक्षा प्रभारी","Signature of the exam. Incharge")</f>
        <v>हस्ताक्षर परीक्षा प्रभारी</v>
      </c>
      <c r="W255" s="934"/>
      <c r="X255" s="934"/>
      <c r="Y255" s="934"/>
      <c r="Z255" s="934"/>
      <c r="AA255" s="934" t="str">
        <f>IF('Master sheet'!$D$14="Hindi","हस्ताक्षर संस्था प्रधान","Head of Institute's Signature")</f>
        <v>हस्ताक्षर संस्था प्रधान</v>
      </c>
      <c r="AB255" s="934"/>
      <c r="AC255" s="934"/>
      <c r="AD255" s="934"/>
      <c r="AE255" s="934"/>
      <c r="AF255" s="934"/>
    </row>
    <row r="257" spans="1:32" s="44" customFormat="1" ht="21.95" customHeight="1">
      <c r="A257" s="97">
        <f>IF(N264="","",1)</f>
        <v>1</v>
      </c>
      <c r="B257" s="935" t="str">
        <f>IF('Master sheet'!$D$14="Hindi","वार्षिक रिपोर्ट कार्ड ","Report Card")</f>
        <v xml:space="preserve">वार्षिक रिपोर्ट कार्ड </v>
      </c>
      <c r="C257" s="935"/>
      <c r="D257" s="935"/>
      <c r="E257" s="935"/>
      <c r="F257" s="935"/>
      <c r="G257" s="935"/>
      <c r="H257" s="935"/>
      <c r="I257" s="935"/>
      <c r="J257" s="935"/>
      <c r="K257" s="935"/>
      <c r="L257" s="935"/>
      <c r="M257" s="935"/>
      <c r="N257" s="935"/>
      <c r="O257" s="935"/>
      <c r="P257" s="935"/>
      <c r="Q257" s="967" t="s">
        <v>98</v>
      </c>
      <c r="R257" s="935" t="str">
        <f>IF('Master sheet'!$D$14="Hindi","वार्षिक रिपोर्ट कार्ड ","Report Card")</f>
        <v xml:space="preserve">वार्षिक रिपोर्ट कार्ड </v>
      </c>
      <c r="S257" s="935"/>
      <c r="T257" s="935"/>
      <c r="U257" s="935"/>
      <c r="V257" s="935"/>
      <c r="W257" s="935"/>
      <c r="X257" s="935"/>
      <c r="Y257" s="935"/>
      <c r="Z257" s="935"/>
      <c r="AA257" s="935"/>
      <c r="AB257" s="935"/>
      <c r="AC257" s="935"/>
      <c r="AD257" s="935"/>
      <c r="AE257" s="935"/>
      <c r="AF257" s="935"/>
    </row>
    <row r="258" spans="1:32" s="44" customFormat="1" ht="21.95" customHeight="1">
      <c r="A258" s="98">
        <f>IF(N264="","",A257+1)</f>
        <v>2</v>
      </c>
      <c r="B258" s="936" t="str">
        <f>IF('Master sheet'!$D$14="Hindi","शिक्षा विभाग, राजस्थान सरकार","Education Department, Rajasthan Government")</f>
        <v>शिक्षा विभाग, राजस्थान सरकार</v>
      </c>
      <c r="C258" s="936"/>
      <c r="D258" s="936"/>
      <c r="E258" s="936"/>
      <c r="F258" s="936"/>
      <c r="G258" s="936"/>
      <c r="H258" s="936"/>
      <c r="I258" s="936"/>
      <c r="J258" s="936"/>
      <c r="K258" s="936"/>
      <c r="L258" s="936"/>
      <c r="M258" s="936"/>
      <c r="N258" s="936"/>
      <c r="O258" s="936"/>
      <c r="P258" s="936"/>
      <c r="Q258" s="967"/>
      <c r="R258" s="936" t="str">
        <f>IF('Master sheet'!$D$14="Hindi","शिक्षा विभाग, राजस्थान सरकार","Education Department, Rajasthan Government")</f>
        <v>शिक्षा विभाग, राजस्थान सरकार</v>
      </c>
      <c r="S258" s="936"/>
      <c r="T258" s="936"/>
      <c r="U258" s="936"/>
      <c r="V258" s="936"/>
      <c r="W258" s="936"/>
      <c r="X258" s="936"/>
      <c r="Y258" s="936"/>
      <c r="Z258" s="936"/>
      <c r="AA258" s="936"/>
      <c r="AB258" s="936"/>
      <c r="AC258" s="936"/>
      <c r="AD258" s="936"/>
      <c r="AE258" s="936"/>
      <c r="AF258" s="936"/>
    </row>
    <row r="259" spans="1:32" s="44" customFormat="1" ht="21.95" customHeight="1">
      <c r="A259" s="98">
        <f>IF(N264="","",A258+1)</f>
        <v>3</v>
      </c>
      <c r="B259" s="968" t="str">
        <f>IF('Master sheet'!$D$14="Hindi","विद्यालय का नाम :-","School Name :- ")</f>
        <v>विद्यालय का नाम :-</v>
      </c>
      <c r="C259" s="968"/>
      <c r="D259" s="968"/>
      <c r="E259" s="969" t="str">
        <f>IF(AND(N264=""),"",IF('Master sheet'!$D$14="Hindi",'Master sheet'!$D$8,'Master sheet'!$D$7))</f>
        <v xml:space="preserve">महात्मा गाँधी राजकीय विद्यालय (अंग्रेजी माध्यम) बर, पाली </v>
      </c>
      <c r="F259" s="969"/>
      <c r="G259" s="969"/>
      <c r="H259" s="969"/>
      <c r="I259" s="969"/>
      <c r="J259" s="969"/>
      <c r="K259" s="969"/>
      <c r="L259" s="969"/>
      <c r="M259" s="969"/>
      <c r="N259" s="969"/>
      <c r="O259" s="969"/>
      <c r="P259" s="969"/>
      <c r="Q259" s="967"/>
      <c r="R259" s="968" t="str">
        <f>IF('Master sheet'!$D$14="Hindi","विद्यालय का नाम :-","School Name :- ")</f>
        <v>विद्यालय का नाम :-</v>
      </c>
      <c r="S259" s="968"/>
      <c r="T259" s="968"/>
      <c r="U259" s="969" t="str">
        <f>IF(AND(AD264=""),"",IF('Master sheet'!$D$14="Hindi",'Master sheet'!$D$8,'Master sheet'!$D$7))</f>
        <v xml:space="preserve">महात्मा गाँधी राजकीय विद्यालय (अंग्रेजी माध्यम) बर, पाली </v>
      </c>
      <c r="V259" s="969"/>
      <c r="W259" s="969"/>
      <c r="X259" s="969"/>
      <c r="Y259" s="969"/>
      <c r="Z259" s="969"/>
      <c r="AA259" s="969"/>
      <c r="AB259" s="969"/>
      <c r="AC259" s="969"/>
      <c r="AD259" s="969"/>
      <c r="AE259" s="969"/>
      <c r="AF259" s="969"/>
    </row>
    <row r="260" spans="1:32" s="44" customFormat="1" ht="15.75" customHeight="1">
      <c r="A260" s="98">
        <f>IF(N264="","",A259+1)</f>
        <v>4</v>
      </c>
      <c r="B260" s="351"/>
      <c r="C260" s="351"/>
      <c r="D260" s="351"/>
      <c r="E260" s="970" t="str">
        <f>IF(AND(N264=""),"",IF('Master sheet'!$D$14="Hindi",CONCATENATE("(विद्यालय मान्यता क्रमांक व वर्ष : ","  ",'Master sheet'!$D$6),CONCATENATE("(School Recognition Number &amp; Years : ","  ",'Master sheet'!$D$6)))</f>
        <v>(विद्यालय मान्यता क्रमांक व वर्ष :   शिक्षा/पाली/1995/2001</v>
      </c>
      <c r="F260" s="970"/>
      <c r="G260" s="970"/>
      <c r="H260" s="970"/>
      <c r="I260" s="970"/>
      <c r="J260" s="970"/>
      <c r="K260" s="970"/>
      <c r="L260" s="970"/>
      <c r="M260" s="970"/>
      <c r="N260" s="970"/>
      <c r="O260" s="970"/>
      <c r="P260" s="970"/>
      <c r="Q260" s="967"/>
      <c r="R260" s="351"/>
      <c r="S260" s="351"/>
      <c r="T260" s="351"/>
      <c r="U260" s="970" t="str">
        <f>IF(AND(AD264=""),"",IF('Master sheet'!$D$14="Hindi",CONCATENATE("(विद्यालय मान्यता क्रमांक व वर्ष : ","  ",'Master sheet'!$D$6),CONCATENATE("(School Recognition Number &amp; Years : ","  ",'Master sheet'!$D$6)))</f>
        <v>(विद्यालय मान्यता क्रमांक व वर्ष :   शिक्षा/पाली/1995/2001</v>
      </c>
      <c r="V260" s="970"/>
      <c r="W260" s="970"/>
      <c r="X260" s="970"/>
      <c r="Y260" s="970"/>
      <c r="Z260" s="970"/>
      <c r="AA260" s="970"/>
      <c r="AB260" s="970"/>
      <c r="AC260" s="970"/>
      <c r="AD260" s="970"/>
      <c r="AE260" s="970"/>
      <c r="AF260" s="970"/>
    </row>
    <row r="261" spans="1:32" s="44" customFormat="1" ht="21.95" customHeight="1">
      <c r="A261" s="98">
        <f>IF(N264="","",A260+1)</f>
        <v>5</v>
      </c>
      <c r="B261" s="347" t="str">
        <f>IF('Master sheet'!$D$14="Hindi","कक्षा  :-","CLASS :- ")</f>
        <v>कक्षा  :-</v>
      </c>
      <c r="C261" s="937" t="str">
        <f>IFERROR(IF(AND(N264=""),"",VLOOKUP(N264,Marks,2,0)),"")</f>
        <v>PP+5</v>
      </c>
      <c r="D261" s="937"/>
      <c r="E261" s="938" t="str">
        <f>IF('Master sheet'!$D$14="Hindi","सेक्शन :-","Section :- ")</f>
        <v>सेक्शन :-</v>
      </c>
      <c r="F261" s="938"/>
      <c r="G261" s="938"/>
      <c r="H261" s="937" t="str">
        <f>IFERROR(IF(AND(N264=""),"",VLOOKUP(N264,Marks,3,0)),"")</f>
        <v>A</v>
      </c>
      <c r="I261" s="937"/>
      <c r="J261" s="939" t="str">
        <f>IF('Master sheet'!$D$14="Hindi","सत्र :- ","Session :- ")</f>
        <v xml:space="preserve">सत्र :- </v>
      </c>
      <c r="K261" s="939"/>
      <c r="L261" s="939"/>
      <c r="M261" s="939"/>
      <c r="N261" s="949" t="str">
        <f>IF(AND(N264=""),"",'Marks Entry Nursery'!$I$2)</f>
        <v>2025-26</v>
      </c>
      <c r="O261" s="949"/>
      <c r="P261" s="949"/>
      <c r="Q261" s="967"/>
      <c r="R261" s="347" t="str">
        <f>IF('Master sheet'!$D$14="Hindi","कक्षा  :-","CLASS :- ")</f>
        <v>कक्षा  :-</v>
      </c>
      <c r="S261" s="937" t="str">
        <f>IFERROR(IF(AND(AD264=""),"",VLOOKUP(AD264,Marks,2,0)),"")</f>
        <v>PP+5</v>
      </c>
      <c r="T261" s="937"/>
      <c r="U261" s="938" t="str">
        <f>IF('Master sheet'!$D$14="Hindi","सेक्शन :-","Section :- ")</f>
        <v>सेक्शन :-</v>
      </c>
      <c r="V261" s="938"/>
      <c r="W261" s="938"/>
      <c r="X261" s="937" t="str">
        <f>IFERROR(IF(AND(AD264=""),"",VLOOKUP(AD264,Marks,3,0)),"")</f>
        <v>A</v>
      </c>
      <c r="Y261" s="937"/>
      <c r="Z261" s="939" t="str">
        <f>IF('Master sheet'!$D$14="Hindi","सत्र :- ","Session :- ")</f>
        <v xml:space="preserve">सत्र :- </v>
      </c>
      <c r="AA261" s="939"/>
      <c r="AB261" s="939"/>
      <c r="AC261" s="939"/>
      <c r="AD261" s="949" t="str">
        <f>IF(AND(AD264=""),"",'Marks Entry Nursery'!$I$2)</f>
        <v>2025-26</v>
      </c>
      <c r="AE261" s="949"/>
      <c r="AF261" s="949"/>
    </row>
    <row r="262" spans="1:32" s="44" customFormat="1" ht="21.95" customHeight="1">
      <c r="A262" s="98">
        <f>IF(N264="","",A261+1)</f>
        <v>6</v>
      </c>
      <c r="B262" s="946" t="str">
        <f>IF('Master sheet'!$D$14="Hindi","विद्यार्थी का नाम :-","Student's Name :-")</f>
        <v>विद्यार्थी का नाम :-</v>
      </c>
      <c r="C262" s="946"/>
      <c r="D262" s="946"/>
      <c r="E262" s="947" t="str">
        <f>IFERROR(IF(AND(N264=""),"",VLOOKUP(N264,Marks,6,0)),"")</f>
        <v>LUCKY PRAJAPATI</v>
      </c>
      <c r="F262" s="947"/>
      <c r="G262" s="947"/>
      <c r="H262" s="947"/>
      <c r="I262" s="947"/>
      <c r="J262" s="925" t="str">
        <f>IF('Master sheet'!$D$14="Hindi","प्रवेशांक :","SR. NO. :")</f>
        <v>प्रवेशांक :</v>
      </c>
      <c r="K262" s="925"/>
      <c r="L262" s="925"/>
      <c r="M262" s="925"/>
      <c r="N262" s="950">
        <f>IFERROR(IF(AND(N264=""),"",VLOOKUP(N264,Marks,5,0)),"")</f>
        <v>924</v>
      </c>
      <c r="O262" s="950"/>
      <c r="P262" s="950"/>
      <c r="Q262" s="967"/>
      <c r="R262" s="946" t="str">
        <f>IF('Master sheet'!$D$14="Hindi","विद्यार्थी का नाम :-","Student's Name :-")</f>
        <v>विद्यार्थी का नाम :-</v>
      </c>
      <c r="S262" s="946"/>
      <c r="T262" s="946"/>
      <c r="U262" s="947" t="str">
        <f>IFERROR(IF(AND(AD264=""),"",VLOOKUP(AD264,Marks,6,0)),"")</f>
        <v>MAHENDRA PARTAP SINGH CHUNDAWAT</v>
      </c>
      <c r="V262" s="947"/>
      <c r="W262" s="947"/>
      <c r="X262" s="947"/>
      <c r="Y262" s="947"/>
      <c r="Z262" s="925" t="str">
        <f>IF('Master sheet'!$D$14="Hindi","प्रवेशांक :","SR. NO. :")</f>
        <v>प्रवेशांक :</v>
      </c>
      <c r="AA262" s="925"/>
      <c r="AB262" s="925"/>
      <c r="AC262" s="925"/>
      <c r="AD262" s="950">
        <f>IFERROR(IF(AND(AD264=""),"",VLOOKUP(AD264,Marks,5,0)),"")</f>
        <v>921</v>
      </c>
      <c r="AE262" s="950"/>
      <c r="AF262" s="950"/>
    </row>
    <row r="263" spans="1:32" s="44" customFormat="1" ht="21.95" customHeight="1">
      <c r="A263" s="98">
        <f>IF(N264="","",A262+1)</f>
        <v>7</v>
      </c>
      <c r="B263" s="946" t="str">
        <f>IF('Master sheet'!$D$14="Hindi","पिता का नाम :-","Father's Name :-")</f>
        <v>पिता का नाम :-</v>
      </c>
      <c r="C263" s="946"/>
      <c r="D263" s="946"/>
      <c r="E263" s="947" t="str">
        <f>IFERROR(IF(AND(N264=""),"",VLOOKUP(N264,Marks,7,0)),"")</f>
        <v>NAR SINGH</v>
      </c>
      <c r="F263" s="947"/>
      <c r="G263" s="947"/>
      <c r="H263" s="947"/>
      <c r="I263" s="947"/>
      <c r="J263" s="925" t="str">
        <f>IF('Master sheet'!$D$14="Hindi","जन्म तिथि :","Date of Birth :")</f>
        <v>जन्म तिथि :</v>
      </c>
      <c r="K263" s="925"/>
      <c r="L263" s="925"/>
      <c r="M263" s="925"/>
      <c r="N263" s="951" t="str">
        <f>IFERROR(IF(AND(N264=""),"",VLOOKUP(N264,Marks,4,0)),"")</f>
        <v>14-02-2016</v>
      </c>
      <c r="O263" s="951"/>
      <c r="P263" s="951"/>
      <c r="Q263" s="967"/>
      <c r="R263" s="946" t="str">
        <f>IF('Master sheet'!$D$14="Hindi","पिता का नाम :-","Father's Name :-")</f>
        <v>पिता का नाम :-</v>
      </c>
      <c r="S263" s="946"/>
      <c r="T263" s="946"/>
      <c r="U263" s="947" t="str">
        <f>IFERROR(IF(AND(AD264=""),"",VLOOKUP(AD264,Marks,7,0)),"")</f>
        <v>CHANDRA SINGH CHUNDAWAT</v>
      </c>
      <c r="V263" s="947"/>
      <c r="W263" s="947"/>
      <c r="X263" s="947"/>
      <c r="Y263" s="947"/>
      <c r="Z263" s="925" t="str">
        <f>IF('Master sheet'!$D$14="Hindi","जन्म तिथि :","Date of Birth :")</f>
        <v>जन्म तिथि :</v>
      </c>
      <c r="AA263" s="925"/>
      <c r="AB263" s="925"/>
      <c r="AC263" s="925"/>
      <c r="AD263" s="951">
        <f>IFERROR(IF(AND(AD264=""),"",VLOOKUP(AD264,Marks,4,0)),"")</f>
        <v>42008</v>
      </c>
      <c r="AE263" s="951"/>
      <c r="AF263" s="951"/>
    </row>
    <row r="264" spans="1:32" s="44" customFormat="1" ht="18" customHeight="1">
      <c r="A264" s="98">
        <f>IF(N264="","",A263+1)</f>
        <v>8</v>
      </c>
      <c r="B264" s="946" t="str">
        <f>IF('Master sheet'!$D$14="Hindi","माता का नाम :-","Mother's Name :-")</f>
        <v>माता का नाम :-</v>
      </c>
      <c r="C264" s="946"/>
      <c r="D264" s="946"/>
      <c r="E264" s="947" t="str">
        <f>IFERROR(IF(AND(N264=""),"",VLOOKUP(N264,Marks,8,0)),"")</f>
        <v>BHAWNA</v>
      </c>
      <c r="F264" s="947"/>
      <c r="G264" s="947"/>
      <c r="H264" s="947"/>
      <c r="I264" s="947"/>
      <c r="J264" s="925" t="str">
        <f>IF('Master sheet'!$D$14="Hindi","रोल नंबर :-","Roll No. :")</f>
        <v>रोल नंबर :-</v>
      </c>
      <c r="K264" s="925"/>
      <c r="L264" s="925"/>
      <c r="M264" s="925"/>
      <c r="N264" s="948">
        <f>IF(AD232="","",IF(AND(AD232+1&gt;$AN$7),"",AD232+1))</f>
        <v>317</v>
      </c>
      <c r="O264" s="948"/>
      <c r="P264" s="948"/>
      <c r="Q264" s="967"/>
      <c r="R264" s="946" t="str">
        <f>IF('Master sheet'!$D$14="Hindi","माता का नाम :-","Mother's Name :-")</f>
        <v>माता का नाम :-</v>
      </c>
      <c r="S264" s="946"/>
      <c r="T264" s="946"/>
      <c r="U264" s="947" t="str">
        <f>IFERROR(IF(AND(AD264=""),"",VLOOKUP(AD264,Marks,8,0)),"")</f>
        <v>RITU KANWAR</v>
      </c>
      <c r="V264" s="947"/>
      <c r="W264" s="947"/>
      <c r="X264" s="947"/>
      <c r="Y264" s="947"/>
      <c r="Z264" s="925" t="str">
        <f>IF('Master sheet'!$D$14="Hindi","रोल नंबर :-","Roll No. :")</f>
        <v>रोल नंबर :-</v>
      </c>
      <c r="AA264" s="925"/>
      <c r="AB264" s="925"/>
      <c r="AC264" s="925"/>
      <c r="AD264" s="966">
        <f>IF(N264="","",IF(AND(N264+1&gt;$AN$7),"",N264+1))</f>
        <v>318</v>
      </c>
      <c r="AE264" s="966"/>
      <c r="AF264" s="966"/>
    </row>
    <row r="265" spans="1:32" s="44" customFormat="1" ht="10.5" customHeight="1">
      <c r="A265" s="98">
        <f>IF(N264="","",A264+1)</f>
        <v>9</v>
      </c>
      <c r="B265" s="350"/>
      <c r="C265" s="350"/>
      <c r="D265" s="350"/>
      <c r="E265" s="346"/>
      <c r="F265" s="346"/>
      <c r="G265" s="346"/>
      <c r="H265" s="346"/>
      <c r="I265" s="346"/>
      <c r="J265" s="345"/>
      <c r="K265" s="345"/>
      <c r="L265" s="345"/>
      <c r="M265" s="345"/>
      <c r="N265" s="349"/>
      <c r="O265" s="349"/>
      <c r="P265" s="349"/>
      <c r="Q265" s="967"/>
      <c r="R265" s="72"/>
      <c r="S265" s="72"/>
      <c r="T265" s="72"/>
      <c r="U265" s="73"/>
      <c r="V265" s="73"/>
      <c r="W265" s="73"/>
      <c r="X265" s="72"/>
      <c r="Y265" s="72"/>
      <c r="Z265" s="74"/>
      <c r="AA265" s="74"/>
      <c r="AB265" s="74"/>
      <c r="AC265" s="45"/>
      <c r="AD265" s="45"/>
      <c r="AE265" s="45"/>
      <c r="AF265" s="45"/>
    </row>
    <row r="266" spans="1:32" s="44" customFormat="1" ht="21" customHeight="1">
      <c r="A266" s="98">
        <f>IF(N264="","",A265+1)</f>
        <v>10</v>
      </c>
      <c r="B266" s="655" t="str">
        <f>IF('Master sheet'!$D$14="Hindi","विषय","Subject")</f>
        <v>विषय</v>
      </c>
      <c r="C266" s="704" t="str">
        <f>IF('Master sheet'!$D$14="Hindi","अर्द्धवार्षिक","Half Yearly")</f>
        <v>अर्द्धवार्षिक</v>
      </c>
      <c r="D266" s="705"/>
      <c r="E266" s="705"/>
      <c r="F266" s="705"/>
      <c r="G266" s="910" t="str">
        <f>IF('Master sheet'!$D$14="Hindi","वार्षिक","Yearly")</f>
        <v>वार्षिक</v>
      </c>
      <c r="H266" s="911"/>
      <c r="I266" s="911"/>
      <c r="J266" s="912"/>
      <c r="K266" s="704" t="str">
        <f>IF('Master sheet'!$D$14="Hindi","सर्व योग","Grand Total")</f>
        <v>सर्व योग</v>
      </c>
      <c r="L266" s="705"/>
      <c r="M266" s="705"/>
      <c r="N266" s="706"/>
      <c r="O266" s="940" t="str">
        <f>IF('Master sheet'!$D$14="Hindi","ग्रेड","Grade")</f>
        <v>ग्रेड</v>
      </c>
      <c r="P266" s="943" t="str">
        <f>IF('Master sheet'!$D$14="Hindi","परिणाम","Results")</f>
        <v>परिणाम</v>
      </c>
      <c r="Q266" s="967"/>
      <c r="R266" s="655" t="str">
        <f>IF('Master sheet'!$D$14="Hindi","विषय","Subject")</f>
        <v>विषय</v>
      </c>
      <c r="S266" s="704" t="str">
        <f>IF('Master sheet'!$D$14="Hindi","अर्द्धवार्षिक","Half Yearly")</f>
        <v>अर्द्धवार्षिक</v>
      </c>
      <c r="T266" s="705"/>
      <c r="U266" s="705"/>
      <c r="V266" s="705"/>
      <c r="W266" s="910" t="str">
        <f>IF('Master sheet'!$D$14="Hindi","वार्षिक","Yearly")</f>
        <v>वार्षिक</v>
      </c>
      <c r="X266" s="911"/>
      <c r="Y266" s="911"/>
      <c r="Z266" s="912"/>
      <c r="AA266" s="704" t="str">
        <f>IF('Master sheet'!$D$14="Hindi","सर्व योग","Grand Total")</f>
        <v>सर्व योग</v>
      </c>
      <c r="AB266" s="705"/>
      <c r="AC266" s="705"/>
      <c r="AD266" s="706"/>
      <c r="AE266" s="940" t="str">
        <f>IF('Master sheet'!$D$14="Hindi","ग्रेड","Grade")</f>
        <v>ग्रेड</v>
      </c>
      <c r="AF266" s="943" t="str">
        <f>IF('Master sheet'!$D$14="Hindi","परिणाम","Results")</f>
        <v>परिणाम</v>
      </c>
    </row>
    <row r="267" spans="1:32" s="44" customFormat="1" ht="90.75" customHeight="1">
      <c r="A267" s="98">
        <f>IF(N264="","",A266+1)</f>
        <v>11</v>
      </c>
      <c r="B267" s="655"/>
      <c r="C267" s="891" t="str">
        <f>IF('Master sheet'!$D$14="Hindi","लिखित","Written")</f>
        <v>लिखित</v>
      </c>
      <c r="D267" s="892"/>
      <c r="E267" s="891" t="str">
        <f>IF('Master sheet'!$D$14="Hindi","मौखिक","Oral")</f>
        <v>मौखिक</v>
      </c>
      <c r="F267" s="892"/>
      <c r="G267" s="891" t="str">
        <f>IF('Master sheet'!$D$14="Hindi","लिखित","Written")</f>
        <v>लिखित</v>
      </c>
      <c r="H267" s="892"/>
      <c r="I267" s="893" t="str">
        <f>IF('Master sheet'!$D$14="Hindi","मौखिक","Oral")</f>
        <v>मौखिक</v>
      </c>
      <c r="J267" s="893"/>
      <c r="K267" s="359" t="str">
        <f>IF('Master sheet'!$D$14="Hindi","लिखित","Written")</f>
        <v>लिखित</v>
      </c>
      <c r="L267" s="359" t="str">
        <f>IF('Master sheet'!$D$14="Hindi","मौखिक","Oral")</f>
        <v>मौखिक</v>
      </c>
      <c r="M267" s="894" t="str">
        <f>IF('Master sheet'!$D$14="Hindi","कुल विषय योग ","Subject Total")</f>
        <v xml:space="preserve">कुल विषय योग </v>
      </c>
      <c r="N267" s="895"/>
      <c r="O267" s="941"/>
      <c r="P267" s="944"/>
      <c r="Q267" s="967"/>
      <c r="R267" s="655"/>
      <c r="S267" s="891" t="str">
        <f>IF('Master sheet'!$D$14="Hindi","लिखित","Written")</f>
        <v>लिखित</v>
      </c>
      <c r="T267" s="892"/>
      <c r="U267" s="891" t="str">
        <f>IF('Master sheet'!$D$14="Hindi","मौखिक","Oral")</f>
        <v>मौखिक</v>
      </c>
      <c r="V267" s="892"/>
      <c r="W267" s="891" t="str">
        <f>IF('Master sheet'!$D$14="Hindi","लिखित","Written")</f>
        <v>लिखित</v>
      </c>
      <c r="X267" s="892"/>
      <c r="Y267" s="893" t="str">
        <f>IF('Master sheet'!$D$14="Hindi","मौखिक","Oral")</f>
        <v>मौखिक</v>
      </c>
      <c r="Z267" s="893"/>
      <c r="AA267" s="359" t="str">
        <f>IF('Master sheet'!$D$14="Hindi","लिखित","Written")</f>
        <v>लिखित</v>
      </c>
      <c r="AB267" s="359" t="str">
        <f>IF('Master sheet'!$D$14="Hindi","मौखिक","Oral")</f>
        <v>मौखिक</v>
      </c>
      <c r="AC267" s="894" t="str">
        <f>IF('Master sheet'!$D$14="Hindi","कुल विषय योग ","Subject Total")</f>
        <v xml:space="preserve">कुल विषय योग </v>
      </c>
      <c r="AD267" s="895"/>
      <c r="AE267" s="941"/>
      <c r="AF267" s="944"/>
    </row>
    <row r="268" spans="1:32" s="44" customFormat="1" ht="18.75" customHeight="1">
      <c r="A268" s="98">
        <f>IF(N264="","",A267+1)</f>
        <v>12</v>
      </c>
      <c r="B268" s="655"/>
      <c r="C268" s="887">
        <v>30</v>
      </c>
      <c r="D268" s="888"/>
      <c r="E268" s="887">
        <v>70</v>
      </c>
      <c r="F268" s="888"/>
      <c r="G268" s="887">
        <v>30</v>
      </c>
      <c r="H268" s="888"/>
      <c r="I268" s="887">
        <v>70</v>
      </c>
      <c r="J268" s="888"/>
      <c r="K268" s="387">
        <v>60</v>
      </c>
      <c r="L268" s="387">
        <v>140</v>
      </c>
      <c r="M268" s="887">
        <v>200</v>
      </c>
      <c r="N268" s="888"/>
      <c r="O268" s="942"/>
      <c r="P268" s="945"/>
      <c r="Q268" s="967"/>
      <c r="R268" s="655"/>
      <c r="S268" s="887">
        <v>30</v>
      </c>
      <c r="T268" s="888"/>
      <c r="U268" s="887">
        <v>70</v>
      </c>
      <c r="V268" s="888"/>
      <c r="W268" s="887">
        <v>30</v>
      </c>
      <c r="X268" s="888"/>
      <c r="Y268" s="887">
        <v>70</v>
      </c>
      <c r="Z268" s="888"/>
      <c r="AA268" s="387">
        <v>60</v>
      </c>
      <c r="AB268" s="387">
        <v>140</v>
      </c>
      <c r="AC268" s="887">
        <v>200</v>
      </c>
      <c r="AD268" s="888"/>
      <c r="AE268" s="942"/>
      <c r="AF268" s="945"/>
    </row>
    <row r="269" spans="1:32" s="44" customFormat="1" ht="21" customHeight="1">
      <c r="A269" s="98">
        <f>IF(N264="","",A268+1)</f>
        <v>13</v>
      </c>
      <c r="B269" s="302" t="str">
        <f>IF('Master sheet'!D$14="Hindi","हिंदी","Hindi")</f>
        <v>हिंदी</v>
      </c>
      <c r="C269" s="656">
        <f>IFERROR(IF(AND(N264=""),"",VLOOKUP(N264,Marks,15,0)),"")</f>
        <v>29</v>
      </c>
      <c r="D269" s="658"/>
      <c r="E269" s="656">
        <f>IFERROR(IF(AND(N264=""),"",VLOOKUP(N264,Marks,16,0)),"")</f>
        <v>51</v>
      </c>
      <c r="F269" s="658"/>
      <c r="G269" s="656">
        <f>IFERROR(IF(AND(N264=""),"",VLOOKUP(N264,Marks,19,0)),"")</f>
        <v>24</v>
      </c>
      <c r="H269" s="658"/>
      <c r="I269" s="656">
        <f>IFERROR(IF(AND(N264=""),"",VLOOKUP(N264,Marks,20,0)),"")</f>
        <v>20</v>
      </c>
      <c r="J269" s="658"/>
      <c r="K269" s="379">
        <f>IFERROR(IF(AND(N264=""),"",SUM(C269,G269)),"")</f>
        <v>53</v>
      </c>
      <c r="L269" s="379">
        <f>IFERROR(IF(AND(N264=""),"",SUM(E269,I269)),"")</f>
        <v>71</v>
      </c>
      <c r="M269" s="896">
        <f>IFERROR(IF(AND(N264=""),"",SUM(K269,L269)),"")</f>
        <v>124</v>
      </c>
      <c r="N269" s="897"/>
      <c r="O269" s="79" t="str">
        <f>IFERROR(IF(AND(N264=""),"",VLOOKUP(N264,Marks,28,0)),"")</f>
        <v>C</v>
      </c>
      <c r="P269" s="208" t="str">
        <f>IFERROR(IF(AND(N264=""),"",VLOOKUP(N264,Marks,26,0)),"")</f>
        <v>P</v>
      </c>
      <c r="Q269" s="967"/>
      <c r="R269" s="302" t="str">
        <f>IF('Master sheet'!V$14="Hindi","हिंदी","Hindi")</f>
        <v>Hindi</v>
      </c>
      <c r="S269" s="656">
        <f>IFERROR(IF(AND(AD264=""),"",VLOOKUP(AD264,Marks,15,0)),"")</f>
        <v>29</v>
      </c>
      <c r="T269" s="658"/>
      <c r="U269" s="656">
        <f>IFERROR(IF(AND(AD264=""),"",VLOOKUP(AD264,Marks,16,0)),"")</f>
        <v>54</v>
      </c>
      <c r="V269" s="658"/>
      <c r="W269" s="656">
        <f>IFERROR(IF(AND(AD264=""),"",VLOOKUP(AD264,Marks,19,0)),"")</f>
        <v>24</v>
      </c>
      <c r="X269" s="658"/>
      <c r="Y269" s="656">
        <f>IFERROR(IF(AND(AD264=""),"",VLOOKUP(AD264,Marks,20,0)),"")</f>
        <v>21</v>
      </c>
      <c r="Z269" s="658"/>
      <c r="AA269" s="379">
        <f>IFERROR(IF(AND(AD264=""),"",SUM(S269,W269)),"")</f>
        <v>53</v>
      </c>
      <c r="AB269" s="379">
        <f>IFERROR(IF(AND(AD264=""),"",SUM(U269,Y269)),"")</f>
        <v>75</v>
      </c>
      <c r="AC269" s="896">
        <f>IFERROR(IF(AND(AD264=""),"",SUM(AA269,AB269)),"")</f>
        <v>128</v>
      </c>
      <c r="AD269" s="897"/>
      <c r="AE269" s="79" t="str">
        <f>IFERROR(IF(AND(AD264=""),"",VLOOKUP(AD264,Marks,28,0)),"")</f>
        <v>C</v>
      </c>
      <c r="AF269" s="208" t="str">
        <f>IFERROR(IF(AND(AD264=""),"",VLOOKUP(AD264,Marks,26,0)),"")</f>
        <v>P</v>
      </c>
    </row>
    <row r="270" spans="1:32" s="44" customFormat="1" ht="21" customHeight="1">
      <c r="A270" s="98">
        <f>IF(N264="","",A269+1)</f>
        <v>14</v>
      </c>
      <c r="B270" s="302" t="str">
        <f>IF('Master sheet'!$D$14="Hindi","गणित","Maths")</f>
        <v>गणित</v>
      </c>
      <c r="C270" s="656">
        <f>IFERROR(IF(AND(N264=""),"",VLOOKUP(N264,Marks,51,0)),"")</f>
        <v>22</v>
      </c>
      <c r="D270" s="658"/>
      <c r="E270" s="656">
        <f>IFERROR(IF(AND(N264=""),"",VLOOKUP(N264,Marks,52,0)),"")</f>
        <v>64</v>
      </c>
      <c r="F270" s="658"/>
      <c r="G270" s="656">
        <f>IFERROR(IF(AND(N264=""),"",VLOOKUP(N264,Marks,55,0)),"")</f>
        <v>27</v>
      </c>
      <c r="H270" s="658"/>
      <c r="I270" s="656">
        <f>IFERROR(IF(AND(N264=""),"",VLOOKUP(N264,Marks,56,0)),"")</f>
        <v>68</v>
      </c>
      <c r="J270" s="658"/>
      <c r="K270" s="379">
        <f>IFERROR(IF(AND(N264=""),"",SUM(C270,G270)),"")</f>
        <v>49</v>
      </c>
      <c r="L270" s="379">
        <f>IFERROR(IF(AND(N264=""),"",SUM(E270,I270)),"")</f>
        <v>132</v>
      </c>
      <c r="M270" s="896">
        <f>IFERROR(IF(AND(N264=""),"",SUM(K270,L270)),"")</f>
        <v>181</v>
      </c>
      <c r="N270" s="897"/>
      <c r="O270" s="79" t="str">
        <f>IFERROR(IF(AND(N264=""),"",VLOOKUP(N264,Marks,64,0)),"")</f>
        <v>A</v>
      </c>
      <c r="P270" s="208" t="str">
        <f>IFERROR(IF(AND(N264=""),"",VLOOKUP(N264,Marks,62,0)),"")</f>
        <v>P</v>
      </c>
      <c r="Q270" s="967"/>
      <c r="R270" s="302" t="str">
        <f>IF('Master sheet'!$D$14="Hindi","गणित","Maths")</f>
        <v>गणित</v>
      </c>
      <c r="S270" s="656">
        <f>IFERROR(IF(AND(AD264=""),"",VLOOKUP(AD264,Marks,51,0)),"")</f>
        <v>22</v>
      </c>
      <c r="T270" s="658"/>
      <c r="U270" s="656">
        <f>IFERROR(IF(AND(AD264=""),"",VLOOKUP(AD264,Marks,52,0)),"")</f>
        <v>64</v>
      </c>
      <c r="V270" s="658"/>
      <c r="W270" s="656">
        <f>IFERROR(IF(AND(AD264=""),"",VLOOKUP(AD264,Marks,55,0)),"")</f>
        <v>24</v>
      </c>
      <c r="X270" s="658"/>
      <c r="Y270" s="656">
        <f>IFERROR(IF(AND(AD264=""),"",VLOOKUP(AD264,Marks,56,0)),"")</f>
        <v>65</v>
      </c>
      <c r="Z270" s="658"/>
      <c r="AA270" s="379">
        <f>IFERROR(IF(AND(AD264=""),"",SUM(S270,W270)),"")</f>
        <v>46</v>
      </c>
      <c r="AB270" s="379">
        <f>IFERROR(IF(AND(AD264=""),"",SUM(U270,Y270)),"")</f>
        <v>129</v>
      </c>
      <c r="AC270" s="896">
        <f>IFERROR(IF(AND(AD264=""),"",SUM(AA270,AB270)),"")</f>
        <v>175</v>
      </c>
      <c r="AD270" s="897"/>
      <c r="AE270" s="79" t="str">
        <f>IFERROR(IF(AND(AD264=""),"",VLOOKUP(AD264,Marks,64,0)),"")</f>
        <v>A</v>
      </c>
      <c r="AF270" s="208" t="str">
        <f>IFERROR(IF(AND(AD264=""),"",VLOOKUP(AD264,Marks,62,0)),"")</f>
        <v>P</v>
      </c>
    </row>
    <row r="271" spans="1:32" s="44" customFormat="1" ht="21" customHeight="1">
      <c r="A271" s="98">
        <f>IF(N264="","",A270+1)</f>
        <v>15</v>
      </c>
      <c r="B271" s="389"/>
      <c r="C271" s="887">
        <v>15</v>
      </c>
      <c r="D271" s="888"/>
      <c r="E271" s="887">
        <v>35</v>
      </c>
      <c r="F271" s="888"/>
      <c r="G271" s="887">
        <v>15</v>
      </c>
      <c r="H271" s="888"/>
      <c r="I271" s="887">
        <v>35</v>
      </c>
      <c r="J271" s="888"/>
      <c r="K271" s="387">
        <v>30</v>
      </c>
      <c r="L271" s="387">
        <v>70</v>
      </c>
      <c r="M271" s="887">
        <v>100</v>
      </c>
      <c r="N271" s="888"/>
      <c r="O271" s="889"/>
      <c r="P271" s="890"/>
      <c r="Q271" s="967"/>
      <c r="R271" s="389"/>
      <c r="S271" s="887">
        <v>15</v>
      </c>
      <c r="T271" s="888"/>
      <c r="U271" s="887">
        <v>35</v>
      </c>
      <c r="V271" s="888"/>
      <c r="W271" s="887">
        <v>15</v>
      </c>
      <c r="X271" s="888"/>
      <c r="Y271" s="887">
        <v>35</v>
      </c>
      <c r="Z271" s="888"/>
      <c r="AA271" s="387">
        <v>30</v>
      </c>
      <c r="AB271" s="387">
        <v>70</v>
      </c>
      <c r="AC271" s="887">
        <v>100</v>
      </c>
      <c r="AD271" s="888"/>
      <c r="AE271" s="889"/>
      <c r="AF271" s="890"/>
    </row>
    <row r="272" spans="1:32" s="44" customFormat="1" ht="21" customHeight="1">
      <c r="A272" s="98">
        <f>IF(N264="","",A271+1)</f>
        <v>16</v>
      </c>
      <c r="B272" s="302" t="str">
        <f>IF('Master sheet'!$D$14="Hindi","अंग्रेजी","English")</f>
        <v>अंग्रेजी</v>
      </c>
      <c r="C272" s="656">
        <f>IFERROR(IF(AND(N264=""),"",VLOOKUP(N264,Marks,33,0)),"")</f>
        <v>14</v>
      </c>
      <c r="D272" s="658"/>
      <c r="E272" s="656">
        <f>IFERROR(IF(AND(N264=""),"",VLOOKUP(N264,Marks,34,0)),"")</f>
        <v>32</v>
      </c>
      <c r="F272" s="658"/>
      <c r="G272" s="656">
        <f>IFERROR(IF(AND(N264=""),"",VLOOKUP(N264,Marks,37,0)),"")</f>
        <v>10</v>
      </c>
      <c r="H272" s="658"/>
      <c r="I272" s="656">
        <f>IFERROR(IF(AND(N264=""),"",VLOOKUP(N264,Marks,38,0)),"")</f>
        <v>31</v>
      </c>
      <c r="J272" s="658"/>
      <c r="K272" s="379">
        <f>IFERROR(IF(AND(N264=""),"",SUM(C272,G272)),"")</f>
        <v>24</v>
      </c>
      <c r="L272" s="379">
        <f>IFERROR(IF(AND(N264=""),"",SUM(E272,I272)),"")</f>
        <v>63</v>
      </c>
      <c r="M272" s="896">
        <f>IFERROR(IF(AND(N264=""),"",SUM(K272,L272)),"")</f>
        <v>87</v>
      </c>
      <c r="N272" s="897"/>
      <c r="O272" s="79" t="str">
        <f>IFERROR(IF(AND(N264=""),"",VLOOKUP(N264,Marks,46,0)),"")</f>
        <v>A</v>
      </c>
      <c r="P272" s="208" t="str">
        <f>IFERROR(IF(AND(N264=""),"",VLOOKUP(N264,Marks,44,0)),"")</f>
        <v>P</v>
      </c>
      <c r="Q272" s="967"/>
      <c r="R272" s="302" t="str">
        <f>IF('Master sheet'!$D$14="Hindi","अंग्रेजी","English")</f>
        <v>अंग्रेजी</v>
      </c>
      <c r="S272" s="656">
        <f>IFERROR(IF(AND(AD264=""),"",VLOOKUP(AD264,Marks,33,0)),"")</f>
        <v>14</v>
      </c>
      <c r="T272" s="658"/>
      <c r="U272" s="656">
        <f>IFERROR(IF(AND(AD264=""),"",VLOOKUP(AD264,Marks,34,0)),"")</f>
        <v>32</v>
      </c>
      <c r="V272" s="658"/>
      <c r="W272" s="656">
        <f>IFERROR(IF(AND(AD264=""),"",VLOOKUP(AD264,Marks,37,0)),"")</f>
        <v>10</v>
      </c>
      <c r="X272" s="658"/>
      <c r="Y272" s="656">
        <f>IFERROR(IF(AND(AD264=""),"",VLOOKUP(AD264,Marks,38,0)),"")</f>
        <v>30</v>
      </c>
      <c r="Z272" s="658"/>
      <c r="AA272" s="379">
        <f>IFERROR(IF(AND(AD264=""),"",SUM(S272,W272)),"")</f>
        <v>24</v>
      </c>
      <c r="AB272" s="379">
        <f>IFERROR(IF(AND(AD264=""),"",SUM(U272,Y272)),"")</f>
        <v>62</v>
      </c>
      <c r="AC272" s="896">
        <f>IFERROR(IF(AND(AD264=""),"",SUM(AA272,AB272)),"")</f>
        <v>86</v>
      </c>
      <c r="AD272" s="897"/>
      <c r="AE272" s="79" t="str">
        <f>IFERROR(IF(AND(AD264=""),"",VLOOKUP(AD264,Marks,46,0)),"")</f>
        <v>A</v>
      </c>
      <c r="AF272" s="208" t="str">
        <f>IFERROR(IF(AND(AD264=""),"",VLOOKUP(AD264,Marks,44,0)),"")</f>
        <v>P</v>
      </c>
    </row>
    <row r="273" spans="1:32" s="44" customFormat="1" ht="25.5" customHeight="1">
      <c r="A273" s="98">
        <f>IF(N264="","",A272+1)</f>
        <v>17</v>
      </c>
      <c r="B273" s="303" t="str">
        <f>IF('Master sheet'!$D$14="Hindi","कुल योग","Total")</f>
        <v>कुल योग</v>
      </c>
      <c r="C273" s="914">
        <f>IF(AND(N264=""),"",IF(AND(C269="",C270="",C272=""),"",SUM(C269,C270,C272)))</f>
        <v>65</v>
      </c>
      <c r="D273" s="916"/>
      <c r="E273" s="914">
        <f>IF(AND(N264=""),"",IF(AND(E269="",E270="",E272=""),"",SUM(E269,E270,E272)))</f>
        <v>147</v>
      </c>
      <c r="F273" s="916"/>
      <c r="G273" s="914">
        <f>IF(AND(N264=""),"",IF(AND(G269="",G270="",G272=""),"",SUM(G269,G270,G272)))</f>
        <v>61</v>
      </c>
      <c r="H273" s="916"/>
      <c r="I273" s="914">
        <f>IF(AND(N264=""),"",IF(AND(I269="",I270="",I272=""),"",SUM(I269,I270,I272)))</f>
        <v>119</v>
      </c>
      <c r="J273" s="916"/>
      <c r="K273" s="380">
        <f>IF(AND(N264=""),"",IF(AND(K269="",K270="",K272=""),"",SUM(K269,K270,K272)))</f>
        <v>126</v>
      </c>
      <c r="L273" s="380">
        <f>IF(AND(N264=""),"",IF(AND(L269="",L270="",L272=""),"",SUM(L269,L270,L272)))</f>
        <v>266</v>
      </c>
      <c r="M273" s="896">
        <f>IF(AND(N264=""),"",IF(AND(M269="",M270="",M272=""),"",SUM(M269,M270,M272)))</f>
        <v>392</v>
      </c>
      <c r="N273" s="897"/>
      <c r="O273" s="388" t="str">
        <f>IFERROR(IF(AND(N264=""),"",VLOOKUP(N264,Marks,119,0)),"")</f>
        <v>B</v>
      </c>
      <c r="P273" s="211"/>
      <c r="Q273" s="967"/>
      <c r="R273" s="303" t="str">
        <f>IF('Master sheet'!$D$14="Hindi","कुल योग","Total")</f>
        <v>कुल योग</v>
      </c>
      <c r="S273" s="914">
        <f>IF(AND(AD264=""),"",IF(AND(S269="",S270="",S272=""),"",SUM(S269,S270,S272)))</f>
        <v>65</v>
      </c>
      <c r="T273" s="916"/>
      <c r="U273" s="914">
        <f>IF(AND(AD264=""),"",IF(AND(U269="",U270="",U272=""),"",SUM(U269,U270,U272)))</f>
        <v>150</v>
      </c>
      <c r="V273" s="916"/>
      <c r="W273" s="914">
        <f>IF(AND(AD264=""),"",IF(AND(W269="",W270="",W272=""),"",SUM(W269,W270,W272)))</f>
        <v>58</v>
      </c>
      <c r="X273" s="916"/>
      <c r="Y273" s="914">
        <f>IF(AND(AD264=""),"",IF(AND(Y269="",Y270="",Y272=""),"",SUM(Y269,Y270,Y272)))</f>
        <v>116</v>
      </c>
      <c r="Z273" s="916"/>
      <c r="AA273" s="380">
        <f>IF(AND(AD264=""),"",IF(AND(AA269="",AA270="",AA272=""),"",SUM(AA269,AA270,AA272)))</f>
        <v>123</v>
      </c>
      <c r="AB273" s="380">
        <f>IF(AND(AD264=""),"",IF(AND(AB269="",AB270="",AB272=""),"",SUM(AB269,AB270,AB272)))</f>
        <v>266</v>
      </c>
      <c r="AC273" s="896">
        <f>IF(AND(AD264=""),"",IF(AND(AC269="",AC270="",AC272=""),"",SUM(AC269,AC270,AC272)))</f>
        <v>389</v>
      </c>
      <c r="AD273" s="897"/>
      <c r="AE273" s="388" t="str">
        <f>IFERROR(IF(AND(AD264=""),"",VLOOKUP(AD264,Marks,119,0)),"")</f>
        <v>B</v>
      </c>
      <c r="AF273" s="211"/>
    </row>
    <row r="274" spans="1:32" s="44" customFormat="1" ht="25.5" customHeight="1">
      <c r="A274" s="98">
        <f>IF(N264="","",A273+1)</f>
        <v>18</v>
      </c>
      <c r="B274" s="390"/>
      <c r="C274" s="887">
        <v>50</v>
      </c>
      <c r="D274" s="907"/>
      <c r="E274" s="907"/>
      <c r="F274" s="888"/>
      <c r="G274" s="887">
        <v>50</v>
      </c>
      <c r="H274" s="907"/>
      <c r="I274" s="907"/>
      <c r="J274" s="888"/>
      <c r="K274" s="887">
        <v>100</v>
      </c>
      <c r="L274" s="907"/>
      <c r="M274" s="907"/>
      <c r="N274" s="888"/>
      <c r="O274" s="908"/>
      <c r="P274" s="909"/>
      <c r="Q274" s="967"/>
      <c r="R274" s="390"/>
      <c r="S274" s="887">
        <v>50</v>
      </c>
      <c r="T274" s="907"/>
      <c r="U274" s="907"/>
      <c r="V274" s="888"/>
      <c r="W274" s="887">
        <v>50</v>
      </c>
      <c r="X274" s="907"/>
      <c r="Y274" s="907"/>
      <c r="Z274" s="888"/>
      <c r="AA274" s="887">
        <v>100</v>
      </c>
      <c r="AB274" s="907"/>
      <c r="AC274" s="907"/>
      <c r="AD274" s="888"/>
      <c r="AE274" s="908"/>
      <c r="AF274" s="909"/>
    </row>
    <row r="275" spans="1:32" s="44" customFormat="1" ht="21" customHeight="1">
      <c r="A275" s="98">
        <f>IF(N264="","",A274+1)</f>
        <v>19</v>
      </c>
      <c r="B275" s="307" t="str">
        <f>IF('Master sheet'!$D$14="Hindi","पर्यावरण अध्ययन","EVS")</f>
        <v>पर्यावरण अध्ययन</v>
      </c>
      <c r="C275" s="656">
        <f>IFERROR(IF(AND(N264=""),"",VLOOKUP(N264,Marks,69,0)),"")</f>
        <v>42</v>
      </c>
      <c r="D275" s="657"/>
      <c r="E275" s="657"/>
      <c r="F275" s="658"/>
      <c r="G275" s="656">
        <f>IFERROR(IF(AND(N264=""),"",VLOOKUP(N264,Marks,73,0)),"")</f>
        <v>47</v>
      </c>
      <c r="H275" s="657"/>
      <c r="I275" s="657"/>
      <c r="J275" s="658"/>
      <c r="K275" s="914">
        <f>IFERROR(IF(AND(N264=""),"",SUM(C275,G275)),"")</f>
        <v>89</v>
      </c>
      <c r="L275" s="915"/>
      <c r="M275" s="915"/>
      <c r="N275" s="916"/>
      <c r="O275" s="79" t="str">
        <f>IFERROR(IF(AND(N264=""),"",VLOOKUP(N264,Marks,82,0)),"")</f>
        <v>A</v>
      </c>
      <c r="P275" s="208" t="str">
        <f>IFERROR(IF(AND(N264=""),"",VLOOKUP(N264,Marks,80,0)),"")</f>
        <v>P</v>
      </c>
      <c r="Q275" s="967"/>
      <c r="R275" s="307" t="str">
        <f>IF('Master sheet'!$D$14="Hindi","पर्यावरण अध्ययन","EVS")</f>
        <v>पर्यावरण अध्ययन</v>
      </c>
      <c r="S275" s="656">
        <f>IFERROR(IF(AND(AD264=""),"",VLOOKUP(AD264,Marks,69,0)),"")</f>
        <v>40</v>
      </c>
      <c r="T275" s="657"/>
      <c r="U275" s="657"/>
      <c r="V275" s="658"/>
      <c r="W275" s="656">
        <f>IFERROR(IF(AND(AD264=""),"",VLOOKUP(AD264,Marks,73,0)),"")</f>
        <v>49</v>
      </c>
      <c r="X275" s="657"/>
      <c r="Y275" s="657"/>
      <c r="Z275" s="658"/>
      <c r="AA275" s="914">
        <f>IFERROR(IF(AND(AD264=""),"",SUM(S275,W275)),"")</f>
        <v>89</v>
      </c>
      <c r="AB275" s="915"/>
      <c r="AC275" s="915"/>
      <c r="AD275" s="916"/>
      <c r="AE275" s="79" t="str">
        <f>IFERROR(IF(AND(AD264=""),"",VLOOKUP(AD264,Marks,82,0)),"")</f>
        <v>A</v>
      </c>
      <c r="AF275" s="208" t="str">
        <f>IFERROR(IF(AND(AD264=""),"",VLOOKUP(AD264,Marks,80,0)),"")</f>
        <v>P</v>
      </c>
    </row>
    <row r="276" spans="1:32" s="44" customFormat="1" ht="9" customHeight="1">
      <c r="A276" s="98">
        <f>IF(N264="","",A275+1)</f>
        <v>20</v>
      </c>
      <c r="B276" s="913"/>
      <c r="C276" s="913"/>
      <c r="D276" s="913"/>
      <c r="E276" s="913"/>
      <c r="F276" s="913"/>
      <c r="G276" s="913"/>
      <c r="H276" s="913"/>
      <c r="I276" s="913"/>
      <c r="J276" s="913"/>
      <c r="K276" s="913"/>
      <c r="L276" s="913"/>
      <c r="M276" s="913"/>
      <c r="N276" s="913"/>
      <c r="O276" s="913"/>
      <c r="P276" s="913"/>
      <c r="Q276" s="967"/>
      <c r="R276" s="913"/>
      <c r="S276" s="913"/>
      <c r="T276" s="913"/>
      <c r="U276" s="913"/>
      <c r="V276" s="913"/>
      <c r="W276" s="913"/>
      <c r="X276" s="913"/>
      <c r="Y276" s="913"/>
      <c r="Z276" s="913"/>
      <c r="AA276" s="913"/>
      <c r="AB276" s="913"/>
      <c r="AC276" s="913"/>
      <c r="AD276" s="913"/>
      <c r="AE276" s="913"/>
      <c r="AF276" s="913"/>
    </row>
    <row r="277" spans="1:32" s="44" customFormat="1" ht="18.95" customHeight="1">
      <c r="A277" s="98">
        <f>IF(N264="","",A276+1)</f>
        <v>21</v>
      </c>
      <c r="B277" s="964" t="str">
        <f>IF('Master sheet'!$D$14="Hindi","अतिरिक्त विषय ","Extra Subject")</f>
        <v xml:space="preserve">अतिरिक्त विषय </v>
      </c>
      <c r="C277" s="964"/>
      <c r="D277" s="964"/>
      <c r="E277" s="964"/>
      <c r="F277" s="964"/>
      <c r="G277" s="964"/>
      <c r="H277" s="964"/>
      <c r="I277" s="964"/>
      <c r="J277" s="964"/>
      <c r="K277" s="964"/>
      <c r="L277" s="964"/>
      <c r="M277" s="964"/>
      <c r="N277" s="964"/>
      <c r="O277" s="964"/>
      <c r="P277" s="964"/>
      <c r="Q277" s="967"/>
      <c r="R277" s="965" t="str">
        <f>IF('Master sheet'!$D$14="Hindi","अतिरिक्त विषय ","Extra Subject")</f>
        <v xml:space="preserve">अतिरिक्त विषय </v>
      </c>
      <c r="S277" s="965"/>
      <c r="T277" s="965"/>
      <c r="U277" s="965"/>
      <c r="V277" s="965"/>
      <c r="W277" s="965"/>
      <c r="X277" s="965"/>
      <c r="Y277" s="965"/>
      <c r="Z277" s="965"/>
      <c r="AA277" s="965"/>
      <c r="AB277" s="965"/>
      <c r="AC277" s="965"/>
      <c r="AD277" s="965"/>
      <c r="AE277" s="965"/>
      <c r="AF277" s="965"/>
    </row>
    <row r="278" spans="1:32" s="411" customFormat="1" ht="18.95" customHeight="1">
      <c r="A278" s="98">
        <f>IF(N264="","",A277+1)</f>
        <v>22</v>
      </c>
      <c r="B278" s="410" t="str">
        <f>IF('Master sheet'!$D$14="Hindi","विषय","Subject")</f>
        <v>विषय</v>
      </c>
      <c r="C278" s="962" t="str">
        <f>IF('Master sheet'!$D$14="Hindi","पूर्णांक","M.M.")</f>
        <v>पूर्णांक</v>
      </c>
      <c r="D278" s="963"/>
      <c r="E278" s="962" t="str">
        <f>IF('Master sheet'!$D$14="Hindi","प्राप्तांक","Ob.M.")</f>
        <v>प्राप्तांक</v>
      </c>
      <c r="F278" s="963"/>
      <c r="G278" s="962" t="str">
        <f>IF('Master sheet'!$D$14="Hindi","ग्रेड","Grade")</f>
        <v>ग्रेड</v>
      </c>
      <c r="H278" s="963"/>
      <c r="I278" s="962" t="str">
        <f>IF('Master sheet'!$D$14="Hindi","विषय","Subject")</f>
        <v>विषय</v>
      </c>
      <c r="J278" s="963"/>
      <c r="K278" s="962" t="str">
        <f>IF('Master sheet'!$D$14="Hindi","पूर्णांक","M.M.")</f>
        <v>पूर्णांक</v>
      </c>
      <c r="L278" s="963"/>
      <c r="M278" s="962" t="str">
        <f>IF('Master sheet'!$D$14="Hindi","प्राप्तांक","Ob.M.")</f>
        <v>प्राप्तांक</v>
      </c>
      <c r="N278" s="963"/>
      <c r="O278" s="962" t="str">
        <f>IF('Master sheet'!$D$14="Hindi","ग्रेड","Grade")</f>
        <v>ग्रेड</v>
      </c>
      <c r="P278" s="963"/>
      <c r="Q278" s="967"/>
      <c r="R278" s="410" t="str">
        <f>IF('Master sheet'!$D$14="Hindi","विषय","Subject")</f>
        <v>विषय</v>
      </c>
      <c r="S278" s="962" t="str">
        <f>IF('Master sheet'!$D$14="Hindi","पूर्णांक","M.M.")</f>
        <v>पूर्णांक</v>
      </c>
      <c r="T278" s="963"/>
      <c r="U278" s="962" t="str">
        <f>IF('Master sheet'!$D$14="Hindi","प्राप्तांक","Ob.M.")</f>
        <v>प्राप्तांक</v>
      </c>
      <c r="V278" s="963"/>
      <c r="W278" s="962" t="str">
        <f>IF('Master sheet'!$D$14="Hindi","ग्रेड","Grade")</f>
        <v>ग्रेड</v>
      </c>
      <c r="X278" s="963"/>
      <c r="Y278" s="962" t="str">
        <f>IF('Master sheet'!$D$14="Hindi","विषय","Subject")</f>
        <v>विषय</v>
      </c>
      <c r="Z278" s="963"/>
      <c r="AA278" s="962" t="str">
        <f>IF('Master sheet'!$D$14="Hindi","पूर्णांक","M.M.")</f>
        <v>पूर्णांक</v>
      </c>
      <c r="AB278" s="963"/>
      <c r="AC278" s="962" t="str">
        <f>IF('Master sheet'!$D$14="Hindi","प्राप्तांक","Ob.M.")</f>
        <v>प्राप्तांक</v>
      </c>
      <c r="AD278" s="963"/>
      <c r="AE278" s="962" t="str">
        <f>IF('Master sheet'!$D$14="Hindi","ग्रेड","Grade")</f>
        <v>ग्रेड</v>
      </c>
      <c r="AF278" s="963"/>
    </row>
    <row r="279" spans="1:32" s="44" customFormat="1" ht="22.5" customHeight="1">
      <c r="A279" s="98">
        <f>IF(N264="","",A278+1)</f>
        <v>23</v>
      </c>
      <c r="B279" s="302" t="str">
        <f>IF(AND(N264=""),"",'Result Sheet'!$DA$4)</f>
        <v>COMPUTER</v>
      </c>
      <c r="C279" s="898">
        <f>IF(AND(N264=""),"",'Result Sheet'!$DC$7)</f>
        <v>100</v>
      </c>
      <c r="D279" s="898"/>
      <c r="E279" s="899">
        <f>IFERROR(IF(AND(N264=""),"",VLOOKUP(N264,Marks,106,0)),"")</f>
        <v>0</v>
      </c>
      <c r="F279" s="899"/>
      <c r="G279" s="900" t="str">
        <f>IFERROR(IF(AND(N264=""),"",VLOOKUP(N264,Marks,107,0)),"")</f>
        <v/>
      </c>
      <c r="H279" s="900"/>
      <c r="I279" s="901" t="str">
        <f>IF(AND(N264=""),"",'Result Sheet'!$DE$4)</f>
        <v>G.K.</v>
      </c>
      <c r="J279" s="901"/>
      <c r="K279" s="898">
        <f>IF(AND(N264=""),"",'Result Sheet'!$DG$7)</f>
        <v>100</v>
      </c>
      <c r="L279" s="898"/>
      <c r="M279" s="899">
        <f>IFERROR(IF(AND(N264=""),"",VLOOKUP(N264,Marks,110,0)),"")</f>
        <v>0</v>
      </c>
      <c r="N279" s="899"/>
      <c r="O279" s="900" t="str">
        <f>IFERROR(IF(AND(N264=""),"",VLOOKUP(N264,Marks,111,0)),"")</f>
        <v/>
      </c>
      <c r="P279" s="900"/>
      <c r="Q279" s="967"/>
      <c r="R279" s="302" t="str">
        <f>IF(AND(AD264=""),"",'Result Sheet'!$DA$4)</f>
        <v>COMPUTER</v>
      </c>
      <c r="S279" s="898">
        <f>IF(AND(AD264=""),"",'Result Sheet'!$DC$7)</f>
        <v>100</v>
      </c>
      <c r="T279" s="898"/>
      <c r="U279" s="899">
        <f>IFERROR(IF(AND(AD264=""),"",VLOOKUP(AD264,Marks,106,0)),"")</f>
        <v>0</v>
      </c>
      <c r="V279" s="899"/>
      <c r="W279" s="900" t="str">
        <f>IFERROR(IF(AND(AD264=""),"",VLOOKUP(AD264,Marks,107,0)),"")</f>
        <v/>
      </c>
      <c r="X279" s="900"/>
      <c r="Y279" s="901" t="str">
        <f>IF(AND(AD264=""),"",'Result Sheet'!$DE$4)</f>
        <v>G.K.</v>
      </c>
      <c r="Z279" s="901"/>
      <c r="AA279" s="898">
        <f>IF(AND(AD264=""),"",'Result Sheet'!$DG$7)</f>
        <v>100</v>
      </c>
      <c r="AB279" s="898"/>
      <c r="AC279" s="899">
        <f>IFERROR(IF(AND(AD264=""),"",VLOOKUP(AD264,Marks,110,0)),"")</f>
        <v>0</v>
      </c>
      <c r="AD279" s="899"/>
      <c r="AE279" s="900" t="str">
        <f>IFERROR(IF(AND(AD264=""),"",VLOOKUP(AD264,Marks,111,0)),"")</f>
        <v/>
      </c>
      <c r="AF279" s="900"/>
    </row>
    <row r="280" spans="1:32" s="44" customFormat="1" ht="22.5" customHeight="1">
      <c r="A280" s="98">
        <f>IF(N264="","",A279+1)</f>
        <v>24</v>
      </c>
      <c r="B280" s="918" t="str">
        <f>IF('Master sheet'!$D$14="Hindi","विषय","Subject")</f>
        <v>विषय</v>
      </c>
      <c r="C280" s="918"/>
      <c r="D280" s="919" t="str">
        <f>IF('Master sheet'!$D$14="Hindi","प्राप्तांक","Marks ")</f>
        <v>प्राप्तांक</v>
      </c>
      <c r="E280" s="920"/>
      <c r="F280" s="305" t="str">
        <f>IF('Master sheet'!$D$14="Hindi","ग्रेड","Grade")</f>
        <v>ग्रेड</v>
      </c>
      <c r="G280" s="918" t="str">
        <f>IF('Master sheet'!$D$14="Hindi","विषय","Subject")</f>
        <v>विषय</v>
      </c>
      <c r="H280" s="918"/>
      <c r="I280" s="919" t="str">
        <f>IF('Master sheet'!$D$14="Hindi","प्राप्तांक","Marks")</f>
        <v>प्राप्तांक</v>
      </c>
      <c r="J280" s="920"/>
      <c r="K280" s="305" t="str">
        <f>IF('Master sheet'!$D$14="Hindi","ग्रेड","Grade")</f>
        <v>ग्रेड</v>
      </c>
      <c r="L280" s="918" t="str">
        <f>IF('Master sheet'!$D$14="Hindi","विषय","Subject")</f>
        <v>विषय</v>
      </c>
      <c r="M280" s="918"/>
      <c r="N280" s="919" t="str">
        <f>IF('Master sheet'!$D$14="Hindi","प्राप्तांक","Marks")</f>
        <v>प्राप्तांक</v>
      </c>
      <c r="O280" s="920"/>
      <c r="P280" s="344" t="str">
        <f>IF('Master sheet'!$D$14="Hindi","ग्रेड","Grade")</f>
        <v>ग्रेड</v>
      </c>
      <c r="Q280" s="967"/>
      <c r="R280" s="918" t="str">
        <f>IF('Master sheet'!$D$14="Hindi","विषय","Subject")</f>
        <v>विषय</v>
      </c>
      <c r="S280" s="918"/>
      <c r="T280" s="919" t="str">
        <f>IF('Master sheet'!$D$14="Hindi","प्राप्तांक","Marks")</f>
        <v>प्राप्तांक</v>
      </c>
      <c r="U280" s="920"/>
      <c r="V280" s="305" t="str">
        <f>IF('Master sheet'!$D$14="Hindi","ग्रेड","Grade")</f>
        <v>ग्रेड</v>
      </c>
      <c r="W280" s="918" t="str">
        <f>IF('Master sheet'!$D$14="Hindi","विषय","Subject")</f>
        <v>विषय</v>
      </c>
      <c r="X280" s="918"/>
      <c r="Y280" s="919" t="str">
        <f>IF('Master sheet'!$D$14="Hindi","प्राप्तांक","Marks")</f>
        <v>प्राप्तांक</v>
      </c>
      <c r="Z280" s="920"/>
      <c r="AA280" s="305" t="str">
        <f>IF('Master sheet'!$D$14="Hindi","ग्रेड","Grade")</f>
        <v>ग्रेड</v>
      </c>
      <c r="AB280" s="918" t="str">
        <f>IF('Master sheet'!$D$14="Hindi","विषय","Subject")</f>
        <v>विषय</v>
      </c>
      <c r="AC280" s="918"/>
      <c r="AD280" s="919" t="str">
        <f>IF('Master sheet'!$D$14="Hindi","प्राप्तांक","Marks")</f>
        <v>प्राप्तांक</v>
      </c>
      <c r="AE280" s="920"/>
      <c r="AF280" s="344" t="str">
        <f>IF('Master sheet'!$D$14="Hindi","ग्रेड","Grade")</f>
        <v>ग्रेड</v>
      </c>
    </row>
    <row r="281" spans="1:32" s="44" customFormat="1" ht="21.75" customHeight="1">
      <c r="A281" s="98">
        <f>IF(N264="","",A280+1)</f>
        <v>25</v>
      </c>
      <c r="B281" s="921" t="str">
        <f>IF('Master sheet'!$D$14="Hindi","कार्यानुभव","WORK EXP.")</f>
        <v>कार्यानुभव</v>
      </c>
      <c r="C281" s="922"/>
      <c r="D281" s="922"/>
      <c r="E281" s="70">
        <f>IFERROR(IF(AND(N264=""),"",VLOOKUP(N264,Marks,85,0)),"")</f>
        <v>0</v>
      </c>
      <c r="F281" s="79" t="str">
        <f>IFERROR(IF(AND(N264=""),"",VLOOKUP(N264,Marks,89,0)),"")</f>
        <v/>
      </c>
      <c r="G281" s="921" t="str">
        <f>IF('Master sheet'!$D$14="Hindi","कला शिक्षा","ART EDU.")</f>
        <v>कला शिक्षा</v>
      </c>
      <c r="H281" s="922"/>
      <c r="I281" s="922"/>
      <c r="J281" s="70">
        <f>IFERROR(IF(AND(N264=""),"",VLOOKUP(N264,Marks,92,0)),"")</f>
        <v>0</v>
      </c>
      <c r="K281" s="79" t="str">
        <f>IFERROR(IF(AND(N264=""),"",VLOOKUP(N264,Marks,96,0)),"")</f>
        <v/>
      </c>
      <c r="L281" s="923" t="str">
        <f>IF('Master sheet'!$D$14="Hindi","स्वा. एवं शा. शिक्षा","HE.&amp;PH. EDU.")</f>
        <v>स्वा. एवं शा. शिक्षा</v>
      </c>
      <c r="M281" s="924"/>
      <c r="N281" s="924"/>
      <c r="O281" s="70">
        <f>IFERROR(IF(AND(N264=""),"",VLOOKUP(N264,Marks,99,0)),"")</f>
        <v>49</v>
      </c>
      <c r="P281" s="79" t="str">
        <f>IFERROR(IF(AND(N264=""),"",VLOOKUP(N264,Marks,103,0)),"")</f>
        <v>C</v>
      </c>
      <c r="Q281" s="967"/>
      <c r="R281" s="901" t="str">
        <f>IF('Master sheet'!$D$14="Hindi","कार्यानुभव","WORK EXP.")</f>
        <v>कार्यानुभव</v>
      </c>
      <c r="S281" s="901"/>
      <c r="T281" s="901"/>
      <c r="U281" s="70">
        <f>IFERROR(IF(AND(AD264=""),"",VLOOKUP(AD264,Marks,85,0)),"")</f>
        <v>0</v>
      </c>
      <c r="V281" s="79" t="str">
        <f>IFERROR(IF(AND(AD264=""),"",VLOOKUP(AD264,Marks,89,0)),"")</f>
        <v/>
      </c>
      <c r="W281" s="901" t="str">
        <f>IF('Master sheet'!$D$14="Hindi","कला शिक्षा","ART EDU.")</f>
        <v>कला शिक्षा</v>
      </c>
      <c r="X281" s="901"/>
      <c r="Y281" s="901"/>
      <c r="Z281" s="70">
        <f>IFERROR(IF(AND(AD264=""),"",VLOOKUP(AD264,Marks,92,0)),"")</f>
        <v>0</v>
      </c>
      <c r="AA281" s="79" t="str">
        <f>IFERROR(IF(AND(AD264=""),"",VLOOKUP(AD264,Marks,96,0)),"")</f>
        <v/>
      </c>
      <c r="AB281" s="961" t="str">
        <f>IF('Master sheet'!$D$14="Hindi","स्वा. एवं शा. शिक्षा","HE.&amp;PH. EDU.")</f>
        <v>स्वा. एवं शा. शिक्षा</v>
      </c>
      <c r="AC281" s="961"/>
      <c r="AD281" s="961"/>
      <c r="AE281" s="70">
        <f>IFERROR(IF(AND(AD264=""),"",VLOOKUP(AD264,Marks,99,0)),"")</f>
        <v>35</v>
      </c>
      <c r="AF281" s="79" t="str">
        <f>IFERROR(IF(AND(AD264=""),"",VLOOKUP(AD264,Marks,103,0)),"")</f>
        <v/>
      </c>
    </row>
    <row r="282" spans="1:32" s="44" customFormat="1" ht="21" customHeight="1">
      <c r="A282" s="98">
        <f>IF(N264="","",A281+1)</f>
        <v>26</v>
      </c>
      <c r="B282" s="903" t="str">
        <f>IF('Master sheet'!$D$14="Hindi","कुल कार्य दिवस :-","Total Meeting :-")</f>
        <v>कुल कार्य दिवस :-</v>
      </c>
      <c r="C282" s="903"/>
      <c r="D282" s="903"/>
      <c r="E282" s="902">
        <f>IFERROR(IF(AND(N264=""),"",VLOOKUP(N264,Marks,117,0)),"")</f>
        <v>220</v>
      </c>
      <c r="F282" s="902"/>
      <c r="G282" s="902"/>
      <c r="H282" s="902"/>
      <c r="I282" s="903" t="str">
        <f>IF('Master sheet'!$D$14="Hindi","कुल उपस्थिति :-","Total Attendance :-")</f>
        <v>कुल उपस्थिति :-</v>
      </c>
      <c r="J282" s="903"/>
      <c r="K282" s="903"/>
      <c r="L282" s="903"/>
      <c r="M282" s="904">
        <f>IFERROR(IF(AND(N264=""),"",VLOOKUP(N264,Marks,118,0)),"")</f>
        <v>38</v>
      </c>
      <c r="N282" s="904"/>
      <c r="O282" s="904"/>
      <c r="P282" s="904"/>
      <c r="Q282" s="967"/>
      <c r="R282" s="903" t="str">
        <f>IF('Master sheet'!$D$14="Hindi","कुल कार्य दिवस :-","Total Meeting :-")</f>
        <v>कुल कार्य दिवस :-</v>
      </c>
      <c r="S282" s="903"/>
      <c r="T282" s="903"/>
      <c r="U282" s="902">
        <f>IFERROR(IF(AND(AD264=""),"",VLOOKUP(AD264,Marks,117,0)),"")</f>
        <v>220</v>
      </c>
      <c r="V282" s="902"/>
      <c r="W282" s="902"/>
      <c r="X282" s="902"/>
      <c r="Y282" s="903" t="str">
        <f>IF('Master sheet'!$D$14="Hindi","कुल उपस्थिति :-","Total Attendance :-")</f>
        <v>कुल उपस्थिति :-</v>
      </c>
      <c r="Z282" s="903"/>
      <c r="AA282" s="903"/>
      <c r="AB282" s="903"/>
      <c r="AC282" s="904">
        <f>IFERROR(IF(AND(AD264=""),"",VLOOKUP(AD264,Marks,118,0)),"")</f>
        <v>22</v>
      </c>
      <c r="AD282" s="904"/>
      <c r="AE282" s="904"/>
      <c r="AF282" s="904"/>
    </row>
    <row r="283" spans="1:32" s="44" customFormat="1" ht="21" customHeight="1">
      <c r="A283" s="98">
        <f>IF(N264="","",A282+1)</f>
        <v>27</v>
      </c>
      <c r="B283" s="903" t="str">
        <f>IF('Master sheet'!$D$14="Hindi","परिणाम :-","Result :-")</f>
        <v>परिणाम :-</v>
      </c>
      <c r="C283" s="903"/>
      <c r="D283" s="903"/>
      <c r="E283" s="926" t="str">
        <f>IFERROR(IF(AND(N264=""),"",VLOOKUP(N264,Marks,116,0)),"")</f>
        <v>कक्षोंन्नति</v>
      </c>
      <c r="F283" s="926"/>
      <c r="G283" s="926"/>
      <c r="H283" s="926"/>
      <c r="I283" s="903" t="str">
        <f>IF('Master sheet'!$D$14="Hindi","परिणाम प्रतिशत में :-","Result in Percentage :-")</f>
        <v>परिणाम प्रतिशत में :-</v>
      </c>
      <c r="J283" s="903"/>
      <c r="K283" s="903"/>
      <c r="L283" s="903"/>
      <c r="M283" s="927">
        <f>IFERROR(IF(AND(N264=""),"",VLOOKUP(N264,Marks,113,0)),"")</f>
        <v>78.400000000000006</v>
      </c>
      <c r="N283" s="927"/>
      <c r="O283" s="927"/>
      <c r="P283" s="927"/>
      <c r="Q283" s="967"/>
      <c r="R283" s="903" t="str">
        <f>IF('Master sheet'!$D$14="Hindi","परिणाम :-","Result :-")</f>
        <v>परिणाम :-</v>
      </c>
      <c r="S283" s="903"/>
      <c r="T283" s="903"/>
      <c r="U283" s="926" t="str">
        <f>IFERROR(IF(AND(AD264=""),"",VLOOKUP(AD264,Marks,116,0)),"")</f>
        <v>कक्षोंन्नति</v>
      </c>
      <c r="V283" s="926"/>
      <c r="W283" s="926"/>
      <c r="X283" s="926"/>
      <c r="Y283" s="903" t="str">
        <f>IF('Master sheet'!$D$14="Hindi","परिणाम प्रतिशत में :-","Result in Percentage :-")</f>
        <v>परिणाम प्रतिशत में :-</v>
      </c>
      <c r="Z283" s="903"/>
      <c r="AA283" s="903"/>
      <c r="AB283" s="903"/>
      <c r="AC283" s="927">
        <f>IFERROR(IF(AND(AD264=""),"",VLOOKUP(AD264,Marks,113,0)),"")</f>
        <v>77.8</v>
      </c>
      <c r="AD283" s="927"/>
      <c r="AE283" s="927"/>
      <c r="AF283" s="927"/>
    </row>
    <row r="284" spans="1:32" s="44" customFormat="1" ht="21" customHeight="1">
      <c r="A284" s="98">
        <f>IF(N264="","",A283+1)</f>
        <v>28</v>
      </c>
      <c r="B284" s="903" t="str">
        <f>IF('Master sheet'!$D$14="Hindi","श्रेणी / ग्रेड :-","Division / Grade :-")</f>
        <v>श्रेणी / ग्रेड :-</v>
      </c>
      <c r="C284" s="903"/>
      <c r="D284" s="903"/>
      <c r="E284" s="209" t="str">
        <f>IFERROR(IF(AND(N264=""),"",VLOOKUP(N264,Marks,114,0)),"")</f>
        <v>I</v>
      </c>
      <c r="F284" s="210" t="s">
        <v>128</v>
      </c>
      <c r="G284" s="928" t="str">
        <f>IFERROR(IF(AND(N264=""),"",VLOOKUP(N264,Marks,119,0)),"")</f>
        <v>B</v>
      </c>
      <c r="H284" s="928"/>
      <c r="I284" s="903" t="str">
        <f>IF('Master sheet'!$D$14="Hindi","कक्षा में स्थान :-","Position in the Class :-")</f>
        <v>कक्षा में स्थान :-</v>
      </c>
      <c r="J284" s="903"/>
      <c r="K284" s="903"/>
      <c r="L284" s="903"/>
      <c r="M284" s="929">
        <f>IFERROR(IF(AND(N264=""),"",VLOOKUP(N264,Marks,115,0)),"")</f>
        <v>18.000000000000298</v>
      </c>
      <c r="N284" s="929"/>
      <c r="O284" s="929"/>
      <c r="P284" s="929"/>
      <c r="Q284" s="967"/>
      <c r="R284" s="903" t="str">
        <f>IF('Master sheet'!$D$14="Hindi","श्रेणी / ग्रेड :-","Division / Grade :-")</f>
        <v>श्रेणी / ग्रेड :-</v>
      </c>
      <c r="S284" s="903"/>
      <c r="T284" s="903"/>
      <c r="U284" s="209" t="str">
        <f>IFERROR(IF(AND(AD264=""),"",VLOOKUP(AD264,Marks,114,0)),"")</f>
        <v>I</v>
      </c>
      <c r="V284" s="210" t="s">
        <v>128</v>
      </c>
      <c r="W284" s="928" t="str">
        <f>IFERROR(IF(AND(AD264=""),"",VLOOKUP(AD264,Marks,119,0)),"")</f>
        <v>B</v>
      </c>
      <c r="X284" s="928"/>
      <c r="Y284" s="903" t="str">
        <f>IF('Master sheet'!$D$14="Hindi","कक्षा में स्थान :-","Position in the Class :-")</f>
        <v>कक्षा में स्थान :-</v>
      </c>
      <c r="Z284" s="903"/>
      <c r="AA284" s="903"/>
      <c r="AB284" s="903"/>
      <c r="AC284" s="929">
        <f>IFERROR(IF(AND(AD264=""),"",VLOOKUP(AD264,Marks,115,0)),"")</f>
        <v>19.000000000000298</v>
      </c>
      <c r="AD284" s="929"/>
      <c r="AE284" s="929"/>
      <c r="AF284" s="929"/>
    </row>
    <row r="285" spans="1:32" s="44" customFormat="1" ht="21" customHeight="1">
      <c r="A285" s="98">
        <f>IF(N264="","",A284+1)</f>
        <v>29</v>
      </c>
      <c r="B285" s="930" t="str">
        <f>IF('Master sheet'!$D$14="Hindi","परीक्षा परिणाम घोषणा दिनांक :-","Result Declaration Date :-")</f>
        <v>परीक्षा परिणाम घोषणा दिनांक :-</v>
      </c>
      <c r="C285" s="930"/>
      <c r="D285" s="930"/>
      <c r="E285" s="931">
        <f>IFERROR(IF(AND(N264=""),"",'Master sheet'!$D$13),"")</f>
        <v>46106</v>
      </c>
      <c r="F285" s="931"/>
      <c r="G285" s="931"/>
      <c r="H285" s="348"/>
      <c r="I285" s="71"/>
      <c r="J285" s="71"/>
      <c r="K285" s="45"/>
      <c r="L285" s="71"/>
      <c r="M285" s="71"/>
      <c r="N285" s="71"/>
      <c r="O285" s="71"/>
      <c r="P285" s="71"/>
      <c r="Q285" s="967"/>
      <c r="R285" s="930" t="str">
        <f>IF('Master sheet'!$D$14="Hindi","परीक्षा परिणाम घोषणा दिनांक :-","Result Declaration Date :-")</f>
        <v>परीक्षा परिणाम घोषणा दिनांक :-</v>
      </c>
      <c r="S285" s="930"/>
      <c r="T285" s="930"/>
      <c r="U285" s="931">
        <f>IFERROR(IF(AND(AD264=""),"",'Master sheet'!$D$13),"")</f>
        <v>46106</v>
      </c>
      <c r="V285" s="931"/>
      <c r="W285" s="931"/>
      <c r="X285" s="348"/>
      <c r="Y285" s="71"/>
      <c r="Z285" s="71"/>
      <c r="AA285" s="45"/>
      <c r="AB285" s="71"/>
      <c r="AC285" s="71"/>
      <c r="AD285" s="71"/>
      <c r="AE285" s="71"/>
      <c r="AF285" s="71"/>
    </row>
    <row r="286" spans="1:32" s="44" customFormat="1" ht="39" customHeight="1">
      <c r="A286" s="98">
        <f>IF(N264="","",A285+1)</f>
        <v>30</v>
      </c>
      <c r="B286" s="932" t="str">
        <f>IFERROR(IF(AND(N264=""),"",'Result Sheet'!$DO$211),"")</f>
        <v>( PUSHPENDRA JAWRA )</v>
      </c>
      <c r="C286" s="932"/>
      <c r="D286" s="932"/>
      <c r="E286" s="932"/>
      <c r="F286" s="933" t="str">
        <f>IF(AND(N264=""),"",CONCATENATE("(",'Master sheet'!$D$17," )"))</f>
        <v>(Suresh Kumar )</v>
      </c>
      <c r="G286" s="933"/>
      <c r="H286" s="933"/>
      <c r="I286" s="933"/>
      <c r="J286" s="933"/>
      <c r="K286" s="933" t="str">
        <f>IF(AND(N264=""),"",CONCATENATE("(",'Master sheet'!$D$15," )"))</f>
        <v>(Dewanand )</v>
      </c>
      <c r="L286" s="933"/>
      <c r="M286" s="933"/>
      <c r="N286" s="933"/>
      <c r="O286" s="933"/>
      <c r="P286" s="933"/>
      <c r="Q286" s="967"/>
      <c r="R286" s="932" t="str">
        <f>IFERROR(IF(AND(AD264=""),"",'Result Sheet'!$DO$211),"")</f>
        <v>( PUSHPENDRA JAWRA )</v>
      </c>
      <c r="S286" s="932"/>
      <c r="T286" s="932"/>
      <c r="U286" s="932"/>
      <c r="V286" s="933" t="str">
        <f>IF(AND(AD264=""),"",CONCATENATE("(",'Master sheet'!$D$17," )"))</f>
        <v>(Suresh Kumar )</v>
      </c>
      <c r="W286" s="933"/>
      <c r="X286" s="933"/>
      <c r="Y286" s="933"/>
      <c r="Z286" s="933"/>
      <c r="AA286" s="933" t="str">
        <f>IF(AND(AD264=""),"",CONCATENATE("(",'Master sheet'!$D$15," )"))</f>
        <v>(Dewanand )</v>
      </c>
      <c r="AB286" s="933"/>
      <c r="AC286" s="933"/>
      <c r="AD286" s="933"/>
      <c r="AE286" s="933"/>
      <c r="AF286" s="933"/>
    </row>
    <row r="287" spans="1:32" s="44" customFormat="1" ht="21" customHeight="1">
      <c r="A287" s="98">
        <f>IF(N264="","",A286+1)</f>
        <v>31</v>
      </c>
      <c r="B287" s="934" t="str">
        <f>IF('Master sheet'!$D$14="Hindi","हस्ताक्षर कक्षाध्यापक","Signature of the class teacher")</f>
        <v>हस्ताक्षर कक्षाध्यापक</v>
      </c>
      <c r="C287" s="934"/>
      <c r="D287" s="934"/>
      <c r="E287" s="934"/>
      <c r="F287" s="934" t="str">
        <f>IF('Master sheet'!$D$14="Hindi","हस्ताक्षर परीक्षा प्रभारी","Signature of the exam. Incharge")</f>
        <v>हस्ताक्षर परीक्षा प्रभारी</v>
      </c>
      <c r="G287" s="934"/>
      <c r="H287" s="934"/>
      <c r="I287" s="934"/>
      <c r="J287" s="934"/>
      <c r="K287" s="934" t="str">
        <f>IF('Master sheet'!$D$14="Hindi","हस्ताक्षर संस्था प्रधान","Head of Institute's Signature")</f>
        <v>हस्ताक्षर संस्था प्रधान</v>
      </c>
      <c r="L287" s="934"/>
      <c r="M287" s="934"/>
      <c r="N287" s="934"/>
      <c r="O287" s="934"/>
      <c r="P287" s="934"/>
      <c r="Q287" s="967"/>
      <c r="R287" s="934" t="str">
        <f>IF('Master sheet'!$D$14="Hindi","हस्ताक्षर कक्षाध्यापक","Signature of the class teacher")</f>
        <v>हस्ताक्षर कक्षाध्यापक</v>
      </c>
      <c r="S287" s="934"/>
      <c r="T287" s="934"/>
      <c r="U287" s="934"/>
      <c r="V287" s="934" t="str">
        <f>IF('Master sheet'!$D$14="Hindi","हस्ताक्षर परीक्षा प्रभारी","Signature of the exam. Incharge")</f>
        <v>हस्ताक्षर परीक्षा प्रभारी</v>
      </c>
      <c r="W287" s="934"/>
      <c r="X287" s="934"/>
      <c r="Y287" s="934"/>
      <c r="Z287" s="934"/>
      <c r="AA287" s="934" t="str">
        <f>IF('Master sheet'!$D$14="Hindi","हस्ताक्षर संस्था प्रधान","Head of Institute's Signature")</f>
        <v>हस्ताक्षर संस्था प्रधान</v>
      </c>
      <c r="AB287" s="934"/>
      <c r="AC287" s="934"/>
      <c r="AD287" s="934"/>
      <c r="AE287" s="934"/>
      <c r="AF287" s="934"/>
    </row>
    <row r="289" spans="1:32" s="44" customFormat="1" ht="21.95" customHeight="1">
      <c r="A289" s="97">
        <f>IF(N296="","",1)</f>
        <v>1</v>
      </c>
      <c r="B289" s="935" t="str">
        <f>IF('Master sheet'!$D$14="Hindi","वार्षिक रिपोर्ट कार्ड ","Report Card")</f>
        <v xml:space="preserve">वार्षिक रिपोर्ट कार्ड </v>
      </c>
      <c r="C289" s="935"/>
      <c r="D289" s="935"/>
      <c r="E289" s="935"/>
      <c r="F289" s="935"/>
      <c r="G289" s="935"/>
      <c r="H289" s="935"/>
      <c r="I289" s="935"/>
      <c r="J289" s="935"/>
      <c r="K289" s="935"/>
      <c r="L289" s="935"/>
      <c r="M289" s="935"/>
      <c r="N289" s="935"/>
      <c r="O289" s="935"/>
      <c r="P289" s="935"/>
      <c r="Q289" s="967" t="s">
        <v>98</v>
      </c>
      <c r="R289" s="935" t="str">
        <f>IF('Master sheet'!$D$14="Hindi","वार्षिक रिपोर्ट कार्ड ","Report Card")</f>
        <v xml:space="preserve">वार्षिक रिपोर्ट कार्ड </v>
      </c>
      <c r="S289" s="935"/>
      <c r="T289" s="935"/>
      <c r="U289" s="935"/>
      <c r="V289" s="935"/>
      <c r="W289" s="935"/>
      <c r="X289" s="935"/>
      <c r="Y289" s="935"/>
      <c r="Z289" s="935"/>
      <c r="AA289" s="935"/>
      <c r="AB289" s="935"/>
      <c r="AC289" s="935"/>
      <c r="AD289" s="935"/>
      <c r="AE289" s="935"/>
      <c r="AF289" s="935"/>
    </row>
    <row r="290" spans="1:32" s="44" customFormat="1" ht="21.95" customHeight="1">
      <c r="A290" s="98">
        <f>IF(N296="","",A289+1)</f>
        <v>2</v>
      </c>
      <c r="B290" s="936" t="str">
        <f>IF('Master sheet'!$D$14="Hindi","शिक्षा विभाग, राजस्थान सरकार","Education Department, Rajasthan Government")</f>
        <v>शिक्षा विभाग, राजस्थान सरकार</v>
      </c>
      <c r="C290" s="936"/>
      <c r="D290" s="936"/>
      <c r="E290" s="936"/>
      <c r="F290" s="936"/>
      <c r="G290" s="936"/>
      <c r="H290" s="936"/>
      <c r="I290" s="936"/>
      <c r="J290" s="936"/>
      <c r="K290" s="936"/>
      <c r="L290" s="936"/>
      <c r="M290" s="936"/>
      <c r="N290" s="936"/>
      <c r="O290" s="936"/>
      <c r="P290" s="936"/>
      <c r="Q290" s="967"/>
      <c r="R290" s="936" t="str">
        <f>IF('Master sheet'!$D$14="Hindi","शिक्षा विभाग, राजस्थान सरकार","Education Department, Rajasthan Government")</f>
        <v>शिक्षा विभाग, राजस्थान सरकार</v>
      </c>
      <c r="S290" s="936"/>
      <c r="T290" s="936"/>
      <c r="U290" s="936"/>
      <c r="V290" s="936"/>
      <c r="W290" s="936"/>
      <c r="X290" s="936"/>
      <c r="Y290" s="936"/>
      <c r="Z290" s="936"/>
      <c r="AA290" s="936"/>
      <c r="AB290" s="936"/>
      <c r="AC290" s="936"/>
      <c r="AD290" s="936"/>
      <c r="AE290" s="936"/>
      <c r="AF290" s="936"/>
    </row>
    <row r="291" spans="1:32" s="44" customFormat="1" ht="21.95" customHeight="1">
      <c r="A291" s="98">
        <f>IF(N296="","",A290+1)</f>
        <v>3</v>
      </c>
      <c r="B291" s="968" t="str">
        <f>IF('Master sheet'!$D$14="Hindi","विद्यालय का नाम :-","School Name :- ")</f>
        <v>विद्यालय का नाम :-</v>
      </c>
      <c r="C291" s="968"/>
      <c r="D291" s="968"/>
      <c r="E291" s="969" t="str">
        <f>IF(AND(N296=""),"",IF('Master sheet'!$D$14="Hindi",'Master sheet'!$D$8,'Master sheet'!$D$7))</f>
        <v xml:space="preserve">महात्मा गाँधी राजकीय विद्यालय (अंग्रेजी माध्यम) बर, पाली </v>
      </c>
      <c r="F291" s="969"/>
      <c r="G291" s="969"/>
      <c r="H291" s="969"/>
      <c r="I291" s="969"/>
      <c r="J291" s="969"/>
      <c r="K291" s="969"/>
      <c r="L291" s="969"/>
      <c r="M291" s="969"/>
      <c r="N291" s="969"/>
      <c r="O291" s="969"/>
      <c r="P291" s="969"/>
      <c r="Q291" s="967"/>
      <c r="R291" s="968" t="str">
        <f>IF('Master sheet'!$D$14="Hindi","विद्यालय का नाम :-","School Name :- ")</f>
        <v>विद्यालय का नाम :-</v>
      </c>
      <c r="S291" s="968"/>
      <c r="T291" s="968"/>
      <c r="U291" s="969" t="str">
        <f>IF(AND(AD296=""),"",IF('Master sheet'!$D$14="Hindi",'Master sheet'!$D$8,'Master sheet'!$D$7))</f>
        <v xml:space="preserve">महात्मा गाँधी राजकीय विद्यालय (अंग्रेजी माध्यम) बर, पाली </v>
      </c>
      <c r="V291" s="969"/>
      <c r="W291" s="969"/>
      <c r="X291" s="969"/>
      <c r="Y291" s="969"/>
      <c r="Z291" s="969"/>
      <c r="AA291" s="969"/>
      <c r="AB291" s="969"/>
      <c r="AC291" s="969"/>
      <c r="AD291" s="969"/>
      <c r="AE291" s="969"/>
      <c r="AF291" s="969"/>
    </row>
    <row r="292" spans="1:32" s="44" customFormat="1" ht="15.75" customHeight="1">
      <c r="A292" s="98">
        <f>IF(N296="","",A291+1)</f>
        <v>4</v>
      </c>
      <c r="B292" s="351"/>
      <c r="C292" s="351"/>
      <c r="D292" s="351"/>
      <c r="E292" s="970" t="str">
        <f>IF(AND(N296=""),"",IF('Master sheet'!$D$14="Hindi",CONCATENATE("(विद्यालय मान्यता क्रमांक व वर्ष : ","  ",'Master sheet'!$D$6),CONCATENATE("(School Recognition Number &amp; Years : ","  ",'Master sheet'!$D$6)))</f>
        <v>(विद्यालय मान्यता क्रमांक व वर्ष :   शिक्षा/पाली/1995/2001</v>
      </c>
      <c r="F292" s="970"/>
      <c r="G292" s="970"/>
      <c r="H292" s="970"/>
      <c r="I292" s="970"/>
      <c r="J292" s="970"/>
      <c r="K292" s="970"/>
      <c r="L292" s="970"/>
      <c r="M292" s="970"/>
      <c r="N292" s="970"/>
      <c r="O292" s="970"/>
      <c r="P292" s="970"/>
      <c r="Q292" s="967"/>
      <c r="R292" s="351"/>
      <c r="S292" s="351"/>
      <c r="T292" s="351"/>
      <c r="U292" s="970" t="str">
        <f>IF(AND(AD296=""),"",IF('Master sheet'!$D$14="Hindi",CONCATENATE("(विद्यालय मान्यता क्रमांक व वर्ष : ","  ",'Master sheet'!$D$6),CONCATENATE("(School Recognition Number &amp; Years : ","  ",'Master sheet'!$D$6)))</f>
        <v>(विद्यालय मान्यता क्रमांक व वर्ष :   शिक्षा/पाली/1995/2001</v>
      </c>
      <c r="V292" s="970"/>
      <c r="W292" s="970"/>
      <c r="X292" s="970"/>
      <c r="Y292" s="970"/>
      <c r="Z292" s="970"/>
      <c r="AA292" s="970"/>
      <c r="AB292" s="970"/>
      <c r="AC292" s="970"/>
      <c r="AD292" s="970"/>
      <c r="AE292" s="970"/>
      <c r="AF292" s="970"/>
    </row>
    <row r="293" spans="1:32" s="44" customFormat="1" ht="21.95" customHeight="1">
      <c r="A293" s="98">
        <f>IF(N296="","",A292+1)</f>
        <v>5</v>
      </c>
      <c r="B293" s="347" t="str">
        <f>IF('Master sheet'!$D$14="Hindi","कक्षा  :-","CLASS :- ")</f>
        <v>कक्षा  :-</v>
      </c>
      <c r="C293" s="937" t="str">
        <f>IFERROR(IF(AND(N296=""),"",VLOOKUP(N296,Marks,2,0)),"")</f>
        <v>PP+5</v>
      </c>
      <c r="D293" s="937"/>
      <c r="E293" s="938" t="str">
        <f>IF('Master sheet'!$D$14="Hindi","सेक्शन :-","Section :- ")</f>
        <v>सेक्शन :-</v>
      </c>
      <c r="F293" s="938"/>
      <c r="G293" s="938"/>
      <c r="H293" s="937" t="str">
        <f>IFERROR(IF(AND(N296=""),"",VLOOKUP(N296,Marks,3,0)),"")</f>
        <v>A</v>
      </c>
      <c r="I293" s="937"/>
      <c r="J293" s="939" t="str">
        <f>IF('Master sheet'!$D$14="Hindi","सत्र :- ","Session :- ")</f>
        <v xml:space="preserve">सत्र :- </v>
      </c>
      <c r="K293" s="939"/>
      <c r="L293" s="939"/>
      <c r="M293" s="939"/>
      <c r="N293" s="949" t="str">
        <f>IF(AND(N296=""),"",'Marks Entry Nursery'!$I$2)</f>
        <v>2025-26</v>
      </c>
      <c r="O293" s="949"/>
      <c r="P293" s="949"/>
      <c r="Q293" s="967"/>
      <c r="R293" s="347" t="str">
        <f>IF('Master sheet'!$D$14="Hindi","कक्षा  :-","CLASS :- ")</f>
        <v>कक्षा  :-</v>
      </c>
      <c r="S293" s="937" t="str">
        <f>IFERROR(IF(AND(AD296=""),"",VLOOKUP(AD296,Marks,2,0)),"")</f>
        <v>PP+5</v>
      </c>
      <c r="T293" s="937"/>
      <c r="U293" s="938" t="str">
        <f>IF('Master sheet'!$D$14="Hindi","सेक्शन :-","Section :- ")</f>
        <v>सेक्शन :-</v>
      </c>
      <c r="V293" s="938"/>
      <c r="W293" s="938"/>
      <c r="X293" s="937" t="str">
        <f>IFERROR(IF(AND(AD296=""),"",VLOOKUP(AD296,Marks,3,0)),"")</f>
        <v>A</v>
      </c>
      <c r="Y293" s="937"/>
      <c r="Z293" s="939" t="str">
        <f>IF('Master sheet'!$D$14="Hindi","सत्र :- ","Session :- ")</f>
        <v xml:space="preserve">सत्र :- </v>
      </c>
      <c r="AA293" s="939"/>
      <c r="AB293" s="939"/>
      <c r="AC293" s="939"/>
      <c r="AD293" s="949" t="str">
        <f>IF(AND(AD296=""),"",'Marks Entry Nursery'!$I$2)</f>
        <v>2025-26</v>
      </c>
      <c r="AE293" s="949"/>
      <c r="AF293" s="949"/>
    </row>
    <row r="294" spans="1:32" s="44" customFormat="1" ht="21.95" customHeight="1">
      <c r="A294" s="98">
        <f>IF(N296="","",A293+1)</f>
        <v>6</v>
      </c>
      <c r="B294" s="946" t="str">
        <f>IF('Master sheet'!$D$14="Hindi","विद्यार्थी का नाम :-","Student's Name :-")</f>
        <v>विद्यार्थी का नाम :-</v>
      </c>
      <c r="C294" s="946"/>
      <c r="D294" s="946"/>
      <c r="E294" s="947" t="str">
        <f>IFERROR(IF(AND(N296=""),"",VLOOKUP(N296,Marks,6,0)),"")</f>
        <v>MANVEER GURJAR</v>
      </c>
      <c r="F294" s="947"/>
      <c r="G294" s="947"/>
      <c r="H294" s="947"/>
      <c r="I294" s="947"/>
      <c r="J294" s="925" t="str">
        <f>IF('Master sheet'!$D$14="Hindi","प्रवेशांक :","SR. NO. :")</f>
        <v>प्रवेशांक :</v>
      </c>
      <c r="K294" s="925"/>
      <c r="L294" s="925"/>
      <c r="M294" s="925"/>
      <c r="N294" s="950">
        <f>IFERROR(IF(AND(N296=""),"",VLOOKUP(N296,Marks,5,0)),"")</f>
        <v>948</v>
      </c>
      <c r="O294" s="950"/>
      <c r="P294" s="950"/>
      <c r="Q294" s="967"/>
      <c r="R294" s="946" t="str">
        <f>IF('Master sheet'!$D$14="Hindi","विद्यार्थी का नाम :-","Student's Name :-")</f>
        <v>विद्यार्थी का नाम :-</v>
      </c>
      <c r="S294" s="946"/>
      <c r="T294" s="946"/>
      <c r="U294" s="947" t="str">
        <f>IFERROR(IF(AND(AD296=""),"",VLOOKUP(AD296,Marks,6,0)),"")</f>
        <v>PALAK DAMER</v>
      </c>
      <c r="V294" s="947"/>
      <c r="W294" s="947"/>
      <c r="X294" s="947"/>
      <c r="Y294" s="947"/>
      <c r="Z294" s="925" t="str">
        <f>IF('Master sheet'!$D$14="Hindi","प्रवेशांक :","SR. NO. :")</f>
        <v>प्रवेशांक :</v>
      </c>
      <c r="AA294" s="925"/>
      <c r="AB294" s="925"/>
      <c r="AC294" s="925"/>
      <c r="AD294" s="950">
        <f>IFERROR(IF(AND(AD296=""),"",VLOOKUP(AD296,Marks,5,0)),"")</f>
        <v>943</v>
      </c>
      <c r="AE294" s="950"/>
      <c r="AF294" s="950"/>
    </row>
    <row r="295" spans="1:32" s="44" customFormat="1" ht="21.95" customHeight="1">
      <c r="A295" s="98">
        <f>IF(N296="","",A294+1)</f>
        <v>7</v>
      </c>
      <c r="B295" s="946" t="str">
        <f>IF('Master sheet'!$D$14="Hindi","पिता का नाम :-","Father's Name :-")</f>
        <v>पिता का नाम :-</v>
      </c>
      <c r="C295" s="946"/>
      <c r="D295" s="946"/>
      <c r="E295" s="947" t="str">
        <f>IFERROR(IF(AND(N296=""),"",VLOOKUP(N296,Marks,7,0)),"")</f>
        <v>VIKRAM SINGH</v>
      </c>
      <c r="F295" s="947"/>
      <c r="G295" s="947"/>
      <c r="H295" s="947"/>
      <c r="I295" s="947"/>
      <c r="J295" s="925" t="str">
        <f>IF('Master sheet'!$D$14="Hindi","जन्म तिथि :","Date of Birth :")</f>
        <v>जन्म तिथि :</v>
      </c>
      <c r="K295" s="925"/>
      <c r="L295" s="925"/>
      <c r="M295" s="925"/>
      <c r="N295" s="951">
        <f>IFERROR(IF(AND(N296=""),"",VLOOKUP(N296,Marks,4,0)),"")</f>
        <v>42257</v>
      </c>
      <c r="O295" s="951"/>
      <c r="P295" s="951"/>
      <c r="Q295" s="967"/>
      <c r="R295" s="946" t="str">
        <f>IF('Master sheet'!$D$14="Hindi","पिता का नाम :-","Father's Name :-")</f>
        <v>पिता का नाम :-</v>
      </c>
      <c r="S295" s="946"/>
      <c r="T295" s="946"/>
      <c r="U295" s="947" t="str">
        <f>IFERROR(IF(AND(AD296=""),"",VLOOKUP(AD296,Marks,7,0)),"")</f>
        <v>GOVIND LAL</v>
      </c>
      <c r="V295" s="947"/>
      <c r="W295" s="947"/>
      <c r="X295" s="947"/>
      <c r="Y295" s="947"/>
      <c r="Z295" s="925" t="str">
        <f>IF('Master sheet'!$D$14="Hindi","जन्म तिथि :","Date of Birth :")</f>
        <v>जन्म तिथि :</v>
      </c>
      <c r="AA295" s="925"/>
      <c r="AB295" s="925"/>
      <c r="AC295" s="925"/>
      <c r="AD295" s="951" t="str">
        <f>IFERROR(IF(AND(AD296=""),"",VLOOKUP(AD296,Marks,4,0)),"")</f>
        <v>13-01-2015</v>
      </c>
      <c r="AE295" s="951"/>
      <c r="AF295" s="951"/>
    </row>
    <row r="296" spans="1:32" s="44" customFormat="1" ht="18" customHeight="1">
      <c r="A296" s="98">
        <f>IF(N296="","",A295+1)</f>
        <v>8</v>
      </c>
      <c r="B296" s="946" t="str">
        <f>IF('Master sheet'!$D$14="Hindi","माता का नाम :-","Mother's Name :-")</f>
        <v>माता का नाम :-</v>
      </c>
      <c r="C296" s="946"/>
      <c r="D296" s="946"/>
      <c r="E296" s="947" t="str">
        <f>IFERROR(IF(AND(N296=""),"",VLOOKUP(N296,Marks,8,0)),"")</f>
        <v>BARKHA</v>
      </c>
      <c r="F296" s="947"/>
      <c r="G296" s="947"/>
      <c r="H296" s="947"/>
      <c r="I296" s="947"/>
      <c r="J296" s="925" t="str">
        <f>IF('Master sheet'!$D$14="Hindi","रोल नंबर :-","Roll No. :")</f>
        <v>रोल नंबर :-</v>
      </c>
      <c r="K296" s="925"/>
      <c r="L296" s="925"/>
      <c r="M296" s="925"/>
      <c r="N296" s="948">
        <f>IF(AD264="","",IF(AND(AD264+1&gt;$AN$7),"",AD264+1))</f>
        <v>319</v>
      </c>
      <c r="O296" s="948"/>
      <c r="P296" s="948"/>
      <c r="Q296" s="967"/>
      <c r="R296" s="946" t="str">
        <f>IF('Master sheet'!$D$14="Hindi","माता का नाम :-","Mother's Name :-")</f>
        <v>माता का नाम :-</v>
      </c>
      <c r="S296" s="946"/>
      <c r="T296" s="946"/>
      <c r="U296" s="947" t="str">
        <f>IFERROR(IF(AND(AD296=""),"",VLOOKUP(AD296,Marks,8,0)),"")</f>
        <v>LEELA</v>
      </c>
      <c r="V296" s="947"/>
      <c r="W296" s="947"/>
      <c r="X296" s="947"/>
      <c r="Y296" s="947"/>
      <c r="Z296" s="925" t="str">
        <f>IF('Master sheet'!$D$14="Hindi","रोल नंबर :-","Roll No. :")</f>
        <v>रोल नंबर :-</v>
      </c>
      <c r="AA296" s="925"/>
      <c r="AB296" s="925"/>
      <c r="AC296" s="925"/>
      <c r="AD296" s="966">
        <f>IF(N296="","",IF(AND(N296+1&gt;$AN$7),"",N296+1))</f>
        <v>320</v>
      </c>
      <c r="AE296" s="966"/>
      <c r="AF296" s="966"/>
    </row>
    <row r="297" spans="1:32" s="44" customFormat="1" ht="10.5" customHeight="1">
      <c r="A297" s="98">
        <f>IF(N296="","",A296+1)</f>
        <v>9</v>
      </c>
      <c r="B297" s="350"/>
      <c r="C297" s="350"/>
      <c r="D297" s="350"/>
      <c r="E297" s="346"/>
      <c r="F297" s="346"/>
      <c r="G297" s="346"/>
      <c r="H297" s="346"/>
      <c r="I297" s="346"/>
      <c r="J297" s="345"/>
      <c r="K297" s="345"/>
      <c r="L297" s="345"/>
      <c r="M297" s="345"/>
      <c r="N297" s="349"/>
      <c r="O297" s="349"/>
      <c r="P297" s="349"/>
      <c r="Q297" s="967"/>
      <c r="R297" s="72"/>
      <c r="S297" s="72"/>
      <c r="T297" s="72"/>
      <c r="U297" s="73"/>
      <c r="V297" s="73"/>
      <c r="W297" s="73"/>
      <c r="X297" s="72"/>
      <c r="Y297" s="72"/>
      <c r="Z297" s="74"/>
      <c r="AA297" s="74"/>
      <c r="AB297" s="74"/>
      <c r="AC297" s="45"/>
      <c r="AD297" s="45"/>
      <c r="AE297" s="45"/>
      <c r="AF297" s="45"/>
    </row>
    <row r="298" spans="1:32" s="44" customFormat="1" ht="21" customHeight="1">
      <c r="A298" s="98">
        <f>IF(N296="","",A297+1)</f>
        <v>10</v>
      </c>
      <c r="B298" s="655" t="str">
        <f>IF('Master sheet'!$D$14="Hindi","विषय","Subject")</f>
        <v>विषय</v>
      </c>
      <c r="C298" s="704" t="str">
        <f>IF('Master sheet'!$D$14="Hindi","अर्द्धवार्षिक","Half Yearly")</f>
        <v>अर्द्धवार्षिक</v>
      </c>
      <c r="D298" s="705"/>
      <c r="E298" s="705"/>
      <c r="F298" s="705"/>
      <c r="G298" s="910" t="str">
        <f>IF('Master sheet'!$D$14="Hindi","वार्षिक","Yearly")</f>
        <v>वार्षिक</v>
      </c>
      <c r="H298" s="911"/>
      <c r="I298" s="911"/>
      <c r="J298" s="912"/>
      <c r="K298" s="704" t="str">
        <f>IF('Master sheet'!$D$14="Hindi","सर्व योग","Grand Total")</f>
        <v>सर्व योग</v>
      </c>
      <c r="L298" s="705"/>
      <c r="M298" s="705"/>
      <c r="N298" s="706"/>
      <c r="O298" s="940" t="str">
        <f>IF('Master sheet'!$D$14="Hindi","ग्रेड","Grade")</f>
        <v>ग्रेड</v>
      </c>
      <c r="P298" s="943" t="str">
        <f>IF('Master sheet'!$D$14="Hindi","परिणाम","Results")</f>
        <v>परिणाम</v>
      </c>
      <c r="Q298" s="967"/>
      <c r="R298" s="655" t="str">
        <f>IF('Master sheet'!$D$14="Hindi","विषय","Subject")</f>
        <v>विषय</v>
      </c>
      <c r="S298" s="704" t="str">
        <f>IF('Master sheet'!$D$14="Hindi","अर्द्धवार्षिक","Half Yearly")</f>
        <v>अर्द्धवार्षिक</v>
      </c>
      <c r="T298" s="705"/>
      <c r="U298" s="705"/>
      <c r="V298" s="705"/>
      <c r="W298" s="910" t="str">
        <f>IF('Master sheet'!$D$14="Hindi","वार्षिक","Yearly")</f>
        <v>वार्षिक</v>
      </c>
      <c r="X298" s="911"/>
      <c r="Y298" s="911"/>
      <c r="Z298" s="912"/>
      <c r="AA298" s="704" t="str">
        <f>IF('Master sheet'!$D$14="Hindi","सर्व योग","Grand Total")</f>
        <v>सर्व योग</v>
      </c>
      <c r="AB298" s="705"/>
      <c r="AC298" s="705"/>
      <c r="AD298" s="706"/>
      <c r="AE298" s="940" t="str">
        <f>IF('Master sheet'!$D$14="Hindi","ग्रेड","Grade")</f>
        <v>ग्रेड</v>
      </c>
      <c r="AF298" s="943" t="str">
        <f>IF('Master sheet'!$D$14="Hindi","परिणाम","Results")</f>
        <v>परिणाम</v>
      </c>
    </row>
    <row r="299" spans="1:32" s="44" customFormat="1" ht="90.75" customHeight="1">
      <c r="A299" s="98">
        <f>IF(N296="","",A298+1)</f>
        <v>11</v>
      </c>
      <c r="B299" s="655"/>
      <c r="C299" s="891" t="str">
        <f>IF('Master sheet'!$D$14="Hindi","लिखित","Written")</f>
        <v>लिखित</v>
      </c>
      <c r="D299" s="892"/>
      <c r="E299" s="891" t="str">
        <f>IF('Master sheet'!$D$14="Hindi","मौखिक","Oral")</f>
        <v>मौखिक</v>
      </c>
      <c r="F299" s="892"/>
      <c r="G299" s="891" t="str">
        <f>IF('Master sheet'!$D$14="Hindi","लिखित","Written")</f>
        <v>लिखित</v>
      </c>
      <c r="H299" s="892"/>
      <c r="I299" s="893" t="str">
        <f>IF('Master sheet'!$D$14="Hindi","मौखिक","Oral")</f>
        <v>मौखिक</v>
      </c>
      <c r="J299" s="893"/>
      <c r="K299" s="359" t="str">
        <f>IF('Master sheet'!$D$14="Hindi","लिखित","Written")</f>
        <v>लिखित</v>
      </c>
      <c r="L299" s="359" t="str">
        <f>IF('Master sheet'!$D$14="Hindi","मौखिक","Oral")</f>
        <v>मौखिक</v>
      </c>
      <c r="M299" s="894" t="str">
        <f>IF('Master sheet'!$D$14="Hindi","कुल विषय योग ","Subject Total")</f>
        <v xml:space="preserve">कुल विषय योग </v>
      </c>
      <c r="N299" s="895"/>
      <c r="O299" s="941"/>
      <c r="P299" s="944"/>
      <c r="Q299" s="967"/>
      <c r="R299" s="655"/>
      <c r="S299" s="891" t="str">
        <f>IF('Master sheet'!$D$14="Hindi","लिखित","Written")</f>
        <v>लिखित</v>
      </c>
      <c r="T299" s="892"/>
      <c r="U299" s="891" t="str">
        <f>IF('Master sheet'!$D$14="Hindi","मौखिक","Oral")</f>
        <v>मौखिक</v>
      </c>
      <c r="V299" s="892"/>
      <c r="W299" s="891" t="str">
        <f>IF('Master sheet'!$D$14="Hindi","लिखित","Written")</f>
        <v>लिखित</v>
      </c>
      <c r="X299" s="892"/>
      <c r="Y299" s="893" t="str">
        <f>IF('Master sheet'!$D$14="Hindi","मौखिक","Oral")</f>
        <v>मौखिक</v>
      </c>
      <c r="Z299" s="893"/>
      <c r="AA299" s="359" t="str">
        <f>IF('Master sheet'!$D$14="Hindi","लिखित","Written")</f>
        <v>लिखित</v>
      </c>
      <c r="AB299" s="359" t="str">
        <f>IF('Master sheet'!$D$14="Hindi","मौखिक","Oral")</f>
        <v>मौखिक</v>
      </c>
      <c r="AC299" s="894" t="str">
        <f>IF('Master sheet'!$D$14="Hindi","कुल विषय योग ","Subject Total")</f>
        <v xml:space="preserve">कुल विषय योग </v>
      </c>
      <c r="AD299" s="895"/>
      <c r="AE299" s="941"/>
      <c r="AF299" s="944"/>
    </row>
    <row r="300" spans="1:32" s="44" customFormat="1" ht="18.75" customHeight="1">
      <c r="A300" s="98">
        <f>IF(N296="","",A299+1)</f>
        <v>12</v>
      </c>
      <c r="B300" s="655"/>
      <c r="C300" s="887">
        <v>30</v>
      </c>
      <c r="D300" s="888"/>
      <c r="E300" s="887">
        <v>70</v>
      </c>
      <c r="F300" s="888"/>
      <c r="G300" s="887">
        <v>30</v>
      </c>
      <c r="H300" s="888"/>
      <c r="I300" s="887">
        <v>70</v>
      </c>
      <c r="J300" s="888"/>
      <c r="K300" s="387">
        <v>60</v>
      </c>
      <c r="L300" s="387">
        <v>140</v>
      </c>
      <c r="M300" s="887">
        <v>200</v>
      </c>
      <c r="N300" s="888"/>
      <c r="O300" s="942"/>
      <c r="P300" s="945"/>
      <c r="Q300" s="967"/>
      <c r="R300" s="655"/>
      <c r="S300" s="887">
        <v>30</v>
      </c>
      <c r="T300" s="888"/>
      <c r="U300" s="887">
        <v>70</v>
      </c>
      <c r="V300" s="888"/>
      <c r="W300" s="887">
        <v>30</v>
      </c>
      <c r="X300" s="888"/>
      <c r="Y300" s="887">
        <v>70</v>
      </c>
      <c r="Z300" s="888"/>
      <c r="AA300" s="387">
        <v>60</v>
      </c>
      <c r="AB300" s="387">
        <v>140</v>
      </c>
      <c r="AC300" s="887">
        <v>200</v>
      </c>
      <c r="AD300" s="888"/>
      <c r="AE300" s="942"/>
      <c r="AF300" s="945"/>
    </row>
    <row r="301" spans="1:32" s="44" customFormat="1" ht="21" customHeight="1">
      <c r="A301" s="98">
        <f>IF(N296="","",A300+1)</f>
        <v>13</v>
      </c>
      <c r="B301" s="302" t="str">
        <f>IF('Master sheet'!D$14="Hindi","हिंदी","Hindi")</f>
        <v>हिंदी</v>
      </c>
      <c r="C301" s="656">
        <f>IFERROR(IF(AND(N296=""),"",VLOOKUP(N296,Marks,15,0)),"")</f>
        <v>29</v>
      </c>
      <c r="D301" s="658"/>
      <c r="E301" s="656">
        <f>IFERROR(IF(AND(N296=""),"",VLOOKUP(N296,Marks,16,0)),"")</f>
        <v>56</v>
      </c>
      <c r="F301" s="658"/>
      <c r="G301" s="656">
        <f>IFERROR(IF(AND(N296=""),"",VLOOKUP(N296,Marks,19,0)),"")</f>
        <v>24</v>
      </c>
      <c r="H301" s="658"/>
      <c r="I301" s="656">
        <f>IFERROR(IF(AND(N296=""),"",VLOOKUP(N296,Marks,20,0)),"")</f>
        <v>24</v>
      </c>
      <c r="J301" s="658"/>
      <c r="K301" s="379">
        <f>IFERROR(IF(AND(N296=""),"",SUM(C301,G301)),"")</f>
        <v>53</v>
      </c>
      <c r="L301" s="379">
        <f>IFERROR(IF(AND(N296=""),"",SUM(E301,I301)),"")</f>
        <v>80</v>
      </c>
      <c r="M301" s="896">
        <f>IFERROR(IF(AND(N296=""),"",SUM(K301,L301)),"")</f>
        <v>133</v>
      </c>
      <c r="N301" s="897"/>
      <c r="O301" s="79" t="str">
        <f>IFERROR(IF(AND(N296=""),"",VLOOKUP(N296,Marks,28,0)),"")</f>
        <v>C</v>
      </c>
      <c r="P301" s="208" t="str">
        <f>IFERROR(IF(AND(N296=""),"",VLOOKUP(N296,Marks,26,0)),"")</f>
        <v>P</v>
      </c>
      <c r="Q301" s="967"/>
      <c r="R301" s="302" t="str">
        <f>IF('Master sheet'!V$14="Hindi","हिंदी","Hindi")</f>
        <v>Hindi</v>
      </c>
      <c r="S301" s="656">
        <f>IFERROR(IF(AND(AD296=""),"",VLOOKUP(AD296,Marks,15,0)),"")</f>
        <v>29</v>
      </c>
      <c r="T301" s="658"/>
      <c r="U301" s="656">
        <f>IFERROR(IF(AND(AD296=""),"",VLOOKUP(AD296,Marks,16,0)),"")</f>
        <v>58</v>
      </c>
      <c r="V301" s="658"/>
      <c r="W301" s="656">
        <f>IFERROR(IF(AND(AD296=""),"",VLOOKUP(AD296,Marks,19,0)),"")</f>
        <v>24</v>
      </c>
      <c r="X301" s="658"/>
      <c r="Y301" s="656">
        <f>IFERROR(IF(AND(AD296=""),"",VLOOKUP(AD296,Marks,20,0)),"")</f>
        <v>45</v>
      </c>
      <c r="Z301" s="658"/>
      <c r="AA301" s="379">
        <f>IFERROR(IF(AND(AD296=""),"",SUM(S301,W301)),"")</f>
        <v>53</v>
      </c>
      <c r="AB301" s="379">
        <f>IFERROR(IF(AND(AD296=""),"",SUM(U301,Y301)),"")</f>
        <v>103</v>
      </c>
      <c r="AC301" s="896">
        <f>IFERROR(IF(AND(AD296=""),"",SUM(AA301,AB301)),"")</f>
        <v>156</v>
      </c>
      <c r="AD301" s="897"/>
      <c r="AE301" s="79" t="str">
        <f>IFERROR(IF(AND(AD296=""),"",VLOOKUP(AD296,Marks,28,0)),"")</f>
        <v>B</v>
      </c>
      <c r="AF301" s="208" t="str">
        <f>IFERROR(IF(AND(AD296=""),"",VLOOKUP(AD296,Marks,26,0)),"")</f>
        <v>P</v>
      </c>
    </row>
    <row r="302" spans="1:32" s="44" customFormat="1" ht="21" customHeight="1">
      <c r="A302" s="98">
        <f>IF(N296="","",A301+1)</f>
        <v>14</v>
      </c>
      <c r="B302" s="302" t="str">
        <f>IF('Master sheet'!$D$14="Hindi","गणित","Maths")</f>
        <v>गणित</v>
      </c>
      <c r="C302" s="656">
        <f>IFERROR(IF(AND(N296=""),"",VLOOKUP(N296,Marks,51,0)),"")</f>
        <v>22</v>
      </c>
      <c r="D302" s="658"/>
      <c r="E302" s="656">
        <f>IFERROR(IF(AND(N296=""),"",VLOOKUP(N296,Marks,52,0)),"")</f>
        <v>64</v>
      </c>
      <c r="F302" s="658"/>
      <c r="G302" s="656">
        <f>IFERROR(IF(AND(N296=""),"",VLOOKUP(N296,Marks,55,0)),"")</f>
        <v>21</v>
      </c>
      <c r="H302" s="658"/>
      <c r="I302" s="656">
        <f>IFERROR(IF(AND(N296=""),"",VLOOKUP(N296,Marks,56,0)),"")</f>
        <v>61</v>
      </c>
      <c r="J302" s="658"/>
      <c r="K302" s="379">
        <f>IFERROR(IF(AND(N296=""),"",SUM(C302,G302)),"")</f>
        <v>43</v>
      </c>
      <c r="L302" s="379">
        <f>IFERROR(IF(AND(N296=""),"",SUM(E302,I302)),"")</f>
        <v>125</v>
      </c>
      <c r="M302" s="896">
        <f>IFERROR(IF(AND(N296=""),"",SUM(K302,L302)),"")</f>
        <v>168</v>
      </c>
      <c r="N302" s="897"/>
      <c r="O302" s="79" t="str">
        <f>IFERROR(IF(AND(N296=""),"",VLOOKUP(N296,Marks,64,0)),"")</f>
        <v>B</v>
      </c>
      <c r="P302" s="208" t="str">
        <f>IFERROR(IF(AND(N296=""),"",VLOOKUP(N296,Marks,62,0)),"")</f>
        <v>P</v>
      </c>
      <c r="Q302" s="967"/>
      <c r="R302" s="302" t="str">
        <f>IF('Master sheet'!$D$14="Hindi","गणित","Maths")</f>
        <v>गणित</v>
      </c>
      <c r="S302" s="656">
        <f>IFERROR(IF(AND(AD296=""),"",VLOOKUP(AD296,Marks,51,0)),"")</f>
        <v>22</v>
      </c>
      <c r="T302" s="658"/>
      <c r="U302" s="656">
        <f>IFERROR(IF(AND(AD296=""),"",VLOOKUP(AD296,Marks,52,0)),"")</f>
        <v>64</v>
      </c>
      <c r="V302" s="658"/>
      <c r="W302" s="656">
        <f>IFERROR(IF(AND(AD296=""),"",VLOOKUP(AD296,Marks,55,0)),"")</f>
        <v>25</v>
      </c>
      <c r="X302" s="658"/>
      <c r="Y302" s="656">
        <f>IFERROR(IF(AND(AD296=""),"",VLOOKUP(AD296,Marks,56,0)),"")</f>
        <v>62</v>
      </c>
      <c r="Z302" s="658"/>
      <c r="AA302" s="379">
        <f>IFERROR(IF(AND(AD296=""),"",SUM(S302,W302)),"")</f>
        <v>47</v>
      </c>
      <c r="AB302" s="379">
        <f>IFERROR(IF(AND(AD296=""),"",SUM(U302,Y302)),"")</f>
        <v>126</v>
      </c>
      <c r="AC302" s="896">
        <f>IFERROR(IF(AND(AD296=""),"",SUM(AA302,AB302)),"")</f>
        <v>173</v>
      </c>
      <c r="AD302" s="897"/>
      <c r="AE302" s="79" t="str">
        <f>IFERROR(IF(AND(AD296=""),"",VLOOKUP(AD296,Marks,64,0)),"")</f>
        <v>A</v>
      </c>
      <c r="AF302" s="208" t="str">
        <f>IFERROR(IF(AND(AD296=""),"",VLOOKUP(AD296,Marks,62,0)),"")</f>
        <v>P</v>
      </c>
    </row>
    <row r="303" spans="1:32" s="44" customFormat="1" ht="21" customHeight="1">
      <c r="A303" s="98">
        <f>IF(N296="","",A302+1)</f>
        <v>15</v>
      </c>
      <c r="B303" s="389"/>
      <c r="C303" s="887">
        <v>15</v>
      </c>
      <c r="D303" s="888"/>
      <c r="E303" s="887">
        <v>35</v>
      </c>
      <c r="F303" s="888"/>
      <c r="G303" s="887">
        <v>15</v>
      </c>
      <c r="H303" s="888"/>
      <c r="I303" s="887">
        <v>35</v>
      </c>
      <c r="J303" s="888"/>
      <c r="K303" s="387">
        <v>30</v>
      </c>
      <c r="L303" s="387">
        <v>70</v>
      </c>
      <c r="M303" s="887">
        <v>100</v>
      </c>
      <c r="N303" s="888"/>
      <c r="O303" s="889"/>
      <c r="P303" s="890"/>
      <c r="Q303" s="967"/>
      <c r="R303" s="389"/>
      <c r="S303" s="887">
        <v>15</v>
      </c>
      <c r="T303" s="888"/>
      <c r="U303" s="887">
        <v>35</v>
      </c>
      <c r="V303" s="888"/>
      <c r="W303" s="887">
        <v>15</v>
      </c>
      <c r="X303" s="888"/>
      <c r="Y303" s="887">
        <v>35</v>
      </c>
      <c r="Z303" s="888"/>
      <c r="AA303" s="387">
        <v>30</v>
      </c>
      <c r="AB303" s="387">
        <v>70</v>
      </c>
      <c r="AC303" s="887">
        <v>100</v>
      </c>
      <c r="AD303" s="888"/>
      <c r="AE303" s="889"/>
      <c r="AF303" s="890"/>
    </row>
    <row r="304" spans="1:32" s="44" customFormat="1" ht="21" customHeight="1">
      <c r="A304" s="98">
        <f>IF(N296="","",A303+1)</f>
        <v>16</v>
      </c>
      <c r="B304" s="302" t="str">
        <f>IF('Master sheet'!$D$14="Hindi","अंग्रेजी","English")</f>
        <v>अंग्रेजी</v>
      </c>
      <c r="C304" s="656">
        <f>IFERROR(IF(AND(N296=""),"",VLOOKUP(N296,Marks,33,0)),"")</f>
        <v>14</v>
      </c>
      <c r="D304" s="658"/>
      <c r="E304" s="656">
        <f>IFERROR(IF(AND(N296=""),"",VLOOKUP(N296,Marks,34,0)),"")</f>
        <v>32</v>
      </c>
      <c r="F304" s="658"/>
      <c r="G304" s="656">
        <f>IFERROR(IF(AND(N296=""),"",VLOOKUP(N296,Marks,37,0)),"")</f>
        <v>10</v>
      </c>
      <c r="H304" s="658"/>
      <c r="I304" s="656">
        <f>IFERROR(IF(AND(N296=""),"",VLOOKUP(N296,Marks,38,0)),"")</f>
        <v>30</v>
      </c>
      <c r="J304" s="658"/>
      <c r="K304" s="379">
        <f>IFERROR(IF(AND(N296=""),"",SUM(C304,G304)),"")</f>
        <v>24</v>
      </c>
      <c r="L304" s="379">
        <f>IFERROR(IF(AND(N296=""),"",SUM(E304,I304)),"")</f>
        <v>62</v>
      </c>
      <c r="M304" s="896">
        <f>IFERROR(IF(AND(N296=""),"",SUM(K304,L304)),"")</f>
        <v>86</v>
      </c>
      <c r="N304" s="897"/>
      <c r="O304" s="79" t="str">
        <f>IFERROR(IF(AND(N296=""),"",VLOOKUP(N296,Marks,46,0)),"")</f>
        <v>A</v>
      </c>
      <c r="P304" s="208" t="str">
        <f>IFERROR(IF(AND(N296=""),"",VLOOKUP(N296,Marks,44,0)),"")</f>
        <v>P</v>
      </c>
      <c r="Q304" s="967"/>
      <c r="R304" s="302" t="str">
        <f>IF('Master sheet'!$D$14="Hindi","अंग्रेजी","English")</f>
        <v>अंग्रेजी</v>
      </c>
      <c r="S304" s="656">
        <f>IFERROR(IF(AND(AD296=""),"",VLOOKUP(AD296,Marks,33,0)),"")</f>
        <v>14</v>
      </c>
      <c r="T304" s="658"/>
      <c r="U304" s="656">
        <f>IFERROR(IF(AND(AD296=""),"",VLOOKUP(AD296,Marks,34,0)),"")</f>
        <v>32</v>
      </c>
      <c r="V304" s="658"/>
      <c r="W304" s="656">
        <f>IFERROR(IF(AND(AD296=""),"",VLOOKUP(AD296,Marks,37,0)),"")</f>
        <v>10</v>
      </c>
      <c r="X304" s="658"/>
      <c r="Y304" s="656">
        <f>IFERROR(IF(AND(AD296=""),"",VLOOKUP(AD296,Marks,38,0)),"")</f>
        <v>30</v>
      </c>
      <c r="Z304" s="658"/>
      <c r="AA304" s="379">
        <f>IFERROR(IF(AND(AD296=""),"",SUM(S304,W304)),"")</f>
        <v>24</v>
      </c>
      <c r="AB304" s="379">
        <f>IFERROR(IF(AND(AD296=""),"",SUM(U304,Y304)),"")</f>
        <v>62</v>
      </c>
      <c r="AC304" s="896">
        <f>IFERROR(IF(AND(AD296=""),"",SUM(AA304,AB304)),"")</f>
        <v>86</v>
      </c>
      <c r="AD304" s="897"/>
      <c r="AE304" s="79" t="str">
        <f>IFERROR(IF(AND(AD296=""),"",VLOOKUP(AD296,Marks,46,0)),"")</f>
        <v>A</v>
      </c>
      <c r="AF304" s="208" t="str">
        <f>IFERROR(IF(AND(AD296=""),"",VLOOKUP(AD296,Marks,44,0)),"")</f>
        <v>P</v>
      </c>
    </row>
    <row r="305" spans="1:32" s="44" customFormat="1" ht="25.5" customHeight="1">
      <c r="A305" s="98">
        <f>IF(N296="","",A304+1)</f>
        <v>17</v>
      </c>
      <c r="B305" s="303" t="str">
        <f>IF('Master sheet'!$D$14="Hindi","कुल योग","Total")</f>
        <v>कुल योग</v>
      </c>
      <c r="C305" s="914">
        <f>IF(AND(N296=""),"",IF(AND(C301="",C302="",C304=""),"",SUM(C301,C302,C304)))</f>
        <v>65</v>
      </c>
      <c r="D305" s="916"/>
      <c r="E305" s="914">
        <f>IF(AND(N296=""),"",IF(AND(E301="",E302="",E304=""),"",SUM(E301,E302,E304)))</f>
        <v>152</v>
      </c>
      <c r="F305" s="916"/>
      <c r="G305" s="914">
        <f>IF(AND(N296=""),"",IF(AND(G301="",G302="",G304=""),"",SUM(G301,G302,G304)))</f>
        <v>55</v>
      </c>
      <c r="H305" s="916"/>
      <c r="I305" s="914">
        <f>IF(AND(N296=""),"",IF(AND(I301="",I302="",I304=""),"",SUM(I301,I302,I304)))</f>
        <v>115</v>
      </c>
      <c r="J305" s="916"/>
      <c r="K305" s="380">
        <f>IF(AND(N296=""),"",IF(AND(K301="",K302="",K304=""),"",SUM(K301,K302,K304)))</f>
        <v>120</v>
      </c>
      <c r="L305" s="380">
        <f>IF(AND(N296=""),"",IF(AND(L301="",L302="",L304=""),"",SUM(L301,L302,L304)))</f>
        <v>267</v>
      </c>
      <c r="M305" s="896">
        <f>IF(AND(N296=""),"",IF(AND(M301="",M302="",M304=""),"",SUM(M301,M302,M304)))</f>
        <v>387</v>
      </c>
      <c r="N305" s="897"/>
      <c r="O305" s="388" t="str">
        <f>IFERROR(IF(AND(N296=""),"",VLOOKUP(N296,Marks,119,0)),"")</f>
        <v>B</v>
      </c>
      <c r="P305" s="211"/>
      <c r="Q305" s="967"/>
      <c r="R305" s="303" t="str">
        <f>IF('Master sheet'!$D$14="Hindi","कुल योग","Total")</f>
        <v>कुल योग</v>
      </c>
      <c r="S305" s="914">
        <f>IF(AND(AD296=""),"",IF(AND(S301="",S302="",S304=""),"",SUM(S301,S302,S304)))</f>
        <v>65</v>
      </c>
      <c r="T305" s="916"/>
      <c r="U305" s="914">
        <f>IF(AND(AD296=""),"",IF(AND(U301="",U302="",U304=""),"",SUM(U301,U302,U304)))</f>
        <v>154</v>
      </c>
      <c r="V305" s="916"/>
      <c r="W305" s="914">
        <f>IF(AND(AD296=""),"",IF(AND(W301="",W302="",W304=""),"",SUM(W301,W302,W304)))</f>
        <v>59</v>
      </c>
      <c r="X305" s="916"/>
      <c r="Y305" s="914">
        <f>IF(AND(AD296=""),"",IF(AND(Y301="",Y302="",Y304=""),"",SUM(Y301,Y302,Y304)))</f>
        <v>137</v>
      </c>
      <c r="Z305" s="916"/>
      <c r="AA305" s="380">
        <f>IF(AND(AD296=""),"",IF(AND(AA301="",AA302="",AA304=""),"",SUM(AA301,AA302,AA304)))</f>
        <v>124</v>
      </c>
      <c r="AB305" s="380">
        <f>IF(AND(AD296=""),"",IF(AND(AB301="",AB302="",AB304=""),"",SUM(AB301,AB302,AB304)))</f>
        <v>291</v>
      </c>
      <c r="AC305" s="896">
        <f>IF(AND(AD296=""),"",IF(AND(AC301="",AC302="",AC304=""),"",SUM(AC301,AC302,AC304)))</f>
        <v>415</v>
      </c>
      <c r="AD305" s="897"/>
      <c r="AE305" s="388" t="str">
        <f>IFERROR(IF(AND(AD296=""),"",VLOOKUP(AD296,Marks,119,0)),"")</f>
        <v>B</v>
      </c>
      <c r="AF305" s="211"/>
    </row>
    <row r="306" spans="1:32" s="44" customFormat="1" ht="25.5" customHeight="1">
      <c r="A306" s="98">
        <f>IF(N296="","",A305+1)</f>
        <v>18</v>
      </c>
      <c r="B306" s="390"/>
      <c r="C306" s="887">
        <v>50</v>
      </c>
      <c r="D306" s="907"/>
      <c r="E306" s="907"/>
      <c r="F306" s="888"/>
      <c r="G306" s="887">
        <v>50</v>
      </c>
      <c r="H306" s="907"/>
      <c r="I306" s="907"/>
      <c r="J306" s="888"/>
      <c r="K306" s="887">
        <v>100</v>
      </c>
      <c r="L306" s="907"/>
      <c r="M306" s="907"/>
      <c r="N306" s="888"/>
      <c r="O306" s="908"/>
      <c r="P306" s="909"/>
      <c r="Q306" s="967"/>
      <c r="R306" s="390"/>
      <c r="S306" s="887">
        <v>50</v>
      </c>
      <c r="T306" s="907"/>
      <c r="U306" s="907"/>
      <c r="V306" s="888"/>
      <c r="W306" s="887">
        <v>50</v>
      </c>
      <c r="X306" s="907"/>
      <c r="Y306" s="907"/>
      <c r="Z306" s="888"/>
      <c r="AA306" s="887">
        <v>100</v>
      </c>
      <c r="AB306" s="907"/>
      <c r="AC306" s="907"/>
      <c r="AD306" s="888"/>
      <c r="AE306" s="908"/>
      <c r="AF306" s="909"/>
    </row>
    <row r="307" spans="1:32" s="44" customFormat="1" ht="21" customHeight="1">
      <c r="A307" s="98">
        <f>IF(N296="","",A306+1)</f>
        <v>19</v>
      </c>
      <c r="B307" s="307" t="str">
        <f>IF('Master sheet'!$D$14="Hindi","पर्यावरण अध्ययन","EVS")</f>
        <v>पर्यावरण अध्ययन</v>
      </c>
      <c r="C307" s="656">
        <f>IFERROR(IF(AND(N296=""),"",VLOOKUP(N296,Marks,69,0)),"")</f>
        <v>41</v>
      </c>
      <c r="D307" s="657"/>
      <c r="E307" s="657"/>
      <c r="F307" s="658"/>
      <c r="G307" s="656">
        <f>IFERROR(IF(AND(N296=""),"",VLOOKUP(N296,Marks,73,0)),"")</f>
        <v>41</v>
      </c>
      <c r="H307" s="657"/>
      <c r="I307" s="657"/>
      <c r="J307" s="658"/>
      <c r="K307" s="914">
        <f>IFERROR(IF(AND(N296=""),"",SUM(C307,G307)),"")</f>
        <v>82</v>
      </c>
      <c r="L307" s="915"/>
      <c r="M307" s="915"/>
      <c r="N307" s="916"/>
      <c r="O307" s="79" t="str">
        <f>IFERROR(IF(AND(N296=""),"",VLOOKUP(N296,Marks,82,0)),"")</f>
        <v>B</v>
      </c>
      <c r="P307" s="208" t="str">
        <f>IFERROR(IF(AND(N296=""),"",VLOOKUP(N296,Marks,80,0)),"")</f>
        <v>P</v>
      </c>
      <c r="Q307" s="967"/>
      <c r="R307" s="307" t="str">
        <f>IF('Master sheet'!$D$14="Hindi","पर्यावरण अध्ययन","EVS")</f>
        <v>पर्यावरण अध्ययन</v>
      </c>
      <c r="S307" s="656">
        <f>IFERROR(IF(AND(AD296=""),"",VLOOKUP(AD296,Marks,69,0)),"")</f>
        <v>42</v>
      </c>
      <c r="T307" s="657"/>
      <c r="U307" s="657"/>
      <c r="V307" s="658"/>
      <c r="W307" s="656">
        <f>IFERROR(IF(AND(AD296=""),"",VLOOKUP(AD296,Marks,73,0)),"")</f>
        <v>44</v>
      </c>
      <c r="X307" s="657"/>
      <c r="Y307" s="657"/>
      <c r="Z307" s="658"/>
      <c r="AA307" s="914">
        <f>IFERROR(IF(AND(AD296=""),"",SUM(S307,W307)),"")</f>
        <v>86</v>
      </c>
      <c r="AB307" s="915"/>
      <c r="AC307" s="915"/>
      <c r="AD307" s="916"/>
      <c r="AE307" s="79" t="str">
        <f>IFERROR(IF(AND(AD296=""),"",VLOOKUP(AD296,Marks,82,0)),"")</f>
        <v>A</v>
      </c>
      <c r="AF307" s="208" t="str">
        <f>IFERROR(IF(AND(AD296=""),"",VLOOKUP(AD296,Marks,80,0)),"")</f>
        <v>P</v>
      </c>
    </row>
    <row r="308" spans="1:32" s="44" customFormat="1" ht="9" customHeight="1">
      <c r="A308" s="98">
        <f>IF(N296="","",A307+1)</f>
        <v>20</v>
      </c>
      <c r="B308" s="913"/>
      <c r="C308" s="913"/>
      <c r="D308" s="913"/>
      <c r="E308" s="913"/>
      <c r="F308" s="913"/>
      <c r="G308" s="913"/>
      <c r="H308" s="913"/>
      <c r="I308" s="913"/>
      <c r="J308" s="913"/>
      <c r="K308" s="913"/>
      <c r="L308" s="913"/>
      <c r="M308" s="913"/>
      <c r="N308" s="913"/>
      <c r="O308" s="913"/>
      <c r="P308" s="913"/>
      <c r="Q308" s="967"/>
      <c r="R308" s="913"/>
      <c r="S308" s="913"/>
      <c r="T308" s="913"/>
      <c r="U308" s="913"/>
      <c r="V308" s="913"/>
      <c r="W308" s="913"/>
      <c r="X308" s="913"/>
      <c r="Y308" s="913"/>
      <c r="Z308" s="913"/>
      <c r="AA308" s="913"/>
      <c r="AB308" s="913"/>
      <c r="AC308" s="913"/>
      <c r="AD308" s="913"/>
      <c r="AE308" s="913"/>
      <c r="AF308" s="913"/>
    </row>
    <row r="309" spans="1:32" s="44" customFormat="1" ht="18.95" customHeight="1">
      <c r="A309" s="98">
        <f>IF(N296="","",A308+1)</f>
        <v>21</v>
      </c>
      <c r="B309" s="964" t="str">
        <f>IF('Master sheet'!$D$14="Hindi","अतिरिक्त विषय ","Extra Subject")</f>
        <v xml:space="preserve">अतिरिक्त विषय </v>
      </c>
      <c r="C309" s="964"/>
      <c r="D309" s="964"/>
      <c r="E309" s="964"/>
      <c r="F309" s="964"/>
      <c r="G309" s="964"/>
      <c r="H309" s="964"/>
      <c r="I309" s="964"/>
      <c r="J309" s="964"/>
      <c r="K309" s="964"/>
      <c r="L309" s="964"/>
      <c r="M309" s="964"/>
      <c r="N309" s="964"/>
      <c r="O309" s="964"/>
      <c r="P309" s="964"/>
      <c r="Q309" s="967"/>
      <c r="R309" s="965" t="str">
        <f>IF('Master sheet'!$D$14="Hindi","अतिरिक्त विषय ","Extra Subject")</f>
        <v xml:space="preserve">अतिरिक्त विषय </v>
      </c>
      <c r="S309" s="965"/>
      <c r="T309" s="965"/>
      <c r="U309" s="965"/>
      <c r="V309" s="965"/>
      <c r="W309" s="965"/>
      <c r="X309" s="965"/>
      <c r="Y309" s="965"/>
      <c r="Z309" s="965"/>
      <c r="AA309" s="965"/>
      <c r="AB309" s="965"/>
      <c r="AC309" s="965"/>
      <c r="AD309" s="965"/>
      <c r="AE309" s="965"/>
      <c r="AF309" s="965"/>
    </row>
    <row r="310" spans="1:32" s="411" customFormat="1" ht="18.95" customHeight="1">
      <c r="A310" s="98">
        <f>IF(N296="","",A309+1)</f>
        <v>22</v>
      </c>
      <c r="B310" s="410" t="str">
        <f>IF('Master sheet'!$D$14="Hindi","विषय","Subject")</f>
        <v>विषय</v>
      </c>
      <c r="C310" s="962" t="str">
        <f>IF('Master sheet'!$D$14="Hindi","पूर्णांक","M.M.")</f>
        <v>पूर्णांक</v>
      </c>
      <c r="D310" s="963"/>
      <c r="E310" s="962" t="str">
        <f>IF('Master sheet'!$D$14="Hindi","प्राप्तांक","Ob.M.")</f>
        <v>प्राप्तांक</v>
      </c>
      <c r="F310" s="963"/>
      <c r="G310" s="962" t="str">
        <f>IF('Master sheet'!$D$14="Hindi","ग्रेड","Grade")</f>
        <v>ग्रेड</v>
      </c>
      <c r="H310" s="963"/>
      <c r="I310" s="962" t="str">
        <f>IF('Master sheet'!$D$14="Hindi","विषय","Subject")</f>
        <v>विषय</v>
      </c>
      <c r="J310" s="963"/>
      <c r="K310" s="962" t="str">
        <f>IF('Master sheet'!$D$14="Hindi","पूर्णांक","M.M.")</f>
        <v>पूर्णांक</v>
      </c>
      <c r="L310" s="963"/>
      <c r="M310" s="962" t="str">
        <f>IF('Master sheet'!$D$14="Hindi","प्राप्तांक","Ob.M.")</f>
        <v>प्राप्तांक</v>
      </c>
      <c r="N310" s="963"/>
      <c r="O310" s="962" t="str">
        <f>IF('Master sheet'!$D$14="Hindi","ग्रेड","Grade")</f>
        <v>ग्रेड</v>
      </c>
      <c r="P310" s="963"/>
      <c r="Q310" s="967"/>
      <c r="R310" s="410" t="str">
        <f>IF('Master sheet'!$D$14="Hindi","विषय","Subject")</f>
        <v>विषय</v>
      </c>
      <c r="S310" s="962" t="str">
        <f>IF('Master sheet'!$D$14="Hindi","पूर्णांक","M.M.")</f>
        <v>पूर्णांक</v>
      </c>
      <c r="T310" s="963"/>
      <c r="U310" s="962" t="str">
        <f>IF('Master sheet'!$D$14="Hindi","प्राप्तांक","Ob.M.")</f>
        <v>प्राप्तांक</v>
      </c>
      <c r="V310" s="963"/>
      <c r="W310" s="962" t="str">
        <f>IF('Master sheet'!$D$14="Hindi","ग्रेड","Grade")</f>
        <v>ग्रेड</v>
      </c>
      <c r="X310" s="963"/>
      <c r="Y310" s="962" t="str">
        <f>IF('Master sheet'!$D$14="Hindi","विषय","Subject")</f>
        <v>विषय</v>
      </c>
      <c r="Z310" s="963"/>
      <c r="AA310" s="962" t="str">
        <f>IF('Master sheet'!$D$14="Hindi","पूर्णांक","M.M.")</f>
        <v>पूर्णांक</v>
      </c>
      <c r="AB310" s="963"/>
      <c r="AC310" s="962" t="str">
        <f>IF('Master sheet'!$D$14="Hindi","प्राप्तांक","Ob.M.")</f>
        <v>प्राप्तांक</v>
      </c>
      <c r="AD310" s="963"/>
      <c r="AE310" s="962" t="str">
        <f>IF('Master sheet'!$D$14="Hindi","ग्रेड","Grade")</f>
        <v>ग्रेड</v>
      </c>
      <c r="AF310" s="963"/>
    </row>
    <row r="311" spans="1:32" s="44" customFormat="1" ht="22.5" customHeight="1">
      <c r="A311" s="98">
        <f>IF(N296="","",A310+1)</f>
        <v>23</v>
      </c>
      <c r="B311" s="302" t="str">
        <f>IF(AND(N296=""),"",'Result Sheet'!$DA$4)</f>
        <v>COMPUTER</v>
      </c>
      <c r="C311" s="898">
        <f>IF(AND(N296=""),"",'Result Sheet'!$DC$7)</f>
        <v>100</v>
      </c>
      <c r="D311" s="898"/>
      <c r="E311" s="899">
        <f>IFERROR(IF(AND(N296=""),"",VLOOKUP(N296,Marks,106,0)),"")</f>
        <v>0</v>
      </c>
      <c r="F311" s="899"/>
      <c r="G311" s="900" t="str">
        <f>IFERROR(IF(AND(N296=""),"",VLOOKUP(N296,Marks,107,0)),"")</f>
        <v/>
      </c>
      <c r="H311" s="900"/>
      <c r="I311" s="901" t="str">
        <f>IF(AND(N296=""),"",'Result Sheet'!$DE$4)</f>
        <v>G.K.</v>
      </c>
      <c r="J311" s="901"/>
      <c r="K311" s="898">
        <f>IF(AND(N296=""),"",'Result Sheet'!$DG$7)</f>
        <v>100</v>
      </c>
      <c r="L311" s="898"/>
      <c r="M311" s="899">
        <f>IFERROR(IF(AND(N296=""),"",VLOOKUP(N296,Marks,110,0)),"")</f>
        <v>0</v>
      </c>
      <c r="N311" s="899"/>
      <c r="O311" s="900" t="str">
        <f>IFERROR(IF(AND(N296=""),"",VLOOKUP(N296,Marks,111,0)),"")</f>
        <v/>
      </c>
      <c r="P311" s="900"/>
      <c r="Q311" s="967"/>
      <c r="R311" s="302" t="str">
        <f>IF(AND(AD296=""),"",'Result Sheet'!$DA$4)</f>
        <v>COMPUTER</v>
      </c>
      <c r="S311" s="898">
        <f>IF(AND(AD296=""),"",'Result Sheet'!$DC$7)</f>
        <v>100</v>
      </c>
      <c r="T311" s="898"/>
      <c r="U311" s="899">
        <f>IFERROR(IF(AND(AD296=""),"",VLOOKUP(AD296,Marks,106,0)),"")</f>
        <v>0</v>
      </c>
      <c r="V311" s="899"/>
      <c r="W311" s="900" t="str">
        <f>IFERROR(IF(AND(AD296=""),"",VLOOKUP(AD296,Marks,107,0)),"")</f>
        <v/>
      </c>
      <c r="X311" s="900"/>
      <c r="Y311" s="901" t="str">
        <f>IF(AND(AD296=""),"",'Result Sheet'!$DE$4)</f>
        <v>G.K.</v>
      </c>
      <c r="Z311" s="901"/>
      <c r="AA311" s="898">
        <f>IF(AND(AD296=""),"",'Result Sheet'!$DG$7)</f>
        <v>100</v>
      </c>
      <c r="AB311" s="898"/>
      <c r="AC311" s="899">
        <f>IFERROR(IF(AND(AD296=""),"",VLOOKUP(AD296,Marks,110,0)),"")</f>
        <v>0</v>
      </c>
      <c r="AD311" s="899"/>
      <c r="AE311" s="900" t="str">
        <f>IFERROR(IF(AND(AD296=""),"",VLOOKUP(AD296,Marks,111,0)),"")</f>
        <v/>
      </c>
      <c r="AF311" s="900"/>
    </row>
    <row r="312" spans="1:32" s="44" customFormat="1" ht="22.5" customHeight="1">
      <c r="A312" s="98">
        <f>IF(N296="","",A311+1)</f>
        <v>24</v>
      </c>
      <c r="B312" s="918" t="str">
        <f>IF('Master sheet'!$D$14="Hindi","विषय","Subject")</f>
        <v>विषय</v>
      </c>
      <c r="C312" s="918"/>
      <c r="D312" s="919" t="str">
        <f>IF('Master sheet'!$D$14="Hindi","प्राप्तांक","Marks ")</f>
        <v>प्राप्तांक</v>
      </c>
      <c r="E312" s="920"/>
      <c r="F312" s="305" t="str">
        <f>IF('Master sheet'!$D$14="Hindi","ग्रेड","Grade")</f>
        <v>ग्रेड</v>
      </c>
      <c r="G312" s="918" t="str">
        <f>IF('Master sheet'!$D$14="Hindi","विषय","Subject")</f>
        <v>विषय</v>
      </c>
      <c r="H312" s="918"/>
      <c r="I312" s="919" t="str">
        <f>IF('Master sheet'!$D$14="Hindi","प्राप्तांक","Marks")</f>
        <v>प्राप्तांक</v>
      </c>
      <c r="J312" s="920"/>
      <c r="K312" s="305" t="str">
        <f>IF('Master sheet'!$D$14="Hindi","ग्रेड","Grade")</f>
        <v>ग्रेड</v>
      </c>
      <c r="L312" s="918" t="str">
        <f>IF('Master sheet'!$D$14="Hindi","विषय","Subject")</f>
        <v>विषय</v>
      </c>
      <c r="M312" s="918"/>
      <c r="N312" s="919" t="str">
        <f>IF('Master sheet'!$D$14="Hindi","प्राप्तांक","Marks")</f>
        <v>प्राप्तांक</v>
      </c>
      <c r="O312" s="920"/>
      <c r="P312" s="344" t="str">
        <f>IF('Master sheet'!$D$14="Hindi","ग्रेड","Grade")</f>
        <v>ग्रेड</v>
      </c>
      <c r="Q312" s="967"/>
      <c r="R312" s="918" t="str">
        <f>IF('Master sheet'!$D$14="Hindi","विषय","Subject")</f>
        <v>विषय</v>
      </c>
      <c r="S312" s="918"/>
      <c r="T312" s="919" t="str">
        <f>IF('Master sheet'!$D$14="Hindi","प्राप्तांक","Marks")</f>
        <v>प्राप्तांक</v>
      </c>
      <c r="U312" s="920"/>
      <c r="V312" s="305" t="str">
        <f>IF('Master sheet'!$D$14="Hindi","ग्रेड","Grade")</f>
        <v>ग्रेड</v>
      </c>
      <c r="W312" s="918" t="str">
        <f>IF('Master sheet'!$D$14="Hindi","विषय","Subject")</f>
        <v>विषय</v>
      </c>
      <c r="X312" s="918"/>
      <c r="Y312" s="919" t="str">
        <f>IF('Master sheet'!$D$14="Hindi","प्राप्तांक","Marks")</f>
        <v>प्राप्तांक</v>
      </c>
      <c r="Z312" s="920"/>
      <c r="AA312" s="305" t="str">
        <f>IF('Master sheet'!$D$14="Hindi","ग्रेड","Grade")</f>
        <v>ग्रेड</v>
      </c>
      <c r="AB312" s="918" t="str">
        <f>IF('Master sheet'!$D$14="Hindi","विषय","Subject")</f>
        <v>विषय</v>
      </c>
      <c r="AC312" s="918"/>
      <c r="AD312" s="919" t="str">
        <f>IF('Master sheet'!$D$14="Hindi","प्राप्तांक","Marks")</f>
        <v>प्राप्तांक</v>
      </c>
      <c r="AE312" s="920"/>
      <c r="AF312" s="344" t="str">
        <f>IF('Master sheet'!$D$14="Hindi","ग्रेड","Grade")</f>
        <v>ग्रेड</v>
      </c>
    </row>
    <row r="313" spans="1:32" s="44" customFormat="1" ht="21.75" customHeight="1">
      <c r="A313" s="98">
        <f>IF(N296="","",A312+1)</f>
        <v>25</v>
      </c>
      <c r="B313" s="921" t="str">
        <f>IF('Master sheet'!$D$14="Hindi","कार्यानुभव","WORK EXP.")</f>
        <v>कार्यानुभव</v>
      </c>
      <c r="C313" s="922"/>
      <c r="D313" s="922"/>
      <c r="E313" s="70">
        <f>IFERROR(IF(AND(N296=""),"",VLOOKUP(N296,Marks,85,0)),"")</f>
        <v>0</v>
      </c>
      <c r="F313" s="79" t="str">
        <f>IFERROR(IF(AND(N296=""),"",VLOOKUP(N296,Marks,89,0)),"")</f>
        <v/>
      </c>
      <c r="G313" s="921" t="str">
        <f>IF('Master sheet'!$D$14="Hindi","कला शिक्षा","ART EDU.")</f>
        <v>कला शिक्षा</v>
      </c>
      <c r="H313" s="922"/>
      <c r="I313" s="922"/>
      <c r="J313" s="70">
        <f>IFERROR(IF(AND(N296=""),"",VLOOKUP(N296,Marks,92,0)),"")</f>
        <v>0</v>
      </c>
      <c r="K313" s="79" t="str">
        <f>IFERROR(IF(AND(N296=""),"",VLOOKUP(N296,Marks,96,0)),"")</f>
        <v/>
      </c>
      <c r="L313" s="923" t="str">
        <f>IF('Master sheet'!$D$14="Hindi","स्वा. एवं शा. शिक्षा","HE.&amp;PH. EDU.")</f>
        <v>स्वा. एवं शा. शिक्षा</v>
      </c>
      <c r="M313" s="924"/>
      <c r="N313" s="924"/>
      <c r="O313" s="70">
        <f>IFERROR(IF(AND(N296=""),"",VLOOKUP(N296,Marks,99,0)),"")</f>
        <v>36</v>
      </c>
      <c r="P313" s="79" t="str">
        <f>IFERROR(IF(AND(N296=""),"",VLOOKUP(N296,Marks,103,0)),"")</f>
        <v>D</v>
      </c>
      <c r="Q313" s="967"/>
      <c r="R313" s="901" t="str">
        <f>IF('Master sheet'!$D$14="Hindi","कार्यानुभव","WORK EXP.")</f>
        <v>कार्यानुभव</v>
      </c>
      <c r="S313" s="901"/>
      <c r="T313" s="901"/>
      <c r="U313" s="70">
        <f>IFERROR(IF(AND(AD296=""),"",VLOOKUP(AD296,Marks,85,0)),"")</f>
        <v>0</v>
      </c>
      <c r="V313" s="79" t="str">
        <f>IFERROR(IF(AND(AD296=""),"",VLOOKUP(AD296,Marks,89,0)),"")</f>
        <v/>
      </c>
      <c r="W313" s="901" t="str">
        <f>IF('Master sheet'!$D$14="Hindi","कला शिक्षा","ART EDU.")</f>
        <v>कला शिक्षा</v>
      </c>
      <c r="X313" s="901"/>
      <c r="Y313" s="901"/>
      <c r="Z313" s="70">
        <f>IFERROR(IF(AND(AD296=""),"",VLOOKUP(AD296,Marks,92,0)),"")</f>
        <v>0</v>
      </c>
      <c r="AA313" s="79" t="str">
        <f>IFERROR(IF(AND(AD296=""),"",VLOOKUP(AD296,Marks,96,0)),"")</f>
        <v/>
      </c>
      <c r="AB313" s="961" t="str">
        <f>IF('Master sheet'!$D$14="Hindi","स्वा. एवं शा. शिक्षा","HE.&amp;PH. EDU.")</f>
        <v>स्वा. एवं शा. शिक्षा</v>
      </c>
      <c r="AC313" s="961"/>
      <c r="AD313" s="961"/>
      <c r="AE313" s="70">
        <f>IFERROR(IF(AND(AD296=""),"",VLOOKUP(AD296,Marks,99,0)),"")</f>
        <v>0</v>
      </c>
      <c r="AF313" s="79" t="str">
        <f>IFERROR(IF(AND(AD296=""),"",VLOOKUP(AD296,Marks,103,0)),"")</f>
        <v/>
      </c>
    </row>
    <row r="314" spans="1:32" s="44" customFormat="1" ht="21" customHeight="1">
      <c r="A314" s="98">
        <f>IF(N296="","",A313+1)</f>
        <v>26</v>
      </c>
      <c r="B314" s="903" t="str">
        <f>IF('Master sheet'!$D$14="Hindi","कुल कार्य दिवस :-","Total Meeting :-")</f>
        <v>कुल कार्य दिवस :-</v>
      </c>
      <c r="C314" s="903"/>
      <c r="D314" s="903"/>
      <c r="E314" s="902">
        <f>IFERROR(IF(AND(N296=""),"",VLOOKUP(N296,Marks,117,0)),"")</f>
        <v>220</v>
      </c>
      <c r="F314" s="902"/>
      <c r="G314" s="902"/>
      <c r="H314" s="902"/>
      <c r="I314" s="903" t="str">
        <f>IF('Master sheet'!$D$14="Hindi","कुल उपस्थिति :-","Total Attendance :-")</f>
        <v>कुल उपस्थिति :-</v>
      </c>
      <c r="J314" s="903"/>
      <c r="K314" s="903"/>
      <c r="L314" s="903"/>
      <c r="M314" s="904">
        <f>IFERROR(IF(AND(N296=""),"",VLOOKUP(N296,Marks,118,0)),"")</f>
        <v>24</v>
      </c>
      <c r="N314" s="904"/>
      <c r="O314" s="904"/>
      <c r="P314" s="904"/>
      <c r="Q314" s="967"/>
      <c r="R314" s="903" t="str">
        <f>IF('Master sheet'!$D$14="Hindi","कुल कार्य दिवस :-","Total Meeting :-")</f>
        <v>कुल कार्य दिवस :-</v>
      </c>
      <c r="S314" s="903"/>
      <c r="T314" s="903"/>
      <c r="U314" s="902">
        <f>IFERROR(IF(AND(AD296=""),"",VLOOKUP(AD296,Marks,117,0)),"")</f>
        <v>220</v>
      </c>
      <c r="V314" s="902"/>
      <c r="W314" s="902"/>
      <c r="X314" s="902"/>
      <c r="Y314" s="903" t="str">
        <f>IF('Master sheet'!$D$14="Hindi","कुल उपस्थिति :-","Total Attendance :-")</f>
        <v>कुल उपस्थिति :-</v>
      </c>
      <c r="Z314" s="903"/>
      <c r="AA314" s="903"/>
      <c r="AB314" s="903"/>
      <c r="AC314" s="904">
        <f>IFERROR(IF(AND(AD296=""),"",VLOOKUP(AD296,Marks,118,0)),"")</f>
        <v>16</v>
      </c>
      <c r="AD314" s="904"/>
      <c r="AE314" s="904"/>
      <c r="AF314" s="904"/>
    </row>
    <row r="315" spans="1:32" s="44" customFormat="1" ht="21" customHeight="1">
      <c r="A315" s="98">
        <f>IF(N296="","",A314+1)</f>
        <v>27</v>
      </c>
      <c r="B315" s="903" t="str">
        <f>IF('Master sheet'!$D$14="Hindi","परिणाम :-","Result :-")</f>
        <v>परिणाम :-</v>
      </c>
      <c r="C315" s="903"/>
      <c r="D315" s="903"/>
      <c r="E315" s="926" t="str">
        <f>IFERROR(IF(AND(N296=""),"",VLOOKUP(N296,Marks,116,0)),"")</f>
        <v>कक्षोंन्नति</v>
      </c>
      <c r="F315" s="926"/>
      <c r="G315" s="926"/>
      <c r="H315" s="926"/>
      <c r="I315" s="903" t="str">
        <f>IF('Master sheet'!$D$14="Hindi","परिणाम प्रतिशत में :-","Result in Percentage :-")</f>
        <v>परिणाम प्रतिशत में :-</v>
      </c>
      <c r="J315" s="903"/>
      <c r="K315" s="903"/>
      <c r="L315" s="903"/>
      <c r="M315" s="927">
        <f>IFERROR(IF(AND(N296=""),"",VLOOKUP(N296,Marks,113,0)),"")</f>
        <v>77.400000000000006</v>
      </c>
      <c r="N315" s="927"/>
      <c r="O315" s="927"/>
      <c r="P315" s="927"/>
      <c r="Q315" s="967"/>
      <c r="R315" s="903" t="str">
        <f>IF('Master sheet'!$D$14="Hindi","परिणाम :-","Result :-")</f>
        <v>परिणाम :-</v>
      </c>
      <c r="S315" s="903"/>
      <c r="T315" s="903"/>
      <c r="U315" s="926" t="str">
        <f>IFERROR(IF(AND(AD296=""),"",VLOOKUP(AD296,Marks,116,0)),"")</f>
        <v>कक्षोंन्नति</v>
      </c>
      <c r="V315" s="926"/>
      <c r="W315" s="926"/>
      <c r="X315" s="926"/>
      <c r="Y315" s="903" t="str">
        <f>IF('Master sheet'!$D$14="Hindi","परिणाम प्रतिशत में :-","Result in Percentage :-")</f>
        <v>परिणाम प्रतिशत में :-</v>
      </c>
      <c r="Z315" s="903"/>
      <c r="AA315" s="903"/>
      <c r="AB315" s="903"/>
      <c r="AC315" s="927">
        <f>IFERROR(IF(AND(AD296=""),"",VLOOKUP(AD296,Marks,113,0)),"")</f>
        <v>83</v>
      </c>
      <c r="AD315" s="927"/>
      <c r="AE315" s="927"/>
      <c r="AF315" s="927"/>
    </row>
    <row r="316" spans="1:32" s="44" customFormat="1" ht="21" customHeight="1">
      <c r="A316" s="98">
        <f>IF(N296="","",A315+1)</f>
        <v>28</v>
      </c>
      <c r="B316" s="903" t="str">
        <f>IF('Master sheet'!$D$14="Hindi","श्रेणी / ग्रेड :-","Division / Grade :-")</f>
        <v>श्रेणी / ग्रेड :-</v>
      </c>
      <c r="C316" s="903"/>
      <c r="D316" s="903"/>
      <c r="E316" s="209" t="str">
        <f>IFERROR(IF(AND(N296=""),"",VLOOKUP(N296,Marks,114,0)),"")</f>
        <v>I</v>
      </c>
      <c r="F316" s="210" t="s">
        <v>128</v>
      </c>
      <c r="G316" s="928" t="str">
        <f>IFERROR(IF(AND(N296=""),"",VLOOKUP(N296,Marks,119,0)),"")</f>
        <v>B</v>
      </c>
      <c r="H316" s="928"/>
      <c r="I316" s="903" t="str">
        <f>IF('Master sheet'!$D$14="Hindi","कक्षा में स्थान :-","Position in the Class :-")</f>
        <v>कक्षा में स्थान :-</v>
      </c>
      <c r="J316" s="903"/>
      <c r="K316" s="903"/>
      <c r="L316" s="903"/>
      <c r="M316" s="929">
        <f>IFERROR(IF(AND(N296=""),"",VLOOKUP(N296,Marks,115,0)),"")</f>
        <v>20.000000000000298</v>
      </c>
      <c r="N316" s="929"/>
      <c r="O316" s="929"/>
      <c r="P316" s="929"/>
      <c r="Q316" s="967"/>
      <c r="R316" s="903" t="str">
        <f>IF('Master sheet'!$D$14="Hindi","श्रेणी / ग्रेड :-","Division / Grade :-")</f>
        <v>श्रेणी / ग्रेड :-</v>
      </c>
      <c r="S316" s="903"/>
      <c r="T316" s="903"/>
      <c r="U316" s="209" t="str">
        <f>IFERROR(IF(AND(AD296=""),"",VLOOKUP(AD296,Marks,114,0)),"")</f>
        <v>I</v>
      </c>
      <c r="V316" s="210" t="s">
        <v>128</v>
      </c>
      <c r="W316" s="928" t="str">
        <f>IFERROR(IF(AND(AD296=""),"",VLOOKUP(AD296,Marks,119,0)),"")</f>
        <v>B</v>
      </c>
      <c r="X316" s="928"/>
      <c r="Y316" s="903" t="str">
        <f>IF('Master sheet'!$D$14="Hindi","कक्षा में स्थान :-","Position in the Class :-")</f>
        <v>कक्षा में स्थान :-</v>
      </c>
      <c r="Z316" s="903"/>
      <c r="AA316" s="903"/>
      <c r="AB316" s="903"/>
      <c r="AC316" s="929">
        <f>IFERROR(IF(AND(AD296=""),"",VLOOKUP(AD296,Marks,115,0)),"")</f>
        <v>3.9999999999999964</v>
      </c>
      <c r="AD316" s="929"/>
      <c r="AE316" s="929"/>
      <c r="AF316" s="929"/>
    </row>
    <row r="317" spans="1:32" s="44" customFormat="1" ht="21" customHeight="1">
      <c r="A317" s="98">
        <f>IF(N296="","",A316+1)</f>
        <v>29</v>
      </c>
      <c r="B317" s="930" t="str">
        <f>IF('Master sheet'!$D$14="Hindi","परीक्षा परिणाम घोषणा दिनांक :-","Result Declaration Date :-")</f>
        <v>परीक्षा परिणाम घोषणा दिनांक :-</v>
      </c>
      <c r="C317" s="930"/>
      <c r="D317" s="930"/>
      <c r="E317" s="931">
        <f>IFERROR(IF(AND(N296=""),"",'Master sheet'!$D$13),"")</f>
        <v>46106</v>
      </c>
      <c r="F317" s="931"/>
      <c r="G317" s="931"/>
      <c r="H317" s="348"/>
      <c r="I317" s="71"/>
      <c r="J317" s="71"/>
      <c r="K317" s="45"/>
      <c r="L317" s="71"/>
      <c r="M317" s="71"/>
      <c r="N317" s="71"/>
      <c r="O317" s="71"/>
      <c r="P317" s="71"/>
      <c r="Q317" s="967"/>
      <c r="R317" s="930" t="str">
        <f>IF('Master sheet'!$D$14="Hindi","परीक्षा परिणाम घोषणा दिनांक :-","Result Declaration Date :-")</f>
        <v>परीक्षा परिणाम घोषणा दिनांक :-</v>
      </c>
      <c r="S317" s="930"/>
      <c r="T317" s="930"/>
      <c r="U317" s="931">
        <f>IFERROR(IF(AND(AD296=""),"",'Master sheet'!$D$13),"")</f>
        <v>46106</v>
      </c>
      <c r="V317" s="931"/>
      <c r="W317" s="931"/>
      <c r="X317" s="348"/>
      <c r="Y317" s="71"/>
      <c r="Z317" s="71"/>
      <c r="AA317" s="45"/>
      <c r="AB317" s="71"/>
      <c r="AC317" s="71"/>
      <c r="AD317" s="71"/>
      <c r="AE317" s="71"/>
      <c r="AF317" s="71"/>
    </row>
    <row r="318" spans="1:32" s="44" customFormat="1" ht="39" customHeight="1">
      <c r="A318" s="98">
        <f>IF(N296="","",A317+1)</f>
        <v>30</v>
      </c>
      <c r="B318" s="932" t="str">
        <f>IFERROR(IF(AND(N296=""),"",'Result Sheet'!$DO$211),"")</f>
        <v>( PUSHPENDRA JAWRA )</v>
      </c>
      <c r="C318" s="932"/>
      <c r="D318" s="932"/>
      <c r="E318" s="932"/>
      <c r="F318" s="933" t="str">
        <f>IF(AND(N296=""),"",CONCATENATE("(",'Master sheet'!$D$17," )"))</f>
        <v>(Suresh Kumar )</v>
      </c>
      <c r="G318" s="933"/>
      <c r="H318" s="933"/>
      <c r="I318" s="933"/>
      <c r="J318" s="933"/>
      <c r="K318" s="933" t="str">
        <f>IF(AND(N296=""),"",CONCATENATE("(",'Master sheet'!$D$15," )"))</f>
        <v>(Dewanand )</v>
      </c>
      <c r="L318" s="933"/>
      <c r="M318" s="933"/>
      <c r="N318" s="933"/>
      <c r="O318" s="933"/>
      <c r="P318" s="933"/>
      <c r="Q318" s="967"/>
      <c r="R318" s="932" t="str">
        <f>IFERROR(IF(AND(AD296=""),"",'Result Sheet'!$DO$211),"")</f>
        <v>( PUSHPENDRA JAWRA )</v>
      </c>
      <c r="S318" s="932"/>
      <c r="T318" s="932"/>
      <c r="U318" s="932"/>
      <c r="V318" s="933" t="str">
        <f>IF(AND(AD296=""),"",CONCATENATE("(",'Master sheet'!$D$17," )"))</f>
        <v>(Suresh Kumar )</v>
      </c>
      <c r="W318" s="933"/>
      <c r="X318" s="933"/>
      <c r="Y318" s="933"/>
      <c r="Z318" s="933"/>
      <c r="AA318" s="933" t="str">
        <f>IF(AND(AD296=""),"",CONCATENATE("(",'Master sheet'!$D$15," )"))</f>
        <v>(Dewanand )</v>
      </c>
      <c r="AB318" s="933"/>
      <c r="AC318" s="933"/>
      <c r="AD318" s="933"/>
      <c r="AE318" s="933"/>
      <c r="AF318" s="933"/>
    </row>
    <row r="319" spans="1:32" s="44" customFormat="1" ht="21" customHeight="1">
      <c r="A319" s="98">
        <f>IF(N296="","",A318+1)</f>
        <v>31</v>
      </c>
      <c r="B319" s="934" t="str">
        <f>IF('Master sheet'!$D$14="Hindi","हस्ताक्षर कक्षाध्यापक","Signature of the class teacher")</f>
        <v>हस्ताक्षर कक्षाध्यापक</v>
      </c>
      <c r="C319" s="934"/>
      <c r="D319" s="934"/>
      <c r="E319" s="934"/>
      <c r="F319" s="934" t="str">
        <f>IF('Master sheet'!$D$14="Hindi","हस्ताक्षर परीक्षा प्रभारी","Signature of the exam. Incharge")</f>
        <v>हस्ताक्षर परीक्षा प्रभारी</v>
      </c>
      <c r="G319" s="934"/>
      <c r="H319" s="934"/>
      <c r="I319" s="934"/>
      <c r="J319" s="934"/>
      <c r="K319" s="934" t="str">
        <f>IF('Master sheet'!$D$14="Hindi","हस्ताक्षर संस्था प्रधान","Head of Institute's Signature")</f>
        <v>हस्ताक्षर संस्था प्रधान</v>
      </c>
      <c r="L319" s="934"/>
      <c r="M319" s="934"/>
      <c r="N319" s="934"/>
      <c r="O319" s="934"/>
      <c r="P319" s="934"/>
      <c r="Q319" s="967"/>
      <c r="R319" s="934" t="str">
        <f>IF('Master sheet'!$D$14="Hindi","हस्ताक्षर कक्षाध्यापक","Signature of the class teacher")</f>
        <v>हस्ताक्षर कक्षाध्यापक</v>
      </c>
      <c r="S319" s="934"/>
      <c r="T319" s="934"/>
      <c r="U319" s="934"/>
      <c r="V319" s="934" t="str">
        <f>IF('Master sheet'!$D$14="Hindi","हस्ताक्षर परीक्षा प्रभारी","Signature of the exam. Incharge")</f>
        <v>हस्ताक्षर परीक्षा प्रभारी</v>
      </c>
      <c r="W319" s="934"/>
      <c r="X319" s="934"/>
      <c r="Y319" s="934"/>
      <c r="Z319" s="934"/>
      <c r="AA319" s="934" t="str">
        <f>IF('Master sheet'!$D$14="Hindi","हस्ताक्षर संस्था प्रधान","Head of Institute's Signature")</f>
        <v>हस्ताक्षर संस्था प्रधान</v>
      </c>
      <c r="AB319" s="934"/>
      <c r="AC319" s="934"/>
      <c r="AD319" s="934"/>
      <c r="AE319" s="934"/>
      <c r="AF319" s="934"/>
    </row>
  </sheetData>
  <sheetProtection password="B18A" sheet="1" objects="1" scenarios="1" formatCells="0" formatColumns="0" formatRows="0"/>
  <mergeCells count="2331">
    <mergeCell ref="K306:N306"/>
    <mergeCell ref="O306:P306"/>
    <mergeCell ref="S306:V306"/>
    <mergeCell ref="W306:Z306"/>
    <mergeCell ref="AA306:AD306"/>
    <mergeCell ref="AE306:AF306"/>
    <mergeCell ref="K274:N274"/>
    <mergeCell ref="O274:P274"/>
    <mergeCell ref="S274:V274"/>
    <mergeCell ref="W274:Z274"/>
    <mergeCell ref="AA274:AD274"/>
    <mergeCell ref="AE274:AF274"/>
    <mergeCell ref="C303:D303"/>
    <mergeCell ref="E303:F303"/>
    <mergeCell ref="G303:H303"/>
    <mergeCell ref="I303:J303"/>
    <mergeCell ref="M303:N303"/>
    <mergeCell ref="O303:P303"/>
    <mergeCell ref="S303:T303"/>
    <mergeCell ref="U303:V303"/>
    <mergeCell ref="W303:X303"/>
    <mergeCell ref="Y303:Z303"/>
    <mergeCell ref="AC303:AD303"/>
    <mergeCell ref="AE303:AF303"/>
    <mergeCell ref="C275:F275"/>
    <mergeCell ref="G275:J275"/>
    <mergeCell ref="K275:N275"/>
    <mergeCell ref="S275:V275"/>
    <mergeCell ref="W275:Z275"/>
    <mergeCell ref="AA275:AD275"/>
    <mergeCell ref="B276:P276"/>
    <mergeCell ref="R276:AF276"/>
    <mergeCell ref="K242:N242"/>
    <mergeCell ref="O242:P242"/>
    <mergeCell ref="S242:V242"/>
    <mergeCell ref="W242:Z242"/>
    <mergeCell ref="AA242:AD242"/>
    <mergeCell ref="AE242:AF242"/>
    <mergeCell ref="C271:D271"/>
    <mergeCell ref="E271:F271"/>
    <mergeCell ref="G271:H271"/>
    <mergeCell ref="I271:J271"/>
    <mergeCell ref="M271:N271"/>
    <mergeCell ref="O271:P271"/>
    <mergeCell ref="S271:T271"/>
    <mergeCell ref="U271:V271"/>
    <mergeCell ref="W271:X271"/>
    <mergeCell ref="Y271:Z271"/>
    <mergeCell ref="AC271:AD271"/>
    <mergeCell ref="AE271:AF271"/>
    <mergeCell ref="C243:F243"/>
    <mergeCell ref="G243:J243"/>
    <mergeCell ref="K243:N243"/>
    <mergeCell ref="S243:V243"/>
    <mergeCell ref="W243:Z243"/>
    <mergeCell ref="AA243:AD243"/>
    <mergeCell ref="B244:P244"/>
    <mergeCell ref="R244:AF244"/>
    <mergeCell ref="B245:P245"/>
    <mergeCell ref="R245:AF245"/>
    <mergeCell ref="C242:F242"/>
    <mergeCell ref="G242:J242"/>
    <mergeCell ref="T248:U248"/>
    <mergeCell ref="W248:X248"/>
    <mergeCell ref="K210:N210"/>
    <mergeCell ref="O210:P210"/>
    <mergeCell ref="S210:V210"/>
    <mergeCell ref="W210:Z210"/>
    <mergeCell ref="AA210:AD210"/>
    <mergeCell ref="AE210:AF210"/>
    <mergeCell ref="C239:D239"/>
    <mergeCell ref="E239:F239"/>
    <mergeCell ref="G239:H239"/>
    <mergeCell ref="I239:J239"/>
    <mergeCell ref="M239:N239"/>
    <mergeCell ref="O239:P239"/>
    <mergeCell ref="S239:T239"/>
    <mergeCell ref="U239:V239"/>
    <mergeCell ref="W239:X239"/>
    <mergeCell ref="Y239:Z239"/>
    <mergeCell ref="AC239:AD239"/>
    <mergeCell ref="AE239:AF239"/>
    <mergeCell ref="C211:F211"/>
    <mergeCell ref="G211:J211"/>
    <mergeCell ref="K211:N211"/>
    <mergeCell ref="S211:V211"/>
    <mergeCell ref="W211:Z211"/>
    <mergeCell ref="AA211:AD211"/>
    <mergeCell ref="B212:P212"/>
    <mergeCell ref="R212:AF212"/>
    <mergeCell ref="B213:P213"/>
    <mergeCell ref="R213:AF213"/>
    <mergeCell ref="C210:F210"/>
    <mergeCell ref="G210:J210"/>
    <mergeCell ref="T216:U216"/>
    <mergeCell ref="W216:X216"/>
    <mergeCell ref="K178:N178"/>
    <mergeCell ref="O178:P178"/>
    <mergeCell ref="S178:V178"/>
    <mergeCell ref="W178:Z178"/>
    <mergeCell ref="AA178:AD178"/>
    <mergeCell ref="AE178:AF178"/>
    <mergeCell ref="C207:D207"/>
    <mergeCell ref="E207:F207"/>
    <mergeCell ref="G207:H207"/>
    <mergeCell ref="I207:J207"/>
    <mergeCell ref="M207:N207"/>
    <mergeCell ref="O207:P207"/>
    <mergeCell ref="S207:T207"/>
    <mergeCell ref="U207:V207"/>
    <mergeCell ref="W207:X207"/>
    <mergeCell ref="Y207:Z207"/>
    <mergeCell ref="AC207:AD207"/>
    <mergeCell ref="AE207:AF207"/>
    <mergeCell ref="C179:F179"/>
    <mergeCell ref="G179:J179"/>
    <mergeCell ref="K179:N179"/>
    <mergeCell ref="S179:V179"/>
    <mergeCell ref="W179:Z179"/>
    <mergeCell ref="AA179:AD179"/>
    <mergeCell ref="B180:P180"/>
    <mergeCell ref="R180:AF180"/>
    <mergeCell ref="B181:P181"/>
    <mergeCell ref="R181:AF181"/>
    <mergeCell ref="C178:F178"/>
    <mergeCell ref="G178:J178"/>
    <mergeCell ref="T184:U184"/>
    <mergeCell ref="W184:X184"/>
    <mergeCell ref="K146:N146"/>
    <mergeCell ref="O146:P146"/>
    <mergeCell ref="S146:V146"/>
    <mergeCell ref="W146:Z146"/>
    <mergeCell ref="AA146:AD146"/>
    <mergeCell ref="AE146:AF146"/>
    <mergeCell ref="C175:D175"/>
    <mergeCell ref="E175:F175"/>
    <mergeCell ref="G175:H175"/>
    <mergeCell ref="I175:J175"/>
    <mergeCell ref="M175:N175"/>
    <mergeCell ref="O175:P175"/>
    <mergeCell ref="S175:T175"/>
    <mergeCell ref="U175:V175"/>
    <mergeCell ref="W175:X175"/>
    <mergeCell ref="Y175:Z175"/>
    <mergeCell ref="AC175:AD175"/>
    <mergeCell ref="AE175:AF175"/>
    <mergeCell ref="C147:F147"/>
    <mergeCell ref="G147:J147"/>
    <mergeCell ref="K147:N147"/>
    <mergeCell ref="S147:V147"/>
    <mergeCell ref="W147:Z147"/>
    <mergeCell ref="AA147:AD147"/>
    <mergeCell ref="B148:P148"/>
    <mergeCell ref="R148:AF148"/>
    <mergeCell ref="B149:P149"/>
    <mergeCell ref="R149:AF149"/>
    <mergeCell ref="C146:F146"/>
    <mergeCell ref="G146:J146"/>
    <mergeCell ref="T152:U152"/>
    <mergeCell ref="W152:X152"/>
    <mergeCell ref="K114:N114"/>
    <mergeCell ref="O114:P114"/>
    <mergeCell ref="S114:V114"/>
    <mergeCell ref="W114:Z114"/>
    <mergeCell ref="AA114:AD114"/>
    <mergeCell ref="AE114:AF114"/>
    <mergeCell ref="C143:D143"/>
    <mergeCell ref="E143:F143"/>
    <mergeCell ref="G143:H143"/>
    <mergeCell ref="I143:J143"/>
    <mergeCell ref="M143:N143"/>
    <mergeCell ref="O143:P143"/>
    <mergeCell ref="S143:T143"/>
    <mergeCell ref="U143:V143"/>
    <mergeCell ref="W143:X143"/>
    <mergeCell ref="Y143:Z143"/>
    <mergeCell ref="AC143:AD143"/>
    <mergeCell ref="AE143:AF143"/>
    <mergeCell ref="C115:F115"/>
    <mergeCell ref="G115:J115"/>
    <mergeCell ref="K115:N115"/>
    <mergeCell ref="S115:V115"/>
    <mergeCell ref="W115:Z115"/>
    <mergeCell ref="AA115:AD115"/>
    <mergeCell ref="B116:P116"/>
    <mergeCell ref="R116:AF116"/>
    <mergeCell ref="B117:P117"/>
    <mergeCell ref="R117:AF117"/>
    <mergeCell ref="C114:F114"/>
    <mergeCell ref="G114:J114"/>
    <mergeCell ref="T120:U120"/>
    <mergeCell ref="W120:X120"/>
    <mergeCell ref="K82:N82"/>
    <mergeCell ref="O82:P82"/>
    <mergeCell ref="S82:V82"/>
    <mergeCell ref="W82:Z82"/>
    <mergeCell ref="AA82:AD82"/>
    <mergeCell ref="AE82:AF82"/>
    <mergeCell ref="C111:D111"/>
    <mergeCell ref="E111:F111"/>
    <mergeCell ref="G111:H111"/>
    <mergeCell ref="I111:J111"/>
    <mergeCell ref="M111:N111"/>
    <mergeCell ref="O111:P111"/>
    <mergeCell ref="S111:T111"/>
    <mergeCell ref="U111:V111"/>
    <mergeCell ref="W111:X111"/>
    <mergeCell ref="Y111:Z111"/>
    <mergeCell ref="AC111:AD111"/>
    <mergeCell ref="AE111:AF111"/>
    <mergeCell ref="C83:F83"/>
    <mergeCell ref="G83:J83"/>
    <mergeCell ref="K83:N83"/>
    <mergeCell ref="S83:V83"/>
    <mergeCell ref="W83:Z83"/>
    <mergeCell ref="AA83:AD83"/>
    <mergeCell ref="B84:P84"/>
    <mergeCell ref="R84:AF84"/>
    <mergeCell ref="B85:P85"/>
    <mergeCell ref="R85:AF85"/>
    <mergeCell ref="C82:F82"/>
    <mergeCell ref="G82:J82"/>
    <mergeCell ref="T88:U88"/>
    <mergeCell ref="W88:X88"/>
    <mergeCell ref="AE47:AF47"/>
    <mergeCell ref="S50:V50"/>
    <mergeCell ref="W50:Z50"/>
    <mergeCell ref="AA50:AD50"/>
    <mergeCell ref="AE50:AF50"/>
    <mergeCell ref="C79:D79"/>
    <mergeCell ref="E79:F79"/>
    <mergeCell ref="G79:H79"/>
    <mergeCell ref="I79:J79"/>
    <mergeCell ref="M79:N79"/>
    <mergeCell ref="O79:P79"/>
    <mergeCell ref="S79:T79"/>
    <mergeCell ref="U79:V79"/>
    <mergeCell ref="W79:X79"/>
    <mergeCell ref="Y79:Z79"/>
    <mergeCell ref="AC79:AD79"/>
    <mergeCell ref="AE79:AF79"/>
    <mergeCell ref="B63:E63"/>
    <mergeCell ref="F63:J63"/>
    <mergeCell ref="K63:P63"/>
    <mergeCell ref="R63:U63"/>
    <mergeCell ref="V63:Z63"/>
    <mergeCell ref="AA63:AF63"/>
    <mergeCell ref="B62:E62"/>
    <mergeCell ref="F62:J62"/>
    <mergeCell ref="K62:P62"/>
    <mergeCell ref="R62:U62"/>
    <mergeCell ref="V62:Z62"/>
    <mergeCell ref="AA62:AF62"/>
    <mergeCell ref="Y60:AB60"/>
    <mergeCell ref="AC60:AF60"/>
    <mergeCell ref="B61:D61"/>
    <mergeCell ref="C15:D15"/>
    <mergeCell ref="E15:F15"/>
    <mergeCell ref="G15:H15"/>
    <mergeCell ref="I15:J15"/>
    <mergeCell ref="M15:N15"/>
    <mergeCell ref="O15:P15"/>
    <mergeCell ref="C18:F18"/>
    <mergeCell ref="G18:J18"/>
    <mergeCell ref="K18:N18"/>
    <mergeCell ref="O18:P18"/>
    <mergeCell ref="S15:T15"/>
    <mergeCell ref="U15:V15"/>
    <mergeCell ref="W15:X15"/>
    <mergeCell ref="Y15:Z15"/>
    <mergeCell ref="AC15:AD15"/>
    <mergeCell ref="AE15:AF15"/>
    <mergeCell ref="S18:V18"/>
    <mergeCell ref="W18:Z18"/>
    <mergeCell ref="AA18:AD18"/>
    <mergeCell ref="AE18:AF18"/>
    <mergeCell ref="M16:N16"/>
    <mergeCell ref="M17:N17"/>
    <mergeCell ref="AJ13:AM21"/>
    <mergeCell ref="C11:D11"/>
    <mergeCell ref="E11:F11"/>
    <mergeCell ref="G10:J10"/>
    <mergeCell ref="G11:H11"/>
    <mergeCell ref="I11:J11"/>
    <mergeCell ref="K10:N10"/>
    <mergeCell ref="M11:N11"/>
    <mergeCell ref="O23:P23"/>
    <mergeCell ref="S23:T23"/>
    <mergeCell ref="U23:V23"/>
    <mergeCell ref="W23:X23"/>
    <mergeCell ref="Y23:Z23"/>
    <mergeCell ref="AA23:AB23"/>
    <mergeCell ref="C23:D23"/>
    <mergeCell ref="E23:F23"/>
    <mergeCell ref="G23:H23"/>
    <mergeCell ref="I23:J23"/>
    <mergeCell ref="K23:L23"/>
    <mergeCell ref="M23:N23"/>
    <mergeCell ref="U22:V22"/>
    <mergeCell ref="W22:X22"/>
    <mergeCell ref="G13:H13"/>
    <mergeCell ref="G14:H14"/>
    <mergeCell ref="G16:H16"/>
    <mergeCell ref="G17:H17"/>
    <mergeCell ref="C19:F19"/>
    <mergeCell ref="G19:J19"/>
    <mergeCell ref="M12:N12"/>
    <mergeCell ref="C13:D13"/>
    <mergeCell ref="C14:D14"/>
    <mergeCell ref="C16:D16"/>
    <mergeCell ref="Y22:Z22"/>
    <mergeCell ref="AA22:AB22"/>
    <mergeCell ref="AC22:AD22"/>
    <mergeCell ref="AE22:AF22"/>
    <mergeCell ref="B21:P21"/>
    <mergeCell ref="R21:AF21"/>
    <mergeCell ref="C22:D22"/>
    <mergeCell ref="E22:F22"/>
    <mergeCell ref="G22:H22"/>
    <mergeCell ref="I22:J22"/>
    <mergeCell ref="K22:L22"/>
    <mergeCell ref="M22:N22"/>
    <mergeCell ref="O22:P22"/>
    <mergeCell ref="S22:T22"/>
    <mergeCell ref="AC23:AD23"/>
    <mergeCell ref="AE23:AF23"/>
    <mergeCell ref="E59:H59"/>
    <mergeCell ref="I59:L59"/>
    <mergeCell ref="M59:P59"/>
    <mergeCell ref="R59:T59"/>
    <mergeCell ref="U59:X59"/>
    <mergeCell ref="Y59:AB59"/>
    <mergeCell ref="AC59:AF59"/>
    <mergeCell ref="B58:D58"/>
    <mergeCell ref="E58:H58"/>
    <mergeCell ref="I58:L58"/>
    <mergeCell ref="M58:P58"/>
    <mergeCell ref="R58:T58"/>
    <mergeCell ref="U58:X58"/>
    <mergeCell ref="T56:U56"/>
    <mergeCell ref="W56:X56"/>
    <mergeCell ref="Y56:Z56"/>
    <mergeCell ref="E61:G61"/>
    <mergeCell ref="R61:T61"/>
    <mergeCell ref="U61:W61"/>
    <mergeCell ref="B60:D60"/>
    <mergeCell ref="G60:H60"/>
    <mergeCell ref="I60:L60"/>
    <mergeCell ref="M60:P60"/>
    <mergeCell ref="R60:T60"/>
    <mergeCell ref="W60:X60"/>
    <mergeCell ref="AE42:AE44"/>
    <mergeCell ref="AF42:AF44"/>
    <mergeCell ref="B52:P52"/>
    <mergeCell ref="R52:AF52"/>
    <mergeCell ref="O42:O44"/>
    <mergeCell ref="P42:P44"/>
    <mergeCell ref="R42:R44"/>
    <mergeCell ref="S42:V42"/>
    <mergeCell ref="B42:B44"/>
    <mergeCell ref="C42:F42"/>
    <mergeCell ref="M46:N46"/>
    <mergeCell ref="C48:D48"/>
    <mergeCell ref="E48:F48"/>
    <mergeCell ref="G48:H48"/>
    <mergeCell ref="I48:J48"/>
    <mergeCell ref="M48:N48"/>
    <mergeCell ref="B57:D57"/>
    <mergeCell ref="G57:I57"/>
    <mergeCell ref="L57:N57"/>
    <mergeCell ref="R57:T57"/>
    <mergeCell ref="W57:Y57"/>
    <mergeCell ref="AB57:AD57"/>
    <mergeCell ref="R56:S56"/>
    <mergeCell ref="AB56:AC56"/>
    <mergeCell ref="AD56:AE56"/>
    <mergeCell ref="B56:C56"/>
    <mergeCell ref="D56:E56"/>
    <mergeCell ref="G56:H56"/>
    <mergeCell ref="I56:J56"/>
    <mergeCell ref="X37:Y37"/>
    <mergeCell ref="Z37:AC37"/>
    <mergeCell ref="AD37:AF37"/>
    <mergeCell ref="B38:D38"/>
    <mergeCell ref="E38:I38"/>
    <mergeCell ref="J38:M38"/>
    <mergeCell ref="N38:P38"/>
    <mergeCell ref="R38:T38"/>
    <mergeCell ref="U38:Y38"/>
    <mergeCell ref="Z38:AC38"/>
    <mergeCell ref="AD38:AF38"/>
    <mergeCell ref="Z39:AC39"/>
    <mergeCell ref="AD39:AF39"/>
    <mergeCell ref="B40:D40"/>
    <mergeCell ref="E40:I40"/>
    <mergeCell ref="J40:M40"/>
    <mergeCell ref="N40:P40"/>
    <mergeCell ref="R40:T40"/>
    <mergeCell ref="U40:Y40"/>
    <mergeCell ref="Z40:AC40"/>
    <mergeCell ref="AD40:AF40"/>
    <mergeCell ref="B39:D39"/>
    <mergeCell ref="E39:I39"/>
    <mergeCell ref="J39:M39"/>
    <mergeCell ref="N39:P39"/>
    <mergeCell ref="R39:T39"/>
    <mergeCell ref="U39:Y39"/>
    <mergeCell ref="B33:P33"/>
    <mergeCell ref="Q33:Q63"/>
    <mergeCell ref="R33:AF33"/>
    <mergeCell ref="B34:P34"/>
    <mergeCell ref="R34:AF34"/>
    <mergeCell ref="B35:D35"/>
    <mergeCell ref="E35:P35"/>
    <mergeCell ref="R35:T35"/>
    <mergeCell ref="U35:AF35"/>
    <mergeCell ref="E36:P36"/>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U36:AF36"/>
    <mergeCell ref="C37:D37"/>
    <mergeCell ref="E37:G37"/>
    <mergeCell ref="H37:I37"/>
    <mergeCell ref="J37:M37"/>
    <mergeCell ref="N37:P37"/>
    <mergeCell ref="S37:T37"/>
    <mergeCell ref="U37:W37"/>
    <mergeCell ref="Y28:AB28"/>
    <mergeCell ref="AC28:AF28"/>
    <mergeCell ref="B29:D29"/>
    <mergeCell ref="E29:G29"/>
    <mergeCell ref="R29:T29"/>
    <mergeCell ref="U29:W29"/>
    <mergeCell ref="B28:D28"/>
    <mergeCell ref="G28:H28"/>
    <mergeCell ref="I28:L28"/>
    <mergeCell ref="M28:P28"/>
    <mergeCell ref="R28:T28"/>
    <mergeCell ref="W28:X28"/>
    <mergeCell ref="B31:E31"/>
    <mergeCell ref="F31:J31"/>
    <mergeCell ref="K31:P31"/>
    <mergeCell ref="R31:U31"/>
    <mergeCell ref="V31:Z31"/>
    <mergeCell ref="AA31:AF31"/>
    <mergeCell ref="B30:E30"/>
    <mergeCell ref="F30:J30"/>
    <mergeCell ref="K30:P30"/>
    <mergeCell ref="R30:U30"/>
    <mergeCell ref="V30:Z30"/>
    <mergeCell ref="AA30:AF30"/>
    <mergeCell ref="W24:X24"/>
    <mergeCell ref="Y24:Z24"/>
    <mergeCell ref="AB24:AC24"/>
    <mergeCell ref="AD24:AE24"/>
    <mergeCell ref="B24:C24"/>
    <mergeCell ref="D24:E24"/>
    <mergeCell ref="G24:H24"/>
    <mergeCell ref="I24:J24"/>
    <mergeCell ref="L24:M24"/>
    <mergeCell ref="N24:O24"/>
    <mergeCell ref="Y26:AB26"/>
    <mergeCell ref="AC26:AF26"/>
    <mergeCell ref="B27:D27"/>
    <mergeCell ref="E27:H27"/>
    <mergeCell ref="I27:L27"/>
    <mergeCell ref="M27:P27"/>
    <mergeCell ref="R27:T27"/>
    <mergeCell ref="U27:X27"/>
    <mergeCell ref="Y27:AB27"/>
    <mergeCell ref="AC27:AF27"/>
    <mergeCell ref="B26:D26"/>
    <mergeCell ref="E26:H26"/>
    <mergeCell ref="I26:L26"/>
    <mergeCell ref="M26:P26"/>
    <mergeCell ref="R26:T26"/>
    <mergeCell ref="U26:X26"/>
    <mergeCell ref="AE10:AE12"/>
    <mergeCell ref="AF10:AF12"/>
    <mergeCell ref="B20:P20"/>
    <mergeCell ref="R20:AF20"/>
    <mergeCell ref="C12:D12"/>
    <mergeCell ref="E12:F12"/>
    <mergeCell ref="G12:H12"/>
    <mergeCell ref="I12:J12"/>
    <mergeCell ref="O10:O12"/>
    <mergeCell ref="P10:P12"/>
    <mergeCell ref="R10:R12"/>
    <mergeCell ref="S10:V10"/>
    <mergeCell ref="B10:B12"/>
    <mergeCell ref="C10:F10"/>
    <mergeCell ref="W13:X13"/>
    <mergeCell ref="Y13:Z13"/>
    <mergeCell ref="AC13:AD13"/>
    <mergeCell ref="S14:T14"/>
    <mergeCell ref="U14:V14"/>
    <mergeCell ref="W14:X14"/>
    <mergeCell ref="C17:D17"/>
    <mergeCell ref="E13:F13"/>
    <mergeCell ref="E14:F14"/>
    <mergeCell ref="E16:F16"/>
    <mergeCell ref="E17:F17"/>
    <mergeCell ref="K19:N19"/>
    <mergeCell ref="I13:J13"/>
    <mergeCell ref="I14:J14"/>
    <mergeCell ref="I16:J16"/>
    <mergeCell ref="I17:J17"/>
    <mergeCell ref="M13:N13"/>
    <mergeCell ref="M14:N14"/>
    <mergeCell ref="X5:Y5"/>
    <mergeCell ref="Z5:AC5"/>
    <mergeCell ref="AD5:AF5"/>
    <mergeCell ref="B6:D6"/>
    <mergeCell ref="E6:I6"/>
    <mergeCell ref="J6:M6"/>
    <mergeCell ref="N6:P6"/>
    <mergeCell ref="R6:T6"/>
    <mergeCell ref="U6:Y6"/>
    <mergeCell ref="Z6:AC6"/>
    <mergeCell ref="AD6:AF6"/>
    <mergeCell ref="Z7:AC7"/>
    <mergeCell ref="AD7:AF7"/>
    <mergeCell ref="B8:D8"/>
    <mergeCell ref="E8:I8"/>
    <mergeCell ref="J8:M8"/>
    <mergeCell ref="N8:P8"/>
    <mergeCell ref="R8:T8"/>
    <mergeCell ref="U8:Y8"/>
    <mergeCell ref="Z8:AC8"/>
    <mergeCell ref="AD8:AF8"/>
    <mergeCell ref="B7:D7"/>
    <mergeCell ref="E7:I7"/>
    <mergeCell ref="J7:M7"/>
    <mergeCell ref="N7:P7"/>
    <mergeCell ref="R7:T7"/>
    <mergeCell ref="U7:Y7"/>
    <mergeCell ref="B1:P1"/>
    <mergeCell ref="Q1:Q31"/>
    <mergeCell ref="R1:AF1"/>
    <mergeCell ref="B2:P2"/>
    <mergeCell ref="R2:AF2"/>
    <mergeCell ref="B3:D3"/>
    <mergeCell ref="E3:P3"/>
    <mergeCell ref="R3:T3"/>
    <mergeCell ref="U3:AF3"/>
    <mergeCell ref="E4:P4"/>
    <mergeCell ref="W10:Z10"/>
    <mergeCell ref="AA10:AD10"/>
    <mergeCell ref="S11:T11"/>
    <mergeCell ref="U11:V11"/>
    <mergeCell ref="W11:X11"/>
    <mergeCell ref="Y11:Z11"/>
    <mergeCell ref="AC11:AD11"/>
    <mergeCell ref="S12:T12"/>
    <mergeCell ref="U12:V12"/>
    <mergeCell ref="W12:X12"/>
    <mergeCell ref="Y12:Z12"/>
    <mergeCell ref="AC12:AD12"/>
    <mergeCell ref="S13:T13"/>
    <mergeCell ref="U13:V13"/>
    <mergeCell ref="U4:AF4"/>
    <mergeCell ref="C5:D5"/>
    <mergeCell ref="E5:G5"/>
    <mergeCell ref="H5:I5"/>
    <mergeCell ref="J5:M5"/>
    <mergeCell ref="N5:P5"/>
    <mergeCell ref="S5:T5"/>
    <mergeCell ref="U5:W5"/>
    <mergeCell ref="S19:V19"/>
    <mergeCell ref="W19:Z19"/>
    <mergeCell ref="AA19:AD19"/>
    <mergeCell ref="G42:J42"/>
    <mergeCell ref="K42:N42"/>
    <mergeCell ref="C43:D43"/>
    <mergeCell ref="E43:F43"/>
    <mergeCell ref="G43:H43"/>
    <mergeCell ref="I43:J43"/>
    <mergeCell ref="M43:N43"/>
    <mergeCell ref="AA42:AD42"/>
    <mergeCell ref="AC43:AD43"/>
    <mergeCell ref="Y14:Z14"/>
    <mergeCell ref="AC14:AD14"/>
    <mergeCell ref="S16:T16"/>
    <mergeCell ref="U16:V16"/>
    <mergeCell ref="W16:X16"/>
    <mergeCell ref="Y16:Z16"/>
    <mergeCell ref="AC16:AD16"/>
    <mergeCell ref="S17:T17"/>
    <mergeCell ref="U17:V17"/>
    <mergeCell ref="W17:X17"/>
    <mergeCell ref="Y17:Z17"/>
    <mergeCell ref="AC17:AD17"/>
    <mergeCell ref="B25:D25"/>
    <mergeCell ref="G25:I25"/>
    <mergeCell ref="L25:N25"/>
    <mergeCell ref="R25:T25"/>
    <mergeCell ref="W25:Y25"/>
    <mergeCell ref="AB25:AD25"/>
    <mergeCell ref="R24:S24"/>
    <mergeCell ref="T24:U24"/>
    <mergeCell ref="C49:D49"/>
    <mergeCell ref="E49:F49"/>
    <mergeCell ref="G49:H49"/>
    <mergeCell ref="I49:J49"/>
    <mergeCell ref="M49:N49"/>
    <mergeCell ref="C51:F51"/>
    <mergeCell ref="G51:J51"/>
    <mergeCell ref="K51:N51"/>
    <mergeCell ref="W42:Z42"/>
    <mergeCell ref="S43:T43"/>
    <mergeCell ref="U43:V43"/>
    <mergeCell ref="W43:X43"/>
    <mergeCell ref="Y43:Z43"/>
    <mergeCell ref="S44:T44"/>
    <mergeCell ref="U44:V44"/>
    <mergeCell ref="W44:X44"/>
    <mergeCell ref="Y44:Z44"/>
    <mergeCell ref="S48:T48"/>
    <mergeCell ref="U48:V48"/>
    <mergeCell ref="W48:X48"/>
    <mergeCell ref="Y48:Z48"/>
    <mergeCell ref="C47:D47"/>
    <mergeCell ref="E47:F47"/>
    <mergeCell ref="G47:H47"/>
    <mergeCell ref="I47:J47"/>
    <mergeCell ref="M47:N47"/>
    <mergeCell ref="O47:P47"/>
    <mergeCell ref="C50:F50"/>
    <mergeCell ref="G50:J50"/>
    <mergeCell ref="K50:N50"/>
    <mergeCell ref="O50:P50"/>
    <mergeCell ref="S47:T47"/>
    <mergeCell ref="AC48:AD48"/>
    <mergeCell ref="S49:T49"/>
    <mergeCell ref="U49:V49"/>
    <mergeCell ref="W49:X49"/>
    <mergeCell ref="Y49:Z49"/>
    <mergeCell ref="AC49:AD49"/>
    <mergeCell ref="S51:V51"/>
    <mergeCell ref="W51:Z51"/>
    <mergeCell ref="AA51:AD51"/>
    <mergeCell ref="AC44:AD44"/>
    <mergeCell ref="S45:T45"/>
    <mergeCell ref="U45:V45"/>
    <mergeCell ref="W45:X45"/>
    <mergeCell ref="Y45:Z45"/>
    <mergeCell ref="AC45:AD45"/>
    <mergeCell ref="S46:T46"/>
    <mergeCell ref="U46:V46"/>
    <mergeCell ref="W46:X46"/>
    <mergeCell ref="Y46:Z46"/>
    <mergeCell ref="AC46:AD46"/>
    <mergeCell ref="U47:V47"/>
    <mergeCell ref="W47:X47"/>
    <mergeCell ref="Y47:Z47"/>
    <mergeCell ref="AC47:AD47"/>
    <mergeCell ref="U69:W69"/>
    <mergeCell ref="X69:Y69"/>
    <mergeCell ref="C55:D55"/>
    <mergeCell ref="E55:F55"/>
    <mergeCell ref="G55:H55"/>
    <mergeCell ref="I55:J55"/>
    <mergeCell ref="K55:L55"/>
    <mergeCell ref="M55:N55"/>
    <mergeCell ref="O55:P55"/>
    <mergeCell ref="S55:T55"/>
    <mergeCell ref="U55:V55"/>
    <mergeCell ref="B53:P53"/>
    <mergeCell ref="R53:AF53"/>
    <mergeCell ref="C54:D54"/>
    <mergeCell ref="E54:F54"/>
    <mergeCell ref="G54:H54"/>
    <mergeCell ref="I54:J54"/>
    <mergeCell ref="K54:L54"/>
    <mergeCell ref="M54:N54"/>
    <mergeCell ref="O54:P54"/>
    <mergeCell ref="S54:T54"/>
    <mergeCell ref="U54:V54"/>
    <mergeCell ref="W54:X54"/>
    <mergeCell ref="Y54:Z54"/>
    <mergeCell ref="AA54:AB54"/>
    <mergeCell ref="AC54:AD54"/>
    <mergeCell ref="AE54:AF54"/>
    <mergeCell ref="L56:M56"/>
    <mergeCell ref="N56:O56"/>
    <mergeCell ref="Y58:AB58"/>
    <mergeCell ref="AC58:AF58"/>
    <mergeCell ref="B59:D59"/>
    <mergeCell ref="Z69:AC69"/>
    <mergeCell ref="AD69:AF69"/>
    <mergeCell ref="B70:D70"/>
    <mergeCell ref="E70:I70"/>
    <mergeCell ref="J70:M70"/>
    <mergeCell ref="N70:P70"/>
    <mergeCell ref="R70:T70"/>
    <mergeCell ref="U70:Y70"/>
    <mergeCell ref="Z70:AC70"/>
    <mergeCell ref="AD70:AF70"/>
    <mergeCell ref="W55:X55"/>
    <mergeCell ref="Y55:Z55"/>
    <mergeCell ref="AA55:AB55"/>
    <mergeCell ref="AC55:AD55"/>
    <mergeCell ref="AE55:AF55"/>
    <mergeCell ref="B65:P65"/>
    <mergeCell ref="Q65:Q95"/>
    <mergeCell ref="R65:AF65"/>
    <mergeCell ref="B66:P66"/>
    <mergeCell ref="R66:AF66"/>
    <mergeCell ref="B67:D67"/>
    <mergeCell ref="E67:P67"/>
    <mergeCell ref="R67:T67"/>
    <mergeCell ref="U67:AF67"/>
    <mergeCell ref="E68:P68"/>
    <mergeCell ref="U68:AF68"/>
    <mergeCell ref="C69:D69"/>
    <mergeCell ref="E69:G69"/>
    <mergeCell ref="H69:I69"/>
    <mergeCell ref="J69:M69"/>
    <mergeCell ref="N69:P69"/>
    <mergeCell ref="S69:T69"/>
    <mergeCell ref="B74:B76"/>
    <mergeCell ref="C74:F74"/>
    <mergeCell ref="G74:J74"/>
    <mergeCell ref="K74:N74"/>
    <mergeCell ref="O74:O76"/>
    <mergeCell ref="P74:P76"/>
    <mergeCell ref="R74:R76"/>
    <mergeCell ref="S74:V74"/>
    <mergeCell ref="W74:Z74"/>
    <mergeCell ref="B71:D71"/>
    <mergeCell ref="E71:I71"/>
    <mergeCell ref="J71:M71"/>
    <mergeCell ref="N71:P71"/>
    <mergeCell ref="R71:T71"/>
    <mergeCell ref="U71:Y71"/>
    <mergeCell ref="Z71:AC71"/>
    <mergeCell ref="AD71:AF71"/>
    <mergeCell ref="B72:D72"/>
    <mergeCell ref="E72:I72"/>
    <mergeCell ref="J72:M72"/>
    <mergeCell ref="N72:P72"/>
    <mergeCell ref="R72:T72"/>
    <mergeCell ref="U72:Y72"/>
    <mergeCell ref="Z72:AC72"/>
    <mergeCell ref="AD72:AF72"/>
    <mergeCell ref="AA74:AD74"/>
    <mergeCell ref="AE74:AE76"/>
    <mergeCell ref="AF74:AF76"/>
    <mergeCell ref="C75:D75"/>
    <mergeCell ref="E75:F75"/>
    <mergeCell ref="G75:H75"/>
    <mergeCell ref="I75:J75"/>
    <mergeCell ref="M75:N75"/>
    <mergeCell ref="S75:T75"/>
    <mergeCell ref="U75:V75"/>
    <mergeCell ref="W75:X75"/>
    <mergeCell ref="Y75:Z75"/>
    <mergeCell ref="AC75:AD75"/>
    <mergeCell ref="C76:D76"/>
    <mergeCell ref="E76:F76"/>
    <mergeCell ref="G76:H76"/>
    <mergeCell ref="I76:J76"/>
    <mergeCell ref="M76:N76"/>
    <mergeCell ref="S76:T76"/>
    <mergeCell ref="U76:V76"/>
    <mergeCell ref="W76:X76"/>
    <mergeCell ref="Y76:Z76"/>
    <mergeCell ref="AC76:AD76"/>
    <mergeCell ref="AC77:AD77"/>
    <mergeCell ref="C78:D78"/>
    <mergeCell ref="E78:F78"/>
    <mergeCell ref="G78:H78"/>
    <mergeCell ref="I78:J78"/>
    <mergeCell ref="M78:N78"/>
    <mergeCell ref="S78:T78"/>
    <mergeCell ref="U78:V78"/>
    <mergeCell ref="W78:X78"/>
    <mergeCell ref="Y78:Z78"/>
    <mergeCell ref="AC78:AD78"/>
    <mergeCell ref="C77:D77"/>
    <mergeCell ref="E77:F77"/>
    <mergeCell ref="G77:H77"/>
    <mergeCell ref="I77:J77"/>
    <mergeCell ref="M77:N77"/>
    <mergeCell ref="S77:T77"/>
    <mergeCell ref="U77:V77"/>
    <mergeCell ref="W77:X77"/>
    <mergeCell ref="Y77:Z77"/>
    <mergeCell ref="AC80:AD80"/>
    <mergeCell ref="C81:D81"/>
    <mergeCell ref="E81:F81"/>
    <mergeCell ref="G81:H81"/>
    <mergeCell ref="I81:J81"/>
    <mergeCell ref="M81:N81"/>
    <mergeCell ref="S81:T81"/>
    <mergeCell ref="U81:V81"/>
    <mergeCell ref="W81:X81"/>
    <mergeCell ref="Y81:Z81"/>
    <mergeCell ref="AC81:AD81"/>
    <mergeCell ref="C80:D80"/>
    <mergeCell ref="E80:F80"/>
    <mergeCell ref="G80:H80"/>
    <mergeCell ref="I80:J80"/>
    <mergeCell ref="M80:N80"/>
    <mergeCell ref="S80:T80"/>
    <mergeCell ref="U80:V80"/>
    <mergeCell ref="W80:X80"/>
    <mergeCell ref="Y80:Z80"/>
    <mergeCell ref="W86:X86"/>
    <mergeCell ref="Y86:Z86"/>
    <mergeCell ref="AA86:AB86"/>
    <mergeCell ref="AC86:AD86"/>
    <mergeCell ref="AE86:AF86"/>
    <mergeCell ref="C87:D87"/>
    <mergeCell ref="E87:F87"/>
    <mergeCell ref="G87:H87"/>
    <mergeCell ref="I87:J87"/>
    <mergeCell ref="K87:L87"/>
    <mergeCell ref="M87:N87"/>
    <mergeCell ref="O87:P87"/>
    <mergeCell ref="S87:T87"/>
    <mergeCell ref="U87:V87"/>
    <mergeCell ref="W87:X87"/>
    <mergeCell ref="Y87:Z87"/>
    <mergeCell ref="AA87:AB87"/>
    <mergeCell ref="AC87:AD87"/>
    <mergeCell ref="AE87:AF87"/>
    <mergeCell ref="C86:D86"/>
    <mergeCell ref="E86:F86"/>
    <mergeCell ref="G86:H86"/>
    <mergeCell ref="I86:J86"/>
    <mergeCell ref="K86:L86"/>
    <mergeCell ref="M86:N86"/>
    <mergeCell ref="O86:P86"/>
    <mergeCell ref="S86:T86"/>
    <mergeCell ref="U86:V86"/>
    <mergeCell ref="B90:D90"/>
    <mergeCell ref="E90:H90"/>
    <mergeCell ref="I90:L90"/>
    <mergeCell ref="M90:P90"/>
    <mergeCell ref="R90:T90"/>
    <mergeCell ref="U90:X90"/>
    <mergeCell ref="Y90:AB90"/>
    <mergeCell ref="AC90:AF90"/>
    <mergeCell ref="B91:D91"/>
    <mergeCell ref="E91:H91"/>
    <mergeCell ref="I91:L91"/>
    <mergeCell ref="M91:P91"/>
    <mergeCell ref="R91:T91"/>
    <mergeCell ref="U91:X91"/>
    <mergeCell ref="Y91:AB91"/>
    <mergeCell ref="AC91:AF91"/>
    <mergeCell ref="Y88:Z88"/>
    <mergeCell ref="AB88:AC88"/>
    <mergeCell ref="AD88:AE88"/>
    <mergeCell ref="B89:D89"/>
    <mergeCell ref="G89:I89"/>
    <mergeCell ref="L89:N89"/>
    <mergeCell ref="R89:T89"/>
    <mergeCell ref="W89:Y89"/>
    <mergeCell ref="AB89:AD89"/>
    <mergeCell ref="B88:C88"/>
    <mergeCell ref="D88:E88"/>
    <mergeCell ref="G88:H88"/>
    <mergeCell ref="I88:J88"/>
    <mergeCell ref="L88:M88"/>
    <mergeCell ref="N88:O88"/>
    <mergeCell ref="R88:S88"/>
    <mergeCell ref="B94:E94"/>
    <mergeCell ref="F94:J94"/>
    <mergeCell ref="K94:P94"/>
    <mergeCell ref="R94:U94"/>
    <mergeCell ref="V94:Z94"/>
    <mergeCell ref="AA94:AF94"/>
    <mergeCell ref="B95:E95"/>
    <mergeCell ref="F95:J95"/>
    <mergeCell ref="K95:P95"/>
    <mergeCell ref="R95:U95"/>
    <mergeCell ref="V95:Z95"/>
    <mergeCell ref="AA95:AF95"/>
    <mergeCell ref="B92:D92"/>
    <mergeCell ref="G92:H92"/>
    <mergeCell ref="I92:L92"/>
    <mergeCell ref="M92:P92"/>
    <mergeCell ref="R92:T92"/>
    <mergeCell ref="W92:X92"/>
    <mergeCell ref="Y92:AB92"/>
    <mergeCell ref="AC92:AF92"/>
    <mergeCell ref="B93:D93"/>
    <mergeCell ref="E93:G93"/>
    <mergeCell ref="R93:T93"/>
    <mergeCell ref="U93:W93"/>
    <mergeCell ref="B97:P97"/>
    <mergeCell ref="Q97:Q127"/>
    <mergeCell ref="R97:AF97"/>
    <mergeCell ref="B98:P98"/>
    <mergeCell ref="R98:AF98"/>
    <mergeCell ref="B99:D99"/>
    <mergeCell ref="E99:P99"/>
    <mergeCell ref="R99:T99"/>
    <mergeCell ref="U99:AF99"/>
    <mergeCell ref="E100:P100"/>
    <mergeCell ref="U100:AF100"/>
    <mergeCell ref="C101:D101"/>
    <mergeCell ref="E101:G101"/>
    <mergeCell ref="H101:I101"/>
    <mergeCell ref="J101:M101"/>
    <mergeCell ref="N101:P101"/>
    <mergeCell ref="S101:T101"/>
    <mergeCell ref="U101:W101"/>
    <mergeCell ref="X101:Y101"/>
    <mergeCell ref="Z101:AC101"/>
    <mergeCell ref="AD101:AF101"/>
    <mergeCell ref="B102:D102"/>
    <mergeCell ref="E102:I102"/>
    <mergeCell ref="J102:M102"/>
    <mergeCell ref="W106:Z106"/>
    <mergeCell ref="AA106:AD106"/>
    <mergeCell ref="AE106:AE108"/>
    <mergeCell ref="AF106:AF108"/>
    <mergeCell ref="C107:D107"/>
    <mergeCell ref="E107:F107"/>
    <mergeCell ref="G107:H107"/>
    <mergeCell ref="I107:J107"/>
    <mergeCell ref="N102:P102"/>
    <mergeCell ref="R102:T102"/>
    <mergeCell ref="U102:Y102"/>
    <mergeCell ref="Z102:AC102"/>
    <mergeCell ref="AD102:AF102"/>
    <mergeCell ref="B103:D103"/>
    <mergeCell ref="E103:I103"/>
    <mergeCell ref="J103:M103"/>
    <mergeCell ref="N103:P103"/>
    <mergeCell ref="R103:T103"/>
    <mergeCell ref="U103:Y103"/>
    <mergeCell ref="Z103:AC103"/>
    <mergeCell ref="AD103:AF103"/>
    <mergeCell ref="M107:N107"/>
    <mergeCell ref="S107:T107"/>
    <mergeCell ref="U107:V107"/>
    <mergeCell ref="W107:X107"/>
    <mergeCell ref="Y107:Z107"/>
    <mergeCell ref="AC107:AD107"/>
    <mergeCell ref="C108:D108"/>
    <mergeCell ref="E108:F108"/>
    <mergeCell ref="G108:H108"/>
    <mergeCell ref="I108:J108"/>
    <mergeCell ref="M108:N108"/>
    <mergeCell ref="S108:T108"/>
    <mergeCell ref="U108:V108"/>
    <mergeCell ref="W108:X108"/>
    <mergeCell ref="Y108:Z108"/>
    <mergeCell ref="AC108:AD108"/>
    <mergeCell ref="B104:D104"/>
    <mergeCell ref="E104:I104"/>
    <mergeCell ref="J104:M104"/>
    <mergeCell ref="N104:P104"/>
    <mergeCell ref="R104:T104"/>
    <mergeCell ref="U104:Y104"/>
    <mergeCell ref="Z104:AC104"/>
    <mergeCell ref="AD104:AF104"/>
    <mergeCell ref="B106:B108"/>
    <mergeCell ref="C106:F106"/>
    <mergeCell ref="G106:J106"/>
    <mergeCell ref="K106:N106"/>
    <mergeCell ref="O106:O108"/>
    <mergeCell ref="P106:P108"/>
    <mergeCell ref="R106:R108"/>
    <mergeCell ref="S106:V106"/>
    <mergeCell ref="AC109:AD109"/>
    <mergeCell ref="C110:D110"/>
    <mergeCell ref="E110:F110"/>
    <mergeCell ref="G110:H110"/>
    <mergeCell ref="I110:J110"/>
    <mergeCell ref="M110:N110"/>
    <mergeCell ref="S110:T110"/>
    <mergeCell ref="U110:V110"/>
    <mergeCell ref="W110:X110"/>
    <mergeCell ref="Y110:Z110"/>
    <mergeCell ref="AC110:AD110"/>
    <mergeCell ref="C109:D109"/>
    <mergeCell ref="E109:F109"/>
    <mergeCell ref="G109:H109"/>
    <mergeCell ref="I109:J109"/>
    <mergeCell ref="M109:N109"/>
    <mergeCell ref="S109:T109"/>
    <mergeCell ref="U109:V109"/>
    <mergeCell ref="W109:X109"/>
    <mergeCell ref="Y109:Z109"/>
    <mergeCell ref="AC112:AD112"/>
    <mergeCell ref="C113:D113"/>
    <mergeCell ref="E113:F113"/>
    <mergeCell ref="G113:H113"/>
    <mergeCell ref="I113:J113"/>
    <mergeCell ref="M113:N113"/>
    <mergeCell ref="S113:T113"/>
    <mergeCell ref="U113:V113"/>
    <mergeCell ref="W113:X113"/>
    <mergeCell ref="Y113:Z113"/>
    <mergeCell ref="AC113:AD113"/>
    <mergeCell ref="C112:D112"/>
    <mergeCell ref="E112:F112"/>
    <mergeCell ref="G112:H112"/>
    <mergeCell ref="I112:J112"/>
    <mergeCell ref="M112:N112"/>
    <mergeCell ref="S112:T112"/>
    <mergeCell ref="U112:V112"/>
    <mergeCell ref="W112:X112"/>
    <mergeCell ref="Y112:Z112"/>
    <mergeCell ref="W118:X118"/>
    <mergeCell ref="Y118:Z118"/>
    <mergeCell ref="AA118:AB118"/>
    <mergeCell ref="AC118:AD118"/>
    <mergeCell ref="AE118:AF118"/>
    <mergeCell ref="C119:D119"/>
    <mergeCell ref="E119:F119"/>
    <mergeCell ref="G119:H119"/>
    <mergeCell ref="I119:J119"/>
    <mergeCell ref="K119:L119"/>
    <mergeCell ref="M119:N119"/>
    <mergeCell ref="O119:P119"/>
    <mergeCell ref="S119:T119"/>
    <mergeCell ref="U119:V119"/>
    <mergeCell ref="W119:X119"/>
    <mergeCell ref="Y119:Z119"/>
    <mergeCell ref="AA119:AB119"/>
    <mergeCell ref="AC119:AD119"/>
    <mergeCell ref="AE119:AF119"/>
    <mergeCell ref="C118:D118"/>
    <mergeCell ref="E118:F118"/>
    <mergeCell ref="G118:H118"/>
    <mergeCell ref="I118:J118"/>
    <mergeCell ref="K118:L118"/>
    <mergeCell ref="M118:N118"/>
    <mergeCell ref="O118:P118"/>
    <mergeCell ref="S118:T118"/>
    <mergeCell ref="U118:V118"/>
    <mergeCell ref="B122:D122"/>
    <mergeCell ref="E122:H122"/>
    <mergeCell ref="I122:L122"/>
    <mergeCell ref="M122:P122"/>
    <mergeCell ref="R122:T122"/>
    <mergeCell ref="U122:X122"/>
    <mergeCell ref="Y122:AB122"/>
    <mergeCell ref="AC122:AF122"/>
    <mergeCell ref="B123:D123"/>
    <mergeCell ref="E123:H123"/>
    <mergeCell ref="I123:L123"/>
    <mergeCell ref="M123:P123"/>
    <mergeCell ref="R123:T123"/>
    <mergeCell ref="U123:X123"/>
    <mergeCell ref="Y123:AB123"/>
    <mergeCell ref="AC123:AF123"/>
    <mergeCell ref="Y120:Z120"/>
    <mergeCell ref="AB120:AC120"/>
    <mergeCell ref="AD120:AE120"/>
    <mergeCell ref="B121:D121"/>
    <mergeCell ref="G121:I121"/>
    <mergeCell ref="L121:N121"/>
    <mergeCell ref="R121:T121"/>
    <mergeCell ref="W121:Y121"/>
    <mergeCell ref="AB121:AD121"/>
    <mergeCell ref="B120:C120"/>
    <mergeCell ref="D120:E120"/>
    <mergeCell ref="G120:H120"/>
    <mergeCell ref="I120:J120"/>
    <mergeCell ref="L120:M120"/>
    <mergeCell ref="N120:O120"/>
    <mergeCell ref="R120:S120"/>
    <mergeCell ref="B126:E126"/>
    <mergeCell ref="F126:J126"/>
    <mergeCell ref="K126:P126"/>
    <mergeCell ref="R126:U126"/>
    <mergeCell ref="V126:Z126"/>
    <mergeCell ref="AA126:AF126"/>
    <mergeCell ref="B127:E127"/>
    <mergeCell ref="F127:J127"/>
    <mergeCell ref="K127:P127"/>
    <mergeCell ref="R127:U127"/>
    <mergeCell ref="V127:Z127"/>
    <mergeCell ref="AA127:AF127"/>
    <mergeCell ref="B124:D124"/>
    <mergeCell ref="G124:H124"/>
    <mergeCell ref="I124:L124"/>
    <mergeCell ref="M124:P124"/>
    <mergeCell ref="R124:T124"/>
    <mergeCell ref="W124:X124"/>
    <mergeCell ref="Y124:AB124"/>
    <mergeCell ref="AC124:AF124"/>
    <mergeCell ref="B125:D125"/>
    <mergeCell ref="E125:G125"/>
    <mergeCell ref="R125:T125"/>
    <mergeCell ref="U125:W125"/>
    <mergeCell ref="B129:P129"/>
    <mergeCell ref="Q129:Q159"/>
    <mergeCell ref="R129:AF129"/>
    <mergeCell ref="B130:P130"/>
    <mergeCell ref="R130:AF130"/>
    <mergeCell ref="B131:D131"/>
    <mergeCell ref="E131:P131"/>
    <mergeCell ref="R131:T131"/>
    <mergeCell ref="U131:AF131"/>
    <mergeCell ref="E132:P132"/>
    <mergeCell ref="U132:AF132"/>
    <mergeCell ref="C133:D133"/>
    <mergeCell ref="E133:G133"/>
    <mergeCell ref="H133:I133"/>
    <mergeCell ref="J133:M133"/>
    <mergeCell ref="N133:P133"/>
    <mergeCell ref="S133:T133"/>
    <mergeCell ref="U133:W133"/>
    <mergeCell ref="X133:Y133"/>
    <mergeCell ref="Z133:AC133"/>
    <mergeCell ref="AD133:AF133"/>
    <mergeCell ref="B134:D134"/>
    <mergeCell ref="E134:I134"/>
    <mergeCell ref="J134:M134"/>
    <mergeCell ref="W138:Z138"/>
    <mergeCell ref="AA138:AD138"/>
    <mergeCell ref="AE138:AE140"/>
    <mergeCell ref="AF138:AF140"/>
    <mergeCell ref="C139:D139"/>
    <mergeCell ref="E139:F139"/>
    <mergeCell ref="G139:H139"/>
    <mergeCell ref="I139:J139"/>
    <mergeCell ref="N134:P134"/>
    <mergeCell ref="R134:T134"/>
    <mergeCell ref="U134:Y134"/>
    <mergeCell ref="Z134:AC134"/>
    <mergeCell ref="AD134:AF134"/>
    <mergeCell ref="B135:D135"/>
    <mergeCell ref="E135:I135"/>
    <mergeCell ref="J135:M135"/>
    <mergeCell ref="N135:P135"/>
    <mergeCell ref="R135:T135"/>
    <mergeCell ref="U135:Y135"/>
    <mergeCell ref="Z135:AC135"/>
    <mergeCell ref="AD135:AF135"/>
    <mergeCell ref="M139:N139"/>
    <mergeCell ref="S139:T139"/>
    <mergeCell ref="U139:V139"/>
    <mergeCell ref="W139:X139"/>
    <mergeCell ref="Y139:Z139"/>
    <mergeCell ref="AC139:AD139"/>
    <mergeCell ref="C140:D140"/>
    <mergeCell ref="E140:F140"/>
    <mergeCell ref="G140:H140"/>
    <mergeCell ref="I140:J140"/>
    <mergeCell ref="M140:N140"/>
    <mergeCell ref="S140:T140"/>
    <mergeCell ref="U140:V140"/>
    <mergeCell ref="W140:X140"/>
    <mergeCell ref="Y140:Z140"/>
    <mergeCell ref="AC140:AD140"/>
    <mergeCell ref="B136:D136"/>
    <mergeCell ref="E136:I136"/>
    <mergeCell ref="J136:M136"/>
    <mergeCell ref="N136:P136"/>
    <mergeCell ref="R136:T136"/>
    <mergeCell ref="U136:Y136"/>
    <mergeCell ref="Z136:AC136"/>
    <mergeCell ref="AD136:AF136"/>
    <mergeCell ref="B138:B140"/>
    <mergeCell ref="C138:F138"/>
    <mergeCell ref="G138:J138"/>
    <mergeCell ref="K138:N138"/>
    <mergeCell ref="O138:O140"/>
    <mergeCell ref="P138:P140"/>
    <mergeCell ref="R138:R140"/>
    <mergeCell ref="S138:V138"/>
    <mergeCell ref="AC141:AD141"/>
    <mergeCell ref="C142:D142"/>
    <mergeCell ref="E142:F142"/>
    <mergeCell ref="G142:H142"/>
    <mergeCell ref="I142:J142"/>
    <mergeCell ref="M142:N142"/>
    <mergeCell ref="S142:T142"/>
    <mergeCell ref="U142:V142"/>
    <mergeCell ref="W142:X142"/>
    <mergeCell ref="Y142:Z142"/>
    <mergeCell ref="AC142:AD142"/>
    <mergeCell ref="C141:D141"/>
    <mergeCell ref="E141:F141"/>
    <mergeCell ref="G141:H141"/>
    <mergeCell ref="I141:J141"/>
    <mergeCell ref="M141:N141"/>
    <mergeCell ref="S141:T141"/>
    <mergeCell ref="U141:V141"/>
    <mergeCell ref="W141:X141"/>
    <mergeCell ref="Y141:Z141"/>
    <mergeCell ref="AC144:AD144"/>
    <mergeCell ref="C145:D145"/>
    <mergeCell ref="E145:F145"/>
    <mergeCell ref="G145:H145"/>
    <mergeCell ref="I145:J145"/>
    <mergeCell ref="M145:N145"/>
    <mergeCell ref="S145:T145"/>
    <mergeCell ref="U145:V145"/>
    <mergeCell ref="W145:X145"/>
    <mergeCell ref="Y145:Z145"/>
    <mergeCell ref="AC145:AD145"/>
    <mergeCell ref="C144:D144"/>
    <mergeCell ref="E144:F144"/>
    <mergeCell ref="G144:H144"/>
    <mergeCell ref="I144:J144"/>
    <mergeCell ref="M144:N144"/>
    <mergeCell ref="S144:T144"/>
    <mergeCell ref="U144:V144"/>
    <mergeCell ref="W144:X144"/>
    <mergeCell ref="Y144:Z144"/>
    <mergeCell ref="W150:X150"/>
    <mergeCell ref="Y150:Z150"/>
    <mergeCell ref="AA150:AB150"/>
    <mergeCell ref="AC150:AD150"/>
    <mergeCell ref="AE150:AF150"/>
    <mergeCell ref="C151:D151"/>
    <mergeCell ref="E151:F151"/>
    <mergeCell ref="G151:H151"/>
    <mergeCell ref="I151:J151"/>
    <mergeCell ref="K151:L151"/>
    <mergeCell ref="M151:N151"/>
    <mergeCell ref="O151:P151"/>
    <mergeCell ref="S151:T151"/>
    <mergeCell ref="U151:V151"/>
    <mergeCell ref="W151:X151"/>
    <mergeCell ref="Y151:Z151"/>
    <mergeCell ref="AA151:AB151"/>
    <mergeCell ref="AC151:AD151"/>
    <mergeCell ref="AE151:AF151"/>
    <mergeCell ref="C150:D150"/>
    <mergeCell ref="E150:F150"/>
    <mergeCell ref="G150:H150"/>
    <mergeCell ref="I150:J150"/>
    <mergeCell ref="K150:L150"/>
    <mergeCell ref="M150:N150"/>
    <mergeCell ref="O150:P150"/>
    <mergeCell ref="S150:T150"/>
    <mergeCell ref="U150:V150"/>
    <mergeCell ref="B154:D154"/>
    <mergeCell ref="E154:H154"/>
    <mergeCell ref="I154:L154"/>
    <mergeCell ref="M154:P154"/>
    <mergeCell ref="R154:T154"/>
    <mergeCell ref="U154:X154"/>
    <mergeCell ref="Y154:AB154"/>
    <mergeCell ref="AC154:AF154"/>
    <mergeCell ref="B155:D155"/>
    <mergeCell ref="E155:H155"/>
    <mergeCell ref="I155:L155"/>
    <mergeCell ref="M155:P155"/>
    <mergeCell ref="R155:T155"/>
    <mergeCell ref="U155:X155"/>
    <mergeCell ref="Y155:AB155"/>
    <mergeCell ref="AC155:AF155"/>
    <mergeCell ref="Y152:Z152"/>
    <mergeCell ref="AB152:AC152"/>
    <mergeCell ref="AD152:AE152"/>
    <mergeCell ref="B153:D153"/>
    <mergeCell ref="G153:I153"/>
    <mergeCell ref="L153:N153"/>
    <mergeCell ref="R153:T153"/>
    <mergeCell ref="W153:Y153"/>
    <mergeCell ref="AB153:AD153"/>
    <mergeCell ref="B152:C152"/>
    <mergeCell ref="D152:E152"/>
    <mergeCell ref="G152:H152"/>
    <mergeCell ref="I152:J152"/>
    <mergeCell ref="L152:M152"/>
    <mergeCell ref="N152:O152"/>
    <mergeCell ref="R152:S152"/>
    <mergeCell ref="B158:E158"/>
    <mergeCell ref="F158:J158"/>
    <mergeCell ref="K158:P158"/>
    <mergeCell ref="R158:U158"/>
    <mergeCell ref="V158:Z158"/>
    <mergeCell ref="AA158:AF158"/>
    <mergeCell ref="B159:E159"/>
    <mergeCell ref="F159:J159"/>
    <mergeCell ref="K159:P159"/>
    <mergeCell ref="R159:U159"/>
    <mergeCell ref="V159:Z159"/>
    <mergeCell ref="AA159:AF159"/>
    <mergeCell ref="B156:D156"/>
    <mergeCell ref="G156:H156"/>
    <mergeCell ref="I156:L156"/>
    <mergeCell ref="M156:P156"/>
    <mergeCell ref="R156:T156"/>
    <mergeCell ref="W156:X156"/>
    <mergeCell ref="Y156:AB156"/>
    <mergeCell ref="AC156:AF156"/>
    <mergeCell ref="B157:D157"/>
    <mergeCell ref="E157:G157"/>
    <mergeCell ref="R157:T157"/>
    <mergeCell ref="U157:W157"/>
    <mergeCell ref="B161:P161"/>
    <mergeCell ref="Q161:Q191"/>
    <mergeCell ref="R161:AF161"/>
    <mergeCell ref="B162:P162"/>
    <mergeCell ref="R162:AF162"/>
    <mergeCell ref="B163:D163"/>
    <mergeCell ref="E163:P163"/>
    <mergeCell ref="R163:T163"/>
    <mergeCell ref="U163:AF163"/>
    <mergeCell ref="E164:P164"/>
    <mergeCell ref="U164:AF164"/>
    <mergeCell ref="C165:D165"/>
    <mergeCell ref="E165:G165"/>
    <mergeCell ref="H165:I165"/>
    <mergeCell ref="J165:M165"/>
    <mergeCell ref="N165:P165"/>
    <mergeCell ref="S165:T165"/>
    <mergeCell ref="U165:W165"/>
    <mergeCell ref="X165:Y165"/>
    <mergeCell ref="Z165:AC165"/>
    <mergeCell ref="AD165:AF165"/>
    <mergeCell ref="B166:D166"/>
    <mergeCell ref="E166:I166"/>
    <mergeCell ref="J166:M166"/>
    <mergeCell ref="W170:Z170"/>
    <mergeCell ref="AA170:AD170"/>
    <mergeCell ref="AE170:AE172"/>
    <mergeCell ref="AF170:AF172"/>
    <mergeCell ref="C171:D171"/>
    <mergeCell ref="E171:F171"/>
    <mergeCell ref="G171:H171"/>
    <mergeCell ref="I171:J171"/>
    <mergeCell ref="N166:P166"/>
    <mergeCell ref="R166:T166"/>
    <mergeCell ref="U166:Y166"/>
    <mergeCell ref="Z166:AC166"/>
    <mergeCell ref="AD166:AF166"/>
    <mergeCell ref="B167:D167"/>
    <mergeCell ref="E167:I167"/>
    <mergeCell ref="J167:M167"/>
    <mergeCell ref="N167:P167"/>
    <mergeCell ref="R167:T167"/>
    <mergeCell ref="U167:Y167"/>
    <mergeCell ref="Z167:AC167"/>
    <mergeCell ref="AD167:AF167"/>
    <mergeCell ref="M171:N171"/>
    <mergeCell ref="S171:T171"/>
    <mergeCell ref="U171:V171"/>
    <mergeCell ref="W171:X171"/>
    <mergeCell ref="Y171:Z171"/>
    <mergeCell ref="AC171:AD171"/>
    <mergeCell ref="C172:D172"/>
    <mergeCell ref="E172:F172"/>
    <mergeCell ref="G172:H172"/>
    <mergeCell ref="I172:J172"/>
    <mergeCell ref="M172:N172"/>
    <mergeCell ref="S172:T172"/>
    <mergeCell ref="U172:V172"/>
    <mergeCell ref="W172:X172"/>
    <mergeCell ref="Y172:Z172"/>
    <mergeCell ref="AC172:AD172"/>
    <mergeCell ref="B168:D168"/>
    <mergeCell ref="E168:I168"/>
    <mergeCell ref="J168:M168"/>
    <mergeCell ref="N168:P168"/>
    <mergeCell ref="R168:T168"/>
    <mergeCell ref="U168:Y168"/>
    <mergeCell ref="Z168:AC168"/>
    <mergeCell ref="AD168:AF168"/>
    <mergeCell ref="B170:B172"/>
    <mergeCell ref="C170:F170"/>
    <mergeCell ref="G170:J170"/>
    <mergeCell ref="K170:N170"/>
    <mergeCell ref="O170:O172"/>
    <mergeCell ref="P170:P172"/>
    <mergeCell ref="R170:R172"/>
    <mergeCell ref="S170:V170"/>
    <mergeCell ref="AC173:AD173"/>
    <mergeCell ref="C174:D174"/>
    <mergeCell ref="E174:F174"/>
    <mergeCell ref="G174:H174"/>
    <mergeCell ref="I174:J174"/>
    <mergeCell ref="M174:N174"/>
    <mergeCell ref="S174:T174"/>
    <mergeCell ref="U174:V174"/>
    <mergeCell ref="W174:X174"/>
    <mergeCell ref="Y174:Z174"/>
    <mergeCell ref="AC174:AD174"/>
    <mergeCell ref="C173:D173"/>
    <mergeCell ref="E173:F173"/>
    <mergeCell ref="G173:H173"/>
    <mergeCell ref="I173:J173"/>
    <mergeCell ref="M173:N173"/>
    <mergeCell ref="S173:T173"/>
    <mergeCell ref="U173:V173"/>
    <mergeCell ref="W173:X173"/>
    <mergeCell ref="Y173:Z173"/>
    <mergeCell ref="AC176:AD176"/>
    <mergeCell ref="C177:D177"/>
    <mergeCell ref="E177:F177"/>
    <mergeCell ref="G177:H177"/>
    <mergeCell ref="I177:J177"/>
    <mergeCell ref="M177:N177"/>
    <mergeCell ref="S177:T177"/>
    <mergeCell ref="U177:V177"/>
    <mergeCell ref="W177:X177"/>
    <mergeCell ref="Y177:Z177"/>
    <mergeCell ref="AC177:AD177"/>
    <mergeCell ref="C176:D176"/>
    <mergeCell ref="E176:F176"/>
    <mergeCell ref="G176:H176"/>
    <mergeCell ref="I176:J176"/>
    <mergeCell ref="M176:N176"/>
    <mergeCell ref="S176:T176"/>
    <mergeCell ref="U176:V176"/>
    <mergeCell ref="W176:X176"/>
    <mergeCell ref="Y176:Z176"/>
    <mergeCell ref="W182:X182"/>
    <mergeCell ref="Y182:Z182"/>
    <mergeCell ref="AA182:AB182"/>
    <mergeCell ref="AC182:AD182"/>
    <mergeCell ref="AE182:AF182"/>
    <mergeCell ref="C183:D183"/>
    <mergeCell ref="E183:F183"/>
    <mergeCell ref="G183:H183"/>
    <mergeCell ref="I183:J183"/>
    <mergeCell ref="K183:L183"/>
    <mergeCell ref="M183:N183"/>
    <mergeCell ref="O183:P183"/>
    <mergeCell ref="S183:T183"/>
    <mergeCell ref="U183:V183"/>
    <mergeCell ref="W183:X183"/>
    <mergeCell ref="Y183:Z183"/>
    <mergeCell ref="AA183:AB183"/>
    <mergeCell ref="AC183:AD183"/>
    <mergeCell ref="AE183:AF183"/>
    <mergeCell ref="C182:D182"/>
    <mergeCell ref="E182:F182"/>
    <mergeCell ref="G182:H182"/>
    <mergeCell ref="I182:J182"/>
    <mergeCell ref="K182:L182"/>
    <mergeCell ref="M182:N182"/>
    <mergeCell ref="O182:P182"/>
    <mergeCell ref="S182:T182"/>
    <mergeCell ref="U182:V182"/>
    <mergeCell ref="B186:D186"/>
    <mergeCell ref="E186:H186"/>
    <mergeCell ref="I186:L186"/>
    <mergeCell ref="M186:P186"/>
    <mergeCell ref="R186:T186"/>
    <mergeCell ref="U186:X186"/>
    <mergeCell ref="Y186:AB186"/>
    <mergeCell ref="AC186:AF186"/>
    <mergeCell ref="B187:D187"/>
    <mergeCell ref="E187:H187"/>
    <mergeCell ref="I187:L187"/>
    <mergeCell ref="M187:P187"/>
    <mergeCell ref="R187:T187"/>
    <mergeCell ref="U187:X187"/>
    <mergeCell ref="Y187:AB187"/>
    <mergeCell ref="AC187:AF187"/>
    <mergeCell ref="Y184:Z184"/>
    <mergeCell ref="AB184:AC184"/>
    <mergeCell ref="AD184:AE184"/>
    <mergeCell ref="B185:D185"/>
    <mergeCell ref="G185:I185"/>
    <mergeCell ref="L185:N185"/>
    <mergeCell ref="R185:T185"/>
    <mergeCell ref="W185:Y185"/>
    <mergeCell ref="AB185:AD185"/>
    <mergeCell ref="B184:C184"/>
    <mergeCell ref="D184:E184"/>
    <mergeCell ref="G184:H184"/>
    <mergeCell ref="I184:J184"/>
    <mergeCell ref="L184:M184"/>
    <mergeCell ref="N184:O184"/>
    <mergeCell ref="R184:S184"/>
    <mergeCell ref="B190:E190"/>
    <mergeCell ref="F190:J190"/>
    <mergeCell ref="K190:P190"/>
    <mergeCell ref="R190:U190"/>
    <mergeCell ref="V190:Z190"/>
    <mergeCell ref="AA190:AF190"/>
    <mergeCell ref="B191:E191"/>
    <mergeCell ref="F191:J191"/>
    <mergeCell ref="K191:P191"/>
    <mergeCell ref="R191:U191"/>
    <mergeCell ref="V191:Z191"/>
    <mergeCell ref="AA191:AF191"/>
    <mergeCell ref="B188:D188"/>
    <mergeCell ref="G188:H188"/>
    <mergeCell ref="I188:L188"/>
    <mergeCell ref="M188:P188"/>
    <mergeCell ref="R188:T188"/>
    <mergeCell ref="W188:X188"/>
    <mergeCell ref="Y188:AB188"/>
    <mergeCell ref="AC188:AF188"/>
    <mergeCell ref="B189:D189"/>
    <mergeCell ref="E189:G189"/>
    <mergeCell ref="R189:T189"/>
    <mergeCell ref="U189:W189"/>
    <mergeCell ref="B193:P193"/>
    <mergeCell ref="Q193:Q223"/>
    <mergeCell ref="R193:AF193"/>
    <mergeCell ref="B194:P194"/>
    <mergeCell ref="R194:AF194"/>
    <mergeCell ref="B195:D195"/>
    <mergeCell ref="E195:P195"/>
    <mergeCell ref="R195:T195"/>
    <mergeCell ref="U195:AF195"/>
    <mergeCell ref="E196:P196"/>
    <mergeCell ref="U196:AF196"/>
    <mergeCell ref="C197:D197"/>
    <mergeCell ref="E197:G197"/>
    <mergeCell ref="H197:I197"/>
    <mergeCell ref="J197:M197"/>
    <mergeCell ref="N197:P197"/>
    <mergeCell ref="S197:T197"/>
    <mergeCell ref="U197:W197"/>
    <mergeCell ref="X197:Y197"/>
    <mergeCell ref="Z197:AC197"/>
    <mergeCell ref="AD197:AF197"/>
    <mergeCell ref="B198:D198"/>
    <mergeCell ref="E198:I198"/>
    <mergeCell ref="J198:M198"/>
    <mergeCell ref="W202:Z202"/>
    <mergeCell ref="AA202:AD202"/>
    <mergeCell ref="AE202:AE204"/>
    <mergeCell ref="AF202:AF204"/>
    <mergeCell ref="C203:D203"/>
    <mergeCell ref="E203:F203"/>
    <mergeCell ref="G203:H203"/>
    <mergeCell ref="I203:J203"/>
    <mergeCell ref="N198:P198"/>
    <mergeCell ref="R198:T198"/>
    <mergeCell ref="U198:Y198"/>
    <mergeCell ref="Z198:AC198"/>
    <mergeCell ref="AD198:AF198"/>
    <mergeCell ref="B199:D199"/>
    <mergeCell ref="E199:I199"/>
    <mergeCell ref="J199:M199"/>
    <mergeCell ref="N199:P199"/>
    <mergeCell ref="R199:T199"/>
    <mergeCell ref="U199:Y199"/>
    <mergeCell ref="Z199:AC199"/>
    <mergeCell ref="AD199:AF199"/>
    <mergeCell ref="M203:N203"/>
    <mergeCell ref="S203:T203"/>
    <mergeCell ref="U203:V203"/>
    <mergeCell ref="W203:X203"/>
    <mergeCell ref="Y203:Z203"/>
    <mergeCell ref="AC203:AD203"/>
    <mergeCell ref="C204:D204"/>
    <mergeCell ref="E204:F204"/>
    <mergeCell ref="G204:H204"/>
    <mergeCell ref="I204:J204"/>
    <mergeCell ref="M204:N204"/>
    <mergeCell ref="S204:T204"/>
    <mergeCell ref="U204:V204"/>
    <mergeCell ref="W204:X204"/>
    <mergeCell ref="Y204:Z204"/>
    <mergeCell ref="AC204:AD204"/>
    <mergeCell ref="B200:D200"/>
    <mergeCell ref="E200:I200"/>
    <mergeCell ref="J200:M200"/>
    <mergeCell ref="N200:P200"/>
    <mergeCell ref="R200:T200"/>
    <mergeCell ref="U200:Y200"/>
    <mergeCell ref="Z200:AC200"/>
    <mergeCell ref="AD200:AF200"/>
    <mergeCell ref="B202:B204"/>
    <mergeCell ref="C202:F202"/>
    <mergeCell ref="G202:J202"/>
    <mergeCell ref="K202:N202"/>
    <mergeCell ref="O202:O204"/>
    <mergeCell ref="P202:P204"/>
    <mergeCell ref="R202:R204"/>
    <mergeCell ref="S202:V202"/>
    <mergeCell ref="AC205:AD205"/>
    <mergeCell ref="C206:D206"/>
    <mergeCell ref="E206:F206"/>
    <mergeCell ref="G206:H206"/>
    <mergeCell ref="I206:J206"/>
    <mergeCell ref="M206:N206"/>
    <mergeCell ref="S206:T206"/>
    <mergeCell ref="U206:V206"/>
    <mergeCell ref="W206:X206"/>
    <mergeCell ref="Y206:Z206"/>
    <mergeCell ref="AC206:AD206"/>
    <mergeCell ref="C205:D205"/>
    <mergeCell ref="E205:F205"/>
    <mergeCell ref="G205:H205"/>
    <mergeCell ref="I205:J205"/>
    <mergeCell ref="M205:N205"/>
    <mergeCell ref="S205:T205"/>
    <mergeCell ref="U205:V205"/>
    <mergeCell ref="W205:X205"/>
    <mergeCell ref="Y205:Z205"/>
    <mergeCell ref="AC208:AD208"/>
    <mergeCell ref="C209:D209"/>
    <mergeCell ref="E209:F209"/>
    <mergeCell ref="G209:H209"/>
    <mergeCell ref="I209:J209"/>
    <mergeCell ref="M209:N209"/>
    <mergeCell ref="S209:T209"/>
    <mergeCell ref="U209:V209"/>
    <mergeCell ref="W209:X209"/>
    <mergeCell ref="Y209:Z209"/>
    <mergeCell ref="AC209:AD209"/>
    <mergeCell ref="C208:D208"/>
    <mergeCell ref="E208:F208"/>
    <mergeCell ref="G208:H208"/>
    <mergeCell ref="I208:J208"/>
    <mergeCell ref="M208:N208"/>
    <mergeCell ref="S208:T208"/>
    <mergeCell ref="U208:V208"/>
    <mergeCell ref="W208:X208"/>
    <mergeCell ref="Y208:Z208"/>
    <mergeCell ref="W214:X214"/>
    <mergeCell ref="Y214:Z214"/>
    <mergeCell ref="AA214:AB214"/>
    <mergeCell ref="AC214:AD214"/>
    <mergeCell ref="AE214:AF214"/>
    <mergeCell ref="C215:D215"/>
    <mergeCell ref="E215:F215"/>
    <mergeCell ref="G215:H215"/>
    <mergeCell ref="I215:J215"/>
    <mergeCell ref="K215:L215"/>
    <mergeCell ref="M215:N215"/>
    <mergeCell ref="O215:P215"/>
    <mergeCell ref="S215:T215"/>
    <mergeCell ref="U215:V215"/>
    <mergeCell ref="W215:X215"/>
    <mergeCell ref="Y215:Z215"/>
    <mergeCell ref="AA215:AB215"/>
    <mergeCell ref="AC215:AD215"/>
    <mergeCell ref="AE215:AF215"/>
    <mergeCell ref="C214:D214"/>
    <mergeCell ref="E214:F214"/>
    <mergeCell ref="G214:H214"/>
    <mergeCell ref="I214:J214"/>
    <mergeCell ref="K214:L214"/>
    <mergeCell ref="M214:N214"/>
    <mergeCell ref="O214:P214"/>
    <mergeCell ref="S214:T214"/>
    <mergeCell ref="U214:V214"/>
    <mergeCell ref="B218:D218"/>
    <mergeCell ref="E218:H218"/>
    <mergeCell ref="I218:L218"/>
    <mergeCell ref="M218:P218"/>
    <mergeCell ref="R218:T218"/>
    <mergeCell ref="U218:X218"/>
    <mergeCell ref="Y218:AB218"/>
    <mergeCell ref="AC218:AF218"/>
    <mergeCell ref="B219:D219"/>
    <mergeCell ref="E219:H219"/>
    <mergeCell ref="I219:L219"/>
    <mergeCell ref="M219:P219"/>
    <mergeCell ref="R219:T219"/>
    <mergeCell ref="U219:X219"/>
    <mergeCell ref="Y219:AB219"/>
    <mergeCell ref="AC219:AF219"/>
    <mergeCell ref="Y216:Z216"/>
    <mergeCell ref="AB216:AC216"/>
    <mergeCell ref="AD216:AE216"/>
    <mergeCell ref="B217:D217"/>
    <mergeCell ref="G217:I217"/>
    <mergeCell ref="L217:N217"/>
    <mergeCell ref="R217:T217"/>
    <mergeCell ref="W217:Y217"/>
    <mergeCell ref="AB217:AD217"/>
    <mergeCell ref="B216:C216"/>
    <mergeCell ref="D216:E216"/>
    <mergeCell ref="G216:H216"/>
    <mergeCell ref="I216:J216"/>
    <mergeCell ref="L216:M216"/>
    <mergeCell ref="N216:O216"/>
    <mergeCell ref="R216:S216"/>
    <mergeCell ref="B222:E222"/>
    <mergeCell ref="F222:J222"/>
    <mergeCell ref="K222:P222"/>
    <mergeCell ref="R222:U222"/>
    <mergeCell ref="V222:Z222"/>
    <mergeCell ref="AA222:AF222"/>
    <mergeCell ref="B223:E223"/>
    <mergeCell ref="F223:J223"/>
    <mergeCell ref="K223:P223"/>
    <mergeCell ref="R223:U223"/>
    <mergeCell ref="V223:Z223"/>
    <mergeCell ref="AA223:AF223"/>
    <mergeCell ref="B220:D220"/>
    <mergeCell ref="G220:H220"/>
    <mergeCell ref="I220:L220"/>
    <mergeCell ref="M220:P220"/>
    <mergeCell ref="R220:T220"/>
    <mergeCell ref="W220:X220"/>
    <mergeCell ref="Y220:AB220"/>
    <mergeCell ref="AC220:AF220"/>
    <mergeCell ref="B221:D221"/>
    <mergeCell ref="E221:G221"/>
    <mergeCell ref="R221:T221"/>
    <mergeCell ref="U221:W221"/>
    <mergeCell ref="B225:P225"/>
    <mergeCell ref="Q225:Q255"/>
    <mergeCell ref="R225:AF225"/>
    <mergeCell ref="B226:P226"/>
    <mergeCell ref="R226:AF226"/>
    <mergeCell ref="B227:D227"/>
    <mergeCell ref="E227:P227"/>
    <mergeCell ref="R227:T227"/>
    <mergeCell ref="U227:AF227"/>
    <mergeCell ref="E228:P228"/>
    <mergeCell ref="U228:AF228"/>
    <mergeCell ref="C229:D229"/>
    <mergeCell ref="E229:G229"/>
    <mergeCell ref="H229:I229"/>
    <mergeCell ref="J229:M229"/>
    <mergeCell ref="N229:P229"/>
    <mergeCell ref="S229:T229"/>
    <mergeCell ref="U229:W229"/>
    <mergeCell ref="X229:Y229"/>
    <mergeCell ref="Z229:AC229"/>
    <mergeCell ref="AD229:AF229"/>
    <mergeCell ref="B230:D230"/>
    <mergeCell ref="E230:I230"/>
    <mergeCell ref="J230:M230"/>
    <mergeCell ref="W234:Z234"/>
    <mergeCell ref="AA234:AD234"/>
    <mergeCell ref="AE234:AE236"/>
    <mergeCell ref="AF234:AF236"/>
    <mergeCell ref="C235:D235"/>
    <mergeCell ref="E235:F235"/>
    <mergeCell ref="G235:H235"/>
    <mergeCell ref="I235:J235"/>
    <mergeCell ref="N230:P230"/>
    <mergeCell ref="R230:T230"/>
    <mergeCell ref="U230:Y230"/>
    <mergeCell ref="Z230:AC230"/>
    <mergeCell ref="AD230:AF230"/>
    <mergeCell ref="B231:D231"/>
    <mergeCell ref="E231:I231"/>
    <mergeCell ref="J231:M231"/>
    <mergeCell ref="N231:P231"/>
    <mergeCell ref="R231:T231"/>
    <mergeCell ref="U231:Y231"/>
    <mergeCell ref="Z231:AC231"/>
    <mergeCell ref="AD231:AF231"/>
    <mergeCell ref="M235:N235"/>
    <mergeCell ref="S235:T235"/>
    <mergeCell ref="U235:V235"/>
    <mergeCell ref="W235:X235"/>
    <mergeCell ref="Y235:Z235"/>
    <mergeCell ref="AC235:AD235"/>
    <mergeCell ref="C236:D236"/>
    <mergeCell ref="E236:F236"/>
    <mergeCell ref="G236:H236"/>
    <mergeCell ref="I236:J236"/>
    <mergeCell ref="M236:N236"/>
    <mergeCell ref="S236:T236"/>
    <mergeCell ref="U236:V236"/>
    <mergeCell ref="W236:X236"/>
    <mergeCell ref="Y236:Z236"/>
    <mergeCell ref="AC236:AD236"/>
    <mergeCell ref="B232:D232"/>
    <mergeCell ref="E232:I232"/>
    <mergeCell ref="J232:M232"/>
    <mergeCell ref="N232:P232"/>
    <mergeCell ref="R232:T232"/>
    <mergeCell ref="U232:Y232"/>
    <mergeCell ref="Z232:AC232"/>
    <mergeCell ref="AD232:AF232"/>
    <mergeCell ref="B234:B236"/>
    <mergeCell ref="C234:F234"/>
    <mergeCell ref="G234:J234"/>
    <mergeCell ref="K234:N234"/>
    <mergeCell ref="O234:O236"/>
    <mergeCell ref="P234:P236"/>
    <mergeCell ref="R234:R236"/>
    <mergeCell ref="S234:V234"/>
    <mergeCell ref="AC237:AD237"/>
    <mergeCell ref="C238:D238"/>
    <mergeCell ref="E238:F238"/>
    <mergeCell ref="G238:H238"/>
    <mergeCell ref="I238:J238"/>
    <mergeCell ref="M238:N238"/>
    <mergeCell ref="S238:T238"/>
    <mergeCell ref="U238:V238"/>
    <mergeCell ref="W238:X238"/>
    <mergeCell ref="Y238:Z238"/>
    <mergeCell ref="AC238:AD238"/>
    <mergeCell ref="C237:D237"/>
    <mergeCell ref="E237:F237"/>
    <mergeCell ref="G237:H237"/>
    <mergeCell ref="I237:J237"/>
    <mergeCell ref="M237:N237"/>
    <mergeCell ref="S237:T237"/>
    <mergeCell ref="U237:V237"/>
    <mergeCell ref="W237:X237"/>
    <mergeCell ref="Y237:Z237"/>
    <mergeCell ref="AC240:AD240"/>
    <mergeCell ref="C241:D241"/>
    <mergeCell ref="E241:F241"/>
    <mergeCell ref="G241:H241"/>
    <mergeCell ref="I241:J241"/>
    <mergeCell ref="M241:N241"/>
    <mergeCell ref="S241:T241"/>
    <mergeCell ref="U241:V241"/>
    <mergeCell ref="W241:X241"/>
    <mergeCell ref="Y241:Z241"/>
    <mergeCell ref="AC241:AD241"/>
    <mergeCell ref="C240:D240"/>
    <mergeCell ref="E240:F240"/>
    <mergeCell ref="G240:H240"/>
    <mergeCell ref="I240:J240"/>
    <mergeCell ref="M240:N240"/>
    <mergeCell ref="S240:T240"/>
    <mergeCell ref="U240:V240"/>
    <mergeCell ref="W240:X240"/>
    <mergeCell ref="Y240:Z240"/>
    <mergeCell ref="W246:X246"/>
    <mergeCell ref="Y246:Z246"/>
    <mergeCell ref="AA246:AB246"/>
    <mergeCell ref="AC246:AD246"/>
    <mergeCell ref="AE246:AF246"/>
    <mergeCell ref="C247:D247"/>
    <mergeCell ref="E247:F247"/>
    <mergeCell ref="G247:H247"/>
    <mergeCell ref="I247:J247"/>
    <mergeCell ref="K247:L247"/>
    <mergeCell ref="M247:N247"/>
    <mergeCell ref="O247:P247"/>
    <mergeCell ref="S247:T247"/>
    <mergeCell ref="U247:V247"/>
    <mergeCell ref="W247:X247"/>
    <mergeCell ref="Y247:Z247"/>
    <mergeCell ref="AA247:AB247"/>
    <mergeCell ref="AC247:AD247"/>
    <mergeCell ref="AE247:AF247"/>
    <mergeCell ref="C246:D246"/>
    <mergeCell ref="E246:F246"/>
    <mergeCell ref="G246:H246"/>
    <mergeCell ref="I246:J246"/>
    <mergeCell ref="K246:L246"/>
    <mergeCell ref="M246:N246"/>
    <mergeCell ref="O246:P246"/>
    <mergeCell ref="S246:T246"/>
    <mergeCell ref="U246:V246"/>
    <mergeCell ref="B250:D250"/>
    <mergeCell ref="E250:H250"/>
    <mergeCell ref="I250:L250"/>
    <mergeCell ref="M250:P250"/>
    <mergeCell ref="R250:T250"/>
    <mergeCell ref="U250:X250"/>
    <mergeCell ref="Y250:AB250"/>
    <mergeCell ref="AC250:AF250"/>
    <mergeCell ref="B251:D251"/>
    <mergeCell ref="E251:H251"/>
    <mergeCell ref="I251:L251"/>
    <mergeCell ref="M251:P251"/>
    <mergeCell ref="R251:T251"/>
    <mergeCell ref="U251:X251"/>
    <mergeCell ref="Y251:AB251"/>
    <mergeCell ref="AC251:AF251"/>
    <mergeCell ref="Y248:Z248"/>
    <mergeCell ref="AB248:AC248"/>
    <mergeCell ref="AD248:AE248"/>
    <mergeCell ref="B249:D249"/>
    <mergeCell ref="G249:I249"/>
    <mergeCell ref="L249:N249"/>
    <mergeCell ref="R249:T249"/>
    <mergeCell ref="W249:Y249"/>
    <mergeCell ref="AB249:AD249"/>
    <mergeCell ref="B248:C248"/>
    <mergeCell ref="D248:E248"/>
    <mergeCell ref="G248:H248"/>
    <mergeCell ref="I248:J248"/>
    <mergeCell ref="L248:M248"/>
    <mergeCell ref="N248:O248"/>
    <mergeCell ref="R248:S248"/>
    <mergeCell ref="B254:E254"/>
    <mergeCell ref="F254:J254"/>
    <mergeCell ref="K254:P254"/>
    <mergeCell ref="R254:U254"/>
    <mergeCell ref="V254:Z254"/>
    <mergeCell ref="AA254:AF254"/>
    <mergeCell ref="B255:E255"/>
    <mergeCell ref="F255:J255"/>
    <mergeCell ref="K255:P255"/>
    <mergeCell ref="R255:U255"/>
    <mergeCell ref="V255:Z255"/>
    <mergeCell ref="AA255:AF255"/>
    <mergeCell ref="B252:D252"/>
    <mergeCell ref="G252:H252"/>
    <mergeCell ref="I252:L252"/>
    <mergeCell ref="M252:P252"/>
    <mergeCell ref="R252:T252"/>
    <mergeCell ref="W252:X252"/>
    <mergeCell ref="Y252:AB252"/>
    <mergeCell ref="AC252:AF252"/>
    <mergeCell ref="B253:D253"/>
    <mergeCell ref="E253:G253"/>
    <mergeCell ref="R253:T253"/>
    <mergeCell ref="U253:W253"/>
    <mergeCell ref="B257:P257"/>
    <mergeCell ref="Q257:Q287"/>
    <mergeCell ref="R257:AF257"/>
    <mergeCell ref="B258:P258"/>
    <mergeCell ref="R258:AF258"/>
    <mergeCell ref="B259:D259"/>
    <mergeCell ref="E259:P259"/>
    <mergeCell ref="R259:T259"/>
    <mergeCell ref="U259:AF259"/>
    <mergeCell ref="E260:P260"/>
    <mergeCell ref="U260:AF260"/>
    <mergeCell ref="C261:D261"/>
    <mergeCell ref="E261:G261"/>
    <mergeCell ref="H261:I261"/>
    <mergeCell ref="J261:M261"/>
    <mergeCell ref="N261:P261"/>
    <mergeCell ref="S261:T261"/>
    <mergeCell ref="U261:W261"/>
    <mergeCell ref="X261:Y261"/>
    <mergeCell ref="Z261:AC261"/>
    <mergeCell ref="AD261:AF261"/>
    <mergeCell ref="B262:D262"/>
    <mergeCell ref="E262:I262"/>
    <mergeCell ref="J262:M262"/>
    <mergeCell ref="W266:Z266"/>
    <mergeCell ref="AA266:AD266"/>
    <mergeCell ref="AE266:AE268"/>
    <mergeCell ref="AF266:AF268"/>
    <mergeCell ref="C267:D267"/>
    <mergeCell ref="E267:F267"/>
    <mergeCell ref="G267:H267"/>
    <mergeCell ref="I267:J267"/>
    <mergeCell ref="N262:P262"/>
    <mergeCell ref="R262:T262"/>
    <mergeCell ref="U262:Y262"/>
    <mergeCell ref="Z262:AC262"/>
    <mergeCell ref="AD262:AF262"/>
    <mergeCell ref="B263:D263"/>
    <mergeCell ref="E263:I263"/>
    <mergeCell ref="J263:M263"/>
    <mergeCell ref="N263:P263"/>
    <mergeCell ref="R263:T263"/>
    <mergeCell ref="U263:Y263"/>
    <mergeCell ref="Z263:AC263"/>
    <mergeCell ref="AD263:AF263"/>
    <mergeCell ref="M267:N267"/>
    <mergeCell ref="S267:T267"/>
    <mergeCell ref="U267:V267"/>
    <mergeCell ref="W267:X267"/>
    <mergeCell ref="Y267:Z267"/>
    <mergeCell ref="AC267:AD267"/>
    <mergeCell ref="C268:D268"/>
    <mergeCell ref="E268:F268"/>
    <mergeCell ref="G268:H268"/>
    <mergeCell ref="I268:J268"/>
    <mergeCell ref="M268:N268"/>
    <mergeCell ref="S268:T268"/>
    <mergeCell ref="U268:V268"/>
    <mergeCell ref="W268:X268"/>
    <mergeCell ref="Y268:Z268"/>
    <mergeCell ref="AC268:AD268"/>
    <mergeCell ref="B264:D264"/>
    <mergeCell ref="E264:I264"/>
    <mergeCell ref="J264:M264"/>
    <mergeCell ref="N264:P264"/>
    <mergeCell ref="R264:T264"/>
    <mergeCell ref="U264:Y264"/>
    <mergeCell ref="Z264:AC264"/>
    <mergeCell ref="AD264:AF264"/>
    <mergeCell ref="B266:B268"/>
    <mergeCell ref="C266:F266"/>
    <mergeCell ref="G266:J266"/>
    <mergeCell ref="K266:N266"/>
    <mergeCell ref="O266:O268"/>
    <mergeCell ref="P266:P268"/>
    <mergeCell ref="R266:R268"/>
    <mergeCell ref="S266:V266"/>
    <mergeCell ref="AC269:AD269"/>
    <mergeCell ref="C270:D270"/>
    <mergeCell ref="E270:F270"/>
    <mergeCell ref="G270:H270"/>
    <mergeCell ref="I270:J270"/>
    <mergeCell ref="M270:N270"/>
    <mergeCell ref="S270:T270"/>
    <mergeCell ref="U270:V270"/>
    <mergeCell ref="W270:X270"/>
    <mergeCell ref="Y270:Z270"/>
    <mergeCell ref="AC270:AD270"/>
    <mergeCell ref="C269:D269"/>
    <mergeCell ref="E269:F269"/>
    <mergeCell ref="G269:H269"/>
    <mergeCell ref="I269:J269"/>
    <mergeCell ref="M269:N269"/>
    <mergeCell ref="S269:T269"/>
    <mergeCell ref="U269:V269"/>
    <mergeCell ref="W269:X269"/>
    <mergeCell ref="Y269:Z269"/>
    <mergeCell ref="B277:P277"/>
    <mergeCell ref="R277:AF277"/>
    <mergeCell ref="AC272:AD272"/>
    <mergeCell ref="C273:D273"/>
    <mergeCell ref="E273:F273"/>
    <mergeCell ref="G273:H273"/>
    <mergeCell ref="I273:J273"/>
    <mergeCell ref="M273:N273"/>
    <mergeCell ref="S273:T273"/>
    <mergeCell ref="U273:V273"/>
    <mergeCell ref="W273:X273"/>
    <mergeCell ref="Y273:Z273"/>
    <mergeCell ref="AC273:AD273"/>
    <mergeCell ref="C272:D272"/>
    <mergeCell ref="E272:F272"/>
    <mergeCell ref="G272:H272"/>
    <mergeCell ref="I272:J272"/>
    <mergeCell ref="M272:N272"/>
    <mergeCell ref="S272:T272"/>
    <mergeCell ref="U272:V272"/>
    <mergeCell ref="W272:X272"/>
    <mergeCell ref="Y272:Z272"/>
    <mergeCell ref="C274:F274"/>
    <mergeCell ref="G274:J274"/>
    <mergeCell ref="T280:U280"/>
    <mergeCell ref="W280:X280"/>
    <mergeCell ref="W278:X278"/>
    <mergeCell ref="Y278:Z278"/>
    <mergeCell ref="AA278:AB278"/>
    <mergeCell ref="AC278:AD278"/>
    <mergeCell ref="AE278:AF278"/>
    <mergeCell ref="C279:D279"/>
    <mergeCell ref="E279:F279"/>
    <mergeCell ref="G279:H279"/>
    <mergeCell ref="I279:J279"/>
    <mergeCell ref="K279:L279"/>
    <mergeCell ref="M279:N279"/>
    <mergeCell ref="O279:P279"/>
    <mergeCell ref="S279:T279"/>
    <mergeCell ref="U279:V279"/>
    <mergeCell ref="W279:X279"/>
    <mergeCell ref="Y279:Z279"/>
    <mergeCell ref="AA279:AB279"/>
    <mergeCell ref="AC279:AD279"/>
    <mergeCell ref="AE279:AF279"/>
    <mergeCell ref="C278:D278"/>
    <mergeCell ref="E278:F278"/>
    <mergeCell ref="G278:H278"/>
    <mergeCell ref="I278:J278"/>
    <mergeCell ref="K278:L278"/>
    <mergeCell ref="M278:N278"/>
    <mergeCell ref="O278:P278"/>
    <mergeCell ref="S278:T278"/>
    <mergeCell ref="U278:V278"/>
    <mergeCell ref="B282:D282"/>
    <mergeCell ref="E282:H282"/>
    <mergeCell ref="I282:L282"/>
    <mergeCell ref="M282:P282"/>
    <mergeCell ref="R282:T282"/>
    <mergeCell ref="U282:X282"/>
    <mergeCell ref="Y282:AB282"/>
    <mergeCell ref="AC282:AF282"/>
    <mergeCell ref="B283:D283"/>
    <mergeCell ref="E283:H283"/>
    <mergeCell ref="I283:L283"/>
    <mergeCell ref="M283:P283"/>
    <mergeCell ref="R283:T283"/>
    <mergeCell ref="U283:X283"/>
    <mergeCell ref="Y283:AB283"/>
    <mergeCell ref="AC283:AF283"/>
    <mergeCell ref="Y280:Z280"/>
    <mergeCell ref="AB280:AC280"/>
    <mergeCell ref="AD280:AE280"/>
    <mergeCell ref="B281:D281"/>
    <mergeCell ref="G281:I281"/>
    <mergeCell ref="L281:N281"/>
    <mergeCell ref="R281:T281"/>
    <mergeCell ref="W281:Y281"/>
    <mergeCell ref="AB281:AD281"/>
    <mergeCell ref="B280:C280"/>
    <mergeCell ref="D280:E280"/>
    <mergeCell ref="G280:H280"/>
    <mergeCell ref="I280:J280"/>
    <mergeCell ref="L280:M280"/>
    <mergeCell ref="N280:O280"/>
    <mergeCell ref="R280:S280"/>
    <mergeCell ref="B286:E286"/>
    <mergeCell ref="F286:J286"/>
    <mergeCell ref="K286:P286"/>
    <mergeCell ref="R286:U286"/>
    <mergeCell ref="V286:Z286"/>
    <mergeCell ref="AA286:AF286"/>
    <mergeCell ref="B287:E287"/>
    <mergeCell ref="F287:J287"/>
    <mergeCell ref="K287:P287"/>
    <mergeCell ref="R287:U287"/>
    <mergeCell ref="V287:Z287"/>
    <mergeCell ref="AA287:AF287"/>
    <mergeCell ref="B284:D284"/>
    <mergeCell ref="G284:H284"/>
    <mergeCell ref="I284:L284"/>
    <mergeCell ref="M284:P284"/>
    <mergeCell ref="R284:T284"/>
    <mergeCell ref="W284:X284"/>
    <mergeCell ref="Y284:AB284"/>
    <mergeCell ref="AC284:AF284"/>
    <mergeCell ref="B285:D285"/>
    <mergeCell ref="E285:G285"/>
    <mergeCell ref="R285:T285"/>
    <mergeCell ref="U285:W285"/>
    <mergeCell ref="B289:P289"/>
    <mergeCell ref="Q289:Q319"/>
    <mergeCell ref="R289:AF289"/>
    <mergeCell ref="B290:P290"/>
    <mergeCell ref="R290:AF290"/>
    <mergeCell ref="B291:D291"/>
    <mergeCell ref="E291:P291"/>
    <mergeCell ref="R291:T291"/>
    <mergeCell ref="U291:AF291"/>
    <mergeCell ref="E292:P292"/>
    <mergeCell ref="U292:AF292"/>
    <mergeCell ref="C293:D293"/>
    <mergeCell ref="E293:G293"/>
    <mergeCell ref="H293:I293"/>
    <mergeCell ref="J293:M293"/>
    <mergeCell ref="N293:P293"/>
    <mergeCell ref="S293:T293"/>
    <mergeCell ref="U293:W293"/>
    <mergeCell ref="X293:Y293"/>
    <mergeCell ref="Z293:AC293"/>
    <mergeCell ref="AD293:AF293"/>
    <mergeCell ref="B294:D294"/>
    <mergeCell ref="E294:I294"/>
    <mergeCell ref="J294:M294"/>
    <mergeCell ref="W298:Z298"/>
    <mergeCell ref="AA298:AD298"/>
    <mergeCell ref="AE298:AE300"/>
    <mergeCell ref="AF298:AF300"/>
    <mergeCell ref="C299:D299"/>
    <mergeCell ref="E299:F299"/>
    <mergeCell ref="G299:H299"/>
    <mergeCell ref="I299:J299"/>
    <mergeCell ref="N294:P294"/>
    <mergeCell ref="R294:T294"/>
    <mergeCell ref="U294:Y294"/>
    <mergeCell ref="Z294:AC294"/>
    <mergeCell ref="AD294:AF294"/>
    <mergeCell ref="B295:D295"/>
    <mergeCell ref="E295:I295"/>
    <mergeCell ref="J295:M295"/>
    <mergeCell ref="N295:P295"/>
    <mergeCell ref="R295:T295"/>
    <mergeCell ref="U295:Y295"/>
    <mergeCell ref="Z295:AC295"/>
    <mergeCell ref="AD295:AF295"/>
    <mergeCell ref="M299:N299"/>
    <mergeCell ref="S299:T299"/>
    <mergeCell ref="U299:V299"/>
    <mergeCell ref="W299:X299"/>
    <mergeCell ref="Y299:Z299"/>
    <mergeCell ref="AC299:AD299"/>
    <mergeCell ref="C300:D300"/>
    <mergeCell ref="E300:F300"/>
    <mergeCell ref="G300:H300"/>
    <mergeCell ref="I300:J300"/>
    <mergeCell ref="M300:N300"/>
    <mergeCell ref="S300:T300"/>
    <mergeCell ref="U300:V300"/>
    <mergeCell ref="W300:X300"/>
    <mergeCell ref="Y300:Z300"/>
    <mergeCell ref="AC300:AD300"/>
    <mergeCell ref="B296:D296"/>
    <mergeCell ref="E296:I296"/>
    <mergeCell ref="J296:M296"/>
    <mergeCell ref="N296:P296"/>
    <mergeCell ref="R296:T296"/>
    <mergeCell ref="U296:Y296"/>
    <mergeCell ref="Z296:AC296"/>
    <mergeCell ref="AD296:AF296"/>
    <mergeCell ref="B298:B300"/>
    <mergeCell ref="C298:F298"/>
    <mergeCell ref="G298:J298"/>
    <mergeCell ref="K298:N298"/>
    <mergeCell ref="O298:O300"/>
    <mergeCell ref="P298:P300"/>
    <mergeCell ref="R298:R300"/>
    <mergeCell ref="S298:V298"/>
    <mergeCell ref="AC301:AD301"/>
    <mergeCell ref="C302:D302"/>
    <mergeCell ref="E302:F302"/>
    <mergeCell ref="G302:H302"/>
    <mergeCell ref="I302:J302"/>
    <mergeCell ref="M302:N302"/>
    <mergeCell ref="S302:T302"/>
    <mergeCell ref="U302:V302"/>
    <mergeCell ref="W302:X302"/>
    <mergeCell ref="Y302:Z302"/>
    <mergeCell ref="AC302:AD302"/>
    <mergeCell ref="C301:D301"/>
    <mergeCell ref="E301:F301"/>
    <mergeCell ref="G301:H301"/>
    <mergeCell ref="I301:J301"/>
    <mergeCell ref="M301:N301"/>
    <mergeCell ref="S301:T301"/>
    <mergeCell ref="U301:V301"/>
    <mergeCell ref="W301:X301"/>
    <mergeCell ref="Y301:Z301"/>
    <mergeCell ref="C307:F307"/>
    <mergeCell ref="G307:J307"/>
    <mergeCell ref="K307:N307"/>
    <mergeCell ref="S307:V307"/>
    <mergeCell ref="W307:Z307"/>
    <mergeCell ref="AA307:AD307"/>
    <mergeCell ref="B308:P308"/>
    <mergeCell ref="R308:AF308"/>
    <mergeCell ref="B309:P309"/>
    <mergeCell ref="R309:AF309"/>
    <mergeCell ref="AC304:AD304"/>
    <mergeCell ref="C305:D305"/>
    <mergeCell ref="E305:F305"/>
    <mergeCell ref="G305:H305"/>
    <mergeCell ref="I305:J305"/>
    <mergeCell ref="M305:N305"/>
    <mergeCell ref="S305:T305"/>
    <mergeCell ref="U305:V305"/>
    <mergeCell ref="W305:X305"/>
    <mergeCell ref="Y305:Z305"/>
    <mergeCell ref="AC305:AD305"/>
    <mergeCell ref="C304:D304"/>
    <mergeCell ref="E304:F304"/>
    <mergeCell ref="G304:H304"/>
    <mergeCell ref="I304:J304"/>
    <mergeCell ref="M304:N304"/>
    <mergeCell ref="S304:T304"/>
    <mergeCell ref="U304:V304"/>
    <mergeCell ref="W304:X304"/>
    <mergeCell ref="Y304:Z304"/>
    <mergeCell ref="C306:F306"/>
    <mergeCell ref="G306:J306"/>
    <mergeCell ref="T312:U312"/>
    <mergeCell ref="W312:X312"/>
    <mergeCell ref="W310:X310"/>
    <mergeCell ref="Y310:Z310"/>
    <mergeCell ref="AA310:AB310"/>
    <mergeCell ref="AC310:AD310"/>
    <mergeCell ref="AE310:AF310"/>
    <mergeCell ref="C311:D311"/>
    <mergeCell ref="E311:F311"/>
    <mergeCell ref="G311:H311"/>
    <mergeCell ref="I311:J311"/>
    <mergeCell ref="K311:L311"/>
    <mergeCell ref="M311:N311"/>
    <mergeCell ref="O311:P311"/>
    <mergeCell ref="S311:T311"/>
    <mergeCell ref="U311:V311"/>
    <mergeCell ref="W311:X311"/>
    <mergeCell ref="Y311:Z311"/>
    <mergeCell ref="AA311:AB311"/>
    <mergeCell ref="AC311:AD311"/>
    <mergeCell ref="AE311:AF311"/>
    <mergeCell ref="C310:D310"/>
    <mergeCell ref="E310:F310"/>
    <mergeCell ref="G310:H310"/>
    <mergeCell ref="I310:J310"/>
    <mergeCell ref="K310:L310"/>
    <mergeCell ref="M310:N310"/>
    <mergeCell ref="O310:P310"/>
    <mergeCell ref="S310:T310"/>
    <mergeCell ref="U310:V310"/>
    <mergeCell ref="B314:D314"/>
    <mergeCell ref="E314:H314"/>
    <mergeCell ref="I314:L314"/>
    <mergeCell ref="M314:P314"/>
    <mergeCell ref="R314:T314"/>
    <mergeCell ref="U314:X314"/>
    <mergeCell ref="Y314:AB314"/>
    <mergeCell ref="AC314:AF314"/>
    <mergeCell ref="B315:D315"/>
    <mergeCell ref="E315:H315"/>
    <mergeCell ref="I315:L315"/>
    <mergeCell ref="M315:P315"/>
    <mergeCell ref="R315:T315"/>
    <mergeCell ref="U315:X315"/>
    <mergeCell ref="Y315:AB315"/>
    <mergeCell ref="AC315:AF315"/>
    <mergeCell ref="Y312:Z312"/>
    <mergeCell ref="AB312:AC312"/>
    <mergeCell ref="AD312:AE312"/>
    <mergeCell ref="B313:D313"/>
    <mergeCell ref="G313:I313"/>
    <mergeCell ref="L313:N313"/>
    <mergeCell ref="R313:T313"/>
    <mergeCell ref="W313:Y313"/>
    <mergeCell ref="AB313:AD313"/>
    <mergeCell ref="B312:C312"/>
    <mergeCell ref="D312:E312"/>
    <mergeCell ref="G312:H312"/>
    <mergeCell ref="I312:J312"/>
    <mergeCell ref="L312:M312"/>
    <mergeCell ref="N312:O312"/>
    <mergeCell ref="R312:S312"/>
    <mergeCell ref="B318:E318"/>
    <mergeCell ref="F318:J318"/>
    <mergeCell ref="K318:P318"/>
    <mergeCell ref="R318:U318"/>
    <mergeCell ref="V318:Z318"/>
    <mergeCell ref="AA318:AF318"/>
    <mergeCell ref="B319:E319"/>
    <mergeCell ref="F319:J319"/>
    <mergeCell ref="K319:P319"/>
    <mergeCell ref="R319:U319"/>
    <mergeCell ref="V319:Z319"/>
    <mergeCell ref="AA319:AF319"/>
    <mergeCell ref="B316:D316"/>
    <mergeCell ref="G316:H316"/>
    <mergeCell ref="I316:L316"/>
    <mergeCell ref="M316:P316"/>
    <mergeCell ref="R316:T316"/>
    <mergeCell ref="W316:X316"/>
    <mergeCell ref="Y316:AB316"/>
    <mergeCell ref="AC316:AF316"/>
    <mergeCell ref="B317:D317"/>
    <mergeCell ref="E317:G317"/>
    <mergeCell ref="R317:T317"/>
    <mergeCell ref="U317:W317"/>
  </mergeCells>
  <conditionalFormatting sqref="K33:N320 AA33:AC320">
    <cfRule type="cellIs" dxfId="1" priority="57" stopIfTrue="1" operator="equal">
      <formula>0</formula>
    </cfRule>
  </conditionalFormatting>
  <conditionalFormatting sqref="B319:E320 R33:U61 B33:E61 F33:Q320 V33:AF320 B63:E93 R63:U93 B95:E125 R95:U125 B127:E157 R127:U157 B159:E189 R159:U189 B191:E221 R191:U221 B223:E253 R223:U253 B255:E285 R255:U285 B287:E317 R287:U317 R319:U320">
    <cfRule type="expression" dxfId="0" priority="53" stopIfTrue="1">
      <formula>$A33=""</formula>
    </cfRule>
  </conditionalFormatting>
  <pageMargins left="0.4" right="0.2" top="0.25" bottom="0.25" header="0.3" footer="0.3"/>
  <pageSetup paperSize="9" scale="8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BD67"/>
  <sheetViews>
    <sheetView showGridLines="0" topLeftCell="B1" workbookViewId="0">
      <selection activeCell="D14" sqref="D14"/>
    </sheetView>
  </sheetViews>
  <sheetFormatPr defaultColWidth="0" defaultRowHeight="0" customHeight="1" zeroHeight="1"/>
  <cols>
    <col min="1" max="1" width="4.25" style="44" customWidth="1"/>
    <col min="2" max="2" width="3.5" style="44" customWidth="1"/>
    <col min="3" max="3" width="45.625" style="44" customWidth="1"/>
    <col min="4" max="4" width="66" style="44" customWidth="1"/>
    <col min="5" max="5" width="3.5" style="44" customWidth="1"/>
    <col min="6" max="6" width="5.125" style="44" customWidth="1"/>
    <col min="7" max="7" width="26" style="44" customWidth="1"/>
    <col min="8" max="8" width="16.875" style="44" customWidth="1"/>
    <col min="9" max="9" width="13.625" style="44" customWidth="1"/>
    <col min="10" max="10" width="5" style="44" customWidth="1"/>
    <col min="11" max="11" width="26.625" style="44" customWidth="1"/>
    <col min="12" max="12" width="26.5" style="44" customWidth="1"/>
    <col min="13" max="13" width="4.125" style="44" customWidth="1"/>
    <col min="14" max="14" width="12.75" style="44" customWidth="1"/>
    <col min="15" max="15" width="16.25" style="44" hidden="1" customWidth="1"/>
    <col min="16" max="16" width="13.25" style="44" hidden="1" customWidth="1"/>
    <col min="17" max="17" width="18.625" style="44" hidden="1" customWidth="1"/>
    <col min="18" max="18" width="36.625" style="44" hidden="1" customWidth="1"/>
    <col min="19" max="19" width="16.25" style="44" hidden="1" customWidth="1"/>
    <col min="20" max="20" width="9" style="44" hidden="1" customWidth="1"/>
    <col min="21" max="21" width="10" style="44" hidden="1" customWidth="1"/>
    <col min="22" max="22" width="14.75" style="44" hidden="1" customWidth="1"/>
    <col min="23" max="23" width="23.625" style="44" hidden="1" customWidth="1"/>
    <col min="24" max="24" width="20" style="44" hidden="1" customWidth="1"/>
    <col min="25" max="25" width="20.125" style="44" hidden="1" customWidth="1"/>
    <col min="26" max="26" width="15.75" style="44" hidden="1" customWidth="1"/>
    <col min="27" max="27" width="19.125" style="44" hidden="1" customWidth="1"/>
    <col min="28" max="28" width="23.875" style="44" hidden="1" customWidth="1"/>
    <col min="29" max="33" width="24.375" style="44" hidden="1" customWidth="1"/>
    <col min="34" max="34" width="9" style="44" hidden="1" customWidth="1"/>
    <col min="35" max="35" width="10" style="44" hidden="1" customWidth="1"/>
    <col min="36" max="36" width="14.75" style="44" hidden="1" customWidth="1"/>
    <col min="37" max="37" width="23.625" style="44" hidden="1" customWidth="1"/>
    <col min="38" max="38" width="20" style="44" hidden="1" customWidth="1"/>
    <col min="39" max="39" width="20.125" style="44" hidden="1" customWidth="1"/>
    <col min="40" max="40" width="15.75" style="44" hidden="1" customWidth="1"/>
    <col min="41" max="41" width="19.125" style="44" hidden="1" customWidth="1"/>
    <col min="42" max="42" width="23.875" style="44" hidden="1" customWidth="1"/>
    <col min="43" max="56" width="24.375" style="44" hidden="1" customWidth="1"/>
    <col min="57" max="16384" width="9.125" style="44" hidden="1"/>
  </cols>
  <sheetData>
    <row r="1" spans="1:18" ht="15">
      <c r="A1" s="80"/>
      <c r="B1" s="80"/>
      <c r="C1" s="80"/>
      <c r="D1" s="80"/>
      <c r="E1" s="80"/>
      <c r="F1" s="80"/>
      <c r="G1" s="80"/>
      <c r="H1" s="80"/>
      <c r="I1" s="80"/>
      <c r="J1" s="80"/>
      <c r="K1" s="80"/>
      <c r="L1" s="80"/>
      <c r="M1" s="80"/>
      <c r="N1" s="80"/>
    </row>
    <row r="2" spans="1:18" ht="15">
      <c r="A2" s="80"/>
      <c r="B2" s="81"/>
      <c r="C2" s="81"/>
      <c r="D2" s="81"/>
      <c r="E2" s="81"/>
      <c r="F2" s="81"/>
      <c r="G2" s="81"/>
      <c r="H2" s="81"/>
      <c r="I2" s="81"/>
      <c r="J2" s="81"/>
      <c r="K2" s="81"/>
      <c r="L2" s="81"/>
      <c r="M2" s="81"/>
      <c r="N2" s="80"/>
    </row>
    <row r="3" spans="1:18" ht="26.25">
      <c r="A3" s="80"/>
      <c r="B3" s="81"/>
      <c r="C3" s="81"/>
      <c r="D3" s="82"/>
      <c r="E3" s="82"/>
      <c r="F3" s="81"/>
      <c r="G3" s="81"/>
      <c r="H3" s="81"/>
      <c r="I3" s="81"/>
      <c r="J3" s="81"/>
      <c r="K3" s="81"/>
      <c r="L3" s="81"/>
      <c r="M3" s="81"/>
      <c r="N3" s="80"/>
    </row>
    <row r="4" spans="1:18" ht="33.75" customHeight="1" thickBot="1">
      <c r="A4" s="83"/>
      <c r="B4" s="81"/>
      <c r="C4" s="84"/>
      <c r="D4" s="85"/>
      <c r="E4" s="85"/>
      <c r="F4" s="85"/>
      <c r="G4" s="85"/>
      <c r="H4" s="85"/>
      <c r="I4" s="85"/>
      <c r="J4" s="85"/>
      <c r="K4" s="85"/>
      <c r="L4" s="81"/>
      <c r="M4" s="81"/>
      <c r="N4" s="80"/>
      <c r="R4" s="44" t="e">
        <f>IF(#REF!="","",#REF!)</f>
        <v>#REF!</v>
      </c>
    </row>
    <row r="5" spans="1:18" ht="20.25" customHeight="1" thickBot="1">
      <c r="A5" s="86"/>
      <c r="B5" s="291"/>
      <c r="C5" s="292"/>
      <c r="D5" s="293"/>
      <c r="E5" s="294"/>
      <c r="F5" s="85"/>
      <c r="G5" s="85"/>
      <c r="H5" s="85"/>
      <c r="I5" s="85"/>
      <c r="J5" s="85"/>
      <c r="K5" s="85"/>
      <c r="L5" s="81"/>
      <c r="M5" s="81"/>
      <c r="N5" s="80"/>
      <c r="R5" s="44" t="e">
        <f>IF(#REF!="","",#REF!)</f>
        <v>#REF!</v>
      </c>
    </row>
    <row r="6" spans="1:18" ht="24" customHeight="1">
      <c r="A6" s="87"/>
      <c r="B6" s="295"/>
      <c r="C6" s="284" t="s">
        <v>228</v>
      </c>
      <c r="D6" s="276" t="s">
        <v>227</v>
      </c>
      <c r="E6" s="296"/>
      <c r="F6" s="88">
        <v>1</v>
      </c>
      <c r="G6" s="327" t="str">
        <f>IF(D14="Hindi","हिंदी","Hindi")</f>
        <v>हिंदी</v>
      </c>
      <c r="H6" s="534" t="s">
        <v>147</v>
      </c>
      <c r="I6" s="535"/>
      <c r="J6" s="88">
        <v>1</v>
      </c>
      <c r="K6" s="327" t="str">
        <f>IF($D$14="Hindi","हिंदी","Hindi")</f>
        <v>हिंदी</v>
      </c>
      <c r="L6" s="402" t="s">
        <v>147</v>
      </c>
      <c r="M6" s="81"/>
      <c r="N6" s="80"/>
      <c r="R6" s="44" t="e">
        <f>IF(#REF!="","",#REF!)</f>
        <v>#REF!</v>
      </c>
    </row>
    <row r="7" spans="1:18" ht="24" customHeight="1">
      <c r="A7" s="80"/>
      <c r="B7" s="297"/>
      <c r="C7" s="285" t="s">
        <v>225</v>
      </c>
      <c r="D7" s="277" t="s">
        <v>226</v>
      </c>
      <c r="E7" s="298"/>
      <c r="F7" s="88">
        <v>2</v>
      </c>
      <c r="G7" s="328" t="str">
        <f>IF(D14="Hindi","अंग्रेजी","English")</f>
        <v>अंग्रेजी</v>
      </c>
      <c r="H7" s="536" t="s">
        <v>127</v>
      </c>
      <c r="I7" s="537"/>
      <c r="J7" s="88">
        <v>2</v>
      </c>
      <c r="K7" s="328" t="str">
        <f>IF(D14="Hindi","अंग्रेजी","English")</f>
        <v>अंग्रेजी</v>
      </c>
      <c r="L7" s="403" t="s">
        <v>127</v>
      </c>
      <c r="M7" s="81"/>
      <c r="N7" s="80"/>
      <c r="R7" s="44" t="e">
        <f>IF(#REF!="","",#REF!)</f>
        <v>#REF!</v>
      </c>
    </row>
    <row r="8" spans="1:18" ht="24" customHeight="1">
      <c r="A8" s="80"/>
      <c r="B8" s="297"/>
      <c r="C8" s="285" t="s">
        <v>224</v>
      </c>
      <c r="D8" s="278" t="s">
        <v>32</v>
      </c>
      <c r="E8" s="298"/>
      <c r="F8" s="88">
        <v>3</v>
      </c>
      <c r="G8" s="328" t="str">
        <f>IF(D14="Hindi","गणित","Maths")</f>
        <v>गणित</v>
      </c>
      <c r="H8" s="536" t="s">
        <v>130</v>
      </c>
      <c r="I8" s="537"/>
      <c r="J8" s="88">
        <v>3</v>
      </c>
      <c r="K8" s="328" t="str">
        <f>IF(D14="Hindi","गणित","Maths")</f>
        <v>गणित</v>
      </c>
      <c r="L8" s="403" t="s">
        <v>130</v>
      </c>
      <c r="M8" s="81"/>
      <c r="N8" s="80"/>
      <c r="R8" s="44" t="e">
        <f>IF(#REF!="","",#REF!)</f>
        <v>#REF!</v>
      </c>
    </row>
    <row r="9" spans="1:18" ht="24" customHeight="1">
      <c r="A9" s="80"/>
      <c r="B9" s="297"/>
      <c r="C9" s="285" t="s">
        <v>88</v>
      </c>
      <c r="D9" s="279" t="s">
        <v>89</v>
      </c>
      <c r="E9" s="298"/>
      <c r="F9" s="88">
        <v>4</v>
      </c>
      <c r="G9" s="328" t="str">
        <f>IF($D$14="Hindi","पर्यावरण अध्ययन","EVS")</f>
        <v>पर्यावरण अध्ययन</v>
      </c>
      <c r="H9" s="536" t="s">
        <v>131</v>
      </c>
      <c r="I9" s="537"/>
      <c r="J9" s="88">
        <v>4</v>
      </c>
      <c r="K9" s="328" t="str">
        <f>IF(D14="Hindi","पर्यावरण अध्ययन","EVS")</f>
        <v>पर्यावरण अध्ययन</v>
      </c>
      <c r="L9" s="403" t="s">
        <v>131</v>
      </c>
      <c r="M9" s="81"/>
      <c r="N9" s="80"/>
      <c r="R9" s="44" t="e">
        <f>IF(#REF!="","",#REF!)</f>
        <v>#REF!</v>
      </c>
    </row>
    <row r="10" spans="1:18" ht="24" customHeight="1">
      <c r="A10" s="80"/>
      <c r="B10" s="297"/>
      <c r="C10" s="285" t="s">
        <v>261</v>
      </c>
      <c r="D10" s="443">
        <v>8200303101</v>
      </c>
      <c r="E10" s="298"/>
      <c r="F10" s="88">
        <v>5</v>
      </c>
      <c r="G10" s="328" t="str">
        <f>IF($D$14="Hindi","कार्यानुभव","WORK EXP.")</f>
        <v>कार्यानुभव</v>
      </c>
      <c r="H10" s="536" t="s">
        <v>265</v>
      </c>
      <c r="I10" s="537"/>
      <c r="J10" s="88">
        <v>5</v>
      </c>
      <c r="K10" s="328" t="str">
        <f>IF($D$14="Hindi","कार्यानुभव","WORK EXP.")</f>
        <v>कार्यानुभव</v>
      </c>
      <c r="L10" s="442" t="s">
        <v>268</v>
      </c>
      <c r="M10" s="81"/>
      <c r="N10" s="80"/>
    </row>
    <row r="11" spans="1:18" ht="24" customHeight="1">
      <c r="A11" s="80"/>
      <c r="B11" s="297"/>
      <c r="C11" s="285" t="s">
        <v>259</v>
      </c>
      <c r="D11" s="444" t="s">
        <v>262</v>
      </c>
      <c r="E11" s="298"/>
      <c r="F11" s="88">
        <v>6</v>
      </c>
      <c r="G11" s="328" t="str">
        <f>IF($D$14="Hindi","कला शिक्षा","ART EDU.")</f>
        <v>कला शिक्षा</v>
      </c>
      <c r="H11" s="536" t="s">
        <v>266</v>
      </c>
      <c r="I11" s="537"/>
      <c r="J11" s="88">
        <v>6</v>
      </c>
      <c r="K11" s="328" t="str">
        <f>IF($D$14="Hindi","कला शिक्षा","ART EDU.")</f>
        <v>कला शिक्षा</v>
      </c>
      <c r="L11" s="442" t="s">
        <v>269</v>
      </c>
      <c r="M11" s="81"/>
      <c r="N11" s="80"/>
    </row>
    <row r="12" spans="1:18" ht="24" customHeight="1">
      <c r="A12" s="80"/>
      <c r="B12" s="297"/>
      <c r="C12" s="285" t="s">
        <v>260</v>
      </c>
      <c r="D12" s="445" t="s">
        <v>280</v>
      </c>
      <c r="E12" s="298"/>
      <c r="F12" s="88">
        <v>7</v>
      </c>
      <c r="G12" s="328" t="str">
        <f>IF($D$14="Hindi","स्वा. एवं शा. शिक्षा","HE.&amp;PH. EDU.")</f>
        <v>स्वा. एवं शा. शिक्षा</v>
      </c>
      <c r="H12" s="536" t="s">
        <v>267</v>
      </c>
      <c r="I12" s="537"/>
      <c r="J12" s="88">
        <v>7</v>
      </c>
      <c r="K12" s="328" t="str">
        <f>IF($D$14="Hindi","स्वा. एवं शा. शिक्षा","HE.&amp;PH. EDU.")</f>
        <v>स्वा. एवं शा. शिक्षा</v>
      </c>
      <c r="L12" s="442" t="s">
        <v>270</v>
      </c>
      <c r="M12" s="81"/>
      <c r="N12" s="80"/>
    </row>
    <row r="13" spans="1:18" ht="24" customHeight="1" thickBot="1">
      <c r="A13" s="80"/>
      <c r="B13" s="297"/>
      <c r="C13" s="285" t="s">
        <v>90</v>
      </c>
      <c r="D13" s="280">
        <v>46106</v>
      </c>
      <c r="E13" s="298"/>
      <c r="F13" s="88">
        <v>8</v>
      </c>
      <c r="G13" s="329" t="str">
        <f>IF(D14="Hindi","कक्षा नर्सरी के कक्षाध्यापक","Nursery Class Teacher")</f>
        <v>कक्षा नर्सरी के कक्षाध्यापक</v>
      </c>
      <c r="H13" s="532" t="s">
        <v>146</v>
      </c>
      <c r="I13" s="533"/>
      <c r="J13" s="88">
        <v>8</v>
      </c>
      <c r="K13" s="329" t="str">
        <f>IF(D14="Hindi","कक्षा एलकेजी के कक्षाध्यापक","LKG Class Teacher")</f>
        <v>कक्षा एलकेजी के कक्षाध्यापक</v>
      </c>
      <c r="L13" s="404" t="s">
        <v>146</v>
      </c>
      <c r="M13" s="81"/>
      <c r="N13" s="80"/>
      <c r="R13" s="44" t="e">
        <f>IF(#REF!="","",#REF!)</f>
        <v>#REF!</v>
      </c>
    </row>
    <row r="14" spans="1:18" ht="24" customHeight="1">
      <c r="A14" s="80"/>
      <c r="B14" s="540"/>
      <c r="C14" s="286" t="s">
        <v>91</v>
      </c>
      <c r="D14" s="281" t="s">
        <v>276</v>
      </c>
      <c r="E14" s="539"/>
      <c r="F14" s="88"/>
      <c r="G14" s="81"/>
      <c r="H14" s="81"/>
      <c r="I14" s="81"/>
      <c r="J14" s="85"/>
      <c r="K14" s="85"/>
      <c r="L14" s="81"/>
      <c r="M14" s="81"/>
      <c r="N14" s="80"/>
      <c r="R14" s="44" t="e">
        <f>IF(#REF!="","",#REF!)</f>
        <v>#REF!</v>
      </c>
    </row>
    <row r="15" spans="1:18" ht="24" customHeight="1">
      <c r="A15" s="80"/>
      <c r="B15" s="540"/>
      <c r="C15" s="285" t="s">
        <v>92</v>
      </c>
      <c r="D15" s="282" t="s">
        <v>279</v>
      </c>
      <c r="E15" s="539"/>
      <c r="F15" s="88"/>
      <c r="G15" s="81"/>
      <c r="H15" s="81"/>
      <c r="I15" s="81"/>
      <c r="J15" s="85"/>
      <c r="K15" s="85"/>
      <c r="L15" s="81"/>
      <c r="M15" s="81"/>
      <c r="N15" s="80"/>
      <c r="R15" s="44" t="e">
        <f>IF(#REF!="","",#REF!)</f>
        <v>#REF!</v>
      </c>
    </row>
    <row r="16" spans="1:18" ht="24" customHeight="1" thickBot="1">
      <c r="A16" s="80"/>
      <c r="B16" s="297"/>
      <c r="C16" s="285" t="s">
        <v>93</v>
      </c>
      <c r="D16" s="282">
        <v>9414419376</v>
      </c>
      <c r="E16" s="298"/>
      <c r="F16" s="88"/>
      <c r="G16" s="81"/>
      <c r="H16" s="81"/>
      <c r="I16" s="81"/>
      <c r="J16" s="85"/>
      <c r="K16" s="85"/>
      <c r="L16" s="81"/>
      <c r="M16" s="81"/>
      <c r="N16" s="80"/>
      <c r="R16" s="44" t="e">
        <f>IF(#REF!="","",#REF!)</f>
        <v>#REF!</v>
      </c>
    </row>
    <row r="17" spans="1:18" ht="24" customHeight="1">
      <c r="A17" s="80"/>
      <c r="B17" s="297"/>
      <c r="C17" s="285" t="s">
        <v>94</v>
      </c>
      <c r="D17" s="282" t="s">
        <v>23</v>
      </c>
      <c r="E17" s="298"/>
      <c r="F17" s="88">
        <v>1</v>
      </c>
      <c r="G17" s="288" t="str">
        <f>IF(D14="Hindi","हिंदी","Hindi")</f>
        <v>हिंदी</v>
      </c>
      <c r="H17" s="534" t="s">
        <v>129</v>
      </c>
      <c r="I17" s="535"/>
      <c r="J17" s="85"/>
      <c r="K17" s="85"/>
      <c r="L17" s="81"/>
      <c r="M17" s="81"/>
      <c r="N17" s="80"/>
      <c r="R17" s="44" t="e">
        <f>IF(#REF!="","",#REF!)</f>
        <v>#REF!</v>
      </c>
    </row>
    <row r="18" spans="1:18" ht="24" customHeight="1">
      <c r="A18" s="80"/>
      <c r="B18" s="297"/>
      <c r="C18" s="285" t="s">
        <v>95</v>
      </c>
      <c r="D18" s="282" t="s">
        <v>87</v>
      </c>
      <c r="E18" s="298"/>
      <c r="F18" s="88">
        <v>2</v>
      </c>
      <c r="G18" s="289" t="str">
        <f>IF(D14="Hindi","अंग्रेजी","English")</f>
        <v>अंग्रेजी</v>
      </c>
      <c r="H18" s="536" t="s">
        <v>127</v>
      </c>
      <c r="I18" s="537"/>
      <c r="J18" s="85"/>
      <c r="K18" s="85"/>
      <c r="L18" s="81"/>
      <c r="M18" s="81"/>
      <c r="N18" s="80"/>
      <c r="R18" s="44" t="e">
        <f>IF(#REF!="","",#REF!)</f>
        <v>#REF!</v>
      </c>
    </row>
    <row r="19" spans="1:18" ht="24" customHeight="1" thickBot="1">
      <c r="A19" s="80"/>
      <c r="B19" s="297"/>
      <c r="C19" s="287" t="s">
        <v>223</v>
      </c>
      <c r="D19" s="283" t="s">
        <v>222</v>
      </c>
      <c r="E19" s="298"/>
      <c r="F19" s="88">
        <v>3</v>
      </c>
      <c r="G19" s="289" t="str">
        <f>IF(D14="Hindi","गणित","Maths")</f>
        <v>गणित</v>
      </c>
      <c r="H19" s="536" t="s">
        <v>130</v>
      </c>
      <c r="I19" s="537"/>
      <c r="J19" s="85"/>
      <c r="K19" s="456" t="s">
        <v>278</v>
      </c>
      <c r="L19" s="81"/>
      <c r="M19" s="81"/>
      <c r="N19" s="80"/>
      <c r="R19" s="44" t="e">
        <f>IF(#REF!="","",#REF!)</f>
        <v>#REF!</v>
      </c>
    </row>
    <row r="20" spans="1:18" ht="21" customHeight="1" thickBot="1">
      <c r="A20" s="80"/>
      <c r="B20" s="299"/>
      <c r="C20" s="300"/>
      <c r="D20" s="300"/>
      <c r="E20" s="301"/>
      <c r="F20" s="88">
        <v>4</v>
      </c>
      <c r="G20" s="289" t="str">
        <f>IF(D14="Hindi","पर्यावरण अध्ययन","EVS")</f>
        <v>पर्यावरण अध्ययन</v>
      </c>
      <c r="H20" s="536" t="s">
        <v>131</v>
      </c>
      <c r="I20" s="537"/>
      <c r="J20" s="85"/>
      <c r="K20" s="455" t="s">
        <v>277</v>
      </c>
      <c r="L20" s="81"/>
      <c r="M20" s="81"/>
      <c r="N20" s="80"/>
      <c r="R20" s="44" t="e">
        <f>IF(#REF!="","",#REF!)</f>
        <v>#REF!</v>
      </c>
    </row>
    <row r="21" spans="1:18" ht="21" customHeight="1">
      <c r="A21" s="80"/>
      <c r="B21" s="81"/>
      <c r="C21" s="81"/>
      <c r="D21" s="81"/>
      <c r="E21" s="81"/>
      <c r="F21" s="88">
        <v>5</v>
      </c>
      <c r="G21" s="328" t="str">
        <f>IF($D$14="Hindi","कार्यानुभव","WORK EXP.")</f>
        <v>कार्यानुभव</v>
      </c>
      <c r="H21" s="536" t="s">
        <v>271</v>
      </c>
      <c r="I21" s="537"/>
      <c r="J21" s="85"/>
      <c r="K21" s="85"/>
      <c r="L21" s="81"/>
      <c r="M21" s="81"/>
      <c r="N21" s="80"/>
    </row>
    <row r="22" spans="1:18" ht="21" customHeight="1">
      <c r="A22" s="80"/>
      <c r="B22" s="81"/>
      <c r="C22" s="81"/>
      <c r="D22" s="81"/>
      <c r="E22" s="81"/>
      <c r="F22" s="88">
        <v>6</v>
      </c>
      <c r="G22" s="328" t="str">
        <f>IF($D$14="Hindi","कला शिक्षा","ART EDU.")</f>
        <v>कला शिक्षा</v>
      </c>
      <c r="H22" s="536" t="s">
        <v>272</v>
      </c>
      <c r="I22" s="537"/>
      <c r="J22" s="85"/>
      <c r="K22" s="85"/>
      <c r="L22" s="81"/>
      <c r="M22" s="81"/>
      <c r="N22" s="80"/>
    </row>
    <row r="23" spans="1:18" ht="21" customHeight="1">
      <c r="A23" s="80"/>
      <c r="B23" s="81"/>
      <c r="C23" s="81"/>
      <c r="D23" s="81"/>
      <c r="E23" s="81"/>
      <c r="F23" s="88">
        <v>7</v>
      </c>
      <c r="G23" s="328" t="str">
        <f>IF($D$14="Hindi","स्वा. एवं शा. शिक्षा","HE.&amp;PH. EDU.")</f>
        <v>स्वा. एवं शा. शिक्षा</v>
      </c>
      <c r="H23" s="536" t="s">
        <v>273</v>
      </c>
      <c r="I23" s="537"/>
      <c r="J23" s="85"/>
      <c r="K23" s="85"/>
      <c r="L23" s="81"/>
      <c r="M23" s="81"/>
      <c r="N23" s="80"/>
    </row>
    <row r="24" spans="1:18" ht="24" customHeight="1" thickBot="1">
      <c r="A24" s="80"/>
      <c r="B24" s="81"/>
      <c r="C24" s="81"/>
      <c r="D24" s="81"/>
      <c r="E24" s="81"/>
      <c r="F24" s="88">
        <v>8</v>
      </c>
      <c r="G24" s="290" t="str">
        <f>IF(D14="Hindi","कक्षा यूकेजी के कक्षाध्यापक","UKG Class Teacher")</f>
        <v>कक्षा यूकेजी के कक्षाध्यापक</v>
      </c>
      <c r="H24" s="532" t="s">
        <v>131</v>
      </c>
      <c r="I24" s="533"/>
      <c r="J24" s="85"/>
      <c r="K24" s="85"/>
      <c r="L24" s="81"/>
      <c r="M24" s="81"/>
      <c r="N24" s="80"/>
      <c r="R24" s="44" t="e">
        <f>IF(#REF!="","",#REF!)</f>
        <v>#REF!</v>
      </c>
    </row>
    <row r="25" spans="1:18" ht="20.25">
      <c r="A25" s="80"/>
      <c r="B25" s="81"/>
      <c r="C25" s="81"/>
      <c r="D25" s="81"/>
      <c r="E25" s="81"/>
      <c r="F25" s="81"/>
      <c r="G25" s="81"/>
      <c r="H25" s="81"/>
      <c r="I25" s="81"/>
      <c r="J25" s="85"/>
      <c r="K25" s="85"/>
      <c r="L25" s="81"/>
      <c r="M25" s="81"/>
      <c r="N25" s="80"/>
      <c r="R25" s="44" t="e">
        <f>IF(#REF!="","",#REF!)</f>
        <v>#REF!</v>
      </c>
    </row>
    <row r="26" spans="1:18" ht="15.75" thickBot="1">
      <c r="A26" s="80"/>
      <c r="B26" s="81"/>
      <c r="C26" s="81"/>
      <c r="D26" s="81"/>
      <c r="E26" s="331">
        <v>1</v>
      </c>
      <c r="F26" s="81"/>
      <c r="G26" s="81"/>
      <c r="H26" s="81"/>
      <c r="I26" s="81"/>
      <c r="J26" s="81"/>
      <c r="K26" s="81"/>
      <c r="L26" s="81"/>
      <c r="M26" s="81"/>
      <c r="N26" s="80"/>
      <c r="R26" s="44" t="e">
        <f>IF(#REF!="","",#REF!)</f>
        <v>#REF!</v>
      </c>
    </row>
    <row r="27" spans="1:18" ht="21" customHeight="1" thickBot="1">
      <c r="A27" s="80"/>
      <c r="B27" s="81"/>
      <c r="C27" s="81"/>
      <c r="D27" s="547" t="s">
        <v>0</v>
      </c>
      <c r="E27" s="553"/>
      <c r="F27" s="81"/>
      <c r="G27" s="81"/>
      <c r="H27" s="81"/>
      <c r="I27" s="81"/>
      <c r="J27" s="81"/>
      <c r="K27" s="81"/>
      <c r="L27" s="81"/>
      <c r="M27" s="81"/>
      <c r="N27" s="80"/>
      <c r="R27" s="44" t="e">
        <f>IF(#REF!="","",#REF!)</f>
        <v>#REF!</v>
      </c>
    </row>
    <row r="28" spans="1:18" ht="21.75" customHeight="1" thickBot="1">
      <c r="A28" s="80"/>
      <c r="B28" s="81"/>
      <c r="C28" s="554" t="s">
        <v>231</v>
      </c>
      <c r="D28" s="548"/>
      <c r="E28" s="553"/>
      <c r="F28" s="81"/>
      <c r="G28" s="81"/>
      <c r="H28" s="81"/>
      <c r="I28" s="81"/>
      <c r="J28" s="81"/>
      <c r="K28" s="81"/>
      <c r="L28" s="81"/>
      <c r="M28" s="81"/>
      <c r="N28" s="80"/>
      <c r="R28" s="44" t="e">
        <f>IF(#REF!="","",#REF!)</f>
        <v>#REF!</v>
      </c>
    </row>
    <row r="29" spans="1:18" ht="58.5" customHeight="1" thickTop="1" thickBot="1">
      <c r="A29" s="80"/>
      <c r="B29" s="81"/>
      <c r="C29" s="555"/>
      <c r="D29" s="326" t="s">
        <v>1</v>
      </c>
      <c r="E29" s="553"/>
      <c r="F29" s="81"/>
      <c r="G29" s="331">
        <v>1</v>
      </c>
      <c r="H29" s="330"/>
      <c r="I29" s="81"/>
      <c r="J29" s="229"/>
      <c r="K29" s="229"/>
      <c r="L29" s="81"/>
      <c r="M29" s="81"/>
      <c r="N29" s="80"/>
      <c r="R29" s="44" t="e">
        <f>IF(#REF!="","",#REF!)</f>
        <v>#REF!</v>
      </c>
    </row>
    <row r="30" spans="1:18" ht="21.75" customHeight="1" thickTop="1" thickBot="1">
      <c r="A30" s="80"/>
      <c r="B30" s="81"/>
      <c r="C30" s="556"/>
      <c r="D30" s="549" t="s">
        <v>258</v>
      </c>
      <c r="E30" s="553"/>
      <c r="F30" s="81"/>
      <c r="G30" s="541"/>
      <c r="H30" s="542"/>
      <c r="I30" s="325"/>
      <c r="J30" s="391"/>
      <c r="K30" s="391"/>
      <c r="L30" s="81"/>
      <c r="M30" s="81"/>
      <c r="N30" s="80"/>
      <c r="R30" s="44" t="e">
        <f>IF(#REF!="","",#REF!)</f>
        <v>#REF!</v>
      </c>
    </row>
    <row r="31" spans="1:18" ht="21.75" customHeight="1" thickBot="1">
      <c r="A31" s="80"/>
      <c r="B31" s="81"/>
      <c r="C31" s="81"/>
      <c r="D31" s="550"/>
      <c r="E31" s="553"/>
      <c r="F31" s="81"/>
      <c r="G31" s="81"/>
      <c r="H31" s="81"/>
      <c r="I31" s="81"/>
      <c r="J31" s="81"/>
      <c r="K31" s="81"/>
      <c r="L31" s="81"/>
      <c r="M31" s="81"/>
      <c r="N31" s="80"/>
      <c r="R31" s="44" t="e">
        <f>IF(#REF!="","",#REF!)</f>
        <v>#REF!</v>
      </c>
    </row>
    <row r="32" spans="1:18" ht="21.75" customHeight="1" thickTop="1">
      <c r="A32" s="80"/>
      <c r="B32" s="81"/>
      <c r="C32" s="557" t="s">
        <v>244</v>
      </c>
      <c r="D32" s="551" t="s">
        <v>2</v>
      </c>
      <c r="E32" s="553"/>
      <c r="F32" s="81"/>
      <c r="G32" s="81"/>
      <c r="H32" s="81"/>
      <c r="I32" s="81"/>
      <c r="J32" s="81"/>
      <c r="K32" s="81"/>
      <c r="L32" s="81"/>
      <c r="M32" s="81"/>
      <c r="N32" s="80"/>
      <c r="R32" s="44" t="e">
        <f>IF(#REF!="","",#REF!)</f>
        <v>#REF!</v>
      </c>
    </row>
    <row r="33" spans="1:18" ht="21.75" customHeight="1" thickBot="1">
      <c r="A33" s="80"/>
      <c r="B33" s="81"/>
      <c r="C33" s="557"/>
      <c r="D33" s="552"/>
      <c r="E33" s="553"/>
      <c r="F33" s="81"/>
      <c r="G33" s="81"/>
      <c r="H33" s="81"/>
      <c r="I33" s="81"/>
      <c r="J33" s="81"/>
      <c r="K33" s="81"/>
      <c r="L33" s="81"/>
      <c r="M33" s="81"/>
      <c r="N33" s="80"/>
      <c r="R33" s="44" t="e">
        <f>IF(#REF!="","",#REF!)</f>
        <v>#REF!</v>
      </c>
    </row>
    <row r="34" spans="1:18" ht="21.75" customHeight="1" thickTop="1">
      <c r="A34" s="80"/>
      <c r="B34" s="81"/>
      <c r="C34" s="407" t="s">
        <v>243</v>
      </c>
      <c r="D34" s="543" t="s">
        <v>96</v>
      </c>
      <c r="E34" s="553"/>
      <c r="F34" s="81"/>
      <c r="G34" s="81"/>
      <c r="H34" s="81"/>
      <c r="I34" s="81"/>
      <c r="J34" s="81"/>
      <c r="K34" s="81"/>
      <c r="L34" s="81"/>
      <c r="M34" s="81"/>
      <c r="N34" s="80"/>
      <c r="R34" s="44" t="e">
        <f>IF(#REF!="","",#REF!)</f>
        <v>#REF!</v>
      </c>
    </row>
    <row r="35" spans="1:18" ht="21.75" customHeight="1" thickBot="1">
      <c r="A35" s="80"/>
      <c r="B35" s="81"/>
      <c r="C35" s="407" t="s">
        <v>277</v>
      </c>
      <c r="D35" s="544"/>
      <c r="E35" s="553"/>
      <c r="F35" s="81"/>
      <c r="G35" s="81"/>
      <c r="H35" s="81"/>
      <c r="I35" s="81"/>
      <c r="J35" s="81"/>
      <c r="K35" s="81"/>
      <c r="L35" s="81"/>
      <c r="M35" s="81"/>
      <c r="N35" s="80"/>
      <c r="R35" s="44" t="e">
        <f>IF(#REF!="","",#REF!)</f>
        <v>#REF!</v>
      </c>
    </row>
    <row r="36" spans="1:18" ht="24" customHeight="1" thickTop="1">
      <c r="A36" s="80"/>
      <c r="B36" s="81"/>
      <c r="C36" s="81"/>
      <c r="D36" s="545" t="s">
        <v>97</v>
      </c>
      <c r="E36" s="553"/>
      <c r="F36" s="81"/>
      <c r="G36" s="81"/>
      <c r="H36" s="81"/>
      <c r="I36" s="81"/>
      <c r="J36" s="81"/>
      <c r="K36" s="81"/>
      <c r="L36" s="81"/>
      <c r="M36" s="81"/>
      <c r="N36" s="80"/>
      <c r="R36" s="44" t="e">
        <f>IF(#REF!="","",#REF!)</f>
        <v>#REF!</v>
      </c>
    </row>
    <row r="37" spans="1:18" ht="24" customHeight="1" thickBot="1">
      <c r="A37" s="80"/>
      <c r="B37" s="81"/>
      <c r="C37" s="81"/>
      <c r="D37" s="546"/>
      <c r="E37" s="553"/>
      <c r="F37" s="81"/>
      <c r="G37" s="81"/>
      <c r="H37" s="81"/>
      <c r="I37" s="81"/>
      <c r="J37" s="81"/>
      <c r="K37" s="81"/>
      <c r="L37" s="81"/>
      <c r="M37" s="81"/>
      <c r="N37" s="80"/>
      <c r="R37" s="44" t="e">
        <f>IF(#REF!="","",#REF!)</f>
        <v>#REF!</v>
      </c>
    </row>
    <row r="38" spans="1:18" ht="12" customHeight="1">
      <c r="A38" s="80"/>
      <c r="B38" s="81"/>
      <c r="C38" s="81"/>
      <c r="D38" s="538"/>
      <c r="E38" s="538"/>
      <c r="F38" s="81"/>
      <c r="G38" s="81"/>
      <c r="H38" s="81"/>
      <c r="I38" s="81"/>
      <c r="J38" s="81"/>
      <c r="K38" s="81"/>
      <c r="L38" s="81"/>
      <c r="M38" s="81"/>
      <c r="N38" s="80"/>
      <c r="R38" s="44" t="e">
        <f>IF(#REF!="","",#REF!)</f>
        <v>#REF!</v>
      </c>
    </row>
    <row r="39" spans="1:18" ht="24" customHeight="1">
      <c r="A39" s="80"/>
      <c r="B39" s="81"/>
      <c r="C39" s="81"/>
      <c r="D39" s="81"/>
      <c r="E39" s="81"/>
      <c r="F39" s="81"/>
      <c r="G39" s="81"/>
      <c r="H39" s="81"/>
      <c r="I39" s="81"/>
      <c r="J39" s="81"/>
      <c r="K39" s="81"/>
      <c r="L39" s="81"/>
      <c r="M39" s="81"/>
      <c r="N39" s="80"/>
      <c r="R39" s="44" t="e">
        <f>IF(#REF!="","",#REF!)</f>
        <v>#REF!</v>
      </c>
    </row>
    <row r="40" spans="1:18" ht="15">
      <c r="A40" s="80"/>
      <c r="B40" s="80"/>
      <c r="C40" s="80"/>
      <c r="D40" s="80"/>
      <c r="E40" s="80"/>
      <c r="F40" s="80"/>
      <c r="G40" s="80"/>
      <c r="H40" s="80"/>
      <c r="I40" s="80"/>
      <c r="J40" s="80"/>
      <c r="K40" s="80"/>
      <c r="L40" s="80"/>
      <c r="M40" s="80"/>
      <c r="N40" s="80"/>
      <c r="R40" s="44" t="e">
        <f>IF(#REF!="","",#REF!)</f>
        <v>#REF!</v>
      </c>
    </row>
    <row r="41" spans="1:18" ht="15" hidden="1">
      <c r="R41" s="44" t="e">
        <f>IF(#REF!="","",#REF!)</f>
        <v>#REF!</v>
      </c>
    </row>
    <row r="42" spans="1:18" ht="15" hidden="1">
      <c r="R42" s="44" t="e">
        <f>IF(#REF!="","",#REF!)</f>
        <v>#REF!</v>
      </c>
    </row>
    <row r="43" spans="1:18" ht="15" hidden="1">
      <c r="R43" s="44" t="e">
        <f>IF(#REF!="","",#REF!)</f>
        <v>#REF!</v>
      </c>
    </row>
    <row r="44" spans="1:18" ht="15" hidden="1">
      <c r="R44" s="44" t="e">
        <f>IF(#REF!="","",#REF!)</f>
        <v>#REF!</v>
      </c>
    </row>
    <row r="45" spans="1:18" ht="15" hidden="1">
      <c r="R45" s="44" t="e">
        <f>IF(#REF!="","",#REF!)</f>
        <v>#REF!</v>
      </c>
    </row>
    <row r="46" spans="1:18" ht="15" hidden="1">
      <c r="R46" s="44" t="e">
        <f>IF(#REF!="","",#REF!)</f>
        <v>#REF!</v>
      </c>
    </row>
    <row r="47" spans="1:18" ht="15" hidden="1">
      <c r="R47" s="44" t="e">
        <f>IF(#REF!="","",#REF!)</f>
        <v>#REF!</v>
      </c>
    </row>
    <row r="48" spans="1:18" ht="15" hidden="1">
      <c r="R48" s="44" t="e">
        <f>IF(#REF!="","",#REF!)</f>
        <v>#REF!</v>
      </c>
    </row>
    <row r="49" spans="18:18" ht="15" hidden="1">
      <c r="R49" s="44" t="e">
        <f>IF(#REF!="","",#REF!)</f>
        <v>#REF!</v>
      </c>
    </row>
    <row r="50" spans="18:18" ht="15" hidden="1">
      <c r="R50" s="44" t="e">
        <f>IF(#REF!="","",#REF!)</f>
        <v>#REF!</v>
      </c>
    </row>
    <row r="51" spans="18:18" ht="15" hidden="1">
      <c r="R51" s="44" t="e">
        <f>IF(#REF!="","",#REF!)</f>
        <v>#REF!</v>
      </c>
    </row>
    <row r="52" spans="18:18" ht="15" hidden="1">
      <c r="R52" s="44" t="e">
        <f>IF(#REF!="","",#REF!)</f>
        <v>#REF!</v>
      </c>
    </row>
    <row r="53" spans="18:18" ht="15" hidden="1">
      <c r="R53" s="44" t="e">
        <f>IF(#REF!="","",#REF!)</f>
        <v>#REF!</v>
      </c>
    </row>
    <row r="54" spans="18:18" ht="15" hidden="1">
      <c r="R54" s="44" t="e">
        <f>IF(#REF!="","",#REF!)</f>
        <v>#REF!</v>
      </c>
    </row>
    <row r="55" spans="18:18" ht="15" hidden="1">
      <c r="R55" s="44" t="e">
        <f>IF(#REF!="","",#REF!)</f>
        <v>#REF!</v>
      </c>
    </row>
    <row r="56" spans="18:18" ht="15" hidden="1">
      <c r="R56" s="44" t="e">
        <f>IF(#REF!="","",#REF!)</f>
        <v>#REF!</v>
      </c>
    </row>
    <row r="57" spans="18:18" ht="15" hidden="1">
      <c r="R57" s="44" t="e">
        <f>IF(#REF!="","",#REF!)</f>
        <v>#REF!</v>
      </c>
    </row>
    <row r="58" spans="18:18" ht="15" hidden="1">
      <c r="R58" s="44" t="e">
        <f>IF(#REF!="","",#REF!)</f>
        <v>#REF!</v>
      </c>
    </row>
    <row r="59" spans="18:18" ht="15" hidden="1">
      <c r="R59" s="44" t="e">
        <f>IF(#REF!="","",#REF!)</f>
        <v>#REF!</v>
      </c>
    </row>
    <row r="60" spans="18:18" ht="15" hidden="1">
      <c r="R60" s="44" t="e">
        <f>IF(#REF!="","",#REF!)</f>
        <v>#REF!</v>
      </c>
    </row>
    <row r="61" spans="18:18" ht="15" hidden="1">
      <c r="R61" s="44" t="e">
        <f>IF(#REF!="","",#REF!)</f>
        <v>#REF!</v>
      </c>
    </row>
    <row r="62" spans="18:18" ht="15" hidden="1">
      <c r="R62" s="44" t="e">
        <f>IF(#REF!="","",#REF!)</f>
        <v>#REF!</v>
      </c>
    </row>
    <row r="63" spans="18:18" ht="15" hidden="1">
      <c r="R63" s="44" t="e">
        <f>IF(#REF!="","",#REF!)</f>
        <v>#REF!</v>
      </c>
    </row>
    <row r="64" spans="18:18" ht="15" hidden="1">
      <c r="R64" s="44" t="e">
        <f>IF(#REF!="","",#REF!)</f>
        <v>#REF!</v>
      </c>
    </row>
    <row r="65" spans="18:18" ht="15" hidden="1">
      <c r="R65" s="44" t="e">
        <f>IF(#REF!="","",#REF!)</f>
        <v>#REF!</v>
      </c>
    </row>
    <row r="66" spans="18:18" ht="15" hidden="1">
      <c r="R66" s="44" t="e">
        <f>IF(#REF!="","",#REF!)</f>
        <v>#REF!</v>
      </c>
    </row>
    <row r="67" spans="18:18" ht="15" hidden="1">
      <c r="R67" s="44" t="e">
        <f>IF(#REF!="","",#REF!)</f>
        <v>#REF!</v>
      </c>
    </row>
  </sheetData>
  <sheetProtection password="C1FB" sheet="1" scenarios="1" formatColumns="0" formatRows="0" selectLockedCells="1"/>
  <protectedRanges>
    <protectedRange sqref="F14:F16 D6:D9 F6:G13 J6:K13 F17:G24 D13:D19" name="Range12"/>
    <protectedRange sqref="D4:E5 B5:B20 E6:E20 C20:D20" name="Range11"/>
    <protectedRange sqref="D10:D12" name="Range12_1"/>
  </protectedRanges>
  <mergeCells count="28">
    <mergeCell ref="D38:E38"/>
    <mergeCell ref="E14:E15"/>
    <mergeCell ref="B14:B15"/>
    <mergeCell ref="G30:H30"/>
    <mergeCell ref="D34:D35"/>
    <mergeCell ref="D36:D37"/>
    <mergeCell ref="D27:D28"/>
    <mergeCell ref="D30:D31"/>
    <mergeCell ref="D32:D33"/>
    <mergeCell ref="E27:E37"/>
    <mergeCell ref="C28:C30"/>
    <mergeCell ref="C32:C33"/>
    <mergeCell ref="H17:I17"/>
    <mergeCell ref="H18:I18"/>
    <mergeCell ref="H19:I19"/>
    <mergeCell ref="H20:I20"/>
    <mergeCell ref="H24:I24"/>
    <mergeCell ref="H6:I6"/>
    <mergeCell ref="H7:I7"/>
    <mergeCell ref="H8:I8"/>
    <mergeCell ref="H9:I9"/>
    <mergeCell ref="H13:I13"/>
    <mergeCell ref="H10:I10"/>
    <mergeCell ref="H11:I11"/>
    <mergeCell ref="H12:I12"/>
    <mergeCell ref="H21:I21"/>
    <mergeCell ref="H22:I22"/>
    <mergeCell ref="H23:I23"/>
  </mergeCells>
  <dataValidations count="3">
    <dataValidation allowBlank="1" showErrorMessage="1" sqref="G6:G12 K6:K12 G17:G23"/>
    <dataValidation type="list" allowBlank="1" showInputMessage="1" showErrorMessage="1" sqref="D14">
      <formula1>"Hindi, English"</formula1>
    </dataValidation>
    <dataValidation type="textLength" operator="equal" allowBlank="1" showInputMessage="1" showErrorMessage="1" error="मोबाइल नंबर दस अंकों में भरें " sqref="D16">
      <formula1>10</formula1>
    </dataValidation>
  </dataValidations>
  <hyperlinks>
    <hyperlink ref="D36" r:id="rId1"/>
    <hyperlink ref="C34" r:id="rId2"/>
    <hyperlink ref="D11" r:id="rId3" display="ocdcdabok2003@gmail.com"/>
    <hyperlink ref="K20" r:id="rId4"/>
    <hyperlink ref="C35" r:id="rId5"/>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dimension ref="A1:EH413"/>
  <sheetViews>
    <sheetView showGridLines="0" workbookViewId="0">
      <pane xSplit="11" ySplit="6" topLeftCell="AR7" activePane="bottomRight" state="frozen"/>
      <selection pane="topRight" activeCell="J1" sqref="J1"/>
      <selection pane="bottomLeft" activeCell="A7" sqref="A7"/>
      <selection pane="bottomRight" activeCell="AV3" sqref="AV3:AW3"/>
    </sheetView>
  </sheetViews>
  <sheetFormatPr defaultColWidth="0" defaultRowHeight="18.75" zeroHeight="1"/>
  <cols>
    <col min="1" max="1" width="4.75" style="4" customWidth="1"/>
    <col min="2" max="2" width="5.62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4.75" customHeight="1">
      <c r="A1" s="611" t="str">
        <f>IF('Master sheet'!D14="Hindi",'Master sheet'!D8,'Master sheet'!D7)</f>
        <v xml:space="preserve">महात्मा गाँधी राजकीय विद्यालय (अंग्रेजी माध्यम) बर, पाली </v>
      </c>
      <c r="B1" s="612"/>
      <c r="C1" s="612"/>
      <c r="D1" s="612"/>
      <c r="E1" s="612"/>
      <c r="F1" s="612"/>
      <c r="G1" s="612"/>
      <c r="H1" s="612"/>
      <c r="I1" s="612"/>
      <c r="J1" s="612"/>
      <c r="K1" s="612"/>
      <c r="L1" s="612"/>
      <c r="M1" s="612"/>
      <c r="N1" s="612"/>
      <c r="O1" s="613"/>
      <c r="P1" s="619" t="s">
        <v>284</v>
      </c>
      <c r="Q1" s="619"/>
      <c r="R1" s="619"/>
      <c r="S1" s="619"/>
      <c r="T1" s="619"/>
      <c r="U1" s="619"/>
      <c r="V1" s="619"/>
      <c r="W1" s="619"/>
      <c r="X1" s="619"/>
      <c r="Y1" s="619"/>
      <c r="Z1" s="621"/>
      <c r="AA1" s="621"/>
      <c r="AB1" s="621"/>
      <c r="AC1" s="621"/>
      <c r="AD1" s="621"/>
      <c r="AE1" s="621"/>
      <c r="AF1" s="621"/>
      <c r="AG1" s="621"/>
      <c r="AH1" s="621"/>
      <c r="AI1" s="621"/>
      <c r="AJ1" s="621"/>
      <c r="AK1" s="621"/>
      <c r="AL1" s="621"/>
      <c r="AM1" s="621"/>
      <c r="AN1" s="600" t="s">
        <v>57</v>
      </c>
      <c r="AO1" s="600"/>
      <c r="AP1" s="600"/>
      <c r="AQ1" s="600"/>
      <c r="AR1" s="600"/>
      <c r="AS1" s="600"/>
      <c r="AT1" s="560" t="str">
        <f>IF('Master sheet'!$D$14="Hindi","अतिरिक्त विषय ","Extra Subject")</f>
        <v xml:space="preserve">अतिरिक्त विषय </v>
      </c>
      <c r="AU1" s="560"/>
      <c r="AV1" s="560"/>
      <c r="AW1" s="560"/>
      <c r="AX1" s="600"/>
      <c r="AY1" s="600"/>
      <c r="AZ1" s="1"/>
      <c r="BA1" s="1"/>
      <c r="BB1" s="1"/>
      <c r="BC1" s="1"/>
      <c r="BD1" s="1"/>
      <c r="CG1" s="15">
        <f>L3</f>
        <v>0</v>
      </c>
      <c r="CJ1" s="15" t="str">
        <f>AN3</f>
        <v>कार्यानुभव</v>
      </c>
    </row>
    <row r="2" spans="1:88" ht="24.75" customHeight="1" thickBot="1">
      <c r="A2" s="609" t="str">
        <f>IF('Master sheet'!D14="Hindi","रिजल्ट वर्कशीट","RESULT WORKSHEET")</f>
        <v>रिजल्ट वर्कशीट</v>
      </c>
      <c r="B2" s="609"/>
      <c r="C2" s="609"/>
      <c r="D2" s="609"/>
      <c r="E2" s="609"/>
      <c r="F2" s="609"/>
      <c r="G2" s="609"/>
      <c r="H2" s="53"/>
      <c r="I2" s="610" t="str">
        <f>IF('Master sheet'!D12="","",'Master sheet'!D12)</f>
        <v>2025-26</v>
      </c>
      <c r="J2" s="610"/>
      <c r="K2" s="610"/>
      <c r="L2" s="46"/>
      <c r="M2" s="46"/>
      <c r="N2" s="46"/>
      <c r="O2" s="46"/>
      <c r="P2" s="620"/>
      <c r="Q2" s="620"/>
      <c r="R2" s="620"/>
      <c r="S2" s="620"/>
      <c r="T2" s="620"/>
      <c r="U2" s="620"/>
      <c r="V2" s="620"/>
      <c r="W2" s="620"/>
      <c r="X2" s="620"/>
      <c r="Y2" s="620"/>
      <c r="Z2" s="621"/>
      <c r="AA2" s="621"/>
      <c r="AB2" s="621"/>
      <c r="AC2" s="621"/>
      <c r="AD2" s="621"/>
      <c r="AE2" s="621"/>
      <c r="AF2" s="621"/>
      <c r="AG2" s="621"/>
      <c r="AH2" s="621"/>
      <c r="AI2" s="621"/>
      <c r="AJ2" s="621"/>
      <c r="AK2" s="621"/>
      <c r="AL2" s="621"/>
      <c r="AM2" s="621"/>
      <c r="AN2" s="601"/>
      <c r="AO2" s="601"/>
      <c r="AP2" s="601"/>
      <c r="AQ2" s="601"/>
      <c r="AR2" s="601"/>
      <c r="AS2" s="601"/>
      <c r="AT2" s="561"/>
      <c r="AU2" s="561"/>
      <c r="AV2" s="561"/>
      <c r="AW2" s="561"/>
      <c r="AX2" s="601"/>
      <c r="AY2" s="601"/>
      <c r="AZ2" s="1"/>
      <c r="BA2" s="1"/>
      <c r="BB2" s="1"/>
      <c r="BC2" s="1"/>
      <c r="BD2" s="1"/>
      <c r="CG2" s="15">
        <f>S3</f>
        <v>0</v>
      </c>
      <c r="CJ2" s="15" t="str">
        <f>AP3</f>
        <v>कला शिक्षा</v>
      </c>
    </row>
    <row r="3" spans="1:88" s="6" customFormat="1" ht="28.5" customHeight="1" thickTop="1" thickBot="1">
      <c r="A3" s="628" t="str">
        <f>IF('Master sheet'!D14="Hindi","विद्यार्थी की सामान्य जानकारी","General Information of Students")</f>
        <v>विद्यार्थी की सामान्य जानकारी</v>
      </c>
      <c r="B3" s="629"/>
      <c r="C3" s="629"/>
      <c r="D3" s="629"/>
      <c r="E3" s="629"/>
      <c r="F3" s="629"/>
      <c r="G3" s="629"/>
      <c r="H3" s="629"/>
      <c r="I3" s="29" t="str">
        <f>IF('Master sheet'!D14="Hindi","कक्षा  :-","CLASS :- ")</f>
        <v>कक्षा  :-</v>
      </c>
      <c r="J3" s="562" t="s">
        <v>237</v>
      </c>
      <c r="K3" s="563"/>
      <c r="L3" s="569"/>
      <c r="M3" s="570"/>
      <c r="N3" s="381"/>
      <c r="O3" s="374" t="str">
        <f>IF('Master sheet'!$D$14="Hindi","हिंदी","Hindi")</f>
        <v>हिंदी</v>
      </c>
      <c r="P3" s="571" t="str">
        <f>UPPER('Master sheet'!H6)</f>
        <v>MANOJ KUMAR PACHORI</v>
      </c>
      <c r="Q3" s="571"/>
      <c r="R3" s="572"/>
      <c r="S3" s="626"/>
      <c r="T3" s="627"/>
      <c r="U3" s="382"/>
      <c r="V3" s="375" t="str">
        <f>IF('Master sheet'!$D$14="Hindi","अंग्रेजी","English")</f>
        <v>अंग्रेजी</v>
      </c>
      <c r="W3" s="573" t="str">
        <f>UPPER('Master sheet'!H7)</f>
        <v>SAMPAT RAJ</v>
      </c>
      <c r="X3" s="573"/>
      <c r="Y3" s="574"/>
      <c r="Z3" s="622"/>
      <c r="AA3" s="623"/>
      <c r="AB3" s="383"/>
      <c r="AC3" s="376" t="str">
        <f>IF('Master sheet'!$D$14="Hindi","गणित","Maths")</f>
        <v>गणित</v>
      </c>
      <c r="AD3" s="605" t="str">
        <f>UPPER('Master sheet'!H8)</f>
        <v>PRADIP SINGH</v>
      </c>
      <c r="AE3" s="605"/>
      <c r="AF3" s="606"/>
      <c r="AG3" s="624"/>
      <c r="AH3" s="625"/>
      <c r="AI3" s="384"/>
      <c r="AJ3" s="385" t="str">
        <f>IF('Master sheet'!$D$14="Hindi","पर्यावरण अध्ययन","EVS")</f>
        <v>पर्यावरण अध्ययन</v>
      </c>
      <c r="AK3" s="607" t="str">
        <f>UPPER('Master sheet'!H9)</f>
        <v>PUSHPENDRA JAWRA</v>
      </c>
      <c r="AL3" s="607"/>
      <c r="AM3" s="608"/>
      <c r="AN3" s="615" t="str">
        <f>IF('Master sheet'!$D$14="Hindi","कार्यानुभव","WORK EXP.")</f>
        <v>कार्यानुभव</v>
      </c>
      <c r="AO3" s="616"/>
      <c r="AP3" s="615" t="str">
        <f>IF('Master sheet'!$D$14="Hindi","कला शिक्षा","ART EDU.")</f>
        <v>कला शिक्षा</v>
      </c>
      <c r="AQ3" s="616"/>
      <c r="AR3" s="614" t="str">
        <f>IF('Master sheet'!$D$14="Hindi","स्वा. एवं शा. शिक्षा","HE.&amp;PH. EDU.")</f>
        <v>स्वा. एवं शा. शिक्षा</v>
      </c>
      <c r="AS3" s="614"/>
      <c r="AT3" s="558" t="s">
        <v>263</v>
      </c>
      <c r="AU3" s="558"/>
      <c r="AV3" s="558" t="s">
        <v>264</v>
      </c>
      <c r="AW3" s="558"/>
      <c r="AX3" s="617" t="str">
        <f>IF('Master sheet'!$D$14="Hindi","उपस्थिति","Attendance")</f>
        <v>उपस्थिति</v>
      </c>
      <c r="AY3" s="618"/>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6.25" customHeight="1" thickTop="1" thickBot="1">
      <c r="A4" s="575" t="str">
        <f>IF('Master sheet'!D14="Hindi","क्र. स.","Sr. No. ")</f>
        <v>क्र. स.</v>
      </c>
      <c r="B4" s="578" t="str">
        <f>IF('Master sheet'!D14="Hindi","कक्षा","CLASS ")</f>
        <v>कक्षा</v>
      </c>
      <c r="C4" s="578" t="str">
        <f>IF('Master sheet'!D14="Hindi","सेक्शन","Section ")</f>
        <v>सेक्शन</v>
      </c>
      <c r="D4" s="578" t="str">
        <f>IF('Master sheet'!D14="Hindi","प्रवेशांक","SR. NO.")</f>
        <v>प्रवेशांक</v>
      </c>
      <c r="E4" s="578" t="str">
        <f>IF('Master sheet'!D14="Hindi","जन्म दिनांक","Date of Birth")</f>
        <v>जन्म दिनांक</v>
      </c>
      <c r="F4" s="575" t="str">
        <f>IF('Master sheet'!D14="Hindi","विद्यार्थी का नाम","Student's Name")</f>
        <v>विद्यार्थी का नाम</v>
      </c>
      <c r="G4" s="575" t="str">
        <f>IF('Master sheet'!D14="Hindi","पिता का नाम","Father's Name")</f>
        <v>पिता का नाम</v>
      </c>
      <c r="H4" s="575" t="str">
        <f>IF('Master sheet'!D14="Hindi","माता का नाम ","Mother's Name")</f>
        <v xml:space="preserve">माता का नाम </v>
      </c>
      <c r="I4" s="578" t="str">
        <f>IF('Master sheet'!D14="Hindi","कक्षा रोल न. ","Class Roll No.")</f>
        <v xml:space="preserve">कक्षा रोल न. </v>
      </c>
      <c r="J4" s="579" t="str">
        <f>IF('Master sheet'!D14="Hindi","लिंग ","Gender")</f>
        <v xml:space="preserve">लिंग </v>
      </c>
      <c r="K4" s="579" t="str">
        <f>IF('Master sheet'!D14="Hindi","वर्ग  ","Category")</f>
        <v xml:space="preserve">वर्ग  </v>
      </c>
      <c r="L4" s="564"/>
      <c r="M4" s="564"/>
      <c r="N4" s="564"/>
      <c r="O4" s="581" t="str">
        <f>IF('Master sheet'!$D$14="Hindi","अर्द्धवार्षिक","Half Yearly")</f>
        <v>अर्द्धवार्षिक</v>
      </c>
      <c r="P4" s="582"/>
      <c r="Q4" s="581" t="str">
        <f>IF('Master sheet'!$D$14="Hindi","वार्षिक","Yearly")</f>
        <v>वार्षिक</v>
      </c>
      <c r="R4" s="582"/>
      <c r="S4" s="565"/>
      <c r="T4" s="565"/>
      <c r="U4" s="565"/>
      <c r="V4" s="566" t="str">
        <f>IF('Master sheet'!$D$14="Hindi","अर्द्धवार्षिक","Half Yearly")</f>
        <v>अर्द्धवार्षिक</v>
      </c>
      <c r="W4" s="567"/>
      <c r="X4" s="566" t="str">
        <f>IF('Master sheet'!$D$14="Hindi","वार्षिक","Yearly")</f>
        <v>वार्षिक</v>
      </c>
      <c r="Y4" s="567"/>
      <c r="Z4" s="568"/>
      <c r="AA4" s="568"/>
      <c r="AB4" s="568"/>
      <c r="AC4" s="598" t="str">
        <f>IF('Master sheet'!$D$14="Hindi","अर्द्धवार्षिक","Half Yearly")</f>
        <v>अर्द्धवार्षिक</v>
      </c>
      <c r="AD4" s="599"/>
      <c r="AE4" s="598" t="str">
        <f>IF('Master sheet'!$D$14="Hindi","वार्षिक","Yearly")</f>
        <v>वार्षिक</v>
      </c>
      <c r="AF4" s="599"/>
      <c r="AG4" s="597"/>
      <c r="AH4" s="597"/>
      <c r="AI4" s="597"/>
      <c r="AJ4" s="595" t="str">
        <f>IF('Master sheet'!$D$14="Hindi","अर्द्धवार्षिक","Half Yearly")</f>
        <v>अर्द्धवार्षिक</v>
      </c>
      <c r="AK4" s="596"/>
      <c r="AL4" s="595" t="str">
        <f>IF('Master sheet'!$D$14="Hindi","वार्षिक","Yearly")</f>
        <v>वार्षिक</v>
      </c>
      <c r="AM4" s="596"/>
      <c r="AN4" s="602" t="str">
        <f>UPPER('Master sheet'!H10)</f>
        <v>HEMANT AHUJA</v>
      </c>
      <c r="AO4" s="603"/>
      <c r="AP4" s="602" t="str">
        <f>UPPER('Master sheet'!H11)</f>
        <v>SEEMA CHHABA</v>
      </c>
      <c r="AQ4" s="603"/>
      <c r="AR4" s="604" t="str">
        <f>UPPER('Master sheet'!H12)</f>
        <v>LALIT KUMAR</v>
      </c>
      <c r="AS4" s="604"/>
      <c r="AT4" s="559"/>
      <c r="AU4" s="559"/>
      <c r="AV4" s="559"/>
      <c r="AW4" s="559"/>
      <c r="AX4" s="592" t="str">
        <f>IF('Master sheet'!$D$14="Hindi","कुल कार्य दिवस","Total Meeting")</f>
        <v>कुल कार्य दिवस</v>
      </c>
      <c r="AY4" s="592" t="str">
        <f>IF('Master sheet'!$D$14="Hindi","कुल उपस्थिति","Total Attendance")</f>
        <v>कुल उपस्थिति</v>
      </c>
      <c r="AZ4" s="1"/>
      <c r="BA4" s="1"/>
      <c r="BB4" s="1"/>
      <c r="BC4" s="1"/>
      <c r="BD4" s="1"/>
      <c r="BP4" s="15"/>
      <c r="CG4" s="15">
        <f>Z3</f>
        <v>0</v>
      </c>
    </row>
    <row r="5" spans="1:88" ht="92.25" customHeight="1" thickTop="1" thickBot="1">
      <c r="A5" s="576"/>
      <c r="B5" s="579"/>
      <c r="C5" s="579"/>
      <c r="D5" s="579"/>
      <c r="E5" s="579"/>
      <c r="F5" s="576"/>
      <c r="G5" s="576"/>
      <c r="H5" s="576"/>
      <c r="I5" s="579"/>
      <c r="J5" s="579"/>
      <c r="K5" s="579"/>
      <c r="L5" s="564"/>
      <c r="M5" s="564"/>
      <c r="N5" s="564"/>
      <c r="O5" s="254" t="str">
        <f>IF('Master sheet'!$D$14="Hindi","लिखित","Written")</f>
        <v>लिखित</v>
      </c>
      <c r="P5" s="254" t="str">
        <f>IF('Master sheet'!$D$14="Hindi","मौखिक","Oral")</f>
        <v>मौखिक</v>
      </c>
      <c r="Q5" s="254" t="str">
        <f>IF('Master sheet'!$D$14="Hindi","लिखित","Written")</f>
        <v>लिखित</v>
      </c>
      <c r="R5" s="254" t="str">
        <f>IF('Master sheet'!$D$14="Hindi","मौखिक","Oral")</f>
        <v>मौखिक</v>
      </c>
      <c r="S5" s="565"/>
      <c r="T5" s="565"/>
      <c r="U5" s="565"/>
      <c r="V5" s="255" t="str">
        <f>IF('Master sheet'!$D$14="Hindi","लिखित","Written")</f>
        <v>लिखित</v>
      </c>
      <c r="W5" s="255" t="str">
        <f>IF('Master sheet'!$D$14="Hindi","मौखिक","Oral")</f>
        <v>मौखिक</v>
      </c>
      <c r="X5" s="255" t="str">
        <f>IF('Master sheet'!$D$14="Hindi","लिखित","Written")</f>
        <v>लिखित</v>
      </c>
      <c r="Y5" s="255" t="str">
        <f>IF('Master sheet'!$D$14="Hindi","मौखिक","Oral")</f>
        <v>मौखिक</v>
      </c>
      <c r="Z5" s="568"/>
      <c r="AA5" s="568"/>
      <c r="AB5" s="568"/>
      <c r="AC5" s="256" t="str">
        <f>IF('Master sheet'!$D$14="Hindi","लिखित","Written")</f>
        <v>लिखित</v>
      </c>
      <c r="AD5" s="256" t="str">
        <f>IF('Master sheet'!$D$14="Hindi","मौखिक","Oral")</f>
        <v>मौखिक</v>
      </c>
      <c r="AE5" s="256" t="str">
        <f>IF('Master sheet'!$D$14="Hindi","लिखित","Written")</f>
        <v>लिखित</v>
      </c>
      <c r="AF5" s="256" t="str">
        <f>IF('Master sheet'!$D$14="Hindi","मौखिक","Oral")</f>
        <v>मौखिक</v>
      </c>
      <c r="AG5" s="597"/>
      <c r="AH5" s="597"/>
      <c r="AI5" s="597"/>
      <c r="AJ5" s="257" t="str">
        <f>IF('Master sheet'!$D$14="Hindi","लिखित","Written")</f>
        <v>लिखित</v>
      </c>
      <c r="AK5" s="257" t="str">
        <f>IF('Master sheet'!$D$14="Hindi","मौखिक","Oral")</f>
        <v>मौखिक</v>
      </c>
      <c r="AL5" s="257" t="str">
        <f>IF('Master sheet'!$D$14="Hindi","लिखित","Written")</f>
        <v>लिखित</v>
      </c>
      <c r="AM5" s="257" t="str">
        <f>IF('Master sheet'!$D$14="Hindi","मौखिक","Oral")</f>
        <v>मौखिक</v>
      </c>
      <c r="AN5" s="258" t="str">
        <f>IF('Master sheet'!$D$14="Hindi","अर्द्धवार्षिक","Half Yearly")</f>
        <v>अर्द्धवार्षिक</v>
      </c>
      <c r="AO5" s="258" t="str">
        <f>IF('Master sheet'!$D$14="Hindi","वार्षिक","Yearly")</f>
        <v>वार्षिक</v>
      </c>
      <c r="AP5" s="258" t="str">
        <f>IF('Master sheet'!$D$14="Hindi","अर्द्धवार्षिक","Half Yearly")</f>
        <v>अर्द्धवार्षिक</v>
      </c>
      <c r="AQ5" s="258" t="str">
        <f>IF('Master sheet'!$D$14="Hindi","वार्षिक","Yearly")</f>
        <v>वार्षिक</v>
      </c>
      <c r="AR5" s="258" t="str">
        <f>IF('Master sheet'!$D$14="Hindi","अर्द्धवार्षिक","Half Yearly")</f>
        <v>अर्द्धवार्षिक</v>
      </c>
      <c r="AS5" s="258" t="str">
        <f>IF('Master sheet'!$D$14="Hindi","वार्षिक","Yearly")</f>
        <v>वार्षिक</v>
      </c>
      <c r="AT5" s="343" t="str">
        <f>IF('Master sheet'!$D$14="Hindi","अर्द्धवार्षिक","Half Yearly")</f>
        <v>अर्द्धवार्षिक</v>
      </c>
      <c r="AU5" s="343" t="str">
        <f>IF('Master sheet'!$D$14="Hindi","वार्षिक","Yearly")</f>
        <v>वार्षिक</v>
      </c>
      <c r="AV5" s="343" t="str">
        <f>IF('Master sheet'!$D$14="Hindi","अर्द्धवार्षिक","Half Yearly")</f>
        <v>अर्द्धवार्षिक</v>
      </c>
      <c r="AW5" s="343" t="str">
        <f>IF('Master sheet'!$D$14="Hindi","वार्षिक","Yearly")</f>
        <v>वार्षिक</v>
      </c>
      <c r="AX5" s="592"/>
      <c r="AY5" s="592"/>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1" customHeight="1" thickTop="1" thickBot="1">
      <c r="A6" s="577"/>
      <c r="B6" s="580"/>
      <c r="C6" s="580"/>
      <c r="D6" s="580"/>
      <c r="E6" s="580"/>
      <c r="F6" s="577"/>
      <c r="G6" s="577"/>
      <c r="H6" s="577"/>
      <c r="I6" s="580"/>
      <c r="J6" s="580"/>
      <c r="K6" s="580"/>
      <c r="L6" s="367"/>
      <c r="M6" s="367"/>
      <c r="N6" s="367"/>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85" t="s">
        <v>33</v>
      </c>
      <c r="BB6" s="586"/>
      <c r="BC6" s="586"/>
      <c r="BD6" s="1"/>
      <c r="BP6" s="15"/>
      <c r="BR6" s="15">
        <v>1</v>
      </c>
      <c r="BS6" s="15">
        <v>1</v>
      </c>
      <c r="BT6" s="15">
        <v>2</v>
      </c>
      <c r="BU6" s="15">
        <v>2</v>
      </c>
      <c r="BV6" s="15">
        <v>3</v>
      </c>
      <c r="BW6" s="15">
        <v>3</v>
      </c>
      <c r="BX6" s="15">
        <v>4</v>
      </c>
      <c r="BY6" s="15">
        <v>4</v>
      </c>
      <c r="BZ6" s="15">
        <v>5</v>
      </c>
      <c r="CA6" s="15">
        <v>5</v>
      </c>
      <c r="CB6" s="15">
        <v>6</v>
      </c>
      <c r="CC6" s="15">
        <v>6</v>
      </c>
      <c r="CG6" s="15" t="e">
        <f>#REF!</f>
        <v>#REF!</v>
      </c>
    </row>
    <row r="7" spans="1:88" ht="21.95" customHeight="1">
      <c r="A7" s="234">
        <v>1</v>
      </c>
      <c r="B7" s="235" t="s">
        <v>240</v>
      </c>
      <c r="C7" s="236" t="s">
        <v>6</v>
      </c>
      <c r="D7" s="237">
        <v>936</v>
      </c>
      <c r="E7" s="238" t="s">
        <v>59</v>
      </c>
      <c r="F7" s="239" t="s">
        <v>149</v>
      </c>
      <c r="G7" s="239" t="s">
        <v>150</v>
      </c>
      <c r="H7" s="240" t="s">
        <v>151</v>
      </c>
      <c r="I7" s="241">
        <v>101</v>
      </c>
      <c r="J7" s="242" t="s">
        <v>7</v>
      </c>
      <c r="K7" s="243" t="s">
        <v>8</v>
      </c>
      <c r="L7" s="9"/>
      <c r="M7" s="10"/>
      <c r="N7" s="10"/>
      <c r="O7" s="10">
        <v>25</v>
      </c>
      <c r="P7" s="30">
        <v>62</v>
      </c>
      <c r="Q7" s="33">
        <v>29</v>
      </c>
      <c r="R7" s="10">
        <v>25</v>
      </c>
      <c r="S7" s="457"/>
      <c r="T7" s="458"/>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v>45</v>
      </c>
      <c r="AU7" s="10">
        <v>46</v>
      </c>
      <c r="AV7" s="10">
        <v>47</v>
      </c>
      <c r="AW7" s="10">
        <v>48</v>
      </c>
      <c r="AX7" s="9">
        <v>220</v>
      </c>
      <c r="AY7" s="65">
        <v>170</v>
      </c>
      <c r="AZ7" s="1"/>
      <c r="BA7" s="1"/>
      <c r="BB7" s="1"/>
      <c r="BC7" s="1"/>
      <c r="BD7" s="3"/>
      <c r="BP7" s="15"/>
      <c r="BQ7" s="15">
        <f>IF(I7="","",I7)</f>
        <v>101</v>
      </c>
      <c r="BR7" s="23">
        <f>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ht="21.95" customHeight="1">
      <c r="A8" s="244">
        <v>2</v>
      </c>
      <c r="B8" s="245" t="s">
        <v>240</v>
      </c>
      <c r="C8" s="246" t="s">
        <v>6</v>
      </c>
      <c r="D8" s="247">
        <v>944</v>
      </c>
      <c r="E8" s="248">
        <v>42005</v>
      </c>
      <c r="F8" s="249" t="s">
        <v>152</v>
      </c>
      <c r="G8" s="249" t="s">
        <v>153</v>
      </c>
      <c r="H8" s="250" t="s">
        <v>15</v>
      </c>
      <c r="I8" s="251">
        <v>102</v>
      </c>
      <c r="J8" s="252" t="s">
        <v>9</v>
      </c>
      <c r="K8" s="253" t="s">
        <v>8</v>
      </c>
      <c r="L8" s="11"/>
      <c r="M8" s="7"/>
      <c r="N8" s="7"/>
      <c r="O8" s="7">
        <v>20</v>
      </c>
      <c r="P8" s="31">
        <v>63</v>
      </c>
      <c r="Q8" s="34">
        <v>21</v>
      </c>
      <c r="R8" s="7">
        <v>20</v>
      </c>
      <c r="S8" s="459"/>
      <c r="T8" s="460"/>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v>46</v>
      </c>
      <c r="AU8" s="7">
        <v>32</v>
      </c>
      <c r="AV8" s="7">
        <v>42</v>
      </c>
      <c r="AW8" s="7">
        <v>41</v>
      </c>
      <c r="AX8" s="11">
        <v>220</v>
      </c>
      <c r="AY8" s="66">
        <v>168</v>
      </c>
      <c r="AZ8" s="1"/>
      <c r="BA8" s="587" t="s">
        <v>234</v>
      </c>
      <c r="BB8" s="587"/>
      <c r="BC8" s="587"/>
      <c r="BD8" s="1"/>
      <c r="BP8" s="15"/>
      <c r="BQ8" s="15">
        <f t="shared" ref="BQ8:BQ71" si="0">IF(I8="","",I8)</f>
        <v>102</v>
      </c>
      <c r="BR8" s="23">
        <f t="shared" ref="BR8:BR71" si="1">IF(AND(L8="",M8="",N8="",P8=""),"",SUM(L8,M8,N8,O8,P8))</f>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ht="21.95" customHeight="1">
      <c r="A9" s="244">
        <v>3</v>
      </c>
      <c r="B9" s="245" t="s">
        <v>240</v>
      </c>
      <c r="C9" s="246" t="s">
        <v>6</v>
      </c>
      <c r="D9" s="247">
        <v>934</v>
      </c>
      <c r="E9" s="248">
        <v>42348</v>
      </c>
      <c r="F9" s="249" t="s">
        <v>154</v>
      </c>
      <c r="G9" s="249" t="s">
        <v>155</v>
      </c>
      <c r="H9" s="250" t="s">
        <v>156</v>
      </c>
      <c r="I9" s="251">
        <v>103</v>
      </c>
      <c r="J9" s="252" t="s">
        <v>9</v>
      </c>
      <c r="K9" s="253" t="s">
        <v>8</v>
      </c>
      <c r="L9" s="11"/>
      <c r="M9" s="7"/>
      <c r="N9" s="7"/>
      <c r="O9" s="7">
        <v>21</v>
      </c>
      <c r="P9" s="31">
        <v>69</v>
      </c>
      <c r="Q9" s="34">
        <v>27</v>
      </c>
      <c r="R9" s="7">
        <v>21</v>
      </c>
      <c r="S9" s="459"/>
      <c r="T9" s="460"/>
      <c r="U9" s="460"/>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v>46</v>
      </c>
      <c r="AU9" s="7">
        <v>32</v>
      </c>
      <c r="AV9" s="7">
        <v>42</v>
      </c>
      <c r="AW9" s="7">
        <v>41</v>
      </c>
      <c r="AX9" s="11">
        <v>220</v>
      </c>
      <c r="AY9" s="66">
        <v>160</v>
      </c>
      <c r="AZ9" s="1"/>
      <c r="BA9" s="1"/>
      <c r="BB9" s="1"/>
      <c r="BC9" s="1"/>
      <c r="BD9" s="1"/>
      <c r="BP9" s="15"/>
      <c r="BQ9" s="15">
        <f t="shared" si="0"/>
        <v>103</v>
      </c>
      <c r="BR9" s="23">
        <f t="shared" si="1"/>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ht="21.95" customHeight="1">
      <c r="A10" s="244">
        <v>4</v>
      </c>
      <c r="B10" s="245" t="s">
        <v>240</v>
      </c>
      <c r="C10" s="246" t="s">
        <v>6</v>
      </c>
      <c r="D10" s="247">
        <v>926</v>
      </c>
      <c r="E10" s="248">
        <v>42491</v>
      </c>
      <c r="F10" s="249" t="s">
        <v>157</v>
      </c>
      <c r="G10" s="249" t="s">
        <v>158</v>
      </c>
      <c r="H10" s="250" t="s">
        <v>20</v>
      </c>
      <c r="I10" s="251">
        <v>104</v>
      </c>
      <c r="J10" s="252" t="s">
        <v>9</v>
      </c>
      <c r="K10" s="253" t="s">
        <v>8</v>
      </c>
      <c r="L10" s="11"/>
      <c r="M10" s="7"/>
      <c r="N10" s="7"/>
      <c r="O10" s="7">
        <v>23</v>
      </c>
      <c r="P10" s="31">
        <v>68</v>
      </c>
      <c r="Q10" s="34">
        <v>25</v>
      </c>
      <c r="R10" s="7">
        <v>24</v>
      </c>
      <c r="S10" s="459"/>
      <c r="T10" s="460"/>
      <c r="U10" s="460"/>
      <c r="V10" s="7">
        <v>14</v>
      </c>
      <c r="W10" s="36">
        <v>32</v>
      </c>
      <c r="X10" s="34">
        <v>12</v>
      </c>
      <c r="Y10" s="7">
        <v>30</v>
      </c>
      <c r="Z10" s="11"/>
      <c r="AA10" s="7"/>
      <c r="AB10" s="7"/>
      <c r="AC10" s="7">
        <v>25</v>
      </c>
      <c r="AD10" s="31">
        <v>61</v>
      </c>
      <c r="AE10" s="34">
        <v>25</v>
      </c>
      <c r="AF10" s="7">
        <v>63</v>
      </c>
      <c r="AG10" s="11"/>
      <c r="AH10" s="7"/>
      <c r="AI10" s="7"/>
      <c r="AJ10" s="7">
        <v>35</v>
      </c>
      <c r="AK10" s="31"/>
      <c r="AL10" s="34">
        <v>48</v>
      </c>
      <c r="AM10" s="7"/>
      <c r="AN10" s="11">
        <v>20</v>
      </c>
      <c r="AO10" s="7" t="s">
        <v>4</v>
      </c>
      <c r="AP10" s="11">
        <v>11</v>
      </c>
      <c r="AQ10" s="7">
        <v>25</v>
      </c>
      <c r="AR10" s="11">
        <v>46</v>
      </c>
      <c r="AS10" s="7">
        <v>36</v>
      </c>
      <c r="AT10" s="7">
        <v>46</v>
      </c>
      <c r="AU10" s="7">
        <v>32</v>
      </c>
      <c r="AV10" s="7">
        <v>42</v>
      </c>
      <c r="AW10" s="7">
        <v>41</v>
      </c>
      <c r="AX10" s="11">
        <v>220</v>
      </c>
      <c r="AY10" s="66">
        <v>188</v>
      </c>
      <c r="AZ10" s="1"/>
      <c r="BA10" s="593" t="s">
        <v>0</v>
      </c>
      <c r="BB10" s="594"/>
      <c r="BC10" s="594"/>
      <c r="BD10" s="1"/>
      <c r="BP10" s="15"/>
      <c r="BQ10" s="15">
        <f t="shared" si="0"/>
        <v>104</v>
      </c>
      <c r="BR10" s="23">
        <f t="shared" si="1"/>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1.95" customHeight="1">
      <c r="A11" s="244">
        <v>5</v>
      </c>
      <c r="B11" s="245" t="s">
        <v>240</v>
      </c>
      <c r="C11" s="246" t="s">
        <v>6</v>
      </c>
      <c r="D11" s="247">
        <v>951</v>
      </c>
      <c r="E11" s="248" t="s">
        <v>60</v>
      </c>
      <c r="F11" s="249" t="s">
        <v>159</v>
      </c>
      <c r="G11" s="249" t="s">
        <v>30</v>
      </c>
      <c r="H11" s="250" t="s">
        <v>22</v>
      </c>
      <c r="I11" s="251">
        <v>105</v>
      </c>
      <c r="J11" s="252" t="s">
        <v>9</v>
      </c>
      <c r="K11" s="253" t="s">
        <v>8</v>
      </c>
      <c r="L11" s="11"/>
      <c r="M11" s="7"/>
      <c r="N11" s="7"/>
      <c r="O11" s="7">
        <v>25</v>
      </c>
      <c r="P11" s="31">
        <v>67</v>
      </c>
      <c r="Q11" s="34">
        <v>26</v>
      </c>
      <c r="R11" s="7">
        <v>21</v>
      </c>
      <c r="S11" s="459"/>
      <c r="T11" s="460"/>
      <c r="U11" s="460"/>
      <c r="V11" s="7">
        <v>15</v>
      </c>
      <c r="W11" s="36">
        <v>31</v>
      </c>
      <c r="X11" s="34">
        <v>12</v>
      </c>
      <c r="Y11" s="7">
        <v>32</v>
      </c>
      <c r="Z11" s="11"/>
      <c r="AA11" s="7"/>
      <c r="AB11" s="7"/>
      <c r="AC11" s="7">
        <v>26</v>
      </c>
      <c r="AD11" s="31">
        <v>64</v>
      </c>
      <c r="AE11" s="34">
        <v>24</v>
      </c>
      <c r="AF11" s="7">
        <v>65</v>
      </c>
      <c r="AG11" s="11"/>
      <c r="AH11" s="7"/>
      <c r="AI11" s="7"/>
      <c r="AJ11" s="7">
        <v>42</v>
      </c>
      <c r="AK11" s="31"/>
      <c r="AL11" s="34">
        <v>48</v>
      </c>
      <c r="AM11" s="7"/>
      <c r="AN11" s="11">
        <v>22</v>
      </c>
      <c r="AO11" s="7">
        <v>24</v>
      </c>
      <c r="AP11" s="11">
        <v>11</v>
      </c>
      <c r="AQ11" s="7">
        <v>24</v>
      </c>
      <c r="AR11" s="11">
        <v>47</v>
      </c>
      <c r="AS11" s="7">
        <v>36</v>
      </c>
      <c r="AT11" s="7">
        <v>46</v>
      </c>
      <c r="AU11" s="7">
        <v>32</v>
      </c>
      <c r="AV11" s="7">
        <v>42</v>
      </c>
      <c r="AW11" s="7">
        <v>41</v>
      </c>
      <c r="AX11" s="11">
        <v>220</v>
      </c>
      <c r="AY11" s="66">
        <v>188</v>
      </c>
      <c r="AZ11" s="1"/>
      <c r="BA11" s="593"/>
      <c r="BB11" s="594"/>
      <c r="BC11" s="594"/>
      <c r="BD11" s="1"/>
      <c r="BP11" s="15"/>
      <c r="BQ11" s="15">
        <f t="shared" si="0"/>
        <v>105</v>
      </c>
      <c r="BR11" s="23">
        <f t="shared" si="1"/>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ht="21.95" customHeight="1">
      <c r="A12" s="244">
        <v>6</v>
      </c>
      <c r="B12" s="245" t="s">
        <v>240</v>
      </c>
      <c r="C12" s="246" t="s">
        <v>6</v>
      </c>
      <c r="D12" s="247">
        <v>939</v>
      </c>
      <c r="E12" s="248" t="s">
        <v>61</v>
      </c>
      <c r="F12" s="249" t="s">
        <v>160</v>
      </c>
      <c r="G12" s="249" t="s">
        <v>161</v>
      </c>
      <c r="H12" s="250" t="s">
        <v>162</v>
      </c>
      <c r="I12" s="251">
        <v>106</v>
      </c>
      <c r="J12" s="252" t="s">
        <v>7</v>
      </c>
      <c r="K12" s="253" t="s">
        <v>8</v>
      </c>
      <c r="L12" s="11"/>
      <c r="M12" s="7"/>
      <c r="N12" s="7"/>
      <c r="O12" s="7">
        <v>26</v>
      </c>
      <c r="P12" s="31">
        <v>64</v>
      </c>
      <c r="Q12" s="34">
        <v>28</v>
      </c>
      <c r="R12" s="7">
        <v>20</v>
      </c>
      <c r="S12" s="459"/>
      <c r="T12" s="460"/>
      <c r="U12" s="460"/>
      <c r="V12" s="7">
        <v>12</v>
      </c>
      <c r="W12" s="36">
        <v>30</v>
      </c>
      <c r="X12" s="34">
        <v>10</v>
      </c>
      <c r="Y12" s="7">
        <v>31</v>
      </c>
      <c r="Z12" s="11"/>
      <c r="AA12" s="7"/>
      <c r="AB12" s="7"/>
      <c r="AC12" s="7">
        <v>25</v>
      </c>
      <c r="AD12" s="31">
        <v>64</v>
      </c>
      <c r="AE12" s="34">
        <v>21</v>
      </c>
      <c r="AF12" s="7">
        <v>64</v>
      </c>
      <c r="AG12" s="11"/>
      <c r="AH12" s="7"/>
      <c r="AI12" s="7"/>
      <c r="AJ12" s="7">
        <v>36</v>
      </c>
      <c r="AK12" s="31"/>
      <c r="AL12" s="34">
        <v>47</v>
      </c>
      <c r="AM12" s="7"/>
      <c r="AN12" s="11">
        <v>21</v>
      </c>
      <c r="AO12" s="7">
        <v>22</v>
      </c>
      <c r="AP12" s="11">
        <v>12</v>
      </c>
      <c r="AQ12" s="7">
        <v>21</v>
      </c>
      <c r="AR12" s="11">
        <v>48</v>
      </c>
      <c r="AS12" s="7">
        <v>36</v>
      </c>
      <c r="AT12" s="7">
        <v>46</v>
      </c>
      <c r="AU12" s="7">
        <v>32</v>
      </c>
      <c r="AV12" s="7">
        <v>42</v>
      </c>
      <c r="AW12" s="7">
        <v>41</v>
      </c>
      <c r="AX12" s="11">
        <v>220</v>
      </c>
      <c r="AY12" s="66">
        <v>180</v>
      </c>
      <c r="AZ12" s="1"/>
      <c r="BA12" s="590" t="s">
        <v>1</v>
      </c>
      <c r="BB12" s="591"/>
      <c r="BC12" s="591"/>
      <c r="BD12" s="1"/>
      <c r="BP12" s="15"/>
      <c r="BQ12" s="15">
        <f t="shared" si="0"/>
        <v>106</v>
      </c>
      <c r="BR12" s="23">
        <f t="shared" si="1"/>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ht="21.95" customHeight="1">
      <c r="A13" s="244">
        <v>7</v>
      </c>
      <c r="B13" s="245" t="s">
        <v>240</v>
      </c>
      <c r="C13" s="246" t="s">
        <v>6</v>
      </c>
      <c r="D13" s="247">
        <v>942</v>
      </c>
      <c r="E13" s="248" t="s">
        <v>62</v>
      </c>
      <c r="F13" s="249" t="s">
        <v>163</v>
      </c>
      <c r="G13" s="249" t="s">
        <v>19</v>
      </c>
      <c r="H13" s="250" t="s">
        <v>164</v>
      </c>
      <c r="I13" s="251">
        <v>108</v>
      </c>
      <c r="J13" s="252" t="s">
        <v>9</v>
      </c>
      <c r="K13" s="253" t="s">
        <v>8</v>
      </c>
      <c r="L13" s="11"/>
      <c r="M13" s="7"/>
      <c r="N13" s="7"/>
      <c r="O13" s="7">
        <v>24</v>
      </c>
      <c r="P13" s="31">
        <v>65</v>
      </c>
      <c r="Q13" s="34">
        <v>29</v>
      </c>
      <c r="R13" s="7">
        <v>25</v>
      </c>
      <c r="S13" s="459"/>
      <c r="T13" s="460"/>
      <c r="U13" s="460"/>
      <c r="V13" s="7">
        <v>13</v>
      </c>
      <c r="W13" s="36">
        <v>32</v>
      </c>
      <c r="X13" s="34">
        <v>12</v>
      </c>
      <c r="Y13" s="7">
        <v>34</v>
      </c>
      <c r="Z13" s="11"/>
      <c r="AA13" s="7"/>
      <c r="AB13" s="7"/>
      <c r="AC13" s="7">
        <v>24</v>
      </c>
      <c r="AD13" s="31">
        <v>64</v>
      </c>
      <c r="AE13" s="34">
        <v>20</v>
      </c>
      <c r="AF13" s="7">
        <v>69</v>
      </c>
      <c r="AG13" s="11"/>
      <c r="AH13" s="7"/>
      <c r="AI13" s="7"/>
      <c r="AJ13" s="7">
        <v>32</v>
      </c>
      <c r="AK13" s="31"/>
      <c r="AL13" s="34">
        <v>48</v>
      </c>
      <c r="AM13" s="7"/>
      <c r="AN13" s="11" t="s">
        <v>31</v>
      </c>
      <c r="AO13" s="7">
        <v>25</v>
      </c>
      <c r="AP13" s="11">
        <v>13</v>
      </c>
      <c r="AQ13" s="7">
        <v>20</v>
      </c>
      <c r="AR13" s="11">
        <v>23</v>
      </c>
      <c r="AS13" s="7">
        <v>36</v>
      </c>
      <c r="AT13" s="7">
        <v>46</v>
      </c>
      <c r="AU13" s="7">
        <v>32</v>
      </c>
      <c r="AV13" s="7">
        <v>42</v>
      </c>
      <c r="AW13" s="7">
        <v>41</v>
      </c>
      <c r="AX13" s="11">
        <v>220</v>
      </c>
      <c r="AY13" s="66">
        <v>180</v>
      </c>
      <c r="AZ13" s="1"/>
      <c r="BA13" s="590"/>
      <c r="BB13" s="591"/>
      <c r="BC13" s="591"/>
      <c r="BD13" s="1"/>
      <c r="BP13" s="15"/>
      <c r="BQ13" s="15">
        <f t="shared" si="0"/>
        <v>108</v>
      </c>
      <c r="BR13" s="23">
        <f t="shared" si="1"/>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ht="21.95" customHeight="1">
      <c r="A14" s="244">
        <v>8</v>
      </c>
      <c r="B14" s="245" t="s">
        <v>240</v>
      </c>
      <c r="C14" s="246" t="s">
        <v>6</v>
      </c>
      <c r="D14" s="247">
        <v>925</v>
      </c>
      <c r="E14" s="248" t="s">
        <v>63</v>
      </c>
      <c r="F14" s="249" t="s">
        <v>165</v>
      </c>
      <c r="G14" s="249" t="s">
        <v>166</v>
      </c>
      <c r="H14" s="250" t="s">
        <v>29</v>
      </c>
      <c r="I14" s="251">
        <v>109</v>
      </c>
      <c r="J14" s="252" t="s">
        <v>7</v>
      </c>
      <c r="K14" s="253" t="s">
        <v>8</v>
      </c>
      <c r="L14" s="11"/>
      <c r="M14" s="7"/>
      <c r="N14" s="7"/>
      <c r="O14" s="7">
        <v>28</v>
      </c>
      <c r="P14" s="31">
        <v>61</v>
      </c>
      <c r="Q14" s="34">
        <v>24</v>
      </c>
      <c r="R14" s="7">
        <v>24</v>
      </c>
      <c r="S14" s="459"/>
      <c r="T14" s="460"/>
      <c r="U14" s="460"/>
      <c r="V14" s="7">
        <v>10</v>
      </c>
      <c r="W14" s="36">
        <v>31</v>
      </c>
      <c r="X14" s="34">
        <v>14</v>
      </c>
      <c r="Y14" s="7">
        <v>32</v>
      </c>
      <c r="Z14" s="11"/>
      <c r="AA14" s="7"/>
      <c r="AB14" s="7"/>
      <c r="AC14" s="7">
        <v>21</v>
      </c>
      <c r="AD14" s="31">
        <v>64</v>
      </c>
      <c r="AE14" s="34">
        <v>23</v>
      </c>
      <c r="AF14" s="7">
        <v>68</v>
      </c>
      <c r="AG14" s="11"/>
      <c r="AH14" s="7"/>
      <c r="AI14" s="7"/>
      <c r="AJ14" s="7">
        <v>30</v>
      </c>
      <c r="AK14" s="31"/>
      <c r="AL14" s="34">
        <v>49</v>
      </c>
      <c r="AM14" s="7"/>
      <c r="AN14" s="11">
        <v>23</v>
      </c>
      <c r="AO14" s="7">
        <v>24</v>
      </c>
      <c r="AP14" s="11">
        <v>13</v>
      </c>
      <c r="AQ14" s="7">
        <v>23</v>
      </c>
      <c r="AR14" s="11">
        <v>45</v>
      </c>
      <c r="AS14" s="7">
        <v>36</v>
      </c>
      <c r="AT14" s="7">
        <v>46</v>
      </c>
      <c r="AU14" s="7">
        <v>32</v>
      </c>
      <c r="AV14" s="7">
        <v>42</v>
      </c>
      <c r="AW14" s="7">
        <v>41</v>
      </c>
      <c r="AX14" s="11">
        <v>220</v>
      </c>
      <c r="AY14" s="66">
        <v>160</v>
      </c>
      <c r="AZ14" s="1"/>
      <c r="BA14" s="588" t="s">
        <v>5</v>
      </c>
      <c r="BB14" s="589"/>
      <c r="BC14" s="589"/>
      <c r="BD14" s="1"/>
      <c r="BP14" s="15"/>
      <c r="BQ14" s="15">
        <f t="shared" si="0"/>
        <v>109</v>
      </c>
      <c r="BR14" s="23">
        <f t="shared" si="1"/>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ht="21.95" customHeight="1">
      <c r="A15" s="244">
        <v>9</v>
      </c>
      <c r="B15" s="245" t="s">
        <v>240</v>
      </c>
      <c r="C15" s="246" t="s">
        <v>6</v>
      </c>
      <c r="D15" s="247">
        <v>952</v>
      </c>
      <c r="E15" s="248">
        <v>42047</v>
      </c>
      <c r="F15" s="249" t="s">
        <v>167</v>
      </c>
      <c r="G15" s="249" t="s">
        <v>168</v>
      </c>
      <c r="H15" s="250" t="s">
        <v>169</v>
      </c>
      <c r="I15" s="251">
        <v>110</v>
      </c>
      <c r="J15" s="252" t="s">
        <v>9</v>
      </c>
      <c r="K15" s="253" t="s">
        <v>10</v>
      </c>
      <c r="L15" s="11"/>
      <c r="M15" s="7"/>
      <c r="N15" s="7"/>
      <c r="O15" s="7">
        <v>29</v>
      </c>
      <c r="P15" s="31">
        <v>62</v>
      </c>
      <c r="Q15" s="34">
        <v>24</v>
      </c>
      <c r="R15" s="7">
        <v>21</v>
      </c>
      <c r="S15" s="459"/>
      <c r="T15" s="460"/>
      <c r="U15" s="460"/>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v>46</v>
      </c>
      <c r="AU15" s="7">
        <v>32</v>
      </c>
      <c r="AV15" s="7">
        <v>42</v>
      </c>
      <c r="AW15" s="7">
        <v>41</v>
      </c>
      <c r="AX15" s="11">
        <v>220</v>
      </c>
      <c r="AY15" s="66">
        <v>156</v>
      </c>
      <c r="AZ15" s="1"/>
      <c r="BA15" s="588"/>
      <c r="BB15" s="589"/>
      <c r="BC15" s="589"/>
      <c r="BD15" s="1"/>
      <c r="BP15" s="15"/>
      <c r="BQ15" s="15">
        <f t="shared" si="0"/>
        <v>110</v>
      </c>
      <c r="BR15" s="23">
        <f t="shared" si="1"/>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ht="21.95" customHeight="1">
      <c r="A16" s="244">
        <v>10</v>
      </c>
      <c r="B16" s="245" t="s">
        <v>240</v>
      </c>
      <c r="C16" s="246" t="s">
        <v>6</v>
      </c>
      <c r="D16" s="247">
        <v>931</v>
      </c>
      <c r="E16" s="248" t="s">
        <v>64</v>
      </c>
      <c r="F16" s="249" t="s">
        <v>170</v>
      </c>
      <c r="G16" s="249" t="s">
        <v>171</v>
      </c>
      <c r="H16" s="250" t="s">
        <v>21</v>
      </c>
      <c r="I16" s="251">
        <v>111</v>
      </c>
      <c r="J16" s="252" t="s">
        <v>9</v>
      </c>
      <c r="K16" s="253" t="s">
        <v>8</v>
      </c>
      <c r="L16" s="11"/>
      <c r="M16" s="7"/>
      <c r="N16" s="7"/>
      <c r="O16" s="7">
        <v>29</v>
      </c>
      <c r="P16" s="31">
        <v>62</v>
      </c>
      <c r="Q16" s="34">
        <v>24</v>
      </c>
      <c r="R16" s="7">
        <v>20</v>
      </c>
      <c r="S16" s="459"/>
      <c r="T16" s="460"/>
      <c r="U16" s="460"/>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v>46</v>
      </c>
      <c r="AU16" s="7">
        <v>32</v>
      </c>
      <c r="AV16" s="7">
        <v>42</v>
      </c>
      <c r="AW16" s="7">
        <v>41</v>
      </c>
      <c r="AX16" s="11">
        <v>220</v>
      </c>
      <c r="AY16" s="66">
        <v>158</v>
      </c>
      <c r="AZ16" s="1"/>
      <c r="BA16" s="583" t="s">
        <v>2</v>
      </c>
      <c r="BB16" s="584"/>
      <c r="BC16" s="584"/>
      <c r="BD16" s="1"/>
      <c r="BP16" s="15"/>
      <c r="BQ16" s="15">
        <f t="shared" si="0"/>
        <v>111</v>
      </c>
      <c r="BR16" s="23">
        <f t="shared" si="1"/>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ht="21.95" customHeight="1">
      <c r="A17" s="244">
        <v>11</v>
      </c>
      <c r="B17" s="245" t="s">
        <v>240</v>
      </c>
      <c r="C17" s="246" t="s">
        <v>6</v>
      </c>
      <c r="D17" s="247">
        <v>923</v>
      </c>
      <c r="E17" s="248" t="s">
        <v>64</v>
      </c>
      <c r="F17" s="249" t="s">
        <v>172</v>
      </c>
      <c r="G17" s="249" t="s">
        <v>173</v>
      </c>
      <c r="H17" s="250" t="s">
        <v>174</v>
      </c>
      <c r="I17" s="251">
        <v>112</v>
      </c>
      <c r="J17" s="252" t="s">
        <v>7</v>
      </c>
      <c r="K17" s="253" t="s">
        <v>8</v>
      </c>
      <c r="L17" s="11"/>
      <c r="M17" s="7"/>
      <c r="N17" s="7"/>
      <c r="O17" s="7">
        <v>29</v>
      </c>
      <c r="P17" s="31">
        <v>65</v>
      </c>
      <c r="Q17" s="34">
        <v>24</v>
      </c>
      <c r="R17" s="7">
        <v>20</v>
      </c>
      <c r="S17" s="459"/>
      <c r="T17" s="460"/>
      <c r="U17" s="460"/>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158</v>
      </c>
      <c r="AZ17" s="1"/>
      <c r="BA17" s="583"/>
      <c r="BB17" s="584"/>
      <c r="BC17" s="584"/>
      <c r="BD17" s="1"/>
      <c r="BP17" s="15"/>
      <c r="BQ17" s="15">
        <f t="shared" si="0"/>
        <v>112</v>
      </c>
      <c r="BR17" s="23">
        <f t="shared" si="1"/>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ht="21.95" customHeight="1">
      <c r="A18" s="244">
        <v>12</v>
      </c>
      <c r="B18" s="245" t="s">
        <v>240</v>
      </c>
      <c r="C18" s="246" t="s">
        <v>6</v>
      </c>
      <c r="D18" s="247">
        <v>949</v>
      </c>
      <c r="E18" s="248" t="s">
        <v>65</v>
      </c>
      <c r="F18" s="249" t="s">
        <v>175</v>
      </c>
      <c r="G18" s="249" t="s">
        <v>176</v>
      </c>
      <c r="H18" s="250" t="s">
        <v>177</v>
      </c>
      <c r="I18" s="251">
        <v>113</v>
      </c>
      <c r="J18" s="252" t="s">
        <v>9</v>
      </c>
      <c r="K18" s="253" t="s">
        <v>8</v>
      </c>
      <c r="L18" s="11"/>
      <c r="M18" s="7"/>
      <c r="N18" s="7"/>
      <c r="O18" s="7">
        <v>29</v>
      </c>
      <c r="P18" s="31">
        <v>68</v>
      </c>
      <c r="Q18" s="34">
        <v>24</v>
      </c>
      <c r="R18" s="7">
        <v>23</v>
      </c>
      <c r="S18" s="459"/>
      <c r="T18" s="460"/>
      <c r="U18" s="460"/>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156</v>
      </c>
      <c r="AZ18" s="1"/>
      <c r="BA18" s="1"/>
      <c r="BB18" s="1"/>
      <c r="BC18" s="1"/>
      <c r="BD18" s="1"/>
      <c r="BP18" s="15"/>
      <c r="BQ18" s="15">
        <f t="shared" si="0"/>
        <v>113</v>
      </c>
      <c r="BR18" s="23">
        <f t="shared" si="1"/>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ht="21.95" customHeight="1">
      <c r="A19" s="244">
        <v>13</v>
      </c>
      <c r="B19" s="245" t="s">
        <v>240</v>
      </c>
      <c r="C19" s="246" t="s">
        <v>6</v>
      </c>
      <c r="D19" s="247">
        <v>933</v>
      </c>
      <c r="E19" s="248" t="s">
        <v>66</v>
      </c>
      <c r="F19" s="249" t="s">
        <v>178</v>
      </c>
      <c r="G19" s="249" t="s">
        <v>179</v>
      </c>
      <c r="H19" s="250" t="s">
        <v>26</v>
      </c>
      <c r="I19" s="251">
        <v>114</v>
      </c>
      <c r="J19" s="252" t="s">
        <v>7</v>
      </c>
      <c r="K19" s="253" t="s">
        <v>8</v>
      </c>
      <c r="L19" s="11"/>
      <c r="M19" s="7"/>
      <c r="N19" s="7"/>
      <c r="O19" s="7">
        <v>29</v>
      </c>
      <c r="P19" s="31">
        <v>69</v>
      </c>
      <c r="Q19" s="34">
        <v>24</v>
      </c>
      <c r="R19" s="7">
        <v>20</v>
      </c>
      <c r="S19" s="459"/>
      <c r="T19" s="460"/>
      <c r="U19" s="460"/>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130</v>
      </c>
      <c r="AZ19" s="1"/>
      <c r="BA19" s="1"/>
      <c r="BB19" s="1"/>
      <c r="BC19" s="1"/>
      <c r="BD19" s="1"/>
      <c r="BP19" s="15"/>
      <c r="BQ19" s="15">
        <f t="shared" si="0"/>
        <v>114</v>
      </c>
      <c r="BR19" s="23">
        <f t="shared" si="1"/>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ht="21.95" customHeight="1">
      <c r="A20" s="244">
        <v>14</v>
      </c>
      <c r="B20" s="245" t="s">
        <v>240</v>
      </c>
      <c r="C20" s="246" t="s">
        <v>6</v>
      </c>
      <c r="D20" s="247">
        <v>946</v>
      </c>
      <c r="E20" s="248" t="s">
        <v>67</v>
      </c>
      <c r="F20" s="249" t="s">
        <v>178</v>
      </c>
      <c r="G20" s="249" t="s">
        <v>180</v>
      </c>
      <c r="H20" s="250" t="s">
        <v>181</v>
      </c>
      <c r="I20" s="251">
        <v>115</v>
      </c>
      <c r="J20" s="252" t="s">
        <v>7</v>
      </c>
      <c r="K20" s="253" t="s">
        <v>8</v>
      </c>
      <c r="L20" s="11"/>
      <c r="M20" s="7"/>
      <c r="N20" s="7"/>
      <c r="O20" s="7">
        <v>29</v>
      </c>
      <c r="P20" s="31">
        <v>68</v>
      </c>
      <c r="Q20" s="34">
        <v>24</v>
      </c>
      <c r="R20" s="7">
        <v>21</v>
      </c>
      <c r="S20" s="459"/>
      <c r="T20" s="460"/>
      <c r="U20" s="460"/>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160</v>
      </c>
      <c r="AZ20" s="1"/>
      <c r="BA20" s="1"/>
      <c r="BB20" s="27"/>
      <c r="BC20" s="1"/>
      <c r="BD20" s="1"/>
      <c r="BP20" s="15"/>
      <c r="BQ20" s="15">
        <f t="shared" si="0"/>
        <v>115</v>
      </c>
      <c r="BR20" s="23">
        <f t="shared" si="1"/>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ht="21.95" customHeight="1">
      <c r="A21" s="244">
        <v>15</v>
      </c>
      <c r="B21" s="245" t="s">
        <v>240</v>
      </c>
      <c r="C21" s="246" t="s">
        <v>6</v>
      </c>
      <c r="D21" s="247">
        <v>935</v>
      </c>
      <c r="E21" s="248" t="s">
        <v>68</v>
      </c>
      <c r="F21" s="249" t="s">
        <v>182</v>
      </c>
      <c r="G21" s="249" t="s">
        <v>183</v>
      </c>
      <c r="H21" s="250" t="s">
        <v>14</v>
      </c>
      <c r="I21" s="251">
        <v>117</v>
      </c>
      <c r="J21" s="252" t="s">
        <v>9</v>
      </c>
      <c r="K21" s="253" t="s">
        <v>10</v>
      </c>
      <c r="L21" s="11"/>
      <c r="M21" s="7"/>
      <c r="N21" s="7"/>
      <c r="O21" s="7">
        <v>29</v>
      </c>
      <c r="P21" s="31">
        <v>62</v>
      </c>
      <c r="Q21" s="34">
        <v>24</v>
      </c>
      <c r="R21" s="7">
        <v>24</v>
      </c>
      <c r="S21" s="459"/>
      <c r="T21" s="460"/>
      <c r="U21" s="460"/>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180</v>
      </c>
      <c r="AZ21" s="1"/>
      <c r="BA21" s="1"/>
      <c r="BB21" s="28"/>
      <c r="BC21" s="1"/>
      <c r="BD21" s="1"/>
      <c r="BP21" s="15"/>
      <c r="BQ21" s="15">
        <f t="shared" si="0"/>
        <v>117</v>
      </c>
      <c r="BR21" s="23">
        <f t="shared" si="1"/>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ht="21.95" customHeight="1">
      <c r="A22" s="244">
        <v>16</v>
      </c>
      <c r="B22" s="245" t="s">
        <v>240</v>
      </c>
      <c r="C22" s="246" t="s">
        <v>6</v>
      </c>
      <c r="D22" s="247">
        <v>940</v>
      </c>
      <c r="E22" s="248" t="s">
        <v>69</v>
      </c>
      <c r="F22" s="249" t="s">
        <v>184</v>
      </c>
      <c r="G22" s="249" t="s">
        <v>185</v>
      </c>
      <c r="H22" s="250" t="s">
        <v>21</v>
      </c>
      <c r="I22" s="251">
        <v>118</v>
      </c>
      <c r="J22" s="252" t="s">
        <v>7</v>
      </c>
      <c r="K22" s="253" t="s">
        <v>8</v>
      </c>
      <c r="L22" s="11"/>
      <c r="M22" s="7"/>
      <c r="N22" s="7"/>
      <c r="O22" s="7">
        <v>29</v>
      </c>
      <c r="P22" s="31">
        <v>50</v>
      </c>
      <c r="Q22" s="34">
        <v>24</v>
      </c>
      <c r="R22" s="7">
        <v>21</v>
      </c>
      <c r="S22" s="459"/>
      <c r="T22" s="460"/>
      <c r="U22" s="460"/>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180</v>
      </c>
      <c r="AZ22" s="1"/>
      <c r="BA22" s="1"/>
      <c r="BB22" s="24"/>
      <c r="BC22" s="1"/>
      <c r="BD22" s="1"/>
      <c r="BP22" s="15"/>
      <c r="BQ22" s="15">
        <f t="shared" si="0"/>
        <v>118</v>
      </c>
      <c r="BR22" s="23">
        <f t="shared" si="1"/>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ht="21.95" customHeight="1">
      <c r="A23" s="244">
        <v>17</v>
      </c>
      <c r="B23" s="245" t="s">
        <v>240</v>
      </c>
      <c r="C23" s="246" t="s">
        <v>6</v>
      </c>
      <c r="D23" s="247">
        <v>924</v>
      </c>
      <c r="E23" s="248" t="s">
        <v>70</v>
      </c>
      <c r="F23" s="249" t="s">
        <v>186</v>
      </c>
      <c r="G23" s="249" t="s">
        <v>187</v>
      </c>
      <c r="H23" s="250" t="s">
        <v>188</v>
      </c>
      <c r="I23" s="251">
        <v>119</v>
      </c>
      <c r="J23" s="252" t="s">
        <v>9</v>
      </c>
      <c r="K23" s="253" t="s">
        <v>8</v>
      </c>
      <c r="L23" s="11"/>
      <c r="M23" s="7"/>
      <c r="N23" s="7"/>
      <c r="O23" s="7">
        <v>29</v>
      </c>
      <c r="P23" s="31">
        <v>51</v>
      </c>
      <c r="Q23" s="34">
        <v>24</v>
      </c>
      <c r="R23" s="7">
        <v>20</v>
      </c>
      <c r="S23" s="459"/>
      <c r="T23" s="460"/>
      <c r="U23" s="460"/>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158</v>
      </c>
      <c r="AZ23" s="1"/>
      <c r="BA23" s="1"/>
      <c r="BB23" s="24"/>
      <c r="BC23" s="1"/>
      <c r="BD23" s="1"/>
      <c r="BP23" s="15"/>
      <c r="BQ23" s="15">
        <f t="shared" si="0"/>
        <v>119</v>
      </c>
      <c r="BR23" s="23">
        <f t="shared" si="1"/>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1.95" customHeight="1">
      <c r="A24" s="244">
        <v>18</v>
      </c>
      <c r="B24" s="245" t="s">
        <v>240</v>
      </c>
      <c r="C24" s="246" t="s">
        <v>6</v>
      </c>
      <c r="D24" s="247">
        <v>921</v>
      </c>
      <c r="E24" s="248">
        <v>42008</v>
      </c>
      <c r="F24" s="249" t="s">
        <v>189</v>
      </c>
      <c r="G24" s="249" t="s">
        <v>190</v>
      </c>
      <c r="H24" s="250" t="s">
        <v>191</v>
      </c>
      <c r="I24" s="251">
        <v>120</v>
      </c>
      <c r="J24" s="252" t="s">
        <v>9</v>
      </c>
      <c r="K24" s="253" t="s">
        <v>11</v>
      </c>
      <c r="L24" s="11"/>
      <c r="M24" s="7"/>
      <c r="N24" s="7"/>
      <c r="O24" s="7">
        <v>29</v>
      </c>
      <c r="P24" s="31">
        <v>54</v>
      </c>
      <c r="Q24" s="34">
        <v>24</v>
      </c>
      <c r="R24" s="7">
        <v>21</v>
      </c>
      <c r="S24" s="459"/>
      <c r="T24" s="460"/>
      <c r="U24" s="460"/>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158</v>
      </c>
      <c r="AZ24" s="1"/>
      <c r="BA24" s="1"/>
      <c r="BB24" s="24"/>
      <c r="BC24" s="1"/>
      <c r="BD24" s="1"/>
      <c r="BP24" s="15"/>
      <c r="BQ24" s="15">
        <f t="shared" si="0"/>
        <v>120</v>
      </c>
      <c r="BR24" s="23">
        <f t="shared" si="1"/>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ht="21.95" customHeight="1">
      <c r="A25" s="244">
        <v>19</v>
      </c>
      <c r="B25" s="245" t="s">
        <v>240</v>
      </c>
      <c r="C25" s="246" t="s">
        <v>6</v>
      </c>
      <c r="D25" s="247">
        <v>948</v>
      </c>
      <c r="E25" s="248">
        <v>42257</v>
      </c>
      <c r="F25" s="249" t="s">
        <v>192</v>
      </c>
      <c r="G25" s="249" t="s">
        <v>193</v>
      </c>
      <c r="H25" s="250" t="s">
        <v>194</v>
      </c>
      <c r="I25" s="251">
        <v>121</v>
      </c>
      <c r="J25" s="252" t="s">
        <v>9</v>
      </c>
      <c r="K25" s="253" t="s">
        <v>12</v>
      </c>
      <c r="L25" s="11"/>
      <c r="M25" s="7"/>
      <c r="N25" s="7"/>
      <c r="O25" s="7">
        <v>29</v>
      </c>
      <c r="P25" s="31">
        <v>56</v>
      </c>
      <c r="Q25" s="34">
        <v>24</v>
      </c>
      <c r="R25" s="7">
        <v>24</v>
      </c>
      <c r="S25" s="459"/>
      <c r="T25" s="460"/>
      <c r="U25" s="460"/>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160</v>
      </c>
      <c r="AZ25" s="1"/>
      <c r="BA25" s="1"/>
      <c r="BB25" s="24"/>
      <c r="BC25" s="1"/>
      <c r="BD25" s="1"/>
      <c r="BP25" s="15"/>
      <c r="BQ25" s="15">
        <f t="shared" si="0"/>
        <v>121</v>
      </c>
      <c r="BR25" s="23">
        <f t="shared" si="1"/>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ht="21.95" customHeight="1">
      <c r="A26" s="244">
        <v>20</v>
      </c>
      <c r="B26" s="245" t="s">
        <v>240</v>
      </c>
      <c r="C26" s="246" t="s">
        <v>6</v>
      </c>
      <c r="D26" s="247">
        <v>943</v>
      </c>
      <c r="E26" s="248" t="s">
        <v>71</v>
      </c>
      <c r="F26" s="249" t="s">
        <v>195</v>
      </c>
      <c r="G26" s="249" t="s">
        <v>28</v>
      </c>
      <c r="H26" s="250" t="s">
        <v>16</v>
      </c>
      <c r="I26" s="251">
        <v>122</v>
      </c>
      <c r="J26" s="252" t="s">
        <v>7</v>
      </c>
      <c r="K26" s="253" t="s">
        <v>10</v>
      </c>
      <c r="L26" s="11"/>
      <c r="M26" s="7"/>
      <c r="N26" s="7"/>
      <c r="O26" s="7">
        <v>29</v>
      </c>
      <c r="P26" s="31">
        <v>58</v>
      </c>
      <c r="Q26" s="34">
        <v>24</v>
      </c>
      <c r="R26" s="7">
        <v>45</v>
      </c>
      <c r="S26" s="459"/>
      <c r="T26" s="460"/>
      <c r="U26" s="460"/>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164</v>
      </c>
      <c r="AZ26" s="1"/>
      <c r="BA26" s="1"/>
      <c r="BB26" s="24"/>
      <c r="BC26" s="1"/>
      <c r="BD26" s="1"/>
      <c r="BP26" s="15"/>
      <c r="BQ26" s="15">
        <f t="shared" si="0"/>
        <v>122</v>
      </c>
      <c r="BR26" s="23">
        <f t="shared" si="1"/>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ht="21.95" customHeight="1">
      <c r="A27" s="244">
        <v>21</v>
      </c>
      <c r="B27" s="245" t="s">
        <v>240</v>
      </c>
      <c r="C27" s="246" t="s">
        <v>6</v>
      </c>
      <c r="D27" s="247">
        <v>929</v>
      </c>
      <c r="E27" s="248" t="s">
        <v>72</v>
      </c>
      <c r="F27" s="249" t="s">
        <v>196</v>
      </c>
      <c r="G27" s="249" t="s">
        <v>197</v>
      </c>
      <c r="H27" s="250" t="s">
        <v>198</v>
      </c>
      <c r="I27" s="251">
        <v>123</v>
      </c>
      <c r="J27" s="252" t="s">
        <v>9</v>
      </c>
      <c r="K27" s="253" t="s">
        <v>8</v>
      </c>
      <c r="L27" s="11"/>
      <c r="M27" s="7"/>
      <c r="N27" s="7"/>
      <c r="O27" s="7">
        <v>29</v>
      </c>
      <c r="P27" s="31">
        <v>59</v>
      </c>
      <c r="Q27" s="34">
        <v>24</v>
      </c>
      <c r="R27" s="7">
        <v>45</v>
      </c>
      <c r="S27" s="459"/>
      <c r="T27" s="460"/>
      <c r="U27" s="460"/>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166</v>
      </c>
      <c r="AZ27" s="1"/>
      <c r="BA27" s="1"/>
      <c r="BB27" s="24"/>
      <c r="BC27" s="1"/>
      <c r="BD27" s="1"/>
      <c r="BP27" s="15"/>
      <c r="BQ27" s="15">
        <f t="shared" si="0"/>
        <v>123</v>
      </c>
      <c r="BR27" s="23">
        <f t="shared" si="1"/>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ht="21.95" customHeight="1">
      <c r="A28" s="244">
        <v>22</v>
      </c>
      <c r="B28" s="245" t="s">
        <v>240</v>
      </c>
      <c r="C28" s="246" t="s">
        <v>6</v>
      </c>
      <c r="D28" s="247">
        <v>932</v>
      </c>
      <c r="E28" s="248" t="s">
        <v>73</v>
      </c>
      <c r="F28" s="249" t="s">
        <v>199</v>
      </c>
      <c r="G28" s="249" t="s">
        <v>13</v>
      </c>
      <c r="H28" s="250" t="s">
        <v>24</v>
      </c>
      <c r="I28" s="251">
        <v>124</v>
      </c>
      <c r="J28" s="252" t="s">
        <v>7</v>
      </c>
      <c r="K28" s="253" t="s">
        <v>8</v>
      </c>
      <c r="L28" s="11"/>
      <c r="M28" s="7"/>
      <c r="N28" s="7"/>
      <c r="O28" s="7">
        <v>29</v>
      </c>
      <c r="P28" s="31">
        <v>57</v>
      </c>
      <c r="Q28" s="34">
        <v>24</v>
      </c>
      <c r="R28" s="7">
        <v>45</v>
      </c>
      <c r="S28" s="459"/>
      <c r="T28" s="460"/>
      <c r="U28" s="460"/>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162</v>
      </c>
      <c r="AZ28" s="1"/>
      <c r="BA28" s="1"/>
      <c r="BB28" s="24"/>
      <c r="BC28" s="1"/>
      <c r="BD28" s="1"/>
      <c r="BP28" s="15"/>
      <c r="BQ28" s="15">
        <f t="shared" si="0"/>
        <v>124</v>
      </c>
      <c r="BR28" s="23">
        <f t="shared" si="1"/>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ht="21.95" customHeight="1">
      <c r="A29" s="244">
        <v>23</v>
      </c>
      <c r="B29" s="245" t="s">
        <v>240</v>
      </c>
      <c r="C29" s="246" t="s">
        <v>6</v>
      </c>
      <c r="D29" s="247">
        <v>927</v>
      </c>
      <c r="E29" s="248" t="s">
        <v>74</v>
      </c>
      <c r="F29" s="249" t="s">
        <v>200</v>
      </c>
      <c r="G29" s="249" t="s">
        <v>201</v>
      </c>
      <c r="H29" s="250" t="s">
        <v>17</v>
      </c>
      <c r="I29" s="251">
        <v>125</v>
      </c>
      <c r="J29" s="252" t="s">
        <v>9</v>
      </c>
      <c r="K29" s="253" t="s">
        <v>8</v>
      </c>
      <c r="L29" s="11"/>
      <c r="M29" s="7"/>
      <c r="N29" s="7"/>
      <c r="O29" s="7">
        <v>29</v>
      </c>
      <c r="P29" s="31">
        <v>54</v>
      </c>
      <c r="Q29" s="34">
        <v>24</v>
      </c>
      <c r="R29" s="7">
        <v>45</v>
      </c>
      <c r="S29" s="459"/>
      <c r="T29" s="460"/>
      <c r="U29" s="460"/>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150</v>
      </c>
      <c r="AZ29" s="1"/>
      <c r="BA29" s="1"/>
      <c r="BB29" s="24"/>
      <c r="BC29" s="1"/>
      <c r="BD29" s="1"/>
      <c r="BP29" s="15"/>
      <c r="BQ29" s="15">
        <f t="shared" si="0"/>
        <v>125</v>
      </c>
      <c r="BR29" s="23">
        <f t="shared" si="1"/>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ht="21.95" customHeight="1">
      <c r="A30" s="244">
        <v>24</v>
      </c>
      <c r="B30" s="245" t="s">
        <v>240</v>
      </c>
      <c r="C30" s="246" t="s">
        <v>6</v>
      </c>
      <c r="D30" s="247">
        <v>938</v>
      </c>
      <c r="E30" s="248" t="s">
        <v>75</v>
      </c>
      <c r="F30" s="249" t="s">
        <v>202</v>
      </c>
      <c r="G30" s="249" t="s">
        <v>203</v>
      </c>
      <c r="H30" s="250" t="s">
        <v>18</v>
      </c>
      <c r="I30" s="251">
        <v>126</v>
      </c>
      <c r="J30" s="252" t="s">
        <v>9</v>
      </c>
      <c r="K30" s="253" t="s">
        <v>12</v>
      </c>
      <c r="L30" s="11"/>
      <c r="M30" s="7"/>
      <c r="N30" s="7"/>
      <c r="O30" s="7">
        <v>29</v>
      </c>
      <c r="P30" s="31">
        <v>51</v>
      </c>
      <c r="Q30" s="34">
        <v>24</v>
      </c>
      <c r="R30" s="7">
        <v>45</v>
      </c>
      <c r="S30" s="459"/>
      <c r="T30" s="460"/>
      <c r="U30" s="460"/>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196</v>
      </c>
      <c r="AZ30" s="1"/>
      <c r="BA30" s="1"/>
      <c r="BB30" s="24"/>
      <c r="BC30" s="1"/>
      <c r="BD30" s="1"/>
      <c r="BP30" s="15"/>
      <c r="BQ30" s="15">
        <f t="shared" si="0"/>
        <v>126</v>
      </c>
      <c r="BR30" s="23">
        <f t="shared" si="1"/>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ht="21.95" customHeight="1">
      <c r="A31" s="244">
        <v>25</v>
      </c>
      <c r="B31" s="245" t="s">
        <v>240</v>
      </c>
      <c r="C31" s="246" t="s">
        <v>6</v>
      </c>
      <c r="D31" s="247">
        <v>950</v>
      </c>
      <c r="E31" s="248" t="s">
        <v>76</v>
      </c>
      <c r="F31" s="249" t="s">
        <v>204</v>
      </c>
      <c r="G31" s="249" t="s">
        <v>205</v>
      </c>
      <c r="H31" s="250" t="s">
        <v>206</v>
      </c>
      <c r="I31" s="251">
        <v>127</v>
      </c>
      <c r="J31" s="252" t="s">
        <v>9</v>
      </c>
      <c r="K31" s="253" t="s">
        <v>8</v>
      </c>
      <c r="L31" s="11"/>
      <c r="M31" s="7"/>
      <c r="N31" s="7"/>
      <c r="O31" s="7">
        <v>29</v>
      </c>
      <c r="P31" s="31">
        <v>52</v>
      </c>
      <c r="Q31" s="34">
        <v>24</v>
      </c>
      <c r="R31" s="7">
        <v>45</v>
      </c>
      <c r="S31" s="459"/>
      <c r="T31" s="460"/>
      <c r="U31" s="460"/>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188</v>
      </c>
      <c r="AZ31" s="1"/>
      <c r="BA31" s="1"/>
      <c r="BB31" s="24"/>
      <c r="BC31" s="1"/>
      <c r="BD31" s="1"/>
      <c r="BP31" s="15"/>
      <c r="BQ31" s="15">
        <f t="shared" si="0"/>
        <v>127</v>
      </c>
      <c r="BR31" s="23">
        <f t="shared" si="1"/>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ht="21.95" customHeight="1">
      <c r="A32" s="244">
        <v>26</v>
      </c>
      <c r="B32" s="245" t="s">
        <v>240</v>
      </c>
      <c r="C32" s="246" t="s">
        <v>6</v>
      </c>
      <c r="D32" s="247">
        <v>945</v>
      </c>
      <c r="E32" s="248" t="s">
        <v>77</v>
      </c>
      <c r="F32" s="249" t="s">
        <v>207</v>
      </c>
      <c r="G32" s="249" t="s">
        <v>208</v>
      </c>
      <c r="H32" s="250" t="s">
        <v>209</v>
      </c>
      <c r="I32" s="251">
        <v>128</v>
      </c>
      <c r="J32" s="252" t="s">
        <v>9</v>
      </c>
      <c r="K32" s="253" t="s">
        <v>8</v>
      </c>
      <c r="L32" s="11"/>
      <c r="M32" s="7"/>
      <c r="N32" s="7"/>
      <c r="O32" s="7">
        <v>29</v>
      </c>
      <c r="P32" s="31">
        <v>53</v>
      </c>
      <c r="Q32" s="34">
        <v>24</v>
      </c>
      <c r="R32" s="7">
        <v>45</v>
      </c>
      <c r="S32" s="459"/>
      <c r="T32" s="460"/>
      <c r="U32" s="460"/>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180</v>
      </c>
      <c r="AZ32" s="1"/>
      <c r="BA32" s="1"/>
      <c r="BB32" s="24"/>
      <c r="BC32" s="1"/>
      <c r="BD32" s="1"/>
      <c r="BP32" s="15"/>
      <c r="BQ32" s="15">
        <f t="shared" si="0"/>
        <v>128</v>
      </c>
      <c r="BR32" s="23">
        <f t="shared" si="1"/>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ht="21.95" customHeight="1">
      <c r="A33" s="244">
        <v>27</v>
      </c>
      <c r="B33" s="245" t="s">
        <v>240</v>
      </c>
      <c r="C33" s="246" t="s">
        <v>6</v>
      </c>
      <c r="D33" s="247">
        <v>928</v>
      </c>
      <c r="E33" s="248">
        <v>42676</v>
      </c>
      <c r="F33" s="249" t="s">
        <v>210</v>
      </c>
      <c r="G33" s="249" t="s">
        <v>211</v>
      </c>
      <c r="H33" s="250" t="s">
        <v>27</v>
      </c>
      <c r="I33" s="251">
        <v>129</v>
      </c>
      <c r="J33" s="252" t="s">
        <v>9</v>
      </c>
      <c r="K33" s="253" t="s">
        <v>8</v>
      </c>
      <c r="L33" s="11"/>
      <c r="M33" s="7"/>
      <c r="N33" s="7"/>
      <c r="O33" s="7">
        <v>29</v>
      </c>
      <c r="P33" s="31">
        <v>56</v>
      </c>
      <c r="Q33" s="34">
        <v>24</v>
      </c>
      <c r="R33" s="7">
        <v>45</v>
      </c>
      <c r="S33" s="459"/>
      <c r="T33" s="460"/>
      <c r="U33" s="460"/>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200</v>
      </c>
      <c r="AZ33" s="1"/>
      <c r="BA33" s="1"/>
      <c r="BB33" s="24"/>
      <c r="BC33" s="1"/>
      <c r="BD33" s="1"/>
      <c r="BP33" s="15"/>
      <c r="BQ33" s="15">
        <f t="shared" si="0"/>
        <v>129</v>
      </c>
      <c r="BR33" s="23">
        <f t="shared" si="1"/>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ht="21.95" customHeight="1">
      <c r="A34" s="244">
        <v>28</v>
      </c>
      <c r="B34" s="245" t="s">
        <v>240</v>
      </c>
      <c r="C34" s="246" t="s">
        <v>6</v>
      </c>
      <c r="D34" s="247">
        <v>947</v>
      </c>
      <c r="E34" s="248" t="s">
        <v>78</v>
      </c>
      <c r="F34" s="249" t="s">
        <v>212</v>
      </c>
      <c r="G34" s="249" t="s">
        <v>213</v>
      </c>
      <c r="H34" s="250" t="s">
        <v>25</v>
      </c>
      <c r="I34" s="251">
        <v>130</v>
      </c>
      <c r="J34" s="252" t="s">
        <v>9</v>
      </c>
      <c r="K34" s="253" t="s">
        <v>8</v>
      </c>
      <c r="L34" s="11"/>
      <c r="M34" s="7"/>
      <c r="N34" s="7"/>
      <c r="O34" s="7">
        <v>29</v>
      </c>
      <c r="P34" s="31">
        <v>62</v>
      </c>
      <c r="Q34" s="34">
        <v>24</v>
      </c>
      <c r="R34" s="7">
        <v>45</v>
      </c>
      <c r="S34" s="459"/>
      <c r="T34" s="460"/>
      <c r="U34" s="460"/>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220</v>
      </c>
      <c r="AZ34" s="1"/>
      <c r="BA34" s="1"/>
      <c r="BB34" s="24"/>
      <c r="BC34" s="1"/>
      <c r="BD34" s="1"/>
      <c r="BP34" s="15"/>
      <c r="BQ34" s="15">
        <f t="shared" si="0"/>
        <v>130</v>
      </c>
      <c r="BR34" s="23">
        <f t="shared" si="1"/>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ht="21.95" customHeight="1">
      <c r="A35" s="244">
        <v>29</v>
      </c>
      <c r="B35" s="245" t="s">
        <v>240</v>
      </c>
      <c r="C35" s="246" t="s">
        <v>6</v>
      </c>
      <c r="D35" s="247">
        <v>930</v>
      </c>
      <c r="E35" s="248" t="s">
        <v>79</v>
      </c>
      <c r="F35" s="249" t="s">
        <v>214</v>
      </c>
      <c r="G35" s="249" t="s">
        <v>215</v>
      </c>
      <c r="H35" s="250" t="s">
        <v>216</v>
      </c>
      <c r="I35" s="251">
        <v>131</v>
      </c>
      <c r="J35" s="252" t="s">
        <v>9</v>
      </c>
      <c r="K35" s="253" t="s">
        <v>8</v>
      </c>
      <c r="L35" s="11"/>
      <c r="M35" s="7"/>
      <c r="N35" s="7"/>
      <c r="O35" s="7">
        <v>29</v>
      </c>
      <c r="P35" s="31">
        <v>65</v>
      </c>
      <c r="Q35" s="34">
        <v>24</v>
      </c>
      <c r="R35" s="7">
        <v>45</v>
      </c>
      <c r="S35" s="459"/>
      <c r="T35" s="460"/>
      <c r="U35" s="460"/>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145</v>
      </c>
      <c r="AZ35" s="1"/>
      <c r="BA35" s="1"/>
      <c r="BB35" s="24"/>
      <c r="BC35" s="1"/>
      <c r="BD35" s="1"/>
      <c r="BP35" s="15"/>
      <c r="BQ35" s="15">
        <f t="shared" si="0"/>
        <v>131</v>
      </c>
      <c r="BR35" s="23">
        <f t="shared" si="1"/>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ht="21.95" customHeight="1">
      <c r="A36" s="244">
        <v>30</v>
      </c>
      <c r="B36" s="245" t="s">
        <v>240</v>
      </c>
      <c r="C36" s="246" t="s">
        <v>6</v>
      </c>
      <c r="D36" s="247">
        <v>941</v>
      </c>
      <c r="E36" s="248">
        <v>42219</v>
      </c>
      <c r="F36" s="249" t="s">
        <v>217</v>
      </c>
      <c r="G36" s="249" t="s">
        <v>218</v>
      </c>
      <c r="H36" s="250" t="s">
        <v>219</v>
      </c>
      <c r="I36" s="251">
        <v>132</v>
      </c>
      <c r="J36" s="252" t="s">
        <v>7</v>
      </c>
      <c r="K36" s="253" t="s">
        <v>11</v>
      </c>
      <c r="L36" s="11"/>
      <c r="M36" s="7"/>
      <c r="N36" s="7"/>
      <c r="O36" s="7">
        <v>29</v>
      </c>
      <c r="P36" s="31">
        <v>68</v>
      </c>
      <c r="Q36" s="34">
        <v>24</v>
      </c>
      <c r="R36" s="7">
        <v>45</v>
      </c>
      <c r="S36" s="459"/>
      <c r="T36" s="460"/>
      <c r="U36" s="460"/>
      <c r="V36" s="7">
        <v>15</v>
      </c>
      <c r="W36" s="36">
        <v>32</v>
      </c>
      <c r="X36" s="34">
        <v>10</v>
      </c>
      <c r="Y36" s="7">
        <v>30</v>
      </c>
      <c r="Z36" s="11"/>
      <c r="AA36" s="7"/>
      <c r="AB36" s="7"/>
      <c r="AC36" s="7">
        <v>22</v>
      </c>
      <c r="AD36" s="31">
        <v>64</v>
      </c>
      <c r="AE36" s="34">
        <v>28</v>
      </c>
      <c r="AF36" s="7">
        <v>62</v>
      </c>
      <c r="AG36" s="11"/>
      <c r="AH36" s="7"/>
      <c r="AI36" s="7"/>
      <c r="AJ36" s="7">
        <v>45</v>
      </c>
      <c r="AK36" s="31"/>
      <c r="AL36" s="34">
        <v>42</v>
      </c>
      <c r="AM36" s="7"/>
      <c r="AN36" s="11"/>
      <c r="AO36" s="7"/>
      <c r="AP36" s="11"/>
      <c r="AQ36" s="7"/>
      <c r="AR36" s="11"/>
      <c r="AS36" s="7"/>
      <c r="AT36" s="7"/>
      <c r="AU36" s="7"/>
      <c r="AV36" s="7"/>
      <c r="AW36" s="7"/>
      <c r="AX36" s="11">
        <v>220</v>
      </c>
      <c r="AY36" s="66">
        <v>180</v>
      </c>
      <c r="AZ36" s="1"/>
      <c r="BA36" s="1"/>
      <c r="BB36" s="24"/>
      <c r="BC36" s="1"/>
      <c r="BD36" s="1"/>
      <c r="BP36" s="15"/>
      <c r="BQ36" s="15">
        <f t="shared" si="0"/>
        <v>132</v>
      </c>
      <c r="BR36" s="23">
        <f t="shared" si="1"/>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c r="A37" s="244">
        <v>31</v>
      </c>
      <c r="B37" s="245"/>
      <c r="C37" s="246"/>
      <c r="D37" s="247"/>
      <c r="E37" s="248"/>
      <c r="F37" s="249"/>
      <c r="G37" s="249"/>
      <c r="H37" s="250"/>
      <c r="I37" s="251"/>
      <c r="J37" s="252"/>
      <c r="K37" s="253"/>
      <c r="L37" s="11"/>
      <c r="M37" s="7"/>
      <c r="N37" s="7"/>
      <c r="O37" s="7"/>
      <c r="P37" s="31"/>
      <c r="Q37" s="34"/>
      <c r="R37" s="7"/>
      <c r="S37" s="459"/>
      <c r="T37" s="460"/>
      <c r="U37" s="460"/>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0"/>
        <v/>
      </c>
      <c r="BR37" s="23" t="str">
        <f t="shared" si="1"/>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c r="A38" s="244">
        <v>32</v>
      </c>
      <c r="B38" s="245"/>
      <c r="C38" s="246"/>
      <c r="D38" s="247"/>
      <c r="E38" s="248"/>
      <c r="F38" s="249"/>
      <c r="G38" s="249"/>
      <c r="H38" s="250"/>
      <c r="I38" s="251"/>
      <c r="J38" s="252"/>
      <c r="K38" s="253"/>
      <c r="L38" s="11"/>
      <c r="M38" s="7"/>
      <c r="N38" s="7"/>
      <c r="O38" s="7"/>
      <c r="P38" s="31"/>
      <c r="Q38" s="34"/>
      <c r="R38" s="7"/>
      <c r="S38" s="459"/>
      <c r="T38" s="460"/>
      <c r="U38" s="460"/>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0"/>
        <v/>
      </c>
      <c r="BR38" s="23" t="str">
        <f t="shared" si="1"/>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c r="A39" s="244">
        <v>33</v>
      </c>
      <c r="B39" s="245"/>
      <c r="C39" s="246"/>
      <c r="D39" s="247"/>
      <c r="E39" s="248"/>
      <c r="F39" s="249"/>
      <c r="G39" s="249"/>
      <c r="H39" s="250"/>
      <c r="I39" s="251"/>
      <c r="J39" s="252"/>
      <c r="K39" s="253"/>
      <c r="L39" s="11"/>
      <c r="M39" s="7"/>
      <c r="N39" s="7"/>
      <c r="O39" s="7"/>
      <c r="P39" s="31"/>
      <c r="Q39" s="34"/>
      <c r="R39" s="7"/>
      <c r="S39" s="459"/>
      <c r="T39" s="460"/>
      <c r="U39" s="460"/>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0"/>
        <v/>
      </c>
      <c r="BR39" s="23" t="str">
        <f t="shared" si="1"/>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c r="A40" s="244">
        <v>34</v>
      </c>
      <c r="B40" s="245"/>
      <c r="C40" s="246"/>
      <c r="D40" s="247"/>
      <c r="E40" s="248"/>
      <c r="F40" s="249"/>
      <c r="G40" s="249"/>
      <c r="H40" s="250"/>
      <c r="I40" s="251"/>
      <c r="J40" s="252"/>
      <c r="K40" s="253"/>
      <c r="L40" s="11"/>
      <c r="M40" s="7"/>
      <c r="N40" s="7"/>
      <c r="O40" s="7"/>
      <c r="P40" s="31"/>
      <c r="Q40" s="34"/>
      <c r="R40" s="7"/>
      <c r="S40" s="459"/>
      <c r="T40" s="460"/>
      <c r="U40" s="460"/>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0"/>
        <v/>
      </c>
      <c r="BR40" s="23" t="str">
        <f t="shared" si="1"/>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c r="A41" s="244">
        <v>35</v>
      </c>
      <c r="B41" s="245"/>
      <c r="C41" s="246"/>
      <c r="D41" s="247"/>
      <c r="E41" s="248"/>
      <c r="F41" s="249"/>
      <c r="G41" s="249"/>
      <c r="H41" s="250"/>
      <c r="I41" s="251"/>
      <c r="J41" s="252"/>
      <c r="K41" s="253"/>
      <c r="L41" s="11"/>
      <c r="M41" s="7"/>
      <c r="N41" s="7"/>
      <c r="O41" s="7"/>
      <c r="P41" s="31"/>
      <c r="Q41" s="34"/>
      <c r="R41" s="7"/>
      <c r="S41" s="459"/>
      <c r="T41" s="460"/>
      <c r="U41" s="460"/>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0"/>
        <v/>
      </c>
      <c r="BR41" s="23" t="str">
        <f t="shared" si="1"/>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c r="A42" s="244">
        <v>36</v>
      </c>
      <c r="B42" s="245"/>
      <c r="C42" s="246"/>
      <c r="D42" s="247"/>
      <c r="E42" s="248"/>
      <c r="F42" s="249"/>
      <c r="G42" s="249"/>
      <c r="H42" s="250"/>
      <c r="I42" s="251"/>
      <c r="J42" s="252"/>
      <c r="K42" s="253"/>
      <c r="L42" s="11"/>
      <c r="M42" s="7"/>
      <c r="N42" s="7"/>
      <c r="O42" s="7"/>
      <c r="P42" s="31"/>
      <c r="Q42" s="34"/>
      <c r="R42" s="7"/>
      <c r="S42" s="459"/>
      <c r="T42" s="460"/>
      <c r="U42" s="460"/>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0"/>
        <v/>
      </c>
      <c r="BR42" s="23" t="str">
        <f t="shared" si="1"/>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c r="A43" s="244">
        <v>37</v>
      </c>
      <c r="B43" s="245"/>
      <c r="C43" s="246"/>
      <c r="D43" s="247"/>
      <c r="E43" s="248"/>
      <c r="F43" s="249"/>
      <c r="G43" s="249"/>
      <c r="H43" s="250"/>
      <c r="I43" s="251"/>
      <c r="J43" s="252"/>
      <c r="K43" s="253"/>
      <c r="L43" s="11"/>
      <c r="M43" s="7"/>
      <c r="N43" s="7"/>
      <c r="O43" s="7"/>
      <c r="P43" s="31"/>
      <c r="Q43" s="34"/>
      <c r="R43" s="7"/>
      <c r="S43" s="459"/>
      <c r="T43" s="460"/>
      <c r="U43" s="460"/>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t="s">
        <v>220</v>
      </c>
      <c r="AY43" s="66" t="s">
        <v>220</v>
      </c>
      <c r="AZ43" s="1"/>
      <c r="BA43" s="1"/>
      <c r="BB43" s="24"/>
      <c r="BC43" s="1"/>
      <c r="BD43" s="1"/>
      <c r="BP43" s="15"/>
      <c r="BQ43" s="15" t="str">
        <f t="shared" si="0"/>
        <v/>
      </c>
      <c r="BR43" s="23" t="str">
        <f t="shared" si="1"/>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c r="A44" s="244">
        <v>38</v>
      </c>
      <c r="B44" s="245"/>
      <c r="C44" s="246"/>
      <c r="D44" s="247"/>
      <c r="E44" s="248"/>
      <c r="F44" s="249"/>
      <c r="G44" s="249"/>
      <c r="H44" s="250"/>
      <c r="I44" s="251"/>
      <c r="J44" s="252"/>
      <c r="K44" s="253"/>
      <c r="L44" s="11"/>
      <c r="M44" s="7"/>
      <c r="N44" s="7"/>
      <c r="O44" s="7"/>
      <c r="P44" s="31"/>
      <c r="Q44" s="34"/>
      <c r="R44" s="7"/>
      <c r="S44" s="459"/>
      <c r="T44" s="460"/>
      <c r="U44" s="460"/>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t="s">
        <v>220</v>
      </c>
      <c r="AY44" s="66" t="s">
        <v>220</v>
      </c>
      <c r="AZ44" s="1"/>
      <c r="BA44" s="1"/>
      <c r="BB44" s="24"/>
      <c r="BC44" s="1"/>
      <c r="BD44" s="1"/>
      <c r="BP44" s="15"/>
      <c r="BQ44" s="15" t="str">
        <f t="shared" si="0"/>
        <v/>
      </c>
      <c r="BR44" s="23" t="str">
        <f t="shared" si="1"/>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c r="A45" s="244">
        <v>39</v>
      </c>
      <c r="B45" s="245"/>
      <c r="C45" s="246"/>
      <c r="D45" s="247"/>
      <c r="E45" s="248"/>
      <c r="F45" s="249"/>
      <c r="G45" s="249"/>
      <c r="H45" s="250"/>
      <c r="I45" s="251"/>
      <c r="J45" s="252"/>
      <c r="K45" s="253"/>
      <c r="L45" s="11"/>
      <c r="M45" s="7"/>
      <c r="N45" s="7"/>
      <c r="O45" s="7"/>
      <c r="P45" s="31"/>
      <c r="Q45" s="34"/>
      <c r="R45" s="7"/>
      <c r="S45" s="459"/>
      <c r="T45" s="460"/>
      <c r="U45" s="460"/>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t="s">
        <v>220</v>
      </c>
      <c r="AY45" s="66" t="s">
        <v>220</v>
      </c>
      <c r="AZ45" s="1"/>
      <c r="BA45" s="1"/>
      <c r="BB45" s="24"/>
      <c r="BC45" s="1"/>
      <c r="BD45" s="1"/>
      <c r="BP45" s="15"/>
      <c r="BQ45" s="15" t="str">
        <f t="shared" si="0"/>
        <v/>
      </c>
      <c r="BR45" s="23" t="str">
        <f t="shared" si="1"/>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c r="A46" s="244">
        <v>40</v>
      </c>
      <c r="B46" s="245"/>
      <c r="C46" s="246"/>
      <c r="D46" s="247"/>
      <c r="E46" s="248"/>
      <c r="F46" s="249"/>
      <c r="G46" s="249"/>
      <c r="H46" s="250"/>
      <c r="I46" s="251"/>
      <c r="J46" s="252"/>
      <c r="K46" s="253"/>
      <c r="L46" s="11"/>
      <c r="M46" s="7"/>
      <c r="N46" s="7"/>
      <c r="O46" s="7"/>
      <c r="P46" s="31"/>
      <c r="Q46" s="34"/>
      <c r="R46" s="7"/>
      <c r="S46" s="459"/>
      <c r="T46" s="460"/>
      <c r="U46" s="460"/>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t="s">
        <v>220</v>
      </c>
      <c r="AY46" s="66" t="s">
        <v>220</v>
      </c>
      <c r="AZ46" s="1"/>
      <c r="BA46" s="1"/>
      <c r="BB46" s="24"/>
      <c r="BC46" s="1"/>
      <c r="BD46" s="1"/>
      <c r="BP46" s="15"/>
      <c r="BQ46" s="15" t="str">
        <f t="shared" si="0"/>
        <v/>
      </c>
      <c r="BR46" s="23" t="str">
        <f t="shared" si="1"/>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c r="A47" s="244">
        <v>41</v>
      </c>
      <c r="B47" s="245"/>
      <c r="C47" s="246"/>
      <c r="D47" s="247"/>
      <c r="E47" s="248"/>
      <c r="F47" s="249"/>
      <c r="G47" s="249"/>
      <c r="H47" s="250"/>
      <c r="I47" s="251"/>
      <c r="J47" s="252"/>
      <c r="K47" s="253"/>
      <c r="L47" s="11"/>
      <c r="M47" s="7"/>
      <c r="N47" s="7"/>
      <c r="O47" s="7"/>
      <c r="P47" s="31"/>
      <c r="Q47" s="34"/>
      <c r="R47" s="7"/>
      <c r="S47" s="459"/>
      <c r="T47" s="460"/>
      <c r="U47" s="460"/>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t="s">
        <v>220</v>
      </c>
      <c r="AY47" s="66" t="s">
        <v>220</v>
      </c>
      <c r="AZ47" s="1"/>
      <c r="BA47" s="1"/>
      <c r="BB47" s="24"/>
      <c r="BC47" s="1"/>
      <c r="BD47" s="1"/>
      <c r="BP47" s="15"/>
      <c r="BQ47" s="15" t="str">
        <f t="shared" si="0"/>
        <v/>
      </c>
      <c r="BR47" s="23" t="str">
        <f t="shared" si="1"/>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c r="A48" s="244">
        <v>42</v>
      </c>
      <c r="B48" s="245"/>
      <c r="C48" s="246"/>
      <c r="D48" s="247"/>
      <c r="E48" s="248"/>
      <c r="F48" s="249"/>
      <c r="G48" s="249"/>
      <c r="H48" s="250"/>
      <c r="I48" s="251"/>
      <c r="J48" s="252"/>
      <c r="K48" s="253"/>
      <c r="L48" s="11"/>
      <c r="M48" s="7"/>
      <c r="N48" s="7"/>
      <c r="O48" s="7"/>
      <c r="P48" s="31"/>
      <c r="Q48" s="34"/>
      <c r="R48" s="7"/>
      <c r="S48" s="459"/>
      <c r="T48" s="460"/>
      <c r="U48" s="460"/>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t="s">
        <v>220</v>
      </c>
      <c r="AY48" s="66" t="s">
        <v>220</v>
      </c>
      <c r="AZ48" s="1"/>
      <c r="BA48" s="1"/>
      <c r="BB48" s="24"/>
      <c r="BC48" s="1"/>
      <c r="BD48" s="1"/>
      <c r="BP48" s="15"/>
      <c r="BQ48" s="15" t="str">
        <f t="shared" si="0"/>
        <v/>
      </c>
      <c r="BR48" s="23" t="str">
        <f t="shared" si="1"/>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c r="A49" s="244">
        <v>43</v>
      </c>
      <c r="B49" s="245"/>
      <c r="C49" s="246"/>
      <c r="D49" s="247"/>
      <c r="E49" s="248"/>
      <c r="F49" s="249"/>
      <c r="G49" s="249"/>
      <c r="H49" s="250"/>
      <c r="I49" s="251"/>
      <c r="J49" s="252"/>
      <c r="K49" s="253"/>
      <c r="L49" s="11"/>
      <c r="M49" s="7"/>
      <c r="N49" s="7"/>
      <c r="O49" s="7"/>
      <c r="P49" s="31"/>
      <c r="Q49" s="34"/>
      <c r="R49" s="7"/>
      <c r="S49" s="459"/>
      <c r="T49" s="460"/>
      <c r="U49" s="460"/>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t="s">
        <v>220</v>
      </c>
      <c r="AY49" s="66" t="s">
        <v>220</v>
      </c>
      <c r="AZ49" s="1"/>
      <c r="BA49" s="1"/>
      <c r="BB49" s="24"/>
      <c r="BC49" s="1"/>
      <c r="BD49" s="1"/>
      <c r="BP49" s="15"/>
      <c r="BQ49" s="15" t="str">
        <f t="shared" si="0"/>
        <v/>
      </c>
      <c r="BR49" s="23" t="str">
        <f t="shared" si="1"/>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c r="A50" s="244">
        <v>44</v>
      </c>
      <c r="B50" s="245"/>
      <c r="C50" s="246"/>
      <c r="D50" s="247"/>
      <c r="E50" s="248"/>
      <c r="F50" s="249"/>
      <c r="G50" s="249"/>
      <c r="H50" s="250"/>
      <c r="I50" s="251"/>
      <c r="J50" s="252"/>
      <c r="K50" s="253"/>
      <c r="L50" s="11"/>
      <c r="M50" s="7"/>
      <c r="N50" s="7"/>
      <c r="O50" s="7"/>
      <c r="P50" s="31"/>
      <c r="Q50" s="34"/>
      <c r="R50" s="7"/>
      <c r="S50" s="459"/>
      <c r="T50" s="460"/>
      <c r="U50" s="460"/>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t="s">
        <v>220</v>
      </c>
      <c r="AY50" s="66" t="s">
        <v>220</v>
      </c>
      <c r="AZ50" s="1"/>
      <c r="BA50" s="1"/>
      <c r="BB50" s="24"/>
      <c r="BC50" s="1"/>
      <c r="BD50" s="1"/>
      <c r="BP50" s="15"/>
      <c r="BQ50" s="15" t="str">
        <f t="shared" si="0"/>
        <v/>
      </c>
      <c r="BR50" s="23" t="str">
        <f t="shared" si="1"/>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c r="A51" s="244">
        <v>45</v>
      </c>
      <c r="B51" s="245"/>
      <c r="C51" s="246"/>
      <c r="D51" s="247"/>
      <c r="E51" s="248"/>
      <c r="F51" s="249"/>
      <c r="G51" s="249"/>
      <c r="H51" s="250"/>
      <c r="I51" s="251"/>
      <c r="J51" s="252"/>
      <c r="K51" s="253"/>
      <c r="L51" s="11"/>
      <c r="M51" s="7"/>
      <c r="N51" s="7"/>
      <c r="O51" s="7"/>
      <c r="P51" s="31"/>
      <c r="Q51" s="34"/>
      <c r="R51" s="7"/>
      <c r="S51" s="459"/>
      <c r="T51" s="460"/>
      <c r="U51" s="460"/>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t="s">
        <v>220</v>
      </c>
      <c r="AY51" s="66" t="s">
        <v>220</v>
      </c>
      <c r="AZ51" s="1"/>
      <c r="BA51" s="1"/>
      <c r="BB51" s="24"/>
      <c r="BC51" s="1"/>
      <c r="BD51" s="1"/>
      <c r="BP51" s="15"/>
      <c r="BQ51" s="15" t="str">
        <f t="shared" si="0"/>
        <v/>
      </c>
      <c r="BR51" s="23" t="str">
        <f t="shared" si="1"/>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c r="A52" s="244">
        <v>46</v>
      </c>
      <c r="B52" s="245"/>
      <c r="C52" s="246"/>
      <c r="D52" s="247"/>
      <c r="E52" s="248"/>
      <c r="F52" s="249"/>
      <c r="G52" s="249"/>
      <c r="H52" s="250"/>
      <c r="I52" s="251"/>
      <c r="J52" s="252"/>
      <c r="K52" s="253"/>
      <c r="L52" s="11"/>
      <c r="M52" s="7"/>
      <c r="N52" s="7"/>
      <c r="O52" s="7"/>
      <c r="P52" s="31"/>
      <c r="Q52" s="34"/>
      <c r="R52" s="7"/>
      <c r="S52" s="459"/>
      <c r="T52" s="460"/>
      <c r="U52" s="460"/>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t="s">
        <v>220</v>
      </c>
      <c r="AY52" s="66" t="s">
        <v>220</v>
      </c>
      <c r="AZ52" s="1"/>
      <c r="BA52" s="1"/>
      <c r="BB52" s="24"/>
      <c r="BC52" s="1"/>
      <c r="BD52" s="1"/>
      <c r="BP52" s="15"/>
      <c r="BQ52" s="15" t="str">
        <f t="shared" si="0"/>
        <v/>
      </c>
      <c r="BR52" s="23" t="str">
        <f t="shared" si="1"/>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c r="A53" s="244">
        <v>47</v>
      </c>
      <c r="B53" s="245"/>
      <c r="C53" s="246"/>
      <c r="D53" s="247"/>
      <c r="E53" s="248"/>
      <c r="F53" s="249"/>
      <c r="G53" s="249"/>
      <c r="H53" s="250"/>
      <c r="I53" s="251"/>
      <c r="J53" s="252"/>
      <c r="K53" s="253"/>
      <c r="L53" s="11"/>
      <c r="M53" s="7"/>
      <c r="N53" s="7"/>
      <c r="O53" s="7"/>
      <c r="P53" s="31"/>
      <c r="Q53" s="34"/>
      <c r="R53" s="7"/>
      <c r="S53" s="459"/>
      <c r="T53" s="460"/>
      <c r="U53" s="460"/>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t="s">
        <v>220</v>
      </c>
      <c r="AY53" s="66" t="s">
        <v>220</v>
      </c>
      <c r="AZ53" s="1"/>
      <c r="BA53" s="1"/>
      <c r="BB53" s="24"/>
      <c r="BC53" s="1"/>
      <c r="BD53" s="1"/>
      <c r="BP53" s="15"/>
      <c r="BQ53" s="15" t="str">
        <f t="shared" si="0"/>
        <v/>
      </c>
      <c r="BR53" s="23" t="str">
        <f t="shared" si="1"/>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c r="A54" s="244">
        <v>48</v>
      </c>
      <c r="B54" s="245"/>
      <c r="C54" s="246"/>
      <c r="D54" s="247"/>
      <c r="E54" s="248"/>
      <c r="F54" s="249"/>
      <c r="G54" s="249"/>
      <c r="H54" s="250"/>
      <c r="I54" s="251"/>
      <c r="J54" s="252"/>
      <c r="K54" s="253"/>
      <c r="L54" s="11"/>
      <c r="M54" s="7"/>
      <c r="N54" s="7"/>
      <c r="O54" s="7"/>
      <c r="P54" s="31"/>
      <c r="Q54" s="34"/>
      <c r="R54" s="7"/>
      <c r="S54" s="459"/>
      <c r="T54" s="460"/>
      <c r="U54" s="460"/>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t="s">
        <v>220</v>
      </c>
      <c r="AY54" s="66" t="s">
        <v>220</v>
      </c>
      <c r="AZ54" s="1"/>
      <c r="BA54" s="1"/>
      <c r="BB54" s="24"/>
      <c r="BC54" s="1"/>
      <c r="BD54" s="1"/>
      <c r="BP54" s="15"/>
      <c r="BQ54" s="15" t="str">
        <f t="shared" si="0"/>
        <v/>
      </c>
      <c r="BR54" s="23" t="str">
        <f t="shared" si="1"/>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c r="A55" s="244">
        <v>49</v>
      </c>
      <c r="B55" s="245"/>
      <c r="C55" s="246"/>
      <c r="D55" s="247"/>
      <c r="E55" s="248"/>
      <c r="F55" s="249"/>
      <c r="G55" s="249"/>
      <c r="H55" s="250"/>
      <c r="I55" s="251"/>
      <c r="J55" s="252"/>
      <c r="K55" s="253"/>
      <c r="L55" s="11"/>
      <c r="M55" s="7"/>
      <c r="N55" s="7"/>
      <c r="O55" s="7"/>
      <c r="P55" s="31"/>
      <c r="Q55" s="34"/>
      <c r="R55" s="7"/>
      <c r="S55" s="459"/>
      <c r="T55" s="460"/>
      <c r="U55" s="460"/>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t="s">
        <v>220</v>
      </c>
      <c r="AY55" s="66" t="s">
        <v>220</v>
      </c>
      <c r="AZ55" s="1"/>
      <c r="BA55" s="1"/>
      <c r="BB55" s="24"/>
      <c r="BC55" s="1"/>
      <c r="BD55" s="1"/>
      <c r="BP55" s="15"/>
      <c r="BQ55" s="15" t="str">
        <f t="shared" si="0"/>
        <v/>
      </c>
      <c r="BR55" s="23" t="str">
        <f t="shared" si="1"/>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c r="A56" s="244">
        <v>50</v>
      </c>
      <c r="B56" s="245"/>
      <c r="C56" s="246"/>
      <c r="D56" s="247"/>
      <c r="E56" s="248"/>
      <c r="F56" s="249"/>
      <c r="G56" s="249"/>
      <c r="H56" s="250"/>
      <c r="I56" s="251"/>
      <c r="J56" s="252"/>
      <c r="K56" s="253"/>
      <c r="L56" s="11"/>
      <c r="M56" s="7"/>
      <c r="N56" s="7"/>
      <c r="O56" s="7"/>
      <c r="P56" s="31"/>
      <c r="Q56" s="34"/>
      <c r="R56" s="7"/>
      <c r="S56" s="459"/>
      <c r="T56" s="460"/>
      <c r="U56" s="460"/>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t="s">
        <v>220</v>
      </c>
      <c r="AY56" s="66" t="s">
        <v>220</v>
      </c>
      <c r="AZ56" s="1"/>
      <c r="BA56" s="1"/>
      <c r="BB56" s="24"/>
      <c r="BC56" s="1"/>
      <c r="BD56" s="1"/>
      <c r="BP56" s="15"/>
      <c r="BQ56" s="15" t="str">
        <f t="shared" si="0"/>
        <v/>
      </c>
      <c r="BR56" s="23" t="str">
        <f t="shared" si="1"/>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c r="A57" s="244">
        <v>51</v>
      </c>
      <c r="B57" s="245"/>
      <c r="C57" s="246"/>
      <c r="D57" s="247"/>
      <c r="E57" s="248"/>
      <c r="F57" s="249"/>
      <c r="G57" s="249"/>
      <c r="H57" s="250"/>
      <c r="I57" s="251"/>
      <c r="J57" s="252"/>
      <c r="K57" s="253"/>
      <c r="L57" s="11"/>
      <c r="M57" s="7"/>
      <c r="N57" s="7"/>
      <c r="O57" s="7"/>
      <c r="P57" s="31"/>
      <c r="Q57" s="34"/>
      <c r="R57" s="7"/>
      <c r="S57" s="459"/>
      <c r="T57" s="460"/>
      <c r="U57" s="460"/>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220</v>
      </c>
      <c r="AY57" s="66" t="s">
        <v>220</v>
      </c>
      <c r="AZ57" s="1"/>
      <c r="BA57" s="1"/>
      <c r="BB57" s="24"/>
      <c r="BC57" s="1"/>
      <c r="BD57" s="1"/>
      <c r="BP57" s="15"/>
      <c r="BQ57" s="15" t="str">
        <f t="shared" si="0"/>
        <v/>
      </c>
      <c r="BR57" s="23" t="str">
        <f t="shared" si="1"/>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c r="A58" s="244">
        <v>52</v>
      </c>
      <c r="B58" s="245"/>
      <c r="C58" s="246"/>
      <c r="D58" s="247"/>
      <c r="E58" s="248"/>
      <c r="F58" s="249"/>
      <c r="G58" s="249"/>
      <c r="H58" s="250"/>
      <c r="I58" s="251"/>
      <c r="J58" s="252"/>
      <c r="K58" s="253"/>
      <c r="L58" s="11"/>
      <c r="M58" s="7"/>
      <c r="N58" s="7"/>
      <c r="O58" s="7"/>
      <c r="P58" s="31"/>
      <c r="Q58" s="34"/>
      <c r="R58" s="7"/>
      <c r="S58" s="459"/>
      <c r="T58" s="460"/>
      <c r="U58" s="460"/>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220</v>
      </c>
      <c r="AY58" s="66" t="s">
        <v>220</v>
      </c>
      <c r="AZ58" s="1"/>
      <c r="BA58" s="1"/>
      <c r="BB58" s="24"/>
      <c r="BC58" s="1"/>
      <c r="BD58" s="1"/>
      <c r="BP58" s="15"/>
      <c r="BQ58" s="15" t="str">
        <f t="shared" si="0"/>
        <v/>
      </c>
      <c r="BR58" s="23" t="str">
        <f t="shared" si="1"/>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c r="A59" s="244">
        <v>53</v>
      </c>
      <c r="B59" s="245"/>
      <c r="C59" s="246"/>
      <c r="D59" s="247"/>
      <c r="E59" s="248"/>
      <c r="F59" s="249"/>
      <c r="G59" s="249"/>
      <c r="H59" s="250"/>
      <c r="I59" s="251"/>
      <c r="J59" s="252"/>
      <c r="K59" s="253"/>
      <c r="L59" s="11"/>
      <c r="M59" s="7"/>
      <c r="N59" s="7"/>
      <c r="O59" s="7"/>
      <c r="P59" s="31"/>
      <c r="Q59" s="34"/>
      <c r="R59" s="7"/>
      <c r="S59" s="459"/>
      <c r="T59" s="460"/>
      <c r="U59" s="460"/>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220</v>
      </c>
      <c r="AY59" s="66" t="s">
        <v>220</v>
      </c>
      <c r="AZ59" s="1"/>
      <c r="BA59" s="1"/>
      <c r="BB59" s="24"/>
      <c r="BC59" s="1"/>
      <c r="BD59" s="1"/>
      <c r="BP59" s="15"/>
      <c r="BQ59" s="25" t="str">
        <f t="shared" si="0"/>
        <v/>
      </c>
      <c r="BR59" s="26" t="str">
        <f t="shared" si="1"/>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c r="A60" s="244">
        <v>54</v>
      </c>
      <c r="B60" s="245"/>
      <c r="C60" s="246"/>
      <c r="D60" s="247"/>
      <c r="E60" s="248"/>
      <c r="F60" s="249"/>
      <c r="G60" s="249"/>
      <c r="H60" s="250"/>
      <c r="I60" s="251"/>
      <c r="J60" s="252"/>
      <c r="K60" s="253"/>
      <c r="L60" s="11"/>
      <c r="M60" s="7"/>
      <c r="N60" s="7"/>
      <c r="O60" s="7"/>
      <c r="P60" s="31"/>
      <c r="Q60" s="34"/>
      <c r="R60" s="7"/>
      <c r="S60" s="459"/>
      <c r="T60" s="460"/>
      <c r="U60" s="460"/>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220</v>
      </c>
      <c r="AY60" s="66" t="s">
        <v>220</v>
      </c>
      <c r="AZ60" s="1"/>
      <c r="BA60" s="1"/>
      <c r="BB60" s="24"/>
      <c r="BC60" s="1"/>
      <c r="BD60" s="1"/>
      <c r="BP60" s="15"/>
      <c r="BQ60" s="25" t="str">
        <f t="shared" si="0"/>
        <v/>
      </c>
      <c r="BR60" s="26" t="str">
        <f t="shared" si="1"/>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c r="A61" s="244">
        <v>55</v>
      </c>
      <c r="B61" s="245"/>
      <c r="C61" s="246"/>
      <c r="D61" s="247"/>
      <c r="E61" s="248"/>
      <c r="F61" s="249"/>
      <c r="G61" s="249"/>
      <c r="H61" s="250"/>
      <c r="I61" s="251"/>
      <c r="J61" s="252"/>
      <c r="K61" s="253"/>
      <c r="L61" s="11"/>
      <c r="M61" s="7"/>
      <c r="N61" s="7"/>
      <c r="O61" s="7"/>
      <c r="P61" s="31"/>
      <c r="Q61" s="34"/>
      <c r="R61" s="7"/>
      <c r="S61" s="459"/>
      <c r="T61" s="460"/>
      <c r="U61" s="460"/>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220</v>
      </c>
      <c r="AY61" s="66" t="s">
        <v>220</v>
      </c>
      <c r="AZ61" s="1"/>
      <c r="BA61" s="1"/>
      <c r="BB61" s="24"/>
      <c r="BC61" s="1"/>
      <c r="BD61" s="1"/>
      <c r="BP61" s="15"/>
      <c r="BQ61" s="25" t="str">
        <f t="shared" si="0"/>
        <v/>
      </c>
      <c r="BR61" s="26" t="str">
        <f t="shared" si="1"/>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c r="A62" s="244">
        <v>56</v>
      </c>
      <c r="B62" s="245"/>
      <c r="C62" s="246"/>
      <c r="D62" s="247"/>
      <c r="E62" s="248"/>
      <c r="F62" s="249"/>
      <c r="G62" s="249"/>
      <c r="H62" s="250"/>
      <c r="I62" s="251"/>
      <c r="J62" s="252"/>
      <c r="K62" s="253"/>
      <c r="L62" s="11"/>
      <c r="M62" s="7"/>
      <c r="N62" s="7"/>
      <c r="O62" s="7"/>
      <c r="P62" s="31"/>
      <c r="Q62" s="34"/>
      <c r="R62" s="7"/>
      <c r="S62" s="459"/>
      <c r="T62" s="460"/>
      <c r="U62" s="460"/>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220</v>
      </c>
      <c r="AY62" s="66" t="s">
        <v>220</v>
      </c>
      <c r="AZ62" s="1"/>
      <c r="BA62" s="1"/>
      <c r="BB62" s="24"/>
      <c r="BC62" s="1"/>
      <c r="BD62" s="1"/>
      <c r="BP62" s="15"/>
      <c r="BQ62" s="25" t="str">
        <f t="shared" si="0"/>
        <v/>
      </c>
      <c r="BR62" s="26" t="str">
        <f t="shared" si="1"/>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c r="A63" s="244">
        <v>57</v>
      </c>
      <c r="B63" s="245"/>
      <c r="C63" s="246"/>
      <c r="D63" s="247"/>
      <c r="E63" s="248"/>
      <c r="F63" s="249"/>
      <c r="G63" s="249"/>
      <c r="H63" s="250"/>
      <c r="I63" s="251"/>
      <c r="J63" s="252"/>
      <c r="K63" s="253"/>
      <c r="L63" s="11"/>
      <c r="M63" s="7"/>
      <c r="N63" s="7"/>
      <c r="O63" s="7"/>
      <c r="P63" s="31"/>
      <c r="Q63" s="34"/>
      <c r="R63" s="7"/>
      <c r="S63" s="459"/>
      <c r="T63" s="460"/>
      <c r="U63" s="460"/>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220</v>
      </c>
      <c r="AY63" s="66" t="s">
        <v>220</v>
      </c>
      <c r="AZ63" s="1"/>
      <c r="BA63" s="1"/>
      <c r="BB63" s="24"/>
      <c r="BC63" s="1"/>
      <c r="BD63" s="1"/>
      <c r="BP63" s="15"/>
      <c r="BQ63" s="25" t="str">
        <f t="shared" si="0"/>
        <v/>
      </c>
      <c r="BR63" s="26" t="str">
        <f t="shared" si="1"/>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c r="A64" s="244">
        <v>58</v>
      </c>
      <c r="B64" s="245"/>
      <c r="C64" s="246"/>
      <c r="D64" s="247"/>
      <c r="E64" s="248"/>
      <c r="F64" s="249"/>
      <c r="G64" s="249"/>
      <c r="H64" s="250"/>
      <c r="I64" s="251"/>
      <c r="J64" s="252"/>
      <c r="K64" s="253"/>
      <c r="L64" s="11"/>
      <c r="M64" s="7"/>
      <c r="N64" s="7"/>
      <c r="O64" s="7"/>
      <c r="P64" s="31"/>
      <c r="Q64" s="34"/>
      <c r="R64" s="7"/>
      <c r="S64" s="459"/>
      <c r="T64" s="460"/>
      <c r="U64" s="460"/>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220</v>
      </c>
      <c r="AY64" s="66" t="s">
        <v>220</v>
      </c>
      <c r="AZ64" s="1"/>
      <c r="BA64" s="1"/>
      <c r="BB64" s="24"/>
      <c r="BC64" s="1"/>
      <c r="BD64" s="1"/>
      <c r="BP64" s="15"/>
      <c r="BQ64" s="25" t="str">
        <f t="shared" si="0"/>
        <v/>
      </c>
      <c r="BR64" s="26" t="str">
        <f t="shared" si="1"/>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c r="A65" s="244">
        <v>59</v>
      </c>
      <c r="B65" s="245"/>
      <c r="C65" s="246"/>
      <c r="D65" s="247"/>
      <c r="E65" s="248"/>
      <c r="F65" s="249"/>
      <c r="G65" s="249"/>
      <c r="H65" s="250"/>
      <c r="I65" s="251"/>
      <c r="J65" s="252"/>
      <c r="K65" s="253"/>
      <c r="L65" s="11"/>
      <c r="M65" s="7"/>
      <c r="N65" s="7"/>
      <c r="O65" s="7"/>
      <c r="P65" s="31"/>
      <c r="Q65" s="34"/>
      <c r="R65" s="7"/>
      <c r="S65" s="459"/>
      <c r="T65" s="460"/>
      <c r="U65" s="460"/>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220</v>
      </c>
      <c r="AY65" s="66" t="s">
        <v>220</v>
      </c>
      <c r="AZ65" s="1"/>
      <c r="BA65" s="1"/>
      <c r="BB65" s="24"/>
      <c r="BC65" s="1"/>
      <c r="BD65" s="1"/>
      <c r="BP65" s="15"/>
      <c r="BQ65" s="25" t="str">
        <f t="shared" si="0"/>
        <v/>
      </c>
      <c r="BR65" s="26" t="str">
        <f t="shared" si="1"/>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c r="A66" s="244">
        <v>60</v>
      </c>
      <c r="B66" s="245"/>
      <c r="C66" s="246"/>
      <c r="D66" s="247"/>
      <c r="E66" s="248"/>
      <c r="F66" s="249"/>
      <c r="G66" s="249"/>
      <c r="H66" s="250"/>
      <c r="I66" s="251"/>
      <c r="J66" s="252"/>
      <c r="K66" s="253"/>
      <c r="L66" s="11"/>
      <c r="M66" s="7"/>
      <c r="N66" s="7"/>
      <c r="O66" s="7"/>
      <c r="P66" s="31"/>
      <c r="Q66" s="34"/>
      <c r="R66" s="7"/>
      <c r="S66" s="459"/>
      <c r="T66" s="460"/>
      <c r="U66" s="460"/>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220</v>
      </c>
      <c r="AY66" s="66" t="s">
        <v>220</v>
      </c>
      <c r="AZ66" s="1"/>
      <c r="BA66" s="1"/>
      <c r="BB66" s="24"/>
      <c r="BC66" s="1"/>
      <c r="BD66" s="1"/>
      <c r="BP66" s="15"/>
      <c r="BQ66" s="25" t="str">
        <f t="shared" si="0"/>
        <v/>
      </c>
      <c r="BR66" s="26" t="str">
        <f t="shared" si="1"/>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c r="A67" s="244">
        <v>61</v>
      </c>
      <c r="B67" s="245"/>
      <c r="C67" s="246"/>
      <c r="D67" s="247"/>
      <c r="E67" s="248"/>
      <c r="F67" s="249"/>
      <c r="G67" s="249"/>
      <c r="H67" s="250"/>
      <c r="I67" s="251"/>
      <c r="J67" s="252"/>
      <c r="K67" s="253"/>
      <c r="L67" s="11"/>
      <c r="M67" s="7"/>
      <c r="N67" s="7"/>
      <c r="O67" s="7"/>
      <c r="P67" s="31"/>
      <c r="Q67" s="34"/>
      <c r="R67" s="7"/>
      <c r="S67" s="459"/>
      <c r="T67" s="460"/>
      <c r="U67" s="460"/>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220</v>
      </c>
      <c r="AY67" s="66" t="s">
        <v>220</v>
      </c>
      <c r="AZ67" s="1"/>
      <c r="BA67" s="1"/>
      <c r="BB67" s="1"/>
      <c r="BC67" s="1"/>
      <c r="BD67" s="1"/>
      <c r="BP67" s="15"/>
      <c r="BQ67" s="25" t="str">
        <f t="shared" si="0"/>
        <v/>
      </c>
      <c r="BR67" s="26" t="str">
        <f t="shared" si="1"/>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c r="A68" s="244">
        <v>62</v>
      </c>
      <c r="B68" s="245"/>
      <c r="C68" s="246"/>
      <c r="D68" s="247"/>
      <c r="E68" s="248"/>
      <c r="F68" s="249"/>
      <c r="G68" s="249"/>
      <c r="H68" s="250"/>
      <c r="I68" s="251"/>
      <c r="J68" s="252"/>
      <c r="K68" s="253"/>
      <c r="L68" s="11"/>
      <c r="M68" s="7"/>
      <c r="N68" s="7"/>
      <c r="O68" s="7"/>
      <c r="P68" s="31"/>
      <c r="Q68" s="34"/>
      <c r="R68" s="7"/>
      <c r="S68" s="459"/>
      <c r="T68" s="460"/>
      <c r="U68" s="460"/>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220</v>
      </c>
      <c r="AY68" s="66" t="s">
        <v>220</v>
      </c>
      <c r="AZ68" s="1"/>
      <c r="BA68" s="1"/>
      <c r="BB68" s="1"/>
      <c r="BC68" s="1"/>
      <c r="BD68" s="1"/>
      <c r="BP68" s="15"/>
      <c r="BQ68" s="25" t="str">
        <f t="shared" si="0"/>
        <v/>
      </c>
      <c r="BR68" s="26" t="str">
        <f t="shared" si="1"/>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c r="A69" s="244">
        <v>63</v>
      </c>
      <c r="B69" s="245"/>
      <c r="C69" s="246"/>
      <c r="D69" s="247"/>
      <c r="E69" s="248"/>
      <c r="F69" s="249"/>
      <c r="G69" s="249"/>
      <c r="H69" s="250"/>
      <c r="I69" s="251"/>
      <c r="J69" s="252"/>
      <c r="K69" s="253"/>
      <c r="L69" s="11"/>
      <c r="M69" s="7"/>
      <c r="N69" s="7"/>
      <c r="O69" s="7"/>
      <c r="P69" s="31"/>
      <c r="Q69" s="34"/>
      <c r="R69" s="7"/>
      <c r="S69" s="459"/>
      <c r="T69" s="460"/>
      <c r="U69" s="460"/>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220</v>
      </c>
      <c r="AY69" s="66" t="s">
        <v>220</v>
      </c>
      <c r="AZ69" s="1"/>
      <c r="BA69" s="1"/>
      <c r="BB69" s="1"/>
      <c r="BC69" s="1"/>
      <c r="BD69" s="1"/>
      <c r="BP69" s="15"/>
      <c r="BQ69" s="25" t="str">
        <f t="shared" si="0"/>
        <v/>
      </c>
      <c r="BR69" s="26" t="str">
        <f t="shared" si="1"/>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c r="A70" s="244">
        <v>64</v>
      </c>
      <c r="B70" s="245"/>
      <c r="C70" s="246"/>
      <c r="D70" s="247"/>
      <c r="E70" s="248"/>
      <c r="F70" s="249"/>
      <c r="G70" s="249"/>
      <c r="H70" s="250"/>
      <c r="I70" s="251"/>
      <c r="J70" s="252"/>
      <c r="K70" s="253"/>
      <c r="L70" s="11"/>
      <c r="M70" s="7"/>
      <c r="N70" s="7"/>
      <c r="O70" s="7"/>
      <c r="P70" s="31"/>
      <c r="Q70" s="34"/>
      <c r="R70" s="7"/>
      <c r="S70" s="459"/>
      <c r="T70" s="460"/>
      <c r="U70" s="460"/>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220</v>
      </c>
      <c r="AY70" s="66" t="s">
        <v>220</v>
      </c>
      <c r="AZ70" s="1"/>
      <c r="BA70" s="1"/>
      <c r="BB70" s="1"/>
      <c r="BC70" s="1"/>
      <c r="BD70" s="1"/>
      <c r="BP70" s="15"/>
      <c r="BQ70" s="25" t="str">
        <f t="shared" si="0"/>
        <v/>
      </c>
      <c r="BR70" s="26" t="str">
        <f t="shared" si="1"/>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c r="A71" s="244">
        <v>65</v>
      </c>
      <c r="B71" s="245"/>
      <c r="C71" s="246"/>
      <c r="D71" s="247"/>
      <c r="E71" s="248"/>
      <c r="F71" s="249"/>
      <c r="G71" s="249"/>
      <c r="H71" s="250"/>
      <c r="I71" s="251"/>
      <c r="J71" s="252"/>
      <c r="K71" s="253"/>
      <c r="L71" s="11"/>
      <c r="M71" s="7"/>
      <c r="N71" s="7"/>
      <c r="O71" s="7"/>
      <c r="P71" s="31"/>
      <c r="Q71" s="34"/>
      <c r="R71" s="7"/>
      <c r="S71" s="459"/>
      <c r="T71" s="460"/>
      <c r="U71" s="460"/>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220</v>
      </c>
      <c r="AY71" s="66" t="s">
        <v>220</v>
      </c>
      <c r="AZ71" s="1"/>
      <c r="BA71" s="1"/>
      <c r="BB71" s="1"/>
      <c r="BC71" s="1"/>
      <c r="BD71" s="1"/>
      <c r="BP71" s="15"/>
      <c r="BQ71" s="25" t="str">
        <f t="shared" si="0"/>
        <v/>
      </c>
      <c r="BR71" s="26" t="str">
        <f t="shared" si="1"/>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c r="A72" s="244">
        <v>66</v>
      </c>
      <c r="B72" s="245"/>
      <c r="C72" s="246"/>
      <c r="D72" s="247"/>
      <c r="E72" s="248"/>
      <c r="F72" s="249"/>
      <c r="G72" s="249"/>
      <c r="H72" s="250"/>
      <c r="I72" s="251"/>
      <c r="J72" s="252"/>
      <c r="K72" s="253"/>
      <c r="L72" s="11"/>
      <c r="M72" s="7"/>
      <c r="N72" s="7"/>
      <c r="O72" s="7"/>
      <c r="P72" s="31"/>
      <c r="Q72" s="34"/>
      <c r="R72" s="7"/>
      <c r="S72" s="459"/>
      <c r="T72" s="460"/>
      <c r="U72" s="460"/>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220</v>
      </c>
      <c r="AY72" s="66" t="s">
        <v>220</v>
      </c>
      <c r="AZ72" s="1"/>
      <c r="BA72" s="1"/>
      <c r="BB72" s="1"/>
      <c r="BC72" s="1"/>
      <c r="BD72" s="1"/>
      <c r="BP72" s="15"/>
      <c r="BQ72" s="25" t="str">
        <f t="shared" ref="BQ72:BQ135" si="11">IF(I72="","",I72)</f>
        <v/>
      </c>
      <c r="BR72" s="26" t="str">
        <f t="shared" ref="BR72:BR135" si="12">IF(AND(L72="",M72="",N72="",P72=""),"",SUM(L72,M72,N72,O72,P72))</f>
        <v/>
      </c>
      <c r="BS72" s="26" t="str">
        <f t="shared" ref="BS72:BS135" si="13">IFERROR(IF(BR72="","",ROUNDUP(BR72*20%,0)),"")</f>
        <v/>
      </c>
      <c r="BT72" s="25" t="str">
        <f t="shared" ref="BT72:BT135" si="14">IF(AND(S72="",T72="",U72="",W72=""),"",SUM(S72,T72,U72,V72,W72))</f>
        <v/>
      </c>
      <c r="BU72" s="26" t="str">
        <f t="shared" ref="BU72:BU135" si="15">IFERROR(IF(BT72="","",ROUNDUP(BT72*20%,0)),"")</f>
        <v/>
      </c>
      <c r="BV72" s="25" t="e">
        <f>IF(AND(#REF!="",#REF!="",#REF!="",#REF!=""),"",SUM(#REF!,#REF!,#REF!,#REF!,#REF!))</f>
        <v>#REF!</v>
      </c>
      <c r="BW72" s="26" t="str">
        <f t="shared" ref="BW72:BW135" si="16">IFERROR(IF(BV72="","",ROUNDUP(BV72*20%,0)),"")</f>
        <v/>
      </c>
      <c r="BX72" s="25" t="str">
        <f t="shared" ref="BX72:BX135" si="17">IF(AND(Z72="",AA72="",AB72="",AD72=""),"",SUM(Z72,AA72,AB72,AC72,AD72))</f>
        <v/>
      </c>
      <c r="BY72" s="26" t="str">
        <f t="shared" ref="BY72:BY135" si="18">IFERROR(IF(BX72="","",ROUNDUP(BX72*20%,0)),"")</f>
        <v/>
      </c>
      <c r="BZ72" s="25" t="str">
        <f t="shared" ref="BZ72:BZ135" si="19">IF(AND(AG72="",AH72="",AI72="",AK72=""),"",SUM(AG72,AH72,AI72,AJ72,AK72))</f>
        <v/>
      </c>
      <c r="CA72" s="26" t="str">
        <f t="shared" ref="CA72:CA135" si="20">IFERROR(IF(BZ72="","",ROUNDUP(BZ72*20%,0)),"")</f>
        <v/>
      </c>
      <c r="CB72" s="25" t="e">
        <f>IF(AND(#REF!="",#REF!="",#REF!="",#REF!=""),"",SUM(#REF!,#REF!,#REF!,#REF!,#REF!))</f>
        <v>#REF!</v>
      </c>
      <c r="CC72" s="26" t="str">
        <f t="shared" ref="CC72:CC135" si="21">IFERROR(IF(CB72="","",ROUNDUP(CB72*20%,0)),"")</f>
        <v/>
      </c>
      <c r="CD72" s="23"/>
      <c r="CE72" s="23"/>
    </row>
    <row r="73" spans="1:83">
      <c r="A73" s="244">
        <v>67</v>
      </c>
      <c r="B73" s="245"/>
      <c r="C73" s="246"/>
      <c r="D73" s="247"/>
      <c r="E73" s="248"/>
      <c r="F73" s="249"/>
      <c r="G73" s="249"/>
      <c r="H73" s="250"/>
      <c r="I73" s="251"/>
      <c r="J73" s="252"/>
      <c r="K73" s="253"/>
      <c r="L73" s="11"/>
      <c r="M73" s="7"/>
      <c r="N73" s="7"/>
      <c r="O73" s="7"/>
      <c r="P73" s="31"/>
      <c r="Q73" s="34"/>
      <c r="R73" s="7"/>
      <c r="S73" s="459"/>
      <c r="T73" s="460"/>
      <c r="U73" s="460"/>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220</v>
      </c>
      <c r="AY73" s="66" t="s">
        <v>220</v>
      </c>
      <c r="AZ73" s="1"/>
      <c r="BA73" s="1"/>
      <c r="BB73" s="1"/>
      <c r="BC73" s="1"/>
      <c r="BD73" s="1"/>
      <c r="BP73" s="15"/>
      <c r="BQ73" s="25" t="str">
        <f t="shared" si="11"/>
        <v/>
      </c>
      <c r="BR73" s="26" t="str">
        <f t="shared" si="12"/>
        <v/>
      </c>
      <c r="BS73" s="26" t="str">
        <f t="shared" si="13"/>
        <v/>
      </c>
      <c r="BT73" s="25" t="str">
        <f t="shared" si="14"/>
        <v/>
      </c>
      <c r="BU73" s="26" t="str">
        <f t="shared" si="15"/>
        <v/>
      </c>
      <c r="BV73" s="25" t="e">
        <f>IF(AND(#REF!="",#REF!="",#REF!="",#REF!=""),"",SUM(#REF!,#REF!,#REF!,#REF!,#REF!))</f>
        <v>#REF!</v>
      </c>
      <c r="BW73" s="26" t="str">
        <f t="shared" si="16"/>
        <v/>
      </c>
      <c r="BX73" s="25" t="str">
        <f t="shared" si="17"/>
        <v/>
      </c>
      <c r="BY73" s="26" t="str">
        <f t="shared" si="18"/>
        <v/>
      </c>
      <c r="BZ73" s="25" t="str">
        <f t="shared" si="19"/>
        <v/>
      </c>
      <c r="CA73" s="26" t="str">
        <f t="shared" si="20"/>
        <v/>
      </c>
      <c r="CB73" s="25" t="e">
        <f>IF(AND(#REF!="",#REF!="",#REF!="",#REF!=""),"",SUM(#REF!,#REF!,#REF!,#REF!,#REF!))</f>
        <v>#REF!</v>
      </c>
      <c r="CC73" s="26" t="str">
        <f t="shared" si="21"/>
        <v/>
      </c>
      <c r="CD73" s="23"/>
      <c r="CE73" s="23"/>
    </row>
    <row r="74" spans="1:83">
      <c r="A74" s="244">
        <v>68</v>
      </c>
      <c r="B74" s="245"/>
      <c r="C74" s="246"/>
      <c r="D74" s="247"/>
      <c r="E74" s="248"/>
      <c r="F74" s="249"/>
      <c r="G74" s="249"/>
      <c r="H74" s="250"/>
      <c r="I74" s="251"/>
      <c r="J74" s="252"/>
      <c r="K74" s="253"/>
      <c r="L74" s="11"/>
      <c r="M74" s="7"/>
      <c r="N74" s="7"/>
      <c r="O74" s="7"/>
      <c r="P74" s="31"/>
      <c r="Q74" s="34"/>
      <c r="R74" s="7"/>
      <c r="S74" s="459"/>
      <c r="T74" s="460"/>
      <c r="U74" s="460"/>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220</v>
      </c>
      <c r="AY74" s="66" t="s">
        <v>220</v>
      </c>
      <c r="AZ74" s="1"/>
      <c r="BA74" s="1"/>
      <c r="BB74" s="1"/>
      <c r="BC74" s="1"/>
      <c r="BD74" s="1"/>
      <c r="BP74" s="15"/>
      <c r="BQ74" s="25" t="str">
        <f t="shared" si="11"/>
        <v/>
      </c>
      <c r="BR74" s="26" t="str">
        <f t="shared" si="12"/>
        <v/>
      </c>
      <c r="BS74" s="26" t="str">
        <f t="shared" si="13"/>
        <v/>
      </c>
      <c r="BT74" s="25" t="str">
        <f t="shared" si="14"/>
        <v/>
      </c>
      <c r="BU74" s="26" t="str">
        <f t="shared" si="15"/>
        <v/>
      </c>
      <c r="BV74" s="25" t="e">
        <f>IF(AND(#REF!="",#REF!="",#REF!="",#REF!=""),"",SUM(#REF!,#REF!,#REF!,#REF!,#REF!))</f>
        <v>#REF!</v>
      </c>
      <c r="BW74" s="26" t="str">
        <f t="shared" si="16"/>
        <v/>
      </c>
      <c r="BX74" s="25" t="str">
        <f t="shared" si="17"/>
        <v/>
      </c>
      <c r="BY74" s="26" t="str">
        <f t="shared" si="18"/>
        <v/>
      </c>
      <c r="BZ74" s="25" t="str">
        <f t="shared" si="19"/>
        <v/>
      </c>
      <c r="CA74" s="26" t="str">
        <f t="shared" si="20"/>
        <v/>
      </c>
      <c r="CB74" s="25" t="e">
        <f>IF(AND(#REF!="",#REF!="",#REF!="",#REF!=""),"",SUM(#REF!,#REF!,#REF!,#REF!,#REF!))</f>
        <v>#REF!</v>
      </c>
      <c r="CC74" s="26" t="str">
        <f t="shared" si="21"/>
        <v/>
      </c>
      <c r="CD74" s="23"/>
      <c r="CE74" s="23"/>
    </row>
    <row r="75" spans="1:83">
      <c r="A75" s="244">
        <v>69</v>
      </c>
      <c r="B75" s="245"/>
      <c r="C75" s="246"/>
      <c r="D75" s="247"/>
      <c r="E75" s="248"/>
      <c r="F75" s="249"/>
      <c r="G75" s="249"/>
      <c r="H75" s="250"/>
      <c r="I75" s="251"/>
      <c r="J75" s="252"/>
      <c r="K75" s="253"/>
      <c r="L75" s="11"/>
      <c r="M75" s="7"/>
      <c r="N75" s="7"/>
      <c r="O75" s="7"/>
      <c r="P75" s="31"/>
      <c r="Q75" s="34"/>
      <c r="R75" s="7"/>
      <c r="S75" s="459"/>
      <c r="T75" s="460"/>
      <c r="U75" s="460"/>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220</v>
      </c>
      <c r="AY75" s="66" t="s">
        <v>220</v>
      </c>
      <c r="AZ75" s="1"/>
      <c r="BA75" s="1"/>
      <c r="BB75" s="1"/>
      <c r="BC75" s="1"/>
      <c r="BD75" s="1"/>
      <c r="BP75" s="15"/>
      <c r="BQ75" s="25" t="str">
        <f t="shared" si="11"/>
        <v/>
      </c>
      <c r="BR75" s="26" t="str">
        <f t="shared" si="12"/>
        <v/>
      </c>
      <c r="BS75" s="26" t="str">
        <f t="shared" si="13"/>
        <v/>
      </c>
      <c r="BT75" s="25" t="str">
        <f t="shared" si="14"/>
        <v/>
      </c>
      <c r="BU75" s="26" t="str">
        <f t="shared" si="15"/>
        <v/>
      </c>
      <c r="BV75" s="25" t="e">
        <f>IF(AND(#REF!="",#REF!="",#REF!="",#REF!=""),"",SUM(#REF!,#REF!,#REF!,#REF!,#REF!))</f>
        <v>#REF!</v>
      </c>
      <c r="BW75" s="26" t="str">
        <f t="shared" si="16"/>
        <v/>
      </c>
      <c r="BX75" s="25" t="str">
        <f t="shared" si="17"/>
        <v/>
      </c>
      <c r="BY75" s="26" t="str">
        <f t="shared" si="18"/>
        <v/>
      </c>
      <c r="BZ75" s="25" t="str">
        <f t="shared" si="19"/>
        <v/>
      </c>
      <c r="CA75" s="26" t="str">
        <f t="shared" si="20"/>
        <v/>
      </c>
      <c r="CB75" s="25" t="e">
        <f>IF(AND(#REF!="",#REF!="",#REF!="",#REF!=""),"",SUM(#REF!,#REF!,#REF!,#REF!,#REF!))</f>
        <v>#REF!</v>
      </c>
      <c r="CC75" s="26" t="str">
        <f t="shared" si="21"/>
        <v/>
      </c>
      <c r="CD75" s="23"/>
      <c r="CE75" s="23"/>
    </row>
    <row r="76" spans="1:83">
      <c r="A76" s="244">
        <v>70</v>
      </c>
      <c r="B76" s="245"/>
      <c r="C76" s="246"/>
      <c r="D76" s="247"/>
      <c r="E76" s="248"/>
      <c r="F76" s="249"/>
      <c r="G76" s="249"/>
      <c r="H76" s="250"/>
      <c r="I76" s="251"/>
      <c r="J76" s="252"/>
      <c r="K76" s="253"/>
      <c r="L76" s="11"/>
      <c r="M76" s="7"/>
      <c r="N76" s="7"/>
      <c r="O76" s="7"/>
      <c r="P76" s="31"/>
      <c r="Q76" s="34"/>
      <c r="R76" s="7"/>
      <c r="S76" s="459"/>
      <c r="T76" s="460"/>
      <c r="U76" s="460"/>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220</v>
      </c>
      <c r="AY76" s="66" t="s">
        <v>220</v>
      </c>
      <c r="AZ76" s="1"/>
      <c r="BA76" s="1"/>
      <c r="BB76" s="1"/>
      <c r="BC76" s="1"/>
      <c r="BD76" s="1"/>
      <c r="BP76" s="15"/>
      <c r="BQ76" s="25" t="str">
        <f t="shared" si="11"/>
        <v/>
      </c>
      <c r="BR76" s="26" t="str">
        <f t="shared" si="12"/>
        <v/>
      </c>
      <c r="BS76" s="26" t="str">
        <f t="shared" si="13"/>
        <v/>
      </c>
      <c r="BT76" s="25" t="str">
        <f t="shared" si="14"/>
        <v/>
      </c>
      <c r="BU76" s="26" t="str">
        <f t="shared" si="15"/>
        <v/>
      </c>
      <c r="BV76" s="25" t="e">
        <f>IF(AND(#REF!="",#REF!="",#REF!="",#REF!=""),"",SUM(#REF!,#REF!,#REF!,#REF!,#REF!))</f>
        <v>#REF!</v>
      </c>
      <c r="BW76" s="26" t="str">
        <f t="shared" si="16"/>
        <v/>
      </c>
      <c r="BX76" s="25" t="str">
        <f t="shared" si="17"/>
        <v/>
      </c>
      <c r="BY76" s="26" t="str">
        <f t="shared" si="18"/>
        <v/>
      </c>
      <c r="BZ76" s="25" t="str">
        <f t="shared" si="19"/>
        <v/>
      </c>
      <c r="CA76" s="26" t="str">
        <f t="shared" si="20"/>
        <v/>
      </c>
      <c r="CB76" s="25" t="e">
        <f>IF(AND(#REF!="",#REF!="",#REF!="",#REF!=""),"",SUM(#REF!,#REF!,#REF!,#REF!,#REF!))</f>
        <v>#REF!</v>
      </c>
      <c r="CC76" s="26" t="str">
        <f t="shared" si="21"/>
        <v/>
      </c>
      <c r="CD76" s="23"/>
      <c r="CE76" s="23"/>
    </row>
    <row r="77" spans="1:83">
      <c r="A77" s="244">
        <v>71</v>
      </c>
      <c r="B77" s="245"/>
      <c r="C77" s="246"/>
      <c r="D77" s="247"/>
      <c r="E77" s="248"/>
      <c r="F77" s="249"/>
      <c r="G77" s="249"/>
      <c r="H77" s="250"/>
      <c r="I77" s="251"/>
      <c r="J77" s="252"/>
      <c r="K77" s="253"/>
      <c r="L77" s="11"/>
      <c r="M77" s="7"/>
      <c r="N77" s="7"/>
      <c r="O77" s="7"/>
      <c r="P77" s="31"/>
      <c r="Q77" s="34"/>
      <c r="R77" s="7"/>
      <c r="S77" s="459"/>
      <c r="T77" s="460"/>
      <c r="U77" s="460"/>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220</v>
      </c>
      <c r="AY77" s="66" t="s">
        <v>220</v>
      </c>
      <c r="AZ77" s="1"/>
      <c r="BA77" s="1"/>
      <c r="BB77" s="1"/>
      <c r="BC77" s="1"/>
      <c r="BD77" s="1"/>
      <c r="BP77" s="15"/>
      <c r="BQ77" s="25" t="str">
        <f t="shared" si="11"/>
        <v/>
      </c>
      <c r="BR77" s="26" t="str">
        <f t="shared" si="12"/>
        <v/>
      </c>
      <c r="BS77" s="26" t="str">
        <f t="shared" si="13"/>
        <v/>
      </c>
      <c r="BT77" s="25" t="str">
        <f t="shared" si="14"/>
        <v/>
      </c>
      <c r="BU77" s="26" t="str">
        <f t="shared" si="15"/>
        <v/>
      </c>
      <c r="BV77" s="25" t="e">
        <f>IF(AND(#REF!="",#REF!="",#REF!="",#REF!=""),"",SUM(#REF!,#REF!,#REF!,#REF!,#REF!))</f>
        <v>#REF!</v>
      </c>
      <c r="BW77" s="26" t="str">
        <f t="shared" si="16"/>
        <v/>
      </c>
      <c r="BX77" s="25" t="str">
        <f t="shared" si="17"/>
        <v/>
      </c>
      <c r="BY77" s="26" t="str">
        <f t="shared" si="18"/>
        <v/>
      </c>
      <c r="BZ77" s="25" t="str">
        <f t="shared" si="19"/>
        <v/>
      </c>
      <c r="CA77" s="26" t="str">
        <f t="shared" si="20"/>
        <v/>
      </c>
      <c r="CB77" s="25" t="e">
        <f>IF(AND(#REF!="",#REF!="",#REF!="",#REF!=""),"",SUM(#REF!,#REF!,#REF!,#REF!,#REF!))</f>
        <v>#REF!</v>
      </c>
      <c r="CC77" s="26" t="str">
        <f t="shared" si="21"/>
        <v/>
      </c>
      <c r="CD77" s="23"/>
      <c r="CE77" s="23"/>
    </row>
    <row r="78" spans="1:83">
      <c r="A78" s="244">
        <v>72</v>
      </c>
      <c r="B78" s="245"/>
      <c r="C78" s="246"/>
      <c r="D78" s="247"/>
      <c r="E78" s="248"/>
      <c r="F78" s="249"/>
      <c r="G78" s="249"/>
      <c r="H78" s="250"/>
      <c r="I78" s="251"/>
      <c r="J78" s="252"/>
      <c r="K78" s="253"/>
      <c r="L78" s="11"/>
      <c r="M78" s="7"/>
      <c r="N78" s="7"/>
      <c r="O78" s="7"/>
      <c r="P78" s="31"/>
      <c r="Q78" s="34"/>
      <c r="R78" s="7"/>
      <c r="S78" s="459"/>
      <c r="T78" s="460"/>
      <c r="U78" s="460"/>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220</v>
      </c>
      <c r="AY78" s="66" t="s">
        <v>220</v>
      </c>
      <c r="AZ78" s="1"/>
      <c r="BA78" s="1"/>
      <c r="BB78" s="1"/>
      <c r="BC78" s="1"/>
      <c r="BD78" s="1"/>
      <c r="BP78" s="15"/>
      <c r="BQ78" s="25" t="str">
        <f t="shared" si="11"/>
        <v/>
      </c>
      <c r="BR78" s="26" t="str">
        <f t="shared" si="12"/>
        <v/>
      </c>
      <c r="BS78" s="26" t="str">
        <f t="shared" si="13"/>
        <v/>
      </c>
      <c r="BT78" s="25" t="str">
        <f t="shared" si="14"/>
        <v/>
      </c>
      <c r="BU78" s="26" t="str">
        <f t="shared" si="15"/>
        <v/>
      </c>
      <c r="BV78" s="25" t="e">
        <f>IF(AND(#REF!="",#REF!="",#REF!="",#REF!=""),"",SUM(#REF!,#REF!,#REF!,#REF!,#REF!))</f>
        <v>#REF!</v>
      </c>
      <c r="BW78" s="26" t="str">
        <f t="shared" si="16"/>
        <v/>
      </c>
      <c r="BX78" s="25" t="str">
        <f t="shared" si="17"/>
        <v/>
      </c>
      <c r="BY78" s="26" t="str">
        <f t="shared" si="18"/>
        <v/>
      </c>
      <c r="BZ78" s="25" t="str">
        <f t="shared" si="19"/>
        <v/>
      </c>
      <c r="CA78" s="26" t="str">
        <f t="shared" si="20"/>
        <v/>
      </c>
      <c r="CB78" s="25" t="e">
        <f>IF(AND(#REF!="",#REF!="",#REF!="",#REF!=""),"",SUM(#REF!,#REF!,#REF!,#REF!,#REF!))</f>
        <v>#REF!</v>
      </c>
      <c r="CC78" s="26" t="str">
        <f t="shared" si="21"/>
        <v/>
      </c>
      <c r="CD78" s="23"/>
      <c r="CE78" s="23"/>
    </row>
    <row r="79" spans="1:83">
      <c r="A79" s="244">
        <v>73</v>
      </c>
      <c r="B79" s="245"/>
      <c r="C79" s="246"/>
      <c r="D79" s="247"/>
      <c r="E79" s="248"/>
      <c r="F79" s="249"/>
      <c r="G79" s="249"/>
      <c r="H79" s="250"/>
      <c r="I79" s="251"/>
      <c r="J79" s="252"/>
      <c r="K79" s="253"/>
      <c r="L79" s="11"/>
      <c r="M79" s="7"/>
      <c r="N79" s="7"/>
      <c r="O79" s="7"/>
      <c r="P79" s="31"/>
      <c r="Q79" s="34"/>
      <c r="R79" s="7"/>
      <c r="S79" s="459"/>
      <c r="T79" s="460"/>
      <c r="U79" s="460"/>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220</v>
      </c>
      <c r="AY79" s="66" t="s">
        <v>220</v>
      </c>
      <c r="AZ79" s="1"/>
      <c r="BA79" s="1"/>
      <c r="BB79" s="1"/>
      <c r="BC79" s="1"/>
      <c r="BD79" s="1"/>
      <c r="BP79" s="15"/>
      <c r="BQ79" s="25" t="str">
        <f t="shared" si="11"/>
        <v/>
      </c>
      <c r="BR79" s="26" t="str">
        <f t="shared" si="12"/>
        <v/>
      </c>
      <c r="BS79" s="26" t="str">
        <f t="shared" si="13"/>
        <v/>
      </c>
      <c r="BT79" s="25" t="str">
        <f t="shared" si="14"/>
        <v/>
      </c>
      <c r="BU79" s="26" t="str">
        <f t="shared" si="15"/>
        <v/>
      </c>
      <c r="BV79" s="25" t="e">
        <f>IF(AND(#REF!="",#REF!="",#REF!="",#REF!=""),"",SUM(#REF!,#REF!,#REF!,#REF!,#REF!))</f>
        <v>#REF!</v>
      </c>
      <c r="BW79" s="26" t="str">
        <f t="shared" si="16"/>
        <v/>
      </c>
      <c r="BX79" s="25" t="str">
        <f t="shared" si="17"/>
        <v/>
      </c>
      <c r="BY79" s="26" t="str">
        <f t="shared" si="18"/>
        <v/>
      </c>
      <c r="BZ79" s="25" t="str">
        <f t="shared" si="19"/>
        <v/>
      </c>
      <c r="CA79" s="26" t="str">
        <f t="shared" si="20"/>
        <v/>
      </c>
      <c r="CB79" s="25" t="e">
        <f>IF(AND(#REF!="",#REF!="",#REF!="",#REF!=""),"",SUM(#REF!,#REF!,#REF!,#REF!,#REF!))</f>
        <v>#REF!</v>
      </c>
      <c r="CC79" s="26" t="str">
        <f t="shared" si="21"/>
        <v/>
      </c>
      <c r="CD79" s="23"/>
      <c r="CE79" s="23"/>
    </row>
    <row r="80" spans="1:83">
      <c r="A80" s="244">
        <v>74</v>
      </c>
      <c r="B80" s="245"/>
      <c r="C80" s="246"/>
      <c r="D80" s="247"/>
      <c r="E80" s="248"/>
      <c r="F80" s="249"/>
      <c r="G80" s="249"/>
      <c r="H80" s="250"/>
      <c r="I80" s="251"/>
      <c r="J80" s="252"/>
      <c r="K80" s="253"/>
      <c r="L80" s="11"/>
      <c r="M80" s="7"/>
      <c r="N80" s="7"/>
      <c r="O80" s="7"/>
      <c r="P80" s="31"/>
      <c r="Q80" s="34"/>
      <c r="R80" s="7"/>
      <c r="S80" s="459"/>
      <c r="T80" s="460"/>
      <c r="U80" s="460"/>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220</v>
      </c>
      <c r="AY80" s="66" t="s">
        <v>220</v>
      </c>
      <c r="AZ80" s="1"/>
      <c r="BA80" s="1"/>
      <c r="BB80" s="1"/>
      <c r="BC80" s="1"/>
      <c r="BD80" s="1"/>
      <c r="BP80" s="15"/>
      <c r="BQ80" s="25" t="str">
        <f t="shared" si="11"/>
        <v/>
      </c>
      <c r="BR80" s="26" t="str">
        <f t="shared" si="12"/>
        <v/>
      </c>
      <c r="BS80" s="26" t="str">
        <f t="shared" si="13"/>
        <v/>
      </c>
      <c r="BT80" s="25" t="str">
        <f t="shared" si="14"/>
        <v/>
      </c>
      <c r="BU80" s="26" t="str">
        <f t="shared" si="15"/>
        <v/>
      </c>
      <c r="BV80" s="25" t="e">
        <f>IF(AND(#REF!="",#REF!="",#REF!="",#REF!=""),"",SUM(#REF!,#REF!,#REF!,#REF!,#REF!))</f>
        <v>#REF!</v>
      </c>
      <c r="BW80" s="26" t="str">
        <f t="shared" si="16"/>
        <v/>
      </c>
      <c r="BX80" s="25" t="str">
        <f t="shared" si="17"/>
        <v/>
      </c>
      <c r="BY80" s="26" t="str">
        <f t="shared" si="18"/>
        <v/>
      </c>
      <c r="BZ80" s="25" t="str">
        <f t="shared" si="19"/>
        <v/>
      </c>
      <c r="CA80" s="26" t="str">
        <f t="shared" si="20"/>
        <v/>
      </c>
      <c r="CB80" s="25" t="e">
        <f>IF(AND(#REF!="",#REF!="",#REF!="",#REF!=""),"",SUM(#REF!,#REF!,#REF!,#REF!,#REF!))</f>
        <v>#REF!</v>
      </c>
      <c r="CC80" s="26" t="str">
        <f t="shared" si="21"/>
        <v/>
      </c>
      <c r="CD80" s="23"/>
      <c r="CE80" s="23"/>
    </row>
    <row r="81" spans="1:83">
      <c r="A81" s="244">
        <v>75</v>
      </c>
      <c r="B81" s="245"/>
      <c r="C81" s="246"/>
      <c r="D81" s="247"/>
      <c r="E81" s="248"/>
      <c r="F81" s="249"/>
      <c r="G81" s="249"/>
      <c r="H81" s="250"/>
      <c r="I81" s="251"/>
      <c r="J81" s="252"/>
      <c r="K81" s="253"/>
      <c r="L81" s="11"/>
      <c r="M81" s="7"/>
      <c r="N81" s="7"/>
      <c r="O81" s="7"/>
      <c r="P81" s="31"/>
      <c r="Q81" s="34"/>
      <c r="R81" s="7"/>
      <c r="S81" s="459"/>
      <c r="T81" s="460"/>
      <c r="U81" s="460"/>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220</v>
      </c>
      <c r="AY81" s="66" t="s">
        <v>220</v>
      </c>
      <c r="AZ81" s="1"/>
      <c r="BA81" s="1"/>
      <c r="BB81" s="1"/>
      <c r="BC81" s="1"/>
      <c r="BD81" s="1"/>
      <c r="BP81" s="15"/>
      <c r="BQ81" s="25" t="str">
        <f t="shared" si="11"/>
        <v/>
      </c>
      <c r="BR81" s="26" t="str">
        <f t="shared" si="12"/>
        <v/>
      </c>
      <c r="BS81" s="26" t="str">
        <f t="shared" si="13"/>
        <v/>
      </c>
      <c r="BT81" s="25" t="str">
        <f t="shared" si="14"/>
        <v/>
      </c>
      <c r="BU81" s="26" t="str">
        <f t="shared" si="15"/>
        <v/>
      </c>
      <c r="BV81" s="25" t="e">
        <f>IF(AND(#REF!="",#REF!="",#REF!="",#REF!=""),"",SUM(#REF!,#REF!,#REF!,#REF!,#REF!))</f>
        <v>#REF!</v>
      </c>
      <c r="BW81" s="26" t="str">
        <f t="shared" si="16"/>
        <v/>
      </c>
      <c r="BX81" s="25" t="str">
        <f t="shared" si="17"/>
        <v/>
      </c>
      <c r="BY81" s="26" t="str">
        <f t="shared" si="18"/>
        <v/>
      </c>
      <c r="BZ81" s="25" t="str">
        <f t="shared" si="19"/>
        <v/>
      </c>
      <c r="CA81" s="26" t="str">
        <f t="shared" si="20"/>
        <v/>
      </c>
      <c r="CB81" s="25" t="e">
        <f>IF(AND(#REF!="",#REF!="",#REF!="",#REF!=""),"",SUM(#REF!,#REF!,#REF!,#REF!,#REF!))</f>
        <v>#REF!</v>
      </c>
      <c r="CC81" s="26" t="str">
        <f t="shared" si="21"/>
        <v/>
      </c>
      <c r="CD81" s="23"/>
      <c r="CE81" s="23"/>
    </row>
    <row r="82" spans="1:83">
      <c r="A82" s="244">
        <v>76</v>
      </c>
      <c r="B82" s="245"/>
      <c r="C82" s="246"/>
      <c r="D82" s="247"/>
      <c r="E82" s="248"/>
      <c r="F82" s="249"/>
      <c r="G82" s="249"/>
      <c r="H82" s="250"/>
      <c r="I82" s="251"/>
      <c r="J82" s="252"/>
      <c r="K82" s="253"/>
      <c r="L82" s="11"/>
      <c r="M82" s="7"/>
      <c r="N82" s="7"/>
      <c r="O82" s="7"/>
      <c r="P82" s="31"/>
      <c r="Q82" s="34"/>
      <c r="R82" s="7"/>
      <c r="S82" s="459"/>
      <c r="T82" s="460"/>
      <c r="U82" s="460"/>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220</v>
      </c>
      <c r="AY82" s="66" t="s">
        <v>220</v>
      </c>
      <c r="AZ82" s="1"/>
      <c r="BA82" s="1"/>
      <c r="BB82" s="1"/>
      <c r="BC82" s="1"/>
      <c r="BD82" s="1"/>
      <c r="BP82" s="15"/>
      <c r="BQ82" s="25" t="str">
        <f t="shared" si="11"/>
        <v/>
      </c>
      <c r="BR82" s="26" t="str">
        <f t="shared" si="12"/>
        <v/>
      </c>
      <c r="BS82" s="26" t="str">
        <f t="shared" si="13"/>
        <v/>
      </c>
      <c r="BT82" s="25" t="str">
        <f t="shared" si="14"/>
        <v/>
      </c>
      <c r="BU82" s="26" t="str">
        <f t="shared" si="15"/>
        <v/>
      </c>
      <c r="BV82" s="25" t="e">
        <f>IF(AND(#REF!="",#REF!="",#REF!="",#REF!=""),"",SUM(#REF!,#REF!,#REF!,#REF!,#REF!))</f>
        <v>#REF!</v>
      </c>
      <c r="BW82" s="26" t="str">
        <f t="shared" si="16"/>
        <v/>
      </c>
      <c r="BX82" s="25" t="str">
        <f t="shared" si="17"/>
        <v/>
      </c>
      <c r="BY82" s="26" t="str">
        <f t="shared" si="18"/>
        <v/>
      </c>
      <c r="BZ82" s="25" t="str">
        <f t="shared" si="19"/>
        <v/>
      </c>
      <c r="CA82" s="26" t="str">
        <f t="shared" si="20"/>
        <v/>
      </c>
      <c r="CB82" s="25" t="e">
        <f>IF(AND(#REF!="",#REF!="",#REF!="",#REF!=""),"",SUM(#REF!,#REF!,#REF!,#REF!,#REF!))</f>
        <v>#REF!</v>
      </c>
      <c r="CC82" s="26" t="str">
        <f t="shared" si="21"/>
        <v/>
      </c>
      <c r="CD82" s="23"/>
      <c r="CE82" s="23"/>
    </row>
    <row r="83" spans="1:83">
      <c r="A83" s="244">
        <v>77</v>
      </c>
      <c r="B83" s="245"/>
      <c r="C83" s="246"/>
      <c r="D83" s="247"/>
      <c r="E83" s="248"/>
      <c r="F83" s="249"/>
      <c r="G83" s="249"/>
      <c r="H83" s="250"/>
      <c r="I83" s="251"/>
      <c r="J83" s="252"/>
      <c r="K83" s="253"/>
      <c r="L83" s="11"/>
      <c r="M83" s="7"/>
      <c r="N83" s="7"/>
      <c r="O83" s="7"/>
      <c r="P83" s="31"/>
      <c r="Q83" s="34"/>
      <c r="R83" s="7"/>
      <c r="S83" s="459"/>
      <c r="T83" s="460"/>
      <c r="U83" s="460"/>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220</v>
      </c>
      <c r="AY83" s="66" t="s">
        <v>220</v>
      </c>
      <c r="AZ83" s="1"/>
      <c r="BA83" s="1"/>
      <c r="BB83" s="1"/>
      <c r="BC83" s="1"/>
      <c r="BD83" s="1"/>
      <c r="BP83" s="15"/>
      <c r="BQ83" s="25" t="str">
        <f t="shared" si="11"/>
        <v/>
      </c>
      <c r="BR83" s="26" t="str">
        <f t="shared" si="12"/>
        <v/>
      </c>
      <c r="BS83" s="26" t="str">
        <f t="shared" si="13"/>
        <v/>
      </c>
      <c r="BT83" s="25" t="str">
        <f t="shared" si="14"/>
        <v/>
      </c>
      <c r="BU83" s="26" t="str">
        <f t="shared" si="15"/>
        <v/>
      </c>
      <c r="BV83" s="25" t="e">
        <f>IF(AND(#REF!="",#REF!="",#REF!="",#REF!=""),"",SUM(#REF!,#REF!,#REF!,#REF!,#REF!))</f>
        <v>#REF!</v>
      </c>
      <c r="BW83" s="26" t="str">
        <f t="shared" si="16"/>
        <v/>
      </c>
      <c r="BX83" s="25" t="str">
        <f t="shared" si="17"/>
        <v/>
      </c>
      <c r="BY83" s="26" t="str">
        <f t="shared" si="18"/>
        <v/>
      </c>
      <c r="BZ83" s="25" t="str">
        <f t="shared" si="19"/>
        <v/>
      </c>
      <c r="CA83" s="26" t="str">
        <f t="shared" si="20"/>
        <v/>
      </c>
      <c r="CB83" s="25" t="e">
        <f>IF(AND(#REF!="",#REF!="",#REF!="",#REF!=""),"",SUM(#REF!,#REF!,#REF!,#REF!,#REF!))</f>
        <v>#REF!</v>
      </c>
      <c r="CC83" s="26" t="str">
        <f t="shared" si="21"/>
        <v/>
      </c>
      <c r="CD83" s="23"/>
      <c r="CE83" s="23"/>
    </row>
    <row r="84" spans="1:83">
      <c r="A84" s="244">
        <v>78</v>
      </c>
      <c r="B84" s="245"/>
      <c r="C84" s="246"/>
      <c r="D84" s="247"/>
      <c r="E84" s="248"/>
      <c r="F84" s="249"/>
      <c r="G84" s="249"/>
      <c r="H84" s="250"/>
      <c r="I84" s="251"/>
      <c r="J84" s="252"/>
      <c r="K84" s="253"/>
      <c r="L84" s="11"/>
      <c r="M84" s="7"/>
      <c r="N84" s="7"/>
      <c r="O84" s="7"/>
      <c r="P84" s="31"/>
      <c r="Q84" s="34"/>
      <c r="R84" s="7"/>
      <c r="S84" s="459"/>
      <c r="T84" s="460"/>
      <c r="U84" s="460"/>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220</v>
      </c>
      <c r="AY84" s="66" t="s">
        <v>220</v>
      </c>
      <c r="AZ84" s="1"/>
      <c r="BA84" s="1"/>
      <c r="BB84" s="1"/>
      <c r="BC84" s="1"/>
      <c r="BD84" s="1"/>
      <c r="BP84" s="15"/>
      <c r="BQ84" s="25" t="str">
        <f t="shared" si="11"/>
        <v/>
      </c>
      <c r="BR84" s="26" t="str">
        <f t="shared" si="12"/>
        <v/>
      </c>
      <c r="BS84" s="26" t="str">
        <f t="shared" si="13"/>
        <v/>
      </c>
      <c r="BT84" s="25" t="str">
        <f t="shared" si="14"/>
        <v/>
      </c>
      <c r="BU84" s="26" t="str">
        <f t="shared" si="15"/>
        <v/>
      </c>
      <c r="BV84" s="25" t="e">
        <f>IF(AND(#REF!="",#REF!="",#REF!="",#REF!=""),"",SUM(#REF!,#REF!,#REF!,#REF!,#REF!))</f>
        <v>#REF!</v>
      </c>
      <c r="BW84" s="26" t="str">
        <f t="shared" si="16"/>
        <v/>
      </c>
      <c r="BX84" s="25" t="str">
        <f t="shared" si="17"/>
        <v/>
      </c>
      <c r="BY84" s="26" t="str">
        <f t="shared" si="18"/>
        <v/>
      </c>
      <c r="BZ84" s="25" t="str">
        <f t="shared" si="19"/>
        <v/>
      </c>
      <c r="CA84" s="26" t="str">
        <f t="shared" si="20"/>
        <v/>
      </c>
      <c r="CB84" s="25" t="e">
        <f>IF(AND(#REF!="",#REF!="",#REF!="",#REF!=""),"",SUM(#REF!,#REF!,#REF!,#REF!,#REF!))</f>
        <v>#REF!</v>
      </c>
      <c r="CC84" s="26" t="str">
        <f t="shared" si="21"/>
        <v/>
      </c>
      <c r="CD84" s="23"/>
      <c r="CE84" s="23"/>
    </row>
    <row r="85" spans="1:83">
      <c r="A85" s="244">
        <v>79</v>
      </c>
      <c r="B85" s="245"/>
      <c r="C85" s="246"/>
      <c r="D85" s="247"/>
      <c r="E85" s="248"/>
      <c r="F85" s="249"/>
      <c r="G85" s="249"/>
      <c r="H85" s="250"/>
      <c r="I85" s="251"/>
      <c r="J85" s="252"/>
      <c r="K85" s="253"/>
      <c r="L85" s="11"/>
      <c r="M85" s="7"/>
      <c r="N85" s="7"/>
      <c r="O85" s="7"/>
      <c r="P85" s="31"/>
      <c r="Q85" s="34"/>
      <c r="R85" s="7"/>
      <c r="S85" s="459"/>
      <c r="T85" s="460"/>
      <c r="U85" s="460"/>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220</v>
      </c>
      <c r="AY85" s="66" t="s">
        <v>220</v>
      </c>
      <c r="AZ85" s="1"/>
      <c r="BA85" s="1"/>
      <c r="BB85" s="1"/>
      <c r="BC85" s="1"/>
      <c r="BD85" s="1"/>
      <c r="BP85" s="15"/>
      <c r="BQ85" s="25" t="str">
        <f t="shared" si="11"/>
        <v/>
      </c>
      <c r="BR85" s="26" t="str">
        <f t="shared" si="12"/>
        <v/>
      </c>
      <c r="BS85" s="26" t="str">
        <f t="shared" si="13"/>
        <v/>
      </c>
      <c r="BT85" s="25" t="str">
        <f t="shared" si="14"/>
        <v/>
      </c>
      <c r="BU85" s="26" t="str">
        <f t="shared" si="15"/>
        <v/>
      </c>
      <c r="BV85" s="25" t="e">
        <f>IF(AND(#REF!="",#REF!="",#REF!="",#REF!=""),"",SUM(#REF!,#REF!,#REF!,#REF!,#REF!))</f>
        <v>#REF!</v>
      </c>
      <c r="BW85" s="26" t="str">
        <f t="shared" si="16"/>
        <v/>
      </c>
      <c r="BX85" s="25" t="str">
        <f t="shared" si="17"/>
        <v/>
      </c>
      <c r="BY85" s="26" t="str">
        <f t="shared" si="18"/>
        <v/>
      </c>
      <c r="BZ85" s="25" t="str">
        <f t="shared" si="19"/>
        <v/>
      </c>
      <c r="CA85" s="26" t="str">
        <f t="shared" si="20"/>
        <v/>
      </c>
      <c r="CB85" s="25" t="e">
        <f>IF(AND(#REF!="",#REF!="",#REF!="",#REF!=""),"",SUM(#REF!,#REF!,#REF!,#REF!,#REF!))</f>
        <v>#REF!</v>
      </c>
      <c r="CC85" s="26" t="str">
        <f t="shared" si="21"/>
        <v/>
      </c>
      <c r="CD85" s="23"/>
      <c r="CE85" s="23"/>
    </row>
    <row r="86" spans="1:83">
      <c r="A86" s="244">
        <v>80</v>
      </c>
      <c r="B86" s="245"/>
      <c r="C86" s="246"/>
      <c r="D86" s="247"/>
      <c r="E86" s="248"/>
      <c r="F86" s="249"/>
      <c r="G86" s="249"/>
      <c r="H86" s="250"/>
      <c r="I86" s="251"/>
      <c r="J86" s="252"/>
      <c r="K86" s="253"/>
      <c r="L86" s="11"/>
      <c r="M86" s="7"/>
      <c r="N86" s="7"/>
      <c r="O86" s="7"/>
      <c r="P86" s="31"/>
      <c r="Q86" s="34"/>
      <c r="R86" s="7"/>
      <c r="S86" s="459"/>
      <c r="T86" s="460"/>
      <c r="U86" s="460"/>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220</v>
      </c>
      <c r="AY86" s="66" t="s">
        <v>220</v>
      </c>
      <c r="AZ86" s="1"/>
      <c r="BA86" s="1"/>
      <c r="BB86" s="1"/>
      <c r="BC86" s="1"/>
      <c r="BD86" s="1"/>
      <c r="BP86" s="15"/>
      <c r="BQ86" s="25" t="str">
        <f t="shared" si="11"/>
        <v/>
      </c>
      <c r="BR86" s="26" t="str">
        <f t="shared" si="12"/>
        <v/>
      </c>
      <c r="BS86" s="26" t="str">
        <f t="shared" si="13"/>
        <v/>
      </c>
      <c r="BT86" s="25" t="str">
        <f t="shared" si="14"/>
        <v/>
      </c>
      <c r="BU86" s="26" t="str">
        <f t="shared" si="15"/>
        <v/>
      </c>
      <c r="BV86" s="25" t="e">
        <f>IF(AND(#REF!="",#REF!="",#REF!="",#REF!=""),"",SUM(#REF!,#REF!,#REF!,#REF!,#REF!))</f>
        <v>#REF!</v>
      </c>
      <c r="BW86" s="26" t="str">
        <f t="shared" si="16"/>
        <v/>
      </c>
      <c r="BX86" s="25" t="str">
        <f t="shared" si="17"/>
        <v/>
      </c>
      <c r="BY86" s="26" t="str">
        <f t="shared" si="18"/>
        <v/>
      </c>
      <c r="BZ86" s="25" t="str">
        <f t="shared" si="19"/>
        <v/>
      </c>
      <c r="CA86" s="26" t="str">
        <f t="shared" si="20"/>
        <v/>
      </c>
      <c r="CB86" s="25" t="e">
        <f>IF(AND(#REF!="",#REF!="",#REF!="",#REF!=""),"",SUM(#REF!,#REF!,#REF!,#REF!,#REF!))</f>
        <v>#REF!</v>
      </c>
      <c r="CC86" s="26" t="str">
        <f t="shared" si="21"/>
        <v/>
      </c>
      <c r="CD86" s="23"/>
      <c r="CE86" s="23"/>
    </row>
    <row r="87" spans="1:83">
      <c r="A87" s="244">
        <v>81</v>
      </c>
      <c r="B87" s="245"/>
      <c r="C87" s="246"/>
      <c r="D87" s="247"/>
      <c r="E87" s="248"/>
      <c r="F87" s="249"/>
      <c r="G87" s="249"/>
      <c r="H87" s="250"/>
      <c r="I87" s="251"/>
      <c r="J87" s="252"/>
      <c r="K87" s="253"/>
      <c r="L87" s="11"/>
      <c r="M87" s="7"/>
      <c r="N87" s="7"/>
      <c r="O87" s="7"/>
      <c r="P87" s="31"/>
      <c r="Q87" s="34"/>
      <c r="R87" s="7"/>
      <c r="S87" s="459"/>
      <c r="T87" s="460"/>
      <c r="U87" s="460"/>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220</v>
      </c>
      <c r="AY87" s="66" t="s">
        <v>220</v>
      </c>
      <c r="AZ87" s="1"/>
      <c r="BA87" s="1"/>
      <c r="BB87" s="1"/>
      <c r="BC87" s="1"/>
      <c r="BD87" s="1"/>
      <c r="BP87" s="15"/>
      <c r="BQ87" s="25" t="str">
        <f t="shared" si="11"/>
        <v/>
      </c>
      <c r="BR87" s="26" t="str">
        <f t="shared" si="12"/>
        <v/>
      </c>
      <c r="BS87" s="26" t="str">
        <f t="shared" si="13"/>
        <v/>
      </c>
      <c r="BT87" s="25" t="str">
        <f t="shared" si="14"/>
        <v/>
      </c>
      <c r="BU87" s="26" t="str">
        <f t="shared" si="15"/>
        <v/>
      </c>
      <c r="BV87" s="25" t="e">
        <f>IF(AND(#REF!="",#REF!="",#REF!="",#REF!=""),"",SUM(#REF!,#REF!,#REF!,#REF!,#REF!))</f>
        <v>#REF!</v>
      </c>
      <c r="BW87" s="26" t="str">
        <f t="shared" si="16"/>
        <v/>
      </c>
      <c r="BX87" s="25" t="str">
        <f t="shared" si="17"/>
        <v/>
      </c>
      <c r="BY87" s="26" t="str">
        <f t="shared" si="18"/>
        <v/>
      </c>
      <c r="BZ87" s="25" t="str">
        <f t="shared" si="19"/>
        <v/>
      </c>
      <c r="CA87" s="26" t="str">
        <f t="shared" si="20"/>
        <v/>
      </c>
      <c r="CB87" s="25" t="e">
        <f>IF(AND(#REF!="",#REF!="",#REF!="",#REF!=""),"",SUM(#REF!,#REF!,#REF!,#REF!,#REF!))</f>
        <v>#REF!</v>
      </c>
      <c r="CC87" s="26" t="str">
        <f t="shared" si="21"/>
        <v/>
      </c>
      <c r="CD87" s="23"/>
      <c r="CE87" s="23"/>
    </row>
    <row r="88" spans="1:83">
      <c r="A88" s="244">
        <v>82</v>
      </c>
      <c r="B88" s="245"/>
      <c r="C88" s="246"/>
      <c r="D88" s="247"/>
      <c r="E88" s="248"/>
      <c r="F88" s="249"/>
      <c r="G88" s="249"/>
      <c r="H88" s="250"/>
      <c r="I88" s="251"/>
      <c r="J88" s="252"/>
      <c r="K88" s="253"/>
      <c r="L88" s="11"/>
      <c r="M88" s="7"/>
      <c r="N88" s="7"/>
      <c r="O88" s="7"/>
      <c r="P88" s="31"/>
      <c r="Q88" s="34"/>
      <c r="R88" s="7"/>
      <c r="S88" s="459"/>
      <c r="T88" s="460"/>
      <c r="U88" s="460"/>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220</v>
      </c>
      <c r="AY88" s="66" t="s">
        <v>220</v>
      </c>
      <c r="AZ88" s="1"/>
      <c r="BA88" s="1"/>
      <c r="BB88" s="1"/>
      <c r="BC88" s="1"/>
      <c r="BD88" s="1"/>
      <c r="BP88" s="15"/>
      <c r="BQ88" s="25" t="str">
        <f t="shared" si="11"/>
        <v/>
      </c>
      <c r="BR88" s="26" t="str">
        <f t="shared" si="12"/>
        <v/>
      </c>
      <c r="BS88" s="26" t="str">
        <f t="shared" si="13"/>
        <v/>
      </c>
      <c r="BT88" s="25" t="str">
        <f t="shared" si="14"/>
        <v/>
      </c>
      <c r="BU88" s="26" t="str">
        <f t="shared" si="15"/>
        <v/>
      </c>
      <c r="BV88" s="25" t="e">
        <f>IF(AND(#REF!="",#REF!="",#REF!="",#REF!=""),"",SUM(#REF!,#REF!,#REF!,#REF!,#REF!))</f>
        <v>#REF!</v>
      </c>
      <c r="BW88" s="26" t="str">
        <f t="shared" si="16"/>
        <v/>
      </c>
      <c r="BX88" s="25" t="str">
        <f t="shared" si="17"/>
        <v/>
      </c>
      <c r="BY88" s="26" t="str">
        <f t="shared" si="18"/>
        <v/>
      </c>
      <c r="BZ88" s="25" t="str">
        <f t="shared" si="19"/>
        <v/>
      </c>
      <c r="CA88" s="26" t="str">
        <f t="shared" si="20"/>
        <v/>
      </c>
      <c r="CB88" s="25" t="e">
        <f>IF(AND(#REF!="",#REF!="",#REF!="",#REF!=""),"",SUM(#REF!,#REF!,#REF!,#REF!,#REF!))</f>
        <v>#REF!</v>
      </c>
      <c r="CC88" s="26" t="str">
        <f t="shared" si="21"/>
        <v/>
      </c>
      <c r="CD88" s="23"/>
      <c r="CE88" s="23"/>
    </row>
    <row r="89" spans="1:83">
      <c r="A89" s="244">
        <v>83</v>
      </c>
      <c r="B89" s="245"/>
      <c r="C89" s="246"/>
      <c r="D89" s="247"/>
      <c r="E89" s="248"/>
      <c r="F89" s="249"/>
      <c r="G89" s="249"/>
      <c r="H89" s="250"/>
      <c r="I89" s="251"/>
      <c r="J89" s="252"/>
      <c r="K89" s="253"/>
      <c r="L89" s="11"/>
      <c r="M89" s="7"/>
      <c r="N89" s="7"/>
      <c r="O89" s="7"/>
      <c r="P89" s="31"/>
      <c r="Q89" s="34"/>
      <c r="R89" s="7"/>
      <c r="S89" s="459"/>
      <c r="T89" s="460"/>
      <c r="U89" s="460"/>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220</v>
      </c>
      <c r="AY89" s="66" t="s">
        <v>220</v>
      </c>
      <c r="AZ89" s="1"/>
      <c r="BA89" s="1"/>
      <c r="BB89" s="1"/>
      <c r="BC89" s="1"/>
      <c r="BD89" s="1"/>
      <c r="BP89" s="15"/>
      <c r="BQ89" s="25" t="str">
        <f t="shared" si="11"/>
        <v/>
      </c>
      <c r="BR89" s="26" t="str">
        <f t="shared" si="12"/>
        <v/>
      </c>
      <c r="BS89" s="26" t="str">
        <f t="shared" si="13"/>
        <v/>
      </c>
      <c r="BT89" s="25" t="str">
        <f t="shared" si="14"/>
        <v/>
      </c>
      <c r="BU89" s="26" t="str">
        <f t="shared" si="15"/>
        <v/>
      </c>
      <c r="BV89" s="25" t="e">
        <f>IF(AND(#REF!="",#REF!="",#REF!="",#REF!=""),"",SUM(#REF!,#REF!,#REF!,#REF!,#REF!))</f>
        <v>#REF!</v>
      </c>
      <c r="BW89" s="26" t="str">
        <f t="shared" si="16"/>
        <v/>
      </c>
      <c r="BX89" s="25" t="str">
        <f t="shared" si="17"/>
        <v/>
      </c>
      <c r="BY89" s="26" t="str">
        <f t="shared" si="18"/>
        <v/>
      </c>
      <c r="BZ89" s="25" t="str">
        <f t="shared" si="19"/>
        <v/>
      </c>
      <c r="CA89" s="26" t="str">
        <f t="shared" si="20"/>
        <v/>
      </c>
      <c r="CB89" s="25" t="e">
        <f>IF(AND(#REF!="",#REF!="",#REF!="",#REF!=""),"",SUM(#REF!,#REF!,#REF!,#REF!,#REF!))</f>
        <v>#REF!</v>
      </c>
      <c r="CC89" s="26" t="str">
        <f t="shared" si="21"/>
        <v/>
      </c>
      <c r="CD89" s="23"/>
      <c r="CE89" s="23"/>
    </row>
    <row r="90" spans="1:83">
      <c r="A90" s="244">
        <v>84</v>
      </c>
      <c r="B90" s="245"/>
      <c r="C90" s="246"/>
      <c r="D90" s="247"/>
      <c r="E90" s="248"/>
      <c r="F90" s="249"/>
      <c r="G90" s="249"/>
      <c r="H90" s="250"/>
      <c r="I90" s="251"/>
      <c r="J90" s="252"/>
      <c r="K90" s="253"/>
      <c r="L90" s="11"/>
      <c r="M90" s="7"/>
      <c r="N90" s="7"/>
      <c r="O90" s="7"/>
      <c r="P90" s="31"/>
      <c r="Q90" s="34"/>
      <c r="R90" s="7"/>
      <c r="S90" s="459"/>
      <c r="T90" s="460"/>
      <c r="U90" s="460"/>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220</v>
      </c>
      <c r="AY90" s="66" t="s">
        <v>220</v>
      </c>
      <c r="AZ90" s="1"/>
      <c r="BA90" s="1"/>
      <c r="BB90" s="1"/>
      <c r="BC90" s="1"/>
      <c r="BD90" s="1"/>
      <c r="BP90" s="15"/>
      <c r="BQ90" s="25" t="str">
        <f t="shared" si="11"/>
        <v/>
      </c>
      <c r="BR90" s="26" t="str">
        <f t="shared" si="12"/>
        <v/>
      </c>
      <c r="BS90" s="26" t="str">
        <f t="shared" si="13"/>
        <v/>
      </c>
      <c r="BT90" s="25" t="str">
        <f t="shared" si="14"/>
        <v/>
      </c>
      <c r="BU90" s="26" t="str">
        <f t="shared" si="15"/>
        <v/>
      </c>
      <c r="BV90" s="25" t="e">
        <f>IF(AND(#REF!="",#REF!="",#REF!="",#REF!=""),"",SUM(#REF!,#REF!,#REF!,#REF!,#REF!))</f>
        <v>#REF!</v>
      </c>
      <c r="BW90" s="26" t="str">
        <f t="shared" si="16"/>
        <v/>
      </c>
      <c r="BX90" s="25" t="str">
        <f t="shared" si="17"/>
        <v/>
      </c>
      <c r="BY90" s="26" t="str">
        <f t="shared" si="18"/>
        <v/>
      </c>
      <c r="BZ90" s="25" t="str">
        <f t="shared" si="19"/>
        <v/>
      </c>
      <c r="CA90" s="26" t="str">
        <f t="shared" si="20"/>
        <v/>
      </c>
      <c r="CB90" s="25" t="e">
        <f>IF(AND(#REF!="",#REF!="",#REF!="",#REF!=""),"",SUM(#REF!,#REF!,#REF!,#REF!,#REF!))</f>
        <v>#REF!</v>
      </c>
      <c r="CC90" s="26" t="str">
        <f t="shared" si="21"/>
        <v/>
      </c>
      <c r="CD90" s="23"/>
      <c r="CE90" s="23"/>
    </row>
    <row r="91" spans="1:83">
      <c r="A91" s="244">
        <v>85</v>
      </c>
      <c r="B91" s="245"/>
      <c r="C91" s="246"/>
      <c r="D91" s="247"/>
      <c r="E91" s="248"/>
      <c r="F91" s="249"/>
      <c r="G91" s="249"/>
      <c r="H91" s="250"/>
      <c r="I91" s="251"/>
      <c r="J91" s="252"/>
      <c r="K91" s="253"/>
      <c r="L91" s="11"/>
      <c r="M91" s="7"/>
      <c r="N91" s="7"/>
      <c r="O91" s="7"/>
      <c r="P91" s="31"/>
      <c r="Q91" s="34"/>
      <c r="R91" s="7"/>
      <c r="S91" s="459"/>
      <c r="T91" s="460"/>
      <c r="U91" s="460"/>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220</v>
      </c>
      <c r="AY91" s="66" t="s">
        <v>220</v>
      </c>
      <c r="AZ91" s="1"/>
      <c r="BA91" s="1"/>
      <c r="BB91" s="1"/>
      <c r="BC91" s="1"/>
      <c r="BD91" s="1"/>
      <c r="BP91" s="15"/>
      <c r="BQ91" s="25" t="str">
        <f t="shared" si="11"/>
        <v/>
      </c>
      <c r="BR91" s="26" t="str">
        <f t="shared" si="12"/>
        <v/>
      </c>
      <c r="BS91" s="26" t="str">
        <f t="shared" si="13"/>
        <v/>
      </c>
      <c r="BT91" s="25" t="str">
        <f t="shared" si="14"/>
        <v/>
      </c>
      <c r="BU91" s="26" t="str">
        <f t="shared" si="15"/>
        <v/>
      </c>
      <c r="BV91" s="25" t="e">
        <f>IF(AND(#REF!="",#REF!="",#REF!="",#REF!=""),"",SUM(#REF!,#REF!,#REF!,#REF!,#REF!))</f>
        <v>#REF!</v>
      </c>
      <c r="BW91" s="26" t="str">
        <f t="shared" si="16"/>
        <v/>
      </c>
      <c r="BX91" s="25" t="str">
        <f t="shared" si="17"/>
        <v/>
      </c>
      <c r="BY91" s="26" t="str">
        <f t="shared" si="18"/>
        <v/>
      </c>
      <c r="BZ91" s="25" t="str">
        <f t="shared" si="19"/>
        <v/>
      </c>
      <c r="CA91" s="26" t="str">
        <f t="shared" si="20"/>
        <v/>
      </c>
      <c r="CB91" s="25" t="e">
        <f>IF(AND(#REF!="",#REF!="",#REF!="",#REF!=""),"",SUM(#REF!,#REF!,#REF!,#REF!,#REF!))</f>
        <v>#REF!</v>
      </c>
      <c r="CC91" s="26" t="str">
        <f t="shared" si="21"/>
        <v/>
      </c>
      <c r="CD91" s="23"/>
      <c r="CE91" s="23"/>
    </row>
    <row r="92" spans="1:83">
      <c r="A92" s="244">
        <v>86</v>
      </c>
      <c r="B92" s="245"/>
      <c r="C92" s="246"/>
      <c r="D92" s="247"/>
      <c r="E92" s="248"/>
      <c r="F92" s="249"/>
      <c r="G92" s="249"/>
      <c r="H92" s="250"/>
      <c r="I92" s="251"/>
      <c r="J92" s="252"/>
      <c r="K92" s="253"/>
      <c r="L92" s="11"/>
      <c r="M92" s="7"/>
      <c r="N92" s="7"/>
      <c r="O92" s="7"/>
      <c r="P92" s="31"/>
      <c r="Q92" s="34"/>
      <c r="R92" s="7"/>
      <c r="S92" s="459"/>
      <c r="T92" s="460"/>
      <c r="U92" s="460"/>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220</v>
      </c>
      <c r="AY92" s="66" t="s">
        <v>220</v>
      </c>
      <c r="AZ92" s="1"/>
      <c r="BA92" s="1"/>
      <c r="BB92" s="1"/>
      <c r="BC92" s="1"/>
      <c r="BD92" s="1"/>
      <c r="BP92" s="15"/>
      <c r="BQ92" s="25" t="str">
        <f t="shared" si="11"/>
        <v/>
      </c>
      <c r="BR92" s="26" t="str">
        <f t="shared" si="12"/>
        <v/>
      </c>
      <c r="BS92" s="26" t="str">
        <f t="shared" si="13"/>
        <v/>
      </c>
      <c r="BT92" s="25" t="str">
        <f t="shared" si="14"/>
        <v/>
      </c>
      <c r="BU92" s="26" t="str">
        <f t="shared" si="15"/>
        <v/>
      </c>
      <c r="BV92" s="25" t="e">
        <f>IF(AND(#REF!="",#REF!="",#REF!="",#REF!=""),"",SUM(#REF!,#REF!,#REF!,#REF!,#REF!))</f>
        <v>#REF!</v>
      </c>
      <c r="BW92" s="26" t="str">
        <f t="shared" si="16"/>
        <v/>
      </c>
      <c r="BX92" s="25" t="str">
        <f t="shared" si="17"/>
        <v/>
      </c>
      <c r="BY92" s="26" t="str">
        <f t="shared" si="18"/>
        <v/>
      </c>
      <c r="BZ92" s="25" t="str">
        <f t="shared" si="19"/>
        <v/>
      </c>
      <c r="CA92" s="26" t="str">
        <f t="shared" si="20"/>
        <v/>
      </c>
      <c r="CB92" s="25" t="e">
        <f>IF(AND(#REF!="",#REF!="",#REF!="",#REF!=""),"",SUM(#REF!,#REF!,#REF!,#REF!,#REF!))</f>
        <v>#REF!</v>
      </c>
      <c r="CC92" s="26" t="str">
        <f t="shared" si="21"/>
        <v/>
      </c>
      <c r="CD92" s="23"/>
      <c r="CE92" s="23"/>
    </row>
    <row r="93" spans="1:83">
      <c r="A93" s="244">
        <v>87</v>
      </c>
      <c r="B93" s="245"/>
      <c r="C93" s="246"/>
      <c r="D93" s="247"/>
      <c r="E93" s="248"/>
      <c r="F93" s="249"/>
      <c r="G93" s="249"/>
      <c r="H93" s="250"/>
      <c r="I93" s="251"/>
      <c r="J93" s="252"/>
      <c r="K93" s="253"/>
      <c r="L93" s="11"/>
      <c r="M93" s="7"/>
      <c r="N93" s="7"/>
      <c r="O93" s="7"/>
      <c r="P93" s="31"/>
      <c r="Q93" s="34"/>
      <c r="R93" s="7"/>
      <c r="S93" s="459"/>
      <c r="T93" s="460"/>
      <c r="U93" s="460"/>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220</v>
      </c>
      <c r="AY93" s="66" t="s">
        <v>220</v>
      </c>
      <c r="AZ93" s="1"/>
      <c r="BA93" s="1"/>
      <c r="BB93" s="1"/>
      <c r="BC93" s="1"/>
      <c r="BD93" s="1"/>
      <c r="BP93" s="15"/>
      <c r="BQ93" s="25" t="str">
        <f t="shared" si="11"/>
        <v/>
      </c>
      <c r="BR93" s="26" t="str">
        <f t="shared" si="12"/>
        <v/>
      </c>
      <c r="BS93" s="26" t="str">
        <f t="shared" si="13"/>
        <v/>
      </c>
      <c r="BT93" s="25" t="str">
        <f t="shared" si="14"/>
        <v/>
      </c>
      <c r="BU93" s="26" t="str">
        <f t="shared" si="15"/>
        <v/>
      </c>
      <c r="BV93" s="25" t="e">
        <f>IF(AND(#REF!="",#REF!="",#REF!="",#REF!=""),"",SUM(#REF!,#REF!,#REF!,#REF!,#REF!))</f>
        <v>#REF!</v>
      </c>
      <c r="BW93" s="26" t="str">
        <f t="shared" si="16"/>
        <v/>
      </c>
      <c r="BX93" s="25" t="str">
        <f t="shared" si="17"/>
        <v/>
      </c>
      <c r="BY93" s="26" t="str">
        <f t="shared" si="18"/>
        <v/>
      </c>
      <c r="BZ93" s="25" t="str">
        <f t="shared" si="19"/>
        <v/>
      </c>
      <c r="CA93" s="26" t="str">
        <f t="shared" si="20"/>
        <v/>
      </c>
      <c r="CB93" s="25" t="e">
        <f>IF(AND(#REF!="",#REF!="",#REF!="",#REF!=""),"",SUM(#REF!,#REF!,#REF!,#REF!,#REF!))</f>
        <v>#REF!</v>
      </c>
      <c r="CC93" s="26" t="str">
        <f t="shared" si="21"/>
        <v/>
      </c>
      <c r="CD93" s="23"/>
      <c r="CE93" s="23"/>
    </row>
    <row r="94" spans="1:83">
      <c r="A94" s="244">
        <v>88</v>
      </c>
      <c r="B94" s="245"/>
      <c r="C94" s="246"/>
      <c r="D94" s="247"/>
      <c r="E94" s="248"/>
      <c r="F94" s="249"/>
      <c r="G94" s="249"/>
      <c r="H94" s="250"/>
      <c r="I94" s="251"/>
      <c r="J94" s="252"/>
      <c r="K94" s="253"/>
      <c r="L94" s="11"/>
      <c r="M94" s="7"/>
      <c r="N94" s="7"/>
      <c r="O94" s="7"/>
      <c r="P94" s="31"/>
      <c r="Q94" s="34"/>
      <c r="R94" s="7"/>
      <c r="S94" s="459"/>
      <c r="T94" s="460"/>
      <c r="U94" s="460"/>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220</v>
      </c>
      <c r="AY94" s="66" t="s">
        <v>220</v>
      </c>
      <c r="AZ94" s="1"/>
      <c r="BA94" s="1"/>
      <c r="BB94" s="1"/>
      <c r="BC94" s="1"/>
      <c r="BD94" s="1"/>
      <c r="BP94" s="15"/>
      <c r="BQ94" s="25" t="str">
        <f t="shared" si="11"/>
        <v/>
      </c>
      <c r="BR94" s="26" t="str">
        <f t="shared" si="12"/>
        <v/>
      </c>
      <c r="BS94" s="26" t="str">
        <f t="shared" si="13"/>
        <v/>
      </c>
      <c r="BT94" s="25" t="str">
        <f t="shared" si="14"/>
        <v/>
      </c>
      <c r="BU94" s="26" t="str">
        <f t="shared" si="15"/>
        <v/>
      </c>
      <c r="BV94" s="25" t="e">
        <f>IF(AND(#REF!="",#REF!="",#REF!="",#REF!=""),"",SUM(#REF!,#REF!,#REF!,#REF!,#REF!))</f>
        <v>#REF!</v>
      </c>
      <c r="BW94" s="26" t="str">
        <f t="shared" si="16"/>
        <v/>
      </c>
      <c r="BX94" s="25" t="str">
        <f t="shared" si="17"/>
        <v/>
      </c>
      <c r="BY94" s="26" t="str">
        <f t="shared" si="18"/>
        <v/>
      </c>
      <c r="BZ94" s="25" t="str">
        <f t="shared" si="19"/>
        <v/>
      </c>
      <c r="CA94" s="26" t="str">
        <f t="shared" si="20"/>
        <v/>
      </c>
      <c r="CB94" s="25" t="e">
        <f>IF(AND(#REF!="",#REF!="",#REF!="",#REF!=""),"",SUM(#REF!,#REF!,#REF!,#REF!,#REF!))</f>
        <v>#REF!</v>
      </c>
      <c r="CC94" s="26" t="str">
        <f t="shared" si="21"/>
        <v/>
      </c>
      <c r="CD94" s="23"/>
      <c r="CE94" s="23"/>
    </row>
    <row r="95" spans="1:83">
      <c r="A95" s="244">
        <v>89</v>
      </c>
      <c r="B95" s="245"/>
      <c r="C95" s="246"/>
      <c r="D95" s="247"/>
      <c r="E95" s="248"/>
      <c r="F95" s="249"/>
      <c r="G95" s="249"/>
      <c r="H95" s="250"/>
      <c r="I95" s="251"/>
      <c r="J95" s="252"/>
      <c r="K95" s="253"/>
      <c r="L95" s="11"/>
      <c r="M95" s="7"/>
      <c r="N95" s="7"/>
      <c r="O95" s="7"/>
      <c r="P95" s="31"/>
      <c r="Q95" s="34"/>
      <c r="R95" s="7"/>
      <c r="S95" s="459"/>
      <c r="T95" s="460"/>
      <c r="U95" s="460"/>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220</v>
      </c>
      <c r="AY95" s="66" t="s">
        <v>220</v>
      </c>
      <c r="AZ95" s="1"/>
      <c r="BA95" s="1"/>
      <c r="BB95" s="1"/>
      <c r="BC95" s="1"/>
      <c r="BD95" s="1"/>
      <c r="BP95" s="15"/>
      <c r="BQ95" s="25" t="str">
        <f t="shared" si="11"/>
        <v/>
      </c>
      <c r="BR95" s="26" t="str">
        <f t="shared" si="12"/>
        <v/>
      </c>
      <c r="BS95" s="26" t="str">
        <f t="shared" si="13"/>
        <v/>
      </c>
      <c r="BT95" s="25" t="str">
        <f t="shared" si="14"/>
        <v/>
      </c>
      <c r="BU95" s="26" t="str">
        <f t="shared" si="15"/>
        <v/>
      </c>
      <c r="BV95" s="25" t="e">
        <f>IF(AND(#REF!="",#REF!="",#REF!="",#REF!=""),"",SUM(#REF!,#REF!,#REF!,#REF!,#REF!))</f>
        <v>#REF!</v>
      </c>
      <c r="BW95" s="26" t="str">
        <f t="shared" si="16"/>
        <v/>
      </c>
      <c r="BX95" s="25" t="str">
        <f t="shared" si="17"/>
        <v/>
      </c>
      <c r="BY95" s="26" t="str">
        <f t="shared" si="18"/>
        <v/>
      </c>
      <c r="BZ95" s="25" t="str">
        <f t="shared" si="19"/>
        <v/>
      </c>
      <c r="CA95" s="26" t="str">
        <f t="shared" si="20"/>
        <v/>
      </c>
      <c r="CB95" s="25" t="e">
        <f>IF(AND(#REF!="",#REF!="",#REF!="",#REF!=""),"",SUM(#REF!,#REF!,#REF!,#REF!,#REF!))</f>
        <v>#REF!</v>
      </c>
      <c r="CC95" s="26" t="str">
        <f t="shared" si="21"/>
        <v/>
      </c>
      <c r="CD95" s="23"/>
      <c r="CE95" s="23"/>
    </row>
    <row r="96" spans="1:83">
      <c r="A96" s="244">
        <v>90</v>
      </c>
      <c r="B96" s="245"/>
      <c r="C96" s="246"/>
      <c r="D96" s="247"/>
      <c r="E96" s="248"/>
      <c r="F96" s="249"/>
      <c r="G96" s="249"/>
      <c r="H96" s="250"/>
      <c r="I96" s="251"/>
      <c r="J96" s="252"/>
      <c r="K96" s="253"/>
      <c r="L96" s="11"/>
      <c r="M96" s="7"/>
      <c r="N96" s="7"/>
      <c r="O96" s="7"/>
      <c r="P96" s="31"/>
      <c r="Q96" s="34"/>
      <c r="R96" s="7"/>
      <c r="S96" s="459"/>
      <c r="T96" s="460"/>
      <c r="U96" s="460"/>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220</v>
      </c>
      <c r="AY96" s="66" t="s">
        <v>220</v>
      </c>
      <c r="AZ96" s="1"/>
      <c r="BA96" s="1"/>
      <c r="BB96" s="1"/>
      <c r="BC96" s="1"/>
      <c r="BD96" s="1"/>
      <c r="BP96" s="15"/>
      <c r="BQ96" s="25" t="str">
        <f t="shared" si="11"/>
        <v/>
      </c>
      <c r="BR96" s="26" t="str">
        <f t="shared" si="12"/>
        <v/>
      </c>
      <c r="BS96" s="26" t="str">
        <f t="shared" si="13"/>
        <v/>
      </c>
      <c r="BT96" s="25" t="str">
        <f t="shared" si="14"/>
        <v/>
      </c>
      <c r="BU96" s="26" t="str">
        <f t="shared" si="15"/>
        <v/>
      </c>
      <c r="BV96" s="25" t="e">
        <f>IF(AND(#REF!="",#REF!="",#REF!="",#REF!=""),"",SUM(#REF!,#REF!,#REF!,#REF!,#REF!))</f>
        <v>#REF!</v>
      </c>
      <c r="BW96" s="26" t="str">
        <f t="shared" si="16"/>
        <v/>
      </c>
      <c r="BX96" s="25" t="str">
        <f t="shared" si="17"/>
        <v/>
      </c>
      <c r="BY96" s="26" t="str">
        <f t="shared" si="18"/>
        <v/>
      </c>
      <c r="BZ96" s="25" t="str">
        <f t="shared" si="19"/>
        <v/>
      </c>
      <c r="CA96" s="26" t="str">
        <f t="shared" si="20"/>
        <v/>
      </c>
      <c r="CB96" s="25" t="e">
        <f>IF(AND(#REF!="",#REF!="",#REF!="",#REF!=""),"",SUM(#REF!,#REF!,#REF!,#REF!,#REF!))</f>
        <v>#REF!</v>
      </c>
      <c r="CC96" s="26" t="str">
        <f t="shared" si="21"/>
        <v/>
      </c>
      <c r="CD96" s="23"/>
      <c r="CE96" s="23"/>
    </row>
    <row r="97" spans="1:83">
      <c r="A97" s="244">
        <v>91</v>
      </c>
      <c r="B97" s="245"/>
      <c r="C97" s="246"/>
      <c r="D97" s="247"/>
      <c r="E97" s="248"/>
      <c r="F97" s="249"/>
      <c r="G97" s="249"/>
      <c r="H97" s="250"/>
      <c r="I97" s="251"/>
      <c r="J97" s="252"/>
      <c r="K97" s="253"/>
      <c r="L97" s="11"/>
      <c r="M97" s="7"/>
      <c r="N97" s="7"/>
      <c r="O97" s="7"/>
      <c r="P97" s="31"/>
      <c r="Q97" s="34"/>
      <c r="R97" s="7"/>
      <c r="S97" s="459"/>
      <c r="T97" s="460"/>
      <c r="U97" s="460"/>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220</v>
      </c>
      <c r="AY97" s="66" t="s">
        <v>220</v>
      </c>
      <c r="AZ97" s="1"/>
      <c r="BA97" s="1"/>
      <c r="BB97" s="1"/>
      <c r="BC97" s="1"/>
      <c r="BD97" s="1"/>
      <c r="BP97" s="15"/>
      <c r="BQ97" s="25" t="str">
        <f t="shared" si="11"/>
        <v/>
      </c>
      <c r="BR97" s="26" t="str">
        <f t="shared" si="12"/>
        <v/>
      </c>
      <c r="BS97" s="26" t="str">
        <f t="shared" si="13"/>
        <v/>
      </c>
      <c r="BT97" s="25" t="str">
        <f t="shared" si="14"/>
        <v/>
      </c>
      <c r="BU97" s="26" t="str">
        <f t="shared" si="15"/>
        <v/>
      </c>
      <c r="BV97" s="25" t="e">
        <f>IF(AND(#REF!="",#REF!="",#REF!="",#REF!=""),"",SUM(#REF!,#REF!,#REF!,#REF!,#REF!))</f>
        <v>#REF!</v>
      </c>
      <c r="BW97" s="26" t="str">
        <f t="shared" si="16"/>
        <v/>
      </c>
      <c r="BX97" s="25" t="str">
        <f t="shared" si="17"/>
        <v/>
      </c>
      <c r="BY97" s="26" t="str">
        <f t="shared" si="18"/>
        <v/>
      </c>
      <c r="BZ97" s="25" t="str">
        <f t="shared" si="19"/>
        <v/>
      </c>
      <c r="CA97" s="26" t="str">
        <f t="shared" si="20"/>
        <v/>
      </c>
      <c r="CB97" s="25" t="e">
        <f>IF(AND(#REF!="",#REF!="",#REF!="",#REF!=""),"",SUM(#REF!,#REF!,#REF!,#REF!,#REF!))</f>
        <v>#REF!</v>
      </c>
      <c r="CC97" s="26" t="str">
        <f t="shared" si="21"/>
        <v/>
      </c>
      <c r="CD97" s="23"/>
      <c r="CE97" s="23"/>
    </row>
    <row r="98" spans="1:83">
      <c r="A98" s="244">
        <v>92</v>
      </c>
      <c r="B98" s="245"/>
      <c r="C98" s="246"/>
      <c r="D98" s="247"/>
      <c r="E98" s="248"/>
      <c r="F98" s="249"/>
      <c r="G98" s="249"/>
      <c r="H98" s="250"/>
      <c r="I98" s="251"/>
      <c r="J98" s="252"/>
      <c r="K98" s="253"/>
      <c r="L98" s="11"/>
      <c r="M98" s="7"/>
      <c r="N98" s="7"/>
      <c r="O98" s="7"/>
      <c r="P98" s="31"/>
      <c r="Q98" s="34"/>
      <c r="R98" s="7"/>
      <c r="S98" s="459"/>
      <c r="T98" s="460"/>
      <c r="U98" s="460"/>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220</v>
      </c>
      <c r="AY98" s="66" t="s">
        <v>220</v>
      </c>
      <c r="AZ98" s="1"/>
      <c r="BA98" s="1"/>
      <c r="BB98" s="1"/>
      <c r="BC98" s="1"/>
      <c r="BD98" s="1"/>
      <c r="BP98" s="15"/>
      <c r="BQ98" s="25" t="str">
        <f t="shared" si="11"/>
        <v/>
      </c>
      <c r="BR98" s="26" t="str">
        <f t="shared" si="12"/>
        <v/>
      </c>
      <c r="BS98" s="26" t="str">
        <f t="shared" si="13"/>
        <v/>
      </c>
      <c r="BT98" s="25" t="str">
        <f t="shared" si="14"/>
        <v/>
      </c>
      <c r="BU98" s="26" t="str">
        <f t="shared" si="15"/>
        <v/>
      </c>
      <c r="BV98" s="25" t="e">
        <f>IF(AND(#REF!="",#REF!="",#REF!="",#REF!=""),"",SUM(#REF!,#REF!,#REF!,#REF!,#REF!))</f>
        <v>#REF!</v>
      </c>
      <c r="BW98" s="26" t="str">
        <f t="shared" si="16"/>
        <v/>
      </c>
      <c r="BX98" s="25" t="str">
        <f t="shared" si="17"/>
        <v/>
      </c>
      <c r="BY98" s="26" t="str">
        <f t="shared" si="18"/>
        <v/>
      </c>
      <c r="BZ98" s="25" t="str">
        <f t="shared" si="19"/>
        <v/>
      </c>
      <c r="CA98" s="26" t="str">
        <f t="shared" si="20"/>
        <v/>
      </c>
      <c r="CB98" s="25" t="e">
        <f>IF(AND(#REF!="",#REF!="",#REF!="",#REF!=""),"",SUM(#REF!,#REF!,#REF!,#REF!,#REF!))</f>
        <v>#REF!</v>
      </c>
      <c r="CC98" s="26" t="str">
        <f t="shared" si="21"/>
        <v/>
      </c>
      <c r="CD98" s="23"/>
      <c r="CE98" s="23"/>
    </row>
    <row r="99" spans="1:83">
      <c r="A99" s="244">
        <v>93</v>
      </c>
      <c r="B99" s="245"/>
      <c r="C99" s="246"/>
      <c r="D99" s="247"/>
      <c r="E99" s="248"/>
      <c r="F99" s="249"/>
      <c r="G99" s="249"/>
      <c r="H99" s="250"/>
      <c r="I99" s="251"/>
      <c r="J99" s="252"/>
      <c r="K99" s="253"/>
      <c r="L99" s="11"/>
      <c r="M99" s="7"/>
      <c r="N99" s="7"/>
      <c r="O99" s="7"/>
      <c r="P99" s="31"/>
      <c r="Q99" s="34"/>
      <c r="R99" s="7"/>
      <c r="S99" s="459"/>
      <c r="T99" s="460"/>
      <c r="U99" s="460"/>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220</v>
      </c>
      <c r="AY99" s="66" t="s">
        <v>220</v>
      </c>
      <c r="AZ99" s="1"/>
      <c r="BA99" s="1"/>
      <c r="BB99" s="1"/>
      <c r="BC99" s="1"/>
      <c r="BD99" s="1"/>
      <c r="BP99" s="15"/>
      <c r="BQ99" s="25" t="str">
        <f t="shared" si="11"/>
        <v/>
      </c>
      <c r="BR99" s="26" t="str">
        <f t="shared" si="12"/>
        <v/>
      </c>
      <c r="BS99" s="26" t="str">
        <f t="shared" si="13"/>
        <v/>
      </c>
      <c r="BT99" s="25" t="str">
        <f t="shared" si="14"/>
        <v/>
      </c>
      <c r="BU99" s="26" t="str">
        <f t="shared" si="15"/>
        <v/>
      </c>
      <c r="BV99" s="25" t="e">
        <f>IF(AND(#REF!="",#REF!="",#REF!="",#REF!=""),"",SUM(#REF!,#REF!,#REF!,#REF!,#REF!))</f>
        <v>#REF!</v>
      </c>
      <c r="BW99" s="26" t="str">
        <f t="shared" si="16"/>
        <v/>
      </c>
      <c r="BX99" s="25" t="str">
        <f t="shared" si="17"/>
        <v/>
      </c>
      <c r="BY99" s="26" t="str">
        <f t="shared" si="18"/>
        <v/>
      </c>
      <c r="BZ99" s="25" t="str">
        <f t="shared" si="19"/>
        <v/>
      </c>
      <c r="CA99" s="26" t="str">
        <f t="shared" si="20"/>
        <v/>
      </c>
      <c r="CB99" s="25" t="e">
        <f>IF(AND(#REF!="",#REF!="",#REF!="",#REF!=""),"",SUM(#REF!,#REF!,#REF!,#REF!,#REF!))</f>
        <v>#REF!</v>
      </c>
      <c r="CC99" s="26" t="str">
        <f t="shared" si="21"/>
        <v/>
      </c>
      <c r="CD99" s="23"/>
      <c r="CE99" s="23"/>
    </row>
    <row r="100" spans="1:83">
      <c r="A100" s="244">
        <v>94</v>
      </c>
      <c r="B100" s="245"/>
      <c r="C100" s="246"/>
      <c r="D100" s="247"/>
      <c r="E100" s="248"/>
      <c r="F100" s="249"/>
      <c r="G100" s="249"/>
      <c r="H100" s="250"/>
      <c r="I100" s="251"/>
      <c r="J100" s="252"/>
      <c r="K100" s="253"/>
      <c r="L100" s="11"/>
      <c r="M100" s="7"/>
      <c r="N100" s="7"/>
      <c r="O100" s="7"/>
      <c r="P100" s="31"/>
      <c r="Q100" s="34"/>
      <c r="R100" s="7"/>
      <c r="S100" s="459"/>
      <c r="T100" s="460"/>
      <c r="U100" s="460"/>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220</v>
      </c>
      <c r="AY100" s="66" t="s">
        <v>220</v>
      </c>
      <c r="AZ100" s="1"/>
      <c r="BA100" s="1"/>
      <c r="BB100" s="1"/>
      <c r="BC100" s="1"/>
      <c r="BD100" s="1"/>
      <c r="BP100" s="15"/>
      <c r="BQ100" s="25" t="str">
        <f t="shared" si="11"/>
        <v/>
      </c>
      <c r="BR100" s="26" t="str">
        <f t="shared" si="12"/>
        <v/>
      </c>
      <c r="BS100" s="26" t="str">
        <f t="shared" si="13"/>
        <v/>
      </c>
      <c r="BT100" s="25" t="str">
        <f t="shared" si="14"/>
        <v/>
      </c>
      <c r="BU100" s="26" t="str">
        <f t="shared" si="15"/>
        <v/>
      </c>
      <c r="BV100" s="25" t="e">
        <f>IF(AND(#REF!="",#REF!="",#REF!="",#REF!=""),"",SUM(#REF!,#REF!,#REF!,#REF!,#REF!))</f>
        <v>#REF!</v>
      </c>
      <c r="BW100" s="26" t="str">
        <f t="shared" si="16"/>
        <v/>
      </c>
      <c r="BX100" s="25" t="str">
        <f t="shared" si="17"/>
        <v/>
      </c>
      <c r="BY100" s="26" t="str">
        <f t="shared" si="18"/>
        <v/>
      </c>
      <c r="BZ100" s="25" t="str">
        <f t="shared" si="19"/>
        <v/>
      </c>
      <c r="CA100" s="26" t="str">
        <f t="shared" si="20"/>
        <v/>
      </c>
      <c r="CB100" s="25" t="e">
        <f>IF(AND(#REF!="",#REF!="",#REF!="",#REF!=""),"",SUM(#REF!,#REF!,#REF!,#REF!,#REF!))</f>
        <v>#REF!</v>
      </c>
      <c r="CC100" s="26" t="str">
        <f t="shared" si="21"/>
        <v/>
      </c>
      <c r="CD100" s="23"/>
      <c r="CE100" s="23"/>
    </row>
    <row r="101" spans="1:83">
      <c r="A101" s="244">
        <v>95</v>
      </c>
      <c r="B101" s="245"/>
      <c r="C101" s="246"/>
      <c r="D101" s="247"/>
      <c r="E101" s="248"/>
      <c r="F101" s="249"/>
      <c r="G101" s="249"/>
      <c r="H101" s="250"/>
      <c r="I101" s="251"/>
      <c r="J101" s="252"/>
      <c r="K101" s="253"/>
      <c r="L101" s="11"/>
      <c r="M101" s="7"/>
      <c r="N101" s="7"/>
      <c r="O101" s="7"/>
      <c r="P101" s="31"/>
      <c r="Q101" s="34"/>
      <c r="R101" s="7"/>
      <c r="S101" s="459"/>
      <c r="T101" s="460"/>
      <c r="U101" s="460"/>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220</v>
      </c>
      <c r="AY101" s="66" t="s">
        <v>220</v>
      </c>
      <c r="AZ101" s="1"/>
      <c r="BA101" s="1"/>
      <c r="BB101" s="1"/>
      <c r="BC101" s="1"/>
      <c r="BD101" s="1"/>
      <c r="BP101" s="15"/>
      <c r="BQ101" s="25" t="str">
        <f t="shared" si="11"/>
        <v/>
      </c>
      <c r="BR101" s="26" t="str">
        <f t="shared" si="12"/>
        <v/>
      </c>
      <c r="BS101" s="26" t="str">
        <f t="shared" si="13"/>
        <v/>
      </c>
      <c r="BT101" s="25" t="str">
        <f t="shared" si="14"/>
        <v/>
      </c>
      <c r="BU101" s="26" t="str">
        <f t="shared" si="15"/>
        <v/>
      </c>
      <c r="BV101" s="25" t="e">
        <f>IF(AND(#REF!="",#REF!="",#REF!="",#REF!=""),"",SUM(#REF!,#REF!,#REF!,#REF!,#REF!))</f>
        <v>#REF!</v>
      </c>
      <c r="BW101" s="26" t="str">
        <f t="shared" si="16"/>
        <v/>
      </c>
      <c r="BX101" s="25" t="str">
        <f t="shared" si="17"/>
        <v/>
      </c>
      <c r="BY101" s="26" t="str">
        <f t="shared" si="18"/>
        <v/>
      </c>
      <c r="BZ101" s="25" t="str">
        <f t="shared" si="19"/>
        <v/>
      </c>
      <c r="CA101" s="26" t="str">
        <f t="shared" si="20"/>
        <v/>
      </c>
      <c r="CB101" s="25" t="e">
        <f>IF(AND(#REF!="",#REF!="",#REF!="",#REF!=""),"",SUM(#REF!,#REF!,#REF!,#REF!,#REF!))</f>
        <v>#REF!</v>
      </c>
      <c r="CC101" s="26" t="str">
        <f t="shared" si="21"/>
        <v/>
      </c>
      <c r="CD101" s="23"/>
      <c r="CE101" s="23"/>
    </row>
    <row r="102" spans="1:83">
      <c r="A102" s="244">
        <v>96</v>
      </c>
      <c r="B102" s="245"/>
      <c r="C102" s="246"/>
      <c r="D102" s="247"/>
      <c r="E102" s="248"/>
      <c r="F102" s="249"/>
      <c r="G102" s="249"/>
      <c r="H102" s="250"/>
      <c r="I102" s="251"/>
      <c r="J102" s="252"/>
      <c r="K102" s="253"/>
      <c r="L102" s="11"/>
      <c r="M102" s="7"/>
      <c r="N102" s="7"/>
      <c r="O102" s="7"/>
      <c r="P102" s="31"/>
      <c r="Q102" s="34"/>
      <c r="R102" s="7"/>
      <c r="S102" s="459"/>
      <c r="T102" s="460"/>
      <c r="U102" s="460"/>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220</v>
      </c>
      <c r="AY102" s="66" t="s">
        <v>220</v>
      </c>
      <c r="AZ102" s="1"/>
      <c r="BA102" s="1"/>
      <c r="BB102" s="1"/>
      <c r="BC102" s="1"/>
      <c r="BD102" s="1"/>
      <c r="BP102" s="15"/>
      <c r="BQ102" s="25" t="str">
        <f t="shared" si="11"/>
        <v/>
      </c>
      <c r="BR102" s="26" t="str">
        <f t="shared" si="12"/>
        <v/>
      </c>
      <c r="BS102" s="26" t="str">
        <f t="shared" si="13"/>
        <v/>
      </c>
      <c r="BT102" s="25" t="str">
        <f t="shared" si="14"/>
        <v/>
      </c>
      <c r="BU102" s="26" t="str">
        <f t="shared" si="15"/>
        <v/>
      </c>
      <c r="BV102" s="25" t="e">
        <f>IF(AND(#REF!="",#REF!="",#REF!="",#REF!=""),"",SUM(#REF!,#REF!,#REF!,#REF!,#REF!))</f>
        <v>#REF!</v>
      </c>
      <c r="BW102" s="26" t="str">
        <f t="shared" si="16"/>
        <v/>
      </c>
      <c r="BX102" s="25" t="str">
        <f t="shared" si="17"/>
        <v/>
      </c>
      <c r="BY102" s="26" t="str">
        <f t="shared" si="18"/>
        <v/>
      </c>
      <c r="BZ102" s="25" t="str">
        <f t="shared" si="19"/>
        <v/>
      </c>
      <c r="CA102" s="26" t="str">
        <f t="shared" si="20"/>
        <v/>
      </c>
      <c r="CB102" s="25" t="e">
        <f>IF(AND(#REF!="",#REF!="",#REF!="",#REF!=""),"",SUM(#REF!,#REF!,#REF!,#REF!,#REF!))</f>
        <v>#REF!</v>
      </c>
      <c r="CC102" s="26" t="str">
        <f t="shared" si="21"/>
        <v/>
      </c>
      <c r="CD102" s="23"/>
      <c r="CE102" s="23"/>
    </row>
    <row r="103" spans="1:83">
      <c r="A103" s="244">
        <v>97</v>
      </c>
      <c r="B103" s="245"/>
      <c r="C103" s="246"/>
      <c r="D103" s="247"/>
      <c r="E103" s="248"/>
      <c r="F103" s="249"/>
      <c r="G103" s="249"/>
      <c r="H103" s="250"/>
      <c r="I103" s="251"/>
      <c r="J103" s="252"/>
      <c r="K103" s="253"/>
      <c r="L103" s="11"/>
      <c r="M103" s="7"/>
      <c r="N103" s="7"/>
      <c r="O103" s="7"/>
      <c r="P103" s="31"/>
      <c r="Q103" s="34"/>
      <c r="R103" s="7"/>
      <c r="S103" s="459"/>
      <c r="T103" s="460"/>
      <c r="U103" s="460"/>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220</v>
      </c>
      <c r="AY103" s="66" t="s">
        <v>220</v>
      </c>
      <c r="AZ103" s="1"/>
      <c r="BA103" s="1"/>
      <c r="BB103" s="1"/>
      <c r="BC103" s="1"/>
      <c r="BD103" s="1"/>
      <c r="BP103" s="15"/>
      <c r="BQ103" s="25" t="str">
        <f t="shared" si="11"/>
        <v/>
      </c>
      <c r="BR103" s="26" t="str">
        <f t="shared" si="12"/>
        <v/>
      </c>
      <c r="BS103" s="26" t="str">
        <f t="shared" si="13"/>
        <v/>
      </c>
      <c r="BT103" s="25" t="str">
        <f t="shared" si="14"/>
        <v/>
      </c>
      <c r="BU103" s="26" t="str">
        <f t="shared" si="15"/>
        <v/>
      </c>
      <c r="BV103" s="25" t="e">
        <f>IF(AND(#REF!="",#REF!="",#REF!="",#REF!=""),"",SUM(#REF!,#REF!,#REF!,#REF!,#REF!))</f>
        <v>#REF!</v>
      </c>
      <c r="BW103" s="26" t="str">
        <f t="shared" si="16"/>
        <v/>
      </c>
      <c r="BX103" s="25" t="str">
        <f t="shared" si="17"/>
        <v/>
      </c>
      <c r="BY103" s="26" t="str">
        <f t="shared" si="18"/>
        <v/>
      </c>
      <c r="BZ103" s="25" t="str">
        <f t="shared" si="19"/>
        <v/>
      </c>
      <c r="CA103" s="26" t="str">
        <f t="shared" si="20"/>
        <v/>
      </c>
      <c r="CB103" s="25" t="e">
        <f>IF(AND(#REF!="",#REF!="",#REF!="",#REF!=""),"",SUM(#REF!,#REF!,#REF!,#REF!,#REF!))</f>
        <v>#REF!</v>
      </c>
      <c r="CC103" s="26" t="str">
        <f t="shared" si="21"/>
        <v/>
      </c>
      <c r="CD103" s="23"/>
      <c r="CE103" s="23"/>
    </row>
    <row r="104" spans="1:83">
      <c r="A104" s="244">
        <v>98</v>
      </c>
      <c r="B104" s="245"/>
      <c r="C104" s="246"/>
      <c r="D104" s="247"/>
      <c r="E104" s="248"/>
      <c r="F104" s="249"/>
      <c r="G104" s="249"/>
      <c r="H104" s="250"/>
      <c r="I104" s="251"/>
      <c r="J104" s="252"/>
      <c r="K104" s="253"/>
      <c r="L104" s="11"/>
      <c r="M104" s="7"/>
      <c r="N104" s="7"/>
      <c r="O104" s="7"/>
      <c r="P104" s="31"/>
      <c r="Q104" s="34"/>
      <c r="R104" s="7"/>
      <c r="S104" s="459"/>
      <c r="T104" s="460"/>
      <c r="U104" s="460"/>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220</v>
      </c>
      <c r="AY104" s="66" t="s">
        <v>220</v>
      </c>
      <c r="AZ104" s="1"/>
      <c r="BA104" s="1"/>
      <c r="BB104" s="1"/>
      <c r="BC104" s="1"/>
      <c r="BD104" s="1"/>
      <c r="BP104" s="15"/>
      <c r="BQ104" s="25" t="str">
        <f t="shared" si="11"/>
        <v/>
      </c>
      <c r="BR104" s="26" t="str">
        <f t="shared" si="12"/>
        <v/>
      </c>
      <c r="BS104" s="26" t="str">
        <f t="shared" si="13"/>
        <v/>
      </c>
      <c r="BT104" s="25" t="str">
        <f t="shared" si="14"/>
        <v/>
      </c>
      <c r="BU104" s="26" t="str">
        <f t="shared" si="15"/>
        <v/>
      </c>
      <c r="BV104" s="25" t="e">
        <f>IF(AND(#REF!="",#REF!="",#REF!="",#REF!=""),"",SUM(#REF!,#REF!,#REF!,#REF!,#REF!))</f>
        <v>#REF!</v>
      </c>
      <c r="BW104" s="26" t="str">
        <f t="shared" si="16"/>
        <v/>
      </c>
      <c r="BX104" s="25" t="str">
        <f t="shared" si="17"/>
        <v/>
      </c>
      <c r="BY104" s="26" t="str">
        <f t="shared" si="18"/>
        <v/>
      </c>
      <c r="BZ104" s="25" t="str">
        <f t="shared" si="19"/>
        <v/>
      </c>
      <c r="CA104" s="26" t="str">
        <f t="shared" si="20"/>
        <v/>
      </c>
      <c r="CB104" s="25" t="e">
        <f>IF(AND(#REF!="",#REF!="",#REF!="",#REF!=""),"",SUM(#REF!,#REF!,#REF!,#REF!,#REF!))</f>
        <v>#REF!</v>
      </c>
      <c r="CC104" s="26" t="str">
        <f t="shared" si="21"/>
        <v/>
      </c>
      <c r="CD104" s="23"/>
      <c r="CE104" s="23"/>
    </row>
    <row r="105" spans="1:83">
      <c r="A105" s="244">
        <v>99</v>
      </c>
      <c r="B105" s="245"/>
      <c r="C105" s="246"/>
      <c r="D105" s="247"/>
      <c r="E105" s="248"/>
      <c r="F105" s="249"/>
      <c r="G105" s="249"/>
      <c r="H105" s="250"/>
      <c r="I105" s="251"/>
      <c r="J105" s="252"/>
      <c r="K105" s="253"/>
      <c r="L105" s="11"/>
      <c r="M105" s="7"/>
      <c r="N105" s="7"/>
      <c r="O105" s="7"/>
      <c r="P105" s="31"/>
      <c r="Q105" s="34"/>
      <c r="R105" s="7"/>
      <c r="S105" s="459"/>
      <c r="T105" s="460"/>
      <c r="U105" s="460"/>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220</v>
      </c>
      <c r="AY105" s="66" t="s">
        <v>220</v>
      </c>
      <c r="AZ105" s="1"/>
      <c r="BA105" s="1"/>
      <c r="BB105" s="1"/>
      <c r="BC105" s="1"/>
      <c r="BD105" s="1"/>
      <c r="BP105" s="15"/>
      <c r="BQ105" s="25" t="str">
        <f t="shared" si="11"/>
        <v/>
      </c>
      <c r="BR105" s="26" t="str">
        <f t="shared" si="12"/>
        <v/>
      </c>
      <c r="BS105" s="26" t="str">
        <f t="shared" si="13"/>
        <v/>
      </c>
      <c r="BT105" s="25" t="str">
        <f t="shared" si="14"/>
        <v/>
      </c>
      <c r="BU105" s="26" t="str">
        <f t="shared" si="15"/>
        <v/>
      </c>
      <c r="BV105" s="25" t="e">
        <f>IF(AND(#REF!="",#REF!="",#REF!="",#REF!=""),"",SUM(#REF!,#REF!,#REF!,#REF!,#REF!))</f>
        <v>#REF!</v>
      </c>
      <c r="BW105" s="26" t="str">
        <f t="shared" si="16"/>
        <v/>
      </c>
      <c r="BX105" s="25" t="str">
        <f t="shared" si="17"/>
        <v/>
      </c>
      <c r="BY105" s="26" t="str">
        <f t="shared" si="18"/>
        <v/>
      </c>
      <c r="BZ105" s="25" t="str">
        <f t="shared" si="19"/>
        <v/>
      </c>
      <c r="CA105" s="26" t="str">
        <f t="shared" si="20"/>
        <v/>
      </c>
      <c r="CB105" s="25" t="e">
        <f>IF(AND(#REF!="",#REF!="",#REF!="",#REF!=""),"",SUM(#REF!,#REF!,#REF!,#REF!,#REF!))</f>
        <v>#REF!</v>
      </c>
      <c r="CC105" s="26" t="str">
        <f t="shared" si="21"/>
        <v/>
      </c>
      <c r="CD105" s="23"/>
      <c r="CE105" s="23"/>
    </row>
    <row r="106" spans="1:83">
      <c r="A106" s="244">
        <v>100</v>
      </c>
      <c r="B106" s="245"/>
      <c r="C106" s="246"/>
      <c r="D106" s="247"/>
      <c r="E106" s="248"/>
      <c r="F106" s="249"/>
      <c r="G106" s="249"/>
      <c r="H106" s="250"/>
      <c r="I106" s="251"/>
      <c r="J106" s="252"/>
      <c r="K106" s="253"/>
      <c r="L106" s="11"/>
      <c r="M106" s="7"/>
      <c r="N106" s="7"/>
      <c r="O106" s="7"/>
      <c r="P106" s="31"/>
      <c r="Q106" s="34"/>
      <c r="R106" s="7"/>
      <c r="S106" s="459"/>
      <c r="T106" s="460"/>
      <c r="U106" s="460"/>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220</v>
      </c>
      <c r="AY106" s="66" t="s">
        <v>220</v>
      </c>
      <c r="AZ106" s="1"/>
      <c r="BA106" s="1"/>
      <c r="BB106" s="1"/>
      <c r="BC106" s="1"/>
      <c r="BD106" s="1"/>
      <c r="BP106" s="15"/>
      <c r="BQ106" s="25" t="str">
        <f t="shared" si="11"/>
        <v/>
      </c>
      <c r="BR106" s="26" t="str">
        <f t="shared" si="12"/>
        <v/>
      </c>
      <c r="BS106" s="26" t="str">
        <f t="shared" si="13"/>
        <v/>
      </c>
      <c r="BT106" s="25" t="str">
        <f t="shared" si="14"/>
        <v/>
      </c>
      <c r="BU106" s="26" t="str">
        <f t="shared" si="15"/>
        <v/>
      </c>
      <c r="BV106" s="25" t="e">
        <f>IF(AND(#REF!="",#REF!="",#REF!="",#REF!=""),"",SUM(#REF!,#REF!,#REF!,#REF!,#REF!))</f>
        <v>#REF!</v>
      </c>
      <c r="BW106" s="26" t="str">
        <f t="shared" si="16"/>
        <v/>
      </c>
      <c r="BX106" s="25" t="str">
        <f t="shared" si="17"/>
        <v/>
      </c>
      <c r="BY106" s="26" t="str">
        <f t="shared" si="18"/>
        <v/>
      </c>
      <c r="BZ106" s="25" t="str">
        <f t="shared" si="19"/>
        <v/>
      </c>
      <c r="CA106" s="26" t="str">
        <f t="shared" si="20"/>
        <v/>
      </c>
      <c r="CB106" s="25" t="e">
        <f>IF(AND(#REF!="",#REF!="",#REF!="",#REF!=""),"",SUM(#REF!,#REF!,#REF!,#REF!,#REF!))</f>
        <v>#REF!</v>
      </c>
      <c r="CC106" s="26" t="str">
        <f t="shared" si="21"/>
        <v/>
      </c>
      <c r="CD106" s="23"/>
      <c r="CE106" s="23"/>
    </row>
    <row r="107" spans="1:83">
      <c r="A107" s="244">
        <v>101</v>
      </c>
      <c r="B107" s="245"/>
      <c r="C107" s="246"/>
      <c r="D107" s="247"/>
      <c r="E107" s="248"/>
      <c r="F107" s="249"/>
      <c r="G107" s="249"/>
      <c r="H107" s="250"/>
      <c r="I107" s="251"/>
      <c r="J107" s="252"/>
      <c r="K107" s="253"/>
      <c r="L107" s="11"/>
      <c r="M107" s="7"/>
      <c r="N107" s="7"/>
      <c r="O107" s="7"/>
      <c r="P107" s="31"/>
      <c r="Q107" s="34"/>
      <c r="R107" s="7"/>
      <c r="S107" s="459"/>
      <c r="T107" s="460"/>
      <c r="U107" s="460"/>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220</v>
      </c>
      <c r="AY107" s="66" t="s">
        <v>220</v>
      </c>
      <c r="AZ107" s="1"/>
      <c r="BA107" s="1"/>
      <c r="BB107" s="1"/>
      <c r="BC107" s="1"/>
      <c r="BD107" s="1"/>
      <c r="BP107" s="15"/>
      <c r="BQ107" s="25" t="str">
        <f t="shared" si="11"/>
        <v/>
      </c>
      <c r="BR107" s="26" t="str">
        <f t="shared" si="12"/>
        <v/>
      </c>
      <c r="BS107" s="26" t="str">
        <f t="shared" si="13"/>
        <v/>
      </c>
      <c r="BT107" s="25" t="str">
        <f t="shared" si="14"/>
        <v/>
      </c>
      <c r="BU107" s="26" t="str">
        <f t="shared" si="15"/>
        <v/>
      </c>
      <c r="BV107" s="25" t="e">
        <f>IF(AND(#REF!="",#REF!="",#REF!="",#REF!=""),"",SUM(#REF!,#REF!,#REF!,#REF!,#REF!))</f>
        <v>#REF!</v>
      </c>
      <c r="BW107" s="26" t="str">
        <f t="shared" si="16"/>
        <v/>
      </c>
      <c r="BX107" s="25" t="str">
        <f t="shared" si="17"/>
        <v/>
      </c>
      <c r="BY107" s="26" t="str">
        <f t="shared" si="18"/>
        <v/>
      </c>
      <c r="BZ107" s="25" t="str">
        <f t="shared" si="19"/>
        <v/>
      </c>
      <c r="CA107" s="26" t="str">
        <f t="shared" si="20"/>
        <v/>
      </c>
      <c r="CB107" s="25" t="e">
        <f>IF(AND(#REF!="",#REF!="",#REF!="",#REF!=""),"",SUM(#REF!,#REF!,#REF!,#REF!,#REF!))</f>
        <v>#REF!</v>
      </c>
      <c r="CC107" s="26" t="str">
        <f t="shared" si="21"/>
        <v/>
      </c>
      <c r="CD107" s="23"/>
      <c r="CE107" s="23"/>
    </row>
    <row r="108" spans="1:83">
      <c r="A108" s="244">
        <v>102</v>
      </c>
      <c r="B108" s="245"/>
      <c r="C108" s="246"/>
      <c r="D108" s="247"/>
      <c r="E108" s="248"/>
      <c r="F108" s="249"/>
      <c r="G108" s="249"/>
      <c r="H108" s="250"/>
      <c r="I108" s="251"/>
      <c r="J108" s="252"/>
      <c r="K108" s="253"/>
      <c r="L108" s="11"/>
      <c r="M108" s="7"/>
      <c r="N108" s="7"/>
      <c r="O108" s="7"/>
      <c r="P108" s="31"/>
      <c r="Q108" s="34"/>
      <c r="R108" s="7"/>
      <c r="S108" s="459"/>
      <c r="T108" s="460"/>
      <c r="U108" s="460"/>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220</v>
      </c>
      <c r="AY108" s="66" t="s">
        <v>220</v>
      </c>
      <c r="AZ108" s="1"/>
      <c r="BA108" s="1"/>
      <c r="BB108" s="1"/>
      <c r="BC108" s="1"/>
      <c r="BD108" s="1"/>
      <c r="BP108" s="15"/>
      <c r="BQ108" s="25" t="str">
        <f t="shared" si="11"/>
        <v/>
      </c>
      <c r="BR108" s="26" t="str">
        <f t="shared" si="12"/>
        <v/>
      </c>
      <c r="BS108" s="26" t="str">
        <f t="shared" si="13"/>
        <v/>
      </c>
      <c r="BT108" s="25" t="str">
        <f t="shared" si="14"/>
        <v/>
      </c>
      <c r="BU108" s="26" t="str">
        <f t="shared" si="15"/>
        <v/>
      </c>
      <c r="BV108" s="25" t="e">
        <f>IF(AND(#REF!="",#REF!="",#REF!="",#REF!=""),"",SUM(#REF!,#REF!,#REF!,#REF!,#REF!))</f>
        <v>#REF!</v>
      </c>
      <c r="BW108" s="26" t="str">
        <f t="shared" si="16"/>
        <v/>
      </c>
      <c r="BX108" s="25" t="str">
        <f t="shared" si="17"/>
        <v/>
      </c>
      <c r="BY108" s="26" t="str">
        <f t="shared" si="18"/>
        <v/>
      </c>
      <c r="BZ108" s="25" t="str">
        <f t="shared" si="19"/>
        <v/>
      </c>
      <c r="CA108" s="26" t="str">
        <f t="shared" si="20"/>
        <v/>
      </c>
      <c r="CB108" s="25" t="e">
        <f>IF(AND(#REF!="",#REF!="",#REF!="",#REF!=""),"",SUM(#REF!,#REF!,#REF!,#REF!,#REF!))</f>
        <v>#REF!</v>
      </c>
      <c r="CC108" s="26" t="str">
        <f t="shared" si="21"/>
        <v/>
      </c>
      <c r="CD108" s="23"/>
      <c r="CE108" s="23"/>
    </row>
    <row r="109" spans="1:83">
      <c r="A109" s="244">
        <v>103</v>
      </c>
      <c r="B109" s="245"/>
      <c r="C109" s="246"/>
      <c r="D109" s="247"/>
      <c r="E109" s="248"/>
      <c r="F109" s="249"/>
      <c r="G109" s="249"/>
      <c r="H109" s="250"/>
      <c r="I109" s="251"/>
      <c r="J109" s="252"/>
      <c r="K109" s="253"/>
      <c r="L109" s="11"/>
      <c r="M109" s="7"/>
      <c r="N109" s="7"/>
      <c r="O109" s="7"/>
      <c r="P109" s="31"/>
      <c r="Q109" s="34"/>
      <c r="R109" s="7"/>
      <c r="S109" s="459"/>
      <c r="T109" s="460"/>
      <c r="U109" s="460"/>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220</v>
      </c>
      <c r="AY109" s="66" t="s">
        <v>220</v>
      </c>
      <c r="AZ109" s="1"/>
      <c r="BA109" s="1"/>
      <c r="BB109" s="1"/>
      <c r="BC109" s="1"/>
      <c r="BD109" s="1"/>
      <c r="BP109" s="15"/>
      <c r="BQ109" s="25" t="str">
        <f t="shared" si="11"/>
        <v/>
      </c>
      <c r="BR109" s="26" t="str">
        <f t="shared" si="12"/>
        <v/>
      </c>
      <c r="BS109" s="26" t="str">
        <f t="shared" si="13"/>
        <v/>
      </c>
      <c r="BT109" s="25" t="str">
        <f t="shared" si="14"/>
        <v/>
      </c>
      <c r="BU109" s="26" t="str">
        <f t="shared" si="15"/>
        <v/>
      </c>
      <c r="BV109" s="25" t="e">
        <f>IF(AND(#REF!="",#REF!="",#REF!="",#REF!=""),"",SUM(#REF!,#REF!,#REF!,#REF!,#REF!))</f>
        <v>#REF!</v>
      </c>
      <c r="BW109" s="26" t="str">
        <f t="shared" si="16"/>
        <v/>
      </c>
      <c r="BX109" s="25" t="str">
        <f t="shared" si="17"/>
        <v/>
      </c>
      <c r="BY109" s="26" t="str">
        <f t="shared" si="18"/>
        <v/>
      </c>
      <c r="BZ109" s="25" t="str">
        <f t="shared" si="19"/>
        <v/>
      </c>
      <c r="CA109" s="26" t="str">
        <f t="shared" si="20"/>
        <v/>
      </c>
      <c r="CB109" s="25" t="e">
        <f>IF(AND(#REF!="",#REF!="",#REF!="",#REF!=""),"",SUM(#REF!,#REF!,#REF!,#REF!,#REF!))</f>
        <v>#REF!</v>
      </c>
      <c r="CC109" s="26" t="str">
        <f t="shared" si="21"/>
        <v/>
      </c>
      <c r="CD109" s="23"/>
      <c r="CE109" s="23"/>
    </row>
    <row r="110" spans="1:83">
      <c r="A110" s="244">
        <v>104</v>
      </c>
      <c r="B110" s="245"/>
      <c r="C110" s="246"/>
      <c r="D110" s="247"/>
      <c r="E110" s="248"/>
      <c r="F110" s="249"/>
      <c r="G110" s="249"/>
      <c r="H110" s="250"/>
      <c r="I110" s="251"/>
      <c r="J110" s="252"/>
      <c r="K110" s="253"/>
      <c r="L110" s="11"/>
      <c r="M110" s="7"/>
      <c r="N110" s="7"/>
      <c r="O110" s="7"/>
      <c r="P110" s="31"/>
      <c r="Q110" s="34"/>
      <c r="R110" s="7"/>
      <c r="S110" s="459"/>
      <c r="T110" s="460"/>
      <c r="U110" s="460"/>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220</v>
      </c>
      <c r="AY110" s="66" t="s">
        <v>220</v>
      </c>
      <c r="AZ110" s="1"/>
      <c r="BA110" s="1"/>
      <c r="BB110" s="1"/>
      <c r="BC110" s="1"/>
      <c r="BD110" s="1"/>
      <c r="BP110" s="15"/>
      <c r="BQ110" s="25" t="str">
        <f t="shared" si="11"/>
        <v/>
      </c>
      <c r="BR110" s="26" t="str">
        <f t="shared" si="12"/>
        <v/>
      </c>
      <c r="BS110" s="26" t="str">
        <f t="shared" si="13"/>
        <v/>
      </c>
      <c r="BT110" s="25" t="str">
        <f t="shared" si="14"/>
        <v/>
      </c>
      <c r="BU110" s="26" t="str">
        <f t="shared" si="15"/>
        <v/>
      </c>
      <c r="BV110" s="25" t="e">
        <f>IF(AND(#REF!="",#REF!="",#REF!="",#REF!=""),"",SUM(#REF!,#REF!,#REF!,#REF!,#REF!))</f>
        <v>#REF!</v>
      </c>
      <c r="BW110" s="26" t="str">
        <f t="shared" si="16"/>
        <v/>
      </c>
      <c r="BX110" s="25" t="str">
        <f t="shared" si="17"/>
        <v/>
      </c>
      <c r="BY110" s="26" t="str">
        <f t="shared" si="18"/>
        <v/>
      </c>
      <c r="BZ110" s="25" t="str">
        <f t="shared" si="19"/>
        <v/>
      </c>
      <c r="CA110" s="26" t="str">
        <f t="shared" si="20"/>
        <v/>
      </c>
      <c r="CB110" s="25" t="e">
        <f>IF(AND(#REF!="",#REF!="",#REF!="",#REF!=""),"",SUM(#REF!,#REF!,#REF!,#REF!,#REF!))</f>
        <v>#REF!</v>
      </c>
      <c r="CC110" s="26" t="str">
        <f t="shared" si="21"/>
        <v/>
      </c>
      <c r="CD110" s="23"/>
      <c r="CE110" s="23"/>
    </row>
    <row r="111" spans="1:83">
      <c r="A111" s="244">
        <v>105</v>
      </c>
      <c r="B111" s="245"/>
      <c r="C111" s="246"/>
      <c r="D111" s="247"/>
      <c r="E111" s="248"/>
      <c r="F111" s="249"/>
      <c r="G111" s="249"/>
      <c r="H111" s="250"/>
      <c r="I111" s="251"/>
      <c r="J111" s="252"/>
      <c r="K111" s="253"/>
      <c r="L111" s="11"/>
      <c r="M111" s="7"/>
      <c r="N111" s="7"/>
      <c r="O111" s="7"/>
      <c r="P111" s="31"/>
      <c r="Q111" s="34"/>
      <c r="R111" s="7"/>
      <c r="S111" s="459"/>
      <c r="T111" s="460"/>
      <c r="U111" s="460"/>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220</v>
      </c>
      <c r="AY111" s="66" t="s">
        <v>220</v>
      </c>
      <c r="AZ111" s="1"/>
      <c r="BA111" s="1"/>
      <c r="BB111" s="1"/>
      <c r="BC111" s="1"/>
      <c r="BD111" s="1"/>
      <c r="BP111" s="15"/>
      <c r="BQ111" s="25" t="str">
        <f t="shared" si="11"/>
        <v/>
      </c>
      <c r="BR111" s="26" t="str">
        <f t="shared" si="12"/>
        <v/>
      </c>
      <c r="BS111" s="26" t="str">
        <f t="shared" si="13"/>
        <v/>
      </c>
      <c r="BT111" s="25" t="str">
        <f t="shared" si="14"/>
        <v/>
      </c>
      <c r="BU111" s="26" t="str">
        <f t="shared" si="15"/>
        <v/>
      </c>
      <c r="BV111" s="25" t="e">
        <f>IF(AND(#REF!="",#REF!="",#REF!="",#REF!=""),"",SUM(#REF!,#REF!,#REF!,#REF!,#REF!))</f>
        <v>#REF!</v>
      </c>
      <c r="BW111" s="26" t="str">
        <f t="shared" si="16"/>
        <v/>
      </c>
      <c r="BX111" s="25" t="str">
        <f t="shared" si="17"/>
        <v/>
      </c>
      <c r="BY111" s="26" t="str">
        <f t="shared" si="18"/>
        <v/>
      </c>
      <c r="BZ111" s="25" t="str">
        <f t="shared" si="19"/>
        <v/>
      </c>
      <c r="CA111" s="26" t="str">
        <f t="shared" si="20"/>
        <v/>
      </c>
      <c r="CB111" s="25" t="e">
        <f>IF(AND(#REF!="",#REF!="",#REF!="",#REF!=""),"",SUM(#REF!,#REF!,#REF!,#REF!,#REF!))</f>
        <v>#REF!</v>
      </c>
      <c r="CC111" s="26" t="str">
        <f t="shared" si="21"/>
        <v/>
      </c>
      <c r="CD111" s="23"/>
      <c r="CE111" s="23"/>
    </row>
    <row r="112" spans="1:83">
      <c r="A112" s="244">
        <v>106</v>
      </c>
      <c r="B112" s="245"/>
      <c r="C112" s="246"/>
      <c r="D112" s="247"/>
      <c r="E112" s="248"/>
      <c r="F112" s="249"/>
      <c r="G112" s="249"/>
      <c r="H112" s="250"/>
      <c r="I112" s="251"/>
      <c r="J112" s="252"/>
      <c r="K112" s="253"/>
      <c r="L112" s="11"/>
      <c r="M112" s="7"/>
      <c r="N112" s="7"/>
      <c r="O112" s="7"/>
      <c r="P112" s="31"/>
      <c r="Q112" s="34"/>
      <c r="R112" s="7"/>
      <c r="S112" s="459"/>
      <c r="T112" s="460"/>
      <c r="U112" s="460"/>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220</v>
      </c>
      <c r="AY112" s="66" t="s">
        <v>220</v>
      </c>
      <c r="AZ112" s="1"/>
      <c r="BA112" s="1"/>
      <c r="BB112" s="1"/>
      <c r="BC112" s="1"/>
      <c r="BD112" s="1"/>
      <c r="BP112" s="15"/>
      <c r="BQ112" s="25" t="str">
        <f t="shared" si="11"/>
        <v/>
      </c>
      <c r="BR112" s="26" t="str">
        <f t="shared" si="12"/>
        <v/>
      </c>
      <c r="BS112" s="26" t="str">
        <f t="shared" si="13"/>
        <v/>
      </c>
      <c r="BT112" s="25" t="str">
        <f t="shared" si="14"/>
        <v/>
      </c>
      <c r="BU112" s="26" t="str">
        <f t="shared" si="15"/>
        <v/>
      </c>
      <c r="BV112" s="25" t="e">
        <f>IF(AND(#REF!="",#REF!="",#REF!="",#REF!=""),"",SUM(#REF!,#REF!,#REF!,#REF!,#REF!))</f>
        <v>#REF!</v>
      </c>
      <c r="BW112" s="26" t="str">
        <f t="shared" si="16"/>
        <v/>
      </c>
      <c r="BX112" s="25" t="str">
        <f t="shared" si="17"/>
        <v/>
      </c>
      <c r="BY112" s="26" t="str">
        <f t="shared" si="18"/>
        <v/>
      </c>
      <c r="BZ112" s="25" t="str">
        <f t="shared" si="19"/>
        <v/>
      </c>
      <c r="CA112" s="26" t="str">
        <f t="shared" si="20"/>
        <v/>
      </c>
      <c r="CB112" s="25" t="e">
        <f>IF(AND(#REF!="",#REF!="",#REF!="",#REF!=""),"",SUM(#REF!,#REF!,#REF!,#REF!,#REF!))</f>
        <v>#REF!</v>
      </c>
      <c r="CC112" s="26" t="str">
        <f t="shared" si="21"/>
        <v/>
      </c>
      <c r="CD112" s="23"/>
      <c r="CE112" s="23"/>
    </row>
    <row r="113" spans="1:83">
      <c r="A113" s="244">
        <v>107</v>
      </c>
      <c r="B113" s="245"/>
      <c r="C113" s="246"/>
      <c r="D113" s="247"/>
      <c r="E113" s="248"/>
      <c r="F113" s="249"/>
      <c r="G113" s="249"/>
      <c r="H113" s="250"/>
      <c r="I113" s="251"/>
      <c r="J113" s="252"/>
      <c r="K113" s="253"/>
      <c r="L113" s="11"/>
      <c r="M113" s="7"/>
      <c r="N113" s="7"/>
      <c r="O113" s="7"/>
      <c r="P113" s="31"/>
      <c r="Q113" s="34"/>
      <c r="R113" s="7"/>
      <c r="S113" s="459"/>
      <c r="T113" s="460"/>
      <c r="U113" s="460"/>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220</v>
      </c>
      <c r="AY113" s="66" t="s">
        <v>220</v>
      </c>
      <c r="AZ113" s="1"/>
      <c r="BA113" s="1"/>
      <c r="BB113" s="1"/>
      <c r="BC113" s="1"/>
      <c r="BD113" s="1"/>
      <c r="BP113" s="15"/>
      <c r="BQ113" s="25" t="str">
        <f t="shared" si="11"/>
        <v/>
      </c>
      <c r="BR113" s="26" t="str">
        <f t="shared" si="12"/>
        <v/>
      </c>
      <c r="BS113" s="26" t="str">
        <f t="shared" si="13"/>
        <v/>
      </c>
      <c r="BT113" s="25" t="str">
        <f t="shared" si="14"/>
        <v/>
      </c>
      <c r="BU113" s="26" t="str">
        <f t="shared" si="15"/>
        <v/>
      </c>
      <c r="BV113" s="25" t="e">
        <f>IF(AND(#REF!="",#REF!="",#REF!="",#REF!=""),"",SUM(#REF!,#REF!,#REF!,#REF!,#REF!))</f>
        <v>#REF!</v>
      </c>
      <c r="BW113" s="26" t="str">
        <f t="shared" si="16"/>
        <v/>
      </c>
      <c r="BX113" s="25" t="str">
        <f t="shared" si="17"/>
        <v/>
      </c>
      <c r="BY113" s="26" t="str">
        <f t="shared" si="18"/>
        <v/>
      </c>
      <c r="BZ113" s="25" t="str">
        <f t="shared" si="19"/>
        <v/>
      </c>
      <c r="CA113" s="26" t="str">
        <f t="shared" si="20"/>
        <v/>
      </c>
      <c r="CB113" s="25" t="e">
        <f>IF(AND(#REF!="",#REF!="",#REF!="",#REF!=""),"",SUM(#REF!,#REF!,#REF!,#REF!,#REF!))</f>
        <v>#REF!</v>
      </c>
      <c r="CC113" s="26" t="str">
        <f t="shared" si="21"/>
        <v/>
      </c>
      <c r="CD113" s="23"/>
      <c r="CE113" s="23"/>
    </row>
    <row r="114" spans="1:83">
      <c r="A114" s="244">
        <v>108</v>
      </c>
      <c r="B114" s="245"/>
      <c r="C114" s="246"/>
      <c r="D114" s="247"/>
      <c r="E114" s="248"/>
      <c r="F114" s="249"/>
      <c r="G114" s="249"/>
      <c r="H114" s="250"/>
      <c r="I114" s="251"/>
      <c r="J114" s="252"/>
      <c r="K114" s="253"/>
      <c r="L114" s="11"/>
      <c r="M114" s="7"/>
      <c r="N114" s="7"/>
      <c r="O114" s="7"/>
      <c r="P114" s="31"/>
      <c r="Q114" s="34"/>
      <c r="R114" s="7"/>
      <c r="S114" s="459"/>
      <c r="T114" s="460"/>
      <c r="U114" s="460"/>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220</v>
      </c>
      <c r="AY114" s="66" t="s">
        <v>220</v>
      </c>
      <c r="AZ114" s="1"/>
      <c r="BA114" s="1"/>
      <c r="BB114" s="1"/>
      <c r="BC114" s="1"/>
      <c r="BD114" s="1"/>
      <c r="BP114" s="15"/>
      <c r="BQ114" s="25" t="str">
        <f t="shared" si="11"/>
        <v/>
      </c>
      <c r="BR114" s="26" t="str">
        <f t="shared" si="12"/>
        <v/>
      </c>
      <c r="BS114" s="26" t="str">
        <f t="shared" si="13"/>
        <v/>
      </c>
      <c r="BT114" s="25" t="str">
        <f t="shared" si="14"/>
        <v/>
      </c>
      <c r="BU114" s="26" t="str">
        <f t="shared" si="15"/>
        <v/>
      </c>
      <c r="BV114" s="25" t="e">
        <f>IF(AND(#REF!="",#REF!="",#REF!="",#REF!=""),"",SUM(#REF!,#REF!,#REF!,#REF!,#REF!))</f>
        <v>#REF!</v>
      </c>
      <c r="BW114" s="26" t="str">
        <f t="shared" si="16"/>
        <v/>
      </c>
      <c r="BX114" s="25" t="str">
        <f t="shared" si="17"/>
        <v/>
      </c>
      <c r="BY114" s="26" t="str">
        <f t="shared" si="18"/>
        <v/>
      </c>
      <c r="BZ114" s="25" t="str">
        <f t="shared" si="19"/>
        <v/>
      </c>
      <c r="CA114" s="26" t="str">
        <f t="shared" si="20"/>
        <v/>
      </c>
      <c r="CB114" s="25" t="e">
        <f>IF(AND(#REF!="",#REF!="",#REF!="",#REF!=""),"",SUM(#REF!,#REF!,#REF!,#REF!,#REF!))</f>
        <v>#REF!</v>
      </c>
      <c r="CC114" s="26" t="str">
        <f t="shared" si="21"/>
        <v/>
      </c>
      <c r="CD114" s="23"/>
      <c r="CE114" s="23"/>
    </row>
    <row r="115" spans="1:83">
      <c r="A115" s="244">
        <v>109</v>
      </c>
      <c r="B115" s="245"/>
      <c r="C115" s="246"/>
      <c r="D115" s="247"/>
      <c r="E115" s="248"/>
      <c r="F115" s="249"/>
      <c r="G115" s="249"/>
      <c r="H115" s="250"/>
      <c r="I115" s="251"/>
      <c r="J115" s="252"/>
      <c r="K115" s="253"/>
      <c r="L115" s="11"/>
      <c r="M115" s="7"/>
      <c r="N115" s="7"/>
      <c r="O115" s="7"/>
      <c r="P115" s="31"/>
      <c r="Q115" s="34"/>
      <c r="R115" s="7"/>
      <c r="S115" s="459"/>
      <c r="T115" s="460"/>
      <c r="U115" s="460"/>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220</v>
      </c>
      <c r="AY115" s="66" t="s">
        <v>220</v>
      </c>
      <c r="AZ115" s="1"/>
      <c r="BA115" s="1"/>
      <c r="BB115" s="1"/>
      <c r="BC115" s="1"/>
      <c r="BD115" s="1"/>
      <c r="BP115" s="15"/>
      <c r="BQ115" s="25" t="str">
        <f t="shared" si="11"/>
        <v/>
      </c>
      <c r="BR115" s="26" t="str">
        <f t="shared" si="12"/>
        <v/>
      </c>
      <c r="BS115" s="26" t="str">
        <f t="shared" si="13"/>
        <v/>
      </c>
      <c r="BT115" s="25" t="str">
        <f t="shared" si="14"/>
        <v/>
      </c>
      <c r="BU115" s="26" t="str">
        <f t="shared" si="15"/>
        <v/>
      </c>
      <c r="BV115" s="25" t="e">
        <f>IF(AND(#REF!="",#REF!="",#REF!="",#REF!=""),"",SUM(#REF!,#REF!,#REF!,#REF!,#REF!))</f>
        <v>#REF!</v>
      </c>
      <c r="BW115" s="26" t="str">
        <f t="shared" si="16"/>
        <v/>
      </c>
      <c r="BX115" s="25" t="str">
        <f t="shared" si="17"/>
        <v/>
      </c>
      <c r="BY115" s="26" t="str">
        <f t="shared" si="18"/>
        <v/>
      </c>
      <c r="BZ115" s="25" t="str">
        <f t="shared" si="19"/>
        <v/>
      </c>
      <c r="CA115" s="26" t="str">
        <f t="shared" si="20"/>
        <v/>
      </c>
      <c r="CB115" s="25" t="e">
        <f>IF(AND(#REF!="",#REF!="",#REF!="",#REF!=""),"",SUM(#REF!,#REF!,#REF!,#REF!,#REF!))</f>
        <v>#REF!</v>
      </c>
      <c r="CC115" s="26" t="str">
        <f t="shared" si="21"/>
        <v/>
      </c>
      <c r="CD115" s="23"/>
      <c r="CE115" s="23"/>
    </row>
    <row r="116" spans="1:83">
      <c r="A116" s="244">
        <v>110</v>
      </c>
      <c r="B116" s="245"/>
      <c r="C116" s="246"/>
      <c r="D116" s="247"/>
      <c r="E116" s="248"/>
      <c r="F116" s="249"/>
      <c r="G116" s="249"/>
      <c r="H116" s="250"/>
      <c r="I116" s="251"/>
      <c r="J116" s="252"/>
      <c r="K116" s="253"/>
      <c r="L116" s="11"/>
      <c r="M116" s="7"/>
      <c r="N116" s="7"/>
      <c r="O116" s="7"/>
      <c r="P116" s="31"/>
      <c r="Q116" s="34"/>
      <c r="R116" s="7"/>
      <c r="S116" s="459"/>
      <c r="T116" s="460"/>
      <c r="U116" s="460"/>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220</v>
      </c>
      <c r="AY116" s="66" t="s">
        <v>220</v>
      </c>
      <c r="AZ116" s="1"/>
      <c r="BA116" s="1"/>
      <c r="BB116" s="1"/>
      <c r="BC116" s="1"/>
      <c r="BD116" s="1"/>
      <c r="BP116" s="15"/>
      <c r="BQ116" s="25" t="str">
        <f t="shared" si="11"/>
        <v/>
      </c>
      <c r="BR116" s="26" t="str">
        <f t="shared" si="12"/>
        <v/>
      </c>
      <c r="BS116" s="26" t="str">
        <f t="shared" si="13"/>
        <v/>
      </c>
      <c r="BT116" s="25" t="str">
        <f t="shared" si="14"/>
        <v/>
      </c>
      <c r="BU116" s="26" t="str">
        <f t="shared" si="15"/>
        <v/>
      </c>
      <c r="BV116" s="25" t="e">
        <f>IF(AND(#REF!="",#REF!="",#REF!="",#REF!=""),"",SUM(#REF!,#REF!,#REF!,#REF!,#REF!))</f>
        <v>#REF!</v>
      </c>
      <c r="BW116" s="26" t="str">
        <f t="shared" si="16"/>
        <v/>
      </c>
      <c r="BX116" s="25" t="str">
        <f t="shared" si="17"/>
        <v/>
      </c>
      <c r="BY116" s="26" t="str">
        <f t="shared" si="18"/>
        <v/>
      </c>
      <c r="BZ116" s="25" t="str">
        <f t="shared" si="19"/>
        <v/>
      </c>
      <c r="CA116" s="26" t="str">
        <f t="shared" si="20"/>
        <v/>
      </c>
      <c r="CB116" s="25" t="e">
        <f>IF(AND(#REF!="",#REF!="",#REF!="",#REF!=""),"",SUM(#REF!,#REF!,#REF!,#REF!,#REF!))</f>
        <v>#REF!</v>
      </c>
      <c r="CC116" s="26" t="str">
        <f t="shared" si="21"/>
        <v/>
      </c>
      <c r="CD116" s="23"/>
      <c r="CE116" s="23"/>
    </row>
    <row r="117" spans="1:83">
      <c r="A117" s="244">
        <v>111</v>
      </c>
      <c r="B117" s="245"/>
      <c r="C117" s="246"/>
      <c r="D117" s="247"/>
      <c r="E117" s="248"/>
      <c r="F117" s="249"/>
      <c r="G117" s="249"/>
      <c r="H117" s="250"/>
      <c r="I117" s="251"/>
      <c r="J117" s="252"/>
      <c r="K117" s="253"/>
      <c r="L117" s="11"/>
      <c r="M117" s="7"/>
      <c r="N117" s="7"/>
      <c r="O117" s="7"/>
      <c r="P117" s="31"/>
      <c r="Q117" s="34"/>
      <c r="R117" s="7"/>
      <c r="S117" s="459"/>
      <c r="T117" s="460"/>
      <c r="U117" s="460"/>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220</v>
      </c>
      <c r="AY117" s="66" t="s">
        <v>220</v>
      </c>
      <c r="AZ117" s="1"/>
      <c r="BA117" s="1"/>
      <c r="BB117" s="1"/>
      <c r="BC117" s="1"/>
      <c r="BD117" s="1"/>
      <c r="BP117" s="15"/>
      <c r="BQ117" s="25" t="str">
        <f t="shared" si="11"/>
        <v/>
      </c>
      <c r="BR117" s="26" t="str">
        <f t="shared" si="12"/>
        <v/>
      </c>
      <c r="BS117" s="26" t="str">
        <f t="shared" si="13"/>
        <v/>
      </c>
      <c r="BT117" s="25" t="str">
        <f t="shared" si="14"/>
        <v/>
      </c>
      <c r="BU117" s="26" t="str">
        <f t="shared" si="15"/>
        <v/>
      </c>
      <c r="BV117" s="25" t="e">
        <f>IF(AND(#REF!="",#REF!="",#REF!="",#REF!=""),"",SUM(#REF!,#REF!,#REF!,#REF!,#REF!))</f>
        <v>#REF!</v>
      </c>
      <c r="BW117" s="26" t="str">
        <f t="shared" si="16"/>
        <v/>
      </c>
      <c r="BX117" s="25" t="str">
        <f t="shared" si="17"/>
        <v/>
      </c>
      <c r="BY117" s="26" t="str">
        <f t="shared" si="18"/>
        <v/>
      </c>
      <c r="BZ117" s="25" t="str">
        <f t="shared" si="19"/>
        <v/>
      </c>
      <c r="CA117" s="26" t="str">
        <f t="shared" si="20"/>
        <v/>
      </c>
      <c r="CB117" s="25" t="e">
        <f>IF(AND(#REF!="",#REF!="",#REF!="",#REF!=""),"",SUM(#REF!,#REF!,#REF!,#REF!,#REF!))</f>
        <v>#REF!</v>
      </c>
      <c r="CC117" s="26" t="str">
        <f t="shared" si="21"/>
        <v/>
      </c>
      <c r="CD117" s="23"/>
      <c r="CE117" s="23"/>
    </row>
    <row r="118" spans="1:83">
      <c r="A118" s="244">
        <v>112</v>
      </c>
      <c r="B118" s="245"/>
      <c r="C118" s="246"/>
      <c r="D118" s="247"/>
      <c r="E118" s="248"/>
      <c r="F118" s="249"/>
      <c r="G118" s="249"/>
      <c r="H118" s="250"/>
      <c r="I118" s="251"/>
      <c r="J118" s="252"/>
      <c r="K118" s="253"/>
      <c r="L118" s="11"/>
      <c r="M118" s="7"/>
      <c r="N118" s="7"/>
      <c r="O118" s="7"/>
      <c r="P118" s="31"/>
      <c r="Q118" s="34"/>
      <c r="R118" s="7"/>
      <c r="S118" s="459"/>
      <c r="T118" s="460"/>
      <c r="U118" s="460"/>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220</v>
      </c>
      <c r="AY118" s="66" t="s">
        <v>220</v>
      </c>
      <c r="AZ118" s="1"/>
      <c r="BA118" s="1"/>
      <c r="BB118" s="1"/>
      <c r="BC118" s="1"/>
      <c r="BD118" s="1"/>
      <c r="BP118" s="15"/>
      <c r="BQ118" s="25" t="str">
        <f t="shared" si="11"/>
        <v/>
      </c>
      <c r="BR118" s="26" t="str">
        <f t="shared" si="12"/>
        <v/>
      </c>
      <c r="BS118" s="26" t="str">
        <f t="shared" si="13"/>
        <v/>
      </c>
      <c r="BT118" s="25" t="str">
        <f t="shared" si="14"/>
        <v/>
      </c>
      <c r="BU118" s="26" t="str">
        <f t="shared" si="15"/>
        <v/>
      </c>
      <c r="BV118" s="25" t="e">
        <f>IF(AND(#REF!="",#REF!="",#REF!="",#REF!=""),"",SUM(#REF!,#REF!,#REF!,#REF!,#REF!))</f>
        <v>#REF!</v>
      </c>
      <c r="BW118" s="26" t="str">
        <f t="shared" si="16"/>
        <v/>
      </c>
      <c r="BX118" s="25" t="str">
        <f t="shared" si="17"/>
        <v/>
      </c>
      <c r="BY118" s="26" t="str">
        <f t="shared" si="18"/>
        <v/>
      </c>
      <c r="BZ118" s="25" t="str">
        <f t="shared" si="19"/>
        <v/>
      </c>
      <c r="CA118" s="26" t="str">
        <f t="shared" si="20"/>
        <v/>
      </c>
      <c r="CB118" s="25" t="e">
        <f>IF(AND(#REF!="",#REF!="",#REF!="",#REF!=""),"",SUM(#REF!,#REF!,#REF!,#REF!,#REF!))</f>
        <v>#REF!</v>
      </c>
      <c r="CC118" s="26" t="str">
        <f t="shared" si="21"/>
        <v/>
      </c>
      <c r="CD118" s="23"/>
      <c r="CE118" s="23"/>
    </row>
    <row r="119" spans="1:83">
      <c r="A119" s="244">
        <v>113</v>
      </c>
      <c r="B119" s="245"/>
      <c r="C119" s="246"/>
      <c r="D119" s="247"/>
      <c r="E119" s="248"/>
      <c r="F119" s="249"/>
      <c r="G119" s="249"/>
      <c r="H119" s="250"/>
      <c r="I119" s="251"/>
      <c r="J119" s="252"/>
      <c r="K119" s="253"/>
      <c r="L119" s="11"/>
      <c r="M119" s="7"/>
      <c r="N119" s="7"/>
      <c r="O119" s="7"/>
      <c r="P119" s="31"/>
      <c r="Q119" s="34"/>
      <c r="R119" s="7"/>
      <c r="S119" s="459"/>
      <c r="T119" s="460"/>
      <c r="U119" s="460"/>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220</v>
      </c>
      <c r="AY119" s="66" t="s">
        <v>220</v>
      </c>
      <c r="AZ119" s="1"/>
      <c r="BA119" s="1"/>
      <c r="BB119" s="1"/>
      <c r="BC119" s="1"/>
      <c r="BD119" s="1"/>
      <c r="BP119" s="15"/>
      <c r="BQ119" s="25" t="str">
        <f t="shared" si="11"/>
        <v/>
      </c>
      <c r="BR119" s="26" t="str">
        <f t="shared" si="12"/>
        <v/>
      </c>
      <c r="BS119" s="26" t="str">
        <f t="shared" si="13"/>
        <v/>
      </c>
      <c r="BT119" s="25" t="str">
        <f t="shared" si="14"/>
        <v/>
      </c>
      <c r="BU119" s="26" t="str">
        <f t="shared" si="15"/>
        <v/>
      </c>
      <c r="BV119" s="25" t="e">
        <f>IF(AND(#REF!="",#REF!="",#REF!="",#REF!=""),"",SUM(#REF!,#REF!,#REF!,#REF!,#REF!))</f>
        <v>#REF!</v>
      </c>
      <c r="BW119" s="26" t="str">
        <f t="shared" si="16"/>
        <v/>
      </c>
      <c r="BX119" s="25" t="str">
        <f t="shared" si="17"/>
        <v/>
      </c>
      <c r="BY119" s="26" t="str">
        <f t="shared" si="18"/>
        <v/>
      </c>
      <c r="BZ119" s="25" t="str">
        <f t="shared" si="19"/>
        <v/>
      </c>
      <c r="CA119" s="26" t="str">
        <f t="shared" si="20"/>
        <v/>
      </c>
      <c r="CB119" s="25" t="e">
        <f>IF(AND(#REF!="",#REF!="",#REF!="",#REF!=""),"",SUM(#REF!,#REF!,#REF!,#REF!,#REF!))</f>
        <v>#REF!</v>
      </c>
      <c r="CC119" s="26" t="str">
        <f t="shared" si="21"/>
        <v/>
      </c>
      <c r="CD119" s="23"/>
      <c r="CE119" s="23"/>
    </row>
    <row r="120" spans="1:83">
      <c r="A120" s="244">
        <v>114</v>
      </c>
      <c r="B120" s="245"/>
      <c r="C120" s="246"/>
      <c r="D120" s="247"/>
      <c r="E120" s="248"/>
      <c r="F120" s="249"/>
      <c r="G120" s="249"/>
      <c r="H120" s="250"/>
      <c r="I120" s="251"/>
      <c r="J120" s="252"/>
      <c r="K120" s="253"/>
      <c r="L120" s="11"/>
      <c r="M120" s="7"/>
      <c r="N120" s="7"/>
      <c r="O120" s="7"/>
      <c r="P120" s="31"/>
      <c r="Q120" s="34"/>
      <c r="R120" s="7"/>
      <c r="S120" s="459"/>
      <c r="T120" s="460"/>
      <c r="U120" s="460"/>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220</v>
      </c>
      <c r="AY120" s="66" t="s">
        <v>220</v>
      </c>
      <c r="AZ120" s="1"/>
      <c r="BA120" s="1"/>
      <c r="BB120" s="1"/>
      <c r="BC120" s="1"/>
      <c r="BD120" s="1"/>
      <c r="BP120" s="15"/>
      <c r="BQ120" s="25" t="str">
        <f t="shared" si="11"/>
        <v/>
      </c>
      <c r="BR120" s="26" t="str">
        <f t="shared" si="12"/>
        <v/>
      </c>
      <c r="BS120" s="26" t="str">
        <f t="shared" si="13"/>
        <v/>
      </c>
      <c r="BT120" s="25" t="str">
        <f t="shared" si="14"/>
        <v/>
      </c>
      <c r="BU120" s="26" t="str">
        <f t="shared" si="15"/>
        <v/>
      </c>
      <c r="BV120" s="25" t="e">
        <f>IF(AND(#REF!="",#REF!="",#REF!="",#REF!=""),"",SUM(#REF!,#REF!,#REF!,#REF!,#REF!))</f>
        <v>#REF!</v>
      </c>
      <c r="BW120" s="26" t="str">
        <f t="shared" si="16"/>
        <v/>
      </c>
      <c r="BX120" s="25" t="str">
        <f t="shared" si="17"/>
        <v/>
      </c>
      <c r="BY120" s="26" t="str">
        <f t="shared" si="18"/>
        <v/>
      </c>
      <c r="BZ120" s="25" t="str">
        <f t="shared" si="19"/>
        <v/>
      </c>
      <c r="CA120" s="26" t="str">
        <f t="shared" si="20"/>
        <v/>
      </c>
      <c r="CB120" s="25" t="e">
        <f>IF(AND(#REF!="",#REF!="",#REF!="",#REF!=""),"",SUM(#REF!,#REF!,#REF!,#REF!,#REF!))</f>
        <v>#REF!</v>
      </c>
      <c r="CC120" s="26" t="str">
        <f t="shared" si="21"/>
        <v/>
      </c>
      <c r="CD120" s="23"/>
      <c r="CE120" s="23"/>
    </row>
    <row r="121" spans="1:83">
      <c r="A121" s="244">
        <v>115</v>
      </c>
      <c r="B121" s="245"/>
      <c r="C121" s="246"/>
      <c r="D121" s="247"/>
      <c r="E121" s="248"/>
      <c r="F121" s="249"/>
      <c r="G121" s="249"/>
      <c r="H121" s="250"/>
      <c r="I121" s="251"/>
      <c r="J121" s="252"/>
      <c r="K121" s="253"/>
      <c r="L121" s="11"/>
      <c r="M121" s="7"/>
      <c r="N121" s="7"/>
      <c r="O121" s="7"/>
      <c r="P121" s="31"/>
      <c r="Q121" s="34"/>
      <c r="R121" s="7"/>
      <c r="S121" s="459"/>
      <c r="T121" s="460"/>
      <c r="U121" s="460"/>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220</v>
      </c>
      <c r="AY121" s="66" t="s">
        <v>220</v>
      </c>
      <c r="AZ121" s="1"/>
      <c r="BA121" s="1"/>
      <c r="BB121" s="1"/>
      <c r="BC121" s="1"/>
      <c r="BD121" s="1"/>
      <c r="BP121" s="15"/>
      <c r="BQ121" s="25" t="str">
        <f t="shared" si="11"/>
        <v/>
      </c>
      <c r="BR121" s="26" t="str">
        <f t="shared" si="12"/>
        <v/>
      </c>
      <c r="BS121" s="26" t="str">
        <f t="shared" si="13"/>
        <v/>
      </c>
      <c r="BT121" s="25" t="str">
        <f t="shared" si="14"/>
        <v/>
      </c>
      <c r="BU121" s="26" t="str">
        <f t="shared" si="15"/>
        <v/>
      </c>
      <c r="BV121" s="25" t="e">
        <f>IF(AND(#REF!="",#REF!="",#REF!="",#REF!=""),"",SUM(#REF!,#REF!,#REF!,#REF!,#REF!))</f>
        <v>#REF!</v>
      </c>
      <c r="BW121" s="26" t="str">
        <f t="shared" si="16"/>
        <v/>
      </c>
      <c r="BX121" s="25" t="str">
        <f t="shared" si="17"/>
        <v/>
      </c>
      <c r="BY121" s="26" t="str">
        <f t="shared" si="18"/>
        <v/>
      </c>
      <c r="BZ121" s="25" t="str">
        <f t="shared" si="19"/>
        <v/>
      </c>
      <c r="CA121" s="26" t="str">
        <f t="shared" si="20"/>
        <v/>
      </c>
      <c r="CB121" s="25" t="e">
        <f>IF(AND(#REF!="",#REF!="",#REF!="",#REF!=""),"",SUM(#REF!,#REF!,#REF!,#REF!,#REF!))</f>
        <v>#REF!</v>
      </c>
      <c r="CC121" s="26" t="str">
        <f t="shared" si="21"/>
        <v/>
      </c>
      <c r="CD121" s="23"/>
      <c r="CE121" s="23"/>
    </row>
    <row r="122" spans="1:83">
      <c r="A122" s="244">
        <v>116</v>
      </c>
      <c r="B122" s="245"/>
      <c r="C122" s="246"/>
      <c r="D122" s="247"/>
      <c r="E122" s="248"/>
      <c r="F122" s="249"/>
      <c r="G122" s="249"/>
      <c r="H122" s="250"/>
      <c r="I122" s="251"/>
      <c r="J122" s="252"/>
      <c r="K122" s="253"/>
      <c r="L122" s="11"/>
      <c r="M122" s="7"/>
      <c r="N122" s="7"/>
      <c r="O122" s="7"/>
      <c r="P122" s="31"/>
      <c r="Q122" s="34"/>
      <c r="R122" s="7"/>
      <c r="S122" s="459"/>
      <c r="T122" s="460"/>
      <c r="U122" s="460"/>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220</v>
      </c>
      <c r="AY122" s="66" t="s">
        <v>220</v>
      </c>
      <c r="AZ122" s="1"/>
      <c r="BA122" s="1"/>
      <c r="BB122" s="1"/>
      <c r="BC122" s="1"/>
      <c r="BD122" s="1"/>
      <c r="BP122" s="15"/>
      <c r="BQ122" s="25" t="str">
        <f t="shared" si="11"/>
        <v/>
      </c>
      <c r="BR122" s="26" t="str">
        <f t="shared" si="12"/>
        <v/>
      </c>
      <c r="BS122" s="26" t="str">
        <f t="shared" si="13"/>
        <v/>
      </c>
      <c r="BT122" s="25" t="str">
        <f t="shared" si="14"/>
        <v/>
      </c>
      <c r="BU122" s="26" t="str">
        <f t="shared" si="15"/>
        <v/>
      </c>
      <c r="BV122" s="25" t="e">
        <f>IF(AND(#REF!="",#REF!="",#REF!="",#REF!=""),"",SUM(#REF!,#REF!,#REF!,#REF!,#REF!))</f>
        <v>#REF!</v>
      </c>
      <c r="BW122" s="26" t="str">
        <f t="shared" si="16"/>
        <v/>
      </c>
      <c r="BX122" s="25" t="str">
        <f t="shared" si="17"/>
        <v/>
      </c>
      <c r="BY122" s="26" t="str">
        <f t="shared" si="18"/>
        <v/>
      </c>
      <c r="BZ122" s="25" t="str">
        <f t="shared" si="19"/>
        <v/>
      </c>
      <c r="CA122" s="26" t="str">
        <f t="shared" si="20"/>
        <v/>
      </c>
      <c r="CB122" s="25" t="e">
        <f>IF(AND(#REF!="",#REF!="",#REF!="",#REF!=""),"",SUM(#REF!,#REF!,#REF!,#REF!,#REF!))</f>
        <v>#REF!</v>
      </c>
      <c r="CC122" s="26" t="str">
        <f t="shared" si="21"/>
        <v/>
      </c>
      <c r="CD122" s="23"/>
      <c r="CE122" s="23"/>
    </row>
    <row r="123" spans="1:83">
      <c r="A123" s="244">
        <v>117</v>
      </c>
      <c r="B123" s="245"/>
      <c r="C123" s="246"/>
      <c r="D123" s="247"/>
      <c r="E123" s="248"/>
      <c r="F123" s="249"/>
      <c r="G123" s="249"/>
      <c r="H123" s="250"/>
      <c r="I123" s="251"/>
      <c r="J123" s="252"/>
      <c r="K123" s="253"/>
      <c r="L123" s="11"/>
      <c r="M123" s="7"/>
      <c r="N123" s="7"/>
      <c r="O123" s="7"/>
      <c r="P123" s="31"/>
      <c r="Q123" s="34"/>
      <c r="R123" s="7"/>
      <c r="S123" s="459"/>
      <c r="T123" s="460"/>
      <c r="U123" s="460"/>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220</v>
      </c>
      <c r="AY123" s="66" t="s">
        <v>220</v>
      </c>
      <c r="AZ123" s="1"/>
      <c r="BA123" s="1"/>
      <c r="BB123" s="1"/>
      <c r="BC123" s="1"/>
      <c r="BD123" s="1"/>
      <c r="BP123" s="15"/>
      <c r="BQ123" s="25" t="str">
        <f t="shared" si="11"/>
        <v/>
      </c>
      <c r="BR123" s="26" t="str">
        <f t="shared" si="12"/>
        <v/>
      </c>
      <c r="BS123" s="26" t="str">
        <f t="shared" si="13"/>
        <v/>
      </c>
      <c r="BT123" s="25" t="str">
        <f t="shared" si="14"/>
        <v/>
      </c>
      <c r="BU123" s="26" t="str">
        <f t="shared" si="15"/>
        <v/>
      </c>
      <c r="BV123" s="25" t="e">
        <f>IF(AND(#REF!="",#REF!="",#REF!="",#REF!=""),"",SUM(#REF!,#REF!,#REF!,#REF!,#REF!))</f>
        <v>#REF!</v>
      </c>
      <c r="BW123" s="26" t="str">
        <f t="shared" si="16"/>
        <v/>
      </c>
      <c r="BX123" s="25" t="str">
        <f t="shared" si="17"/>
        <v/>
      </c>
      <c r="BY123" s="26" t="str">
        <f t="shared" si="18"/>
        <v/>
      </c>
      <c r="BZ123" s="25" t="str">
        <f t="shared" si="19"/>
        <v/>
      </c>
      <c r="CA123" s="26" t="str">
        <f t="shared" si="20"/>
        <v/>
      </c>
      <c r="CB123" s="25" t="e">
        <f>IF(AND(#REF!="",#REF!="",#REF!="",#REF!=""),"",SUM(#REF!,#REF!,#REF!,#REF!,#REF!))</f>
        <v>#REF!</v>
      </c>
      <c r="CC123" s="26" t="str">
        <f t="shared" si="21"/>
        <v/>
      </c>
      <c r="CD123" s="23"/>
      <c r="CE123" s="23"/>
    </row>
    <row r="124" spans="1:83">
      <c r="A124" s="244">
        <v>118</v>
      </c>
      <c r="B124" s="245"/>
      <c r="C124" s="246"/>
      <c r="D124" s="247"/>
      <c r="E124" s="248"/>
      <c r="F124" s="249"/>
      <c r="G124" s="249"/>
      <c r="H124" s="250"/>
      <c r="I124" s="251"/>
      <c r="J124" s="252"/>
      <c r="K124" s="253"/>
      <c r="L124" s="11"/>
      <c r="M124" s="7"/>
      <c r="N124" s="7"/>
      <c r="O124" s="7"/>
      <c r="P124" s="31"/>
      <c r="Q124" s="34"/>
      <c r="R124" s="7"/>
      <c r="S124" s="459"/>
      <c r="T124" s="460"/>
      <c r="U124" s="460"/>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220</v>
      </c>
      <c r="AY124" s="66" t="s">
        <v>220</v>
      </c>
      <c r="AZ124" s="1"/>
      <c r="BA124" s="1"/>
      <c r="BB124" s="1"/>
      <c r="BC124" s="1"/>
      <c r="BD124" s="1"/>
      <c r="BP124" s="15"/>
      <c r="BQ124" s="25" t="str">
        <f t="shared" si="11"/>
        <v/>
      </c>
      <c r="BR124" s="26" t="str">
        <f t="shared" si="12"/>
        <v/>
      </c>
      <c r="BS124" s="26" t="str">
        <f t="shared" si="13"/>
        <v/>
      </c>
      <c r="BT124" s="25" t="str">
        <f t="shared" si="14"/>
        <v/>
      </c>
      <c r="BU124" s="26" t="str">
        <f t="shared" si="15"/>
        <v/>
      </c>
      <c r="BV124" s="25" t="e">
        <f>IF(AND(#REF!="",#REF!="",#REF!="",#REF!=""),"",SUM(#REF!,#REF!,#REF!,#REF!,#REF!))</f>
        <v>#REF!</v>
      </c>
      <c r="BW124" s="26" t="str">
        <f t="shared" si="16"/>
        <v/>
      </c>
      <c r="BX124" s="25" t="str">
        <f t="shared" si="17"/>
        <v/>
      </c>
      <c r="BY124" s="26" t="str">
        <f t="shared" si="18"/>
        <v/>
      </c>
      <c r="BZ124" s="25" t="str">
        <f t="shared" si="19"/>
        <v/>
      </c>
      <c r="CA124" s="26" t="str">
        <f t="shared" si="20"/>
        <v/>
      </c>
      <c r="CB124" s="25" t="e">
        <f>IF(AND(#REF!="",#REF!="",#REF!="",#REF!=""),"",SUM(#REF!,#REF!,#REF!,#REF!,#REF!))</f>
        <v>#REF!</v>
      </c>
      <c r="CC124" s="26" t="str">
        <f t="shared" si="21"/>
        <v/>
      </c>
      <c r="CD124" s="23"/>
      <c r="CE124" s="23"/>
    </row>
    <row r="125" spans="1:83">
      <c r="A125" s="244">
        <v>119</v>
      </c>
      <c r="B125" s="245"/>
      <c r="C125" s="246"/>
      <c r="D125" s="247"/>
      <c r="E125" s="248"/>
      <c r="F125" s="249"/>
      <c r="G125" s="249"/>
      <c r="H125" s="250"/>
      <c r="I125" s="251"/>
      <c r="J125" s="252"/>
      <c r="K125" s="253"/>
      <c r="L125" s="11"/>
      <c r="M125" s="7"/>
      <c r="N125" s="7"/>
      <c r="O125" s="7"/>
      <c r="P125" s="31"/>
      <c r="Q125" s="34"/>
      <c r="R125" s="7"/>
      <c r="S125" s="459"/>
      <c r="T125" s="460"/>
      <c r="U125" s="460"/>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220</v>
      </c>
      <c r="AY125" s="66" t="s">
        <v>220</v>
      </c>
      <c r="AZ125" s="1"/>
      <c r="BA125" s="1"/>
      <c r="BB125" s="1"/>
      <c r="BC125" s="1"/>
      <c r="BD125" s="1"/>
      <c r="BP125" s="15"/>
      <c r="BQ125" s="25" t="str">
        <f t="shared" si="11"/>
        <v/>
      </c>
      <c r="BR125" s="26" t="str">
        <f t="shared" si="12"/>
        <v/>
      </c>
      <c r="BS125" s="26" t="str">
        <f t="shared" si="13"/>
        <v/>
      </c>
      <c r="BT125" s="25" t="str">
        <f t="shared" si="14"/>
        <v/>
      </c>
      <c r="BU125" s="26" t="str">
        <f t="shared" si="15"/>
        <v/>
      </c>
      <c r="BV125" s="25" t="e">
        <f>IF(AND(#REF!="",#REF!="",#REF!="",#REF!=""),"",SUM(#REF!,#REF!,#REF!,#REF!,#REF!))</f>
        <v>#REF!</v>
      </c>
      <c r="BW125" s="26" t="str">
        <f t="shared" si="16"/>
        <v/>
      </c>
      <c r="BX125" s="25" t="str">
        <f t="shared" si="17"/>
        <v/>
      </c>
      <c r="BY125" s="26" t="str">
        <f t="shared" si="18"/>
        <v/>
      </c>
      <c r="BZ125" s="25" t="str">
        <f t="shared" si="19"/>
        <v/>
      </c>
      <c r="CA125" s="26" t="str">
        <f t="shared" si="20"/>
        <v/>
      </c>
      <c r="CB125" s="25" t="e">
        <f>IF(AND(#REF!="",#REF!="",#REF!="",#REF!=""),"",SUM(#REF!,#REF!,#REF!,#REF!,#REF!))</f>
        <v>#REF!</v>
      </c>
      <c r="CC125" s="26" t="str">
        <f t="shared" si="21"/>
        <v/>
      </c>
      <c r="CD125" s="23"/>
      <c r="CE125" s="23"/>
    </row>
    <row r="126" spans="1:83">
      <c r="A126" s="244">
        <v>120</v>
      </c>
      <c r="B126" s="245"/>
      <c r="C126" s="246"/>
      <c r="D126" s="247"/>
      <c r="E126" s="248"/>
      <c r="F126" s="249"/>
      <c r="G126" s="249"/>
      <c r="H126" s="250"/>
      <c r="I126" s="251"/>
      <c r="J126" s="252"/>
      <c r="K126" s="253"/>
      <c r="L126" s="11"/>
      <c r="M126" s="7"/>
      <c r="N126" s="7"/>
      <c r="O126" s="7"/>
      <c r="P126" s="31"/>
      <c r="Q126" s="34"/>
      <c r="R126" s="7"/>
      <c r="S126" s="459"/>
      <c r="T126" s="460"/>
      <c r="U126" s="460"/>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220</v>
      </c>
      <c r="AY126" s="66" t="s">
        <v>220</v>
      </c>
      <c r="AZ126" s="1"/>
      <c r="BA126" s="1"/>
      <c r="BB126" s="1"/>
      <c r="BC126" s="1"/>
      <c r="BD126" s="1"/>
      <c r="BP126" s="15"/>
      <c r="BQ126" s="25" t="str">
        <f t="shared" si="11"/>
        <v/>
      </c>
      <c r="BR126" s="26" t="str">
        <f t="shared" si="12"/>
        <v/>
      </c>
      <c r="BS126" s="26" t="str">
        <f t="shared" si="13"/>
        <v/>
      </c>
      <c r="BT126" s="25" t="str">
        <f t="shared" si="14"/>
        <v/>
      </c>
      <c r="BU126" s="26" t="str">
        <f t="shared" si="15"/>
        <v/>
      </c>
      <c r="BV126" s="25" t="e">
        <f>IF(AND(#REF!="",#REF!="",#REF!="",#REF!=""),"",SUM(#REF!,#REF!,#REF!,#REF!,#REF!))</f>
        <v>#REF!</v>
      </c>
      <c r="BW126" s="26" t="str">
        <f t="shared" si="16"/>
        <v/>
      </c>
      <c r="BX126" s="25" t="str">
        <f t="shared" si="17"/>
        <v/>
      </c>
      <c r="BY126" s="26" t="str">
        <f t="shared" si="18"/>
        <v/>
      </c>
      <c r="BZ126" s="25" t="str">
        <f t="shared" si="19"/>
        <v/>
      </c>
      <c r="CA126" s="26" t="str">
        <f t="shared" si="20"/>
        <v/>
      </c>
      <c r="CB126" s="25" t="e">
        <f>IF(AND(#REF!="",#REF!="",#REF!="",#REF!=""),"",SUM(#REF!,#REF!,#REF!,#REF!,#REF!))</f>
        <v>#REF!</v>
      </c>
      <c r="CC126" s="26" t="str">
        <f t="shared" si="21"/>
        <v/>
      </c>
      <c r="CD126" s="23"/>
      <c r="CE126" s="23"/>
    </row>
    <row r="127" spans="1:83">
      <c r="A127" s="244">
        <v>121</v>
      </c>
      <c r="B127" s="245"/>
      <c r="C127" s="246"/>
      <c r="D127" s="247"/>
      <c r="E127" s="248"/>
      <c r="F127" s="249"/>
      <c r="G127" s="249"/>
      <c r="H127" s="250"/>
      <c r="I127" s="251"/>
      <c r="J127" s="252"/>
      <c r="K127" s="253"/>
      <c r="L127" s="11"/>
      <c r="M127" s="7"/>
      <c r="N127" s="7"/>
      <c r="O127" s="7"/>
      <c r="P127" s="31"/>
      <c r="Q127" s="34"/>
      <c r="R127" s="7"/>
      <c r="S127" s="459"/>
      <c r="T127" s="460"/>
      <c r="U127" s="460"/>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220</v>
      </c>
      <c r="AY127" s="66" t="s">
        <v>220</v>
      </c>
      <c r="AZ127" s="1"/>
      <c r="BA127" s="1"/>
      <c r="BB127" s="1"/>
      <c r="BC127" s="1"/>
      <c r="BD127" s="1"/>
      <c r="BP127" s="15"/>
      <c r="BQ127" s="25" t="str">
        <f t="shared" si="11"/>
        <v/>
      </c>
      <c r="BR127" s="26" t="str">
        <f t="shared" si="12"/>
        <v/>
      </c>
      <c r="BS127" s="26" t="str">
        <f t="shared" si="13"/>
        <v/>
      </c>
      <c r="BT127" s="25" t="str">
        <f t="shared" si="14"/>
        <v/>
      </c>
      <c r="BU127" s="26" t="str">
        <f t="shared" si="15"/>
        <v/>
      </c>
      <c r="BV127" s="25" t="e">
        <f>IF(AND(#REF!="",#REF!="",#REF!="",#REF!=""),"",SUM(#REF!,#REF!,#REF!,#REF!,#REF!))</f>
        <v>#REF!</v>
      </c>
      <c r="BW127" s="26" t="str">
        <f t="shared" si="16"/>
        <v/>
      </c>
      <c r="BX127" s="25" t="str">
        <f t="shared" si="17"/>
        <v/>
      </c>
      <c r="BY127" s="26" t="str">
        <f t="shared" si="18"/>
        <v/>
      </c>
      <c r="BZ127" s="25" t="str">
        <f t="shared" si="19"/>
        <v/>
      </c>
      <c r="CA127" s="26" t="str">
        <f t="shared" si="20"/>
        <v/>
      </c>
      <c r="CB127" s="25" t="e">
        <f>IF(AND(#REF!="",#REF!="",#REF!="",#REF!=""),"",SUM(#REF!,#REF!,#REF!,#REF!,#REF!))</f>
        <v>#REF!</v>
      </c>
      <c r="CC127" s="26" t="str">
        <f t="shared" si="21"/>
        <v/>
      </c>
      <c r="CD127" s="23" t="e">
        <f>IF(AND(#REF!="",#REF!="",#REF!="",#REF!=""),"",SUM(#REF!,#REF!,#REF!,#REF!))</f>
        <v>#REF!</v>
      </c>
      <c r="CE127" s="23" t="str">
        <f t="shared" ref="CE127:CE135" si="22">IFERROR(IF(CD127="","",IF($CD$5=100,ROUNDUP(CD127*20%,0),IF($CD$5=86,ROUNDUP((CD127/$CD$5)*$CE$5,0),IF($CD$5=66,ROUNDUP((CD127/$CD$5)*$CE$5,0),"")))),"")</f>
        <v/>
      </c>
    </row>
    <row r="128" spans="1:83">
      <c r="A128" s="244">
        <v>122</v>
      </c>
      <c r="B128" s="245"/>
      <c r="C128" s="246"/>
      <c r="D128" s="247"/>
      <c r="E128" s="248"/>
      <c r="F128" s="249"/>
      <c r="G128" s="249"/>
      <c r="H128" s="250"/>
      <c r="I128" s="251"/>
      <c r="J128" s="252"/>
      <c r="K128" s="253"/>
      <c r="L128" s="11"/>
      <c r="M128" s="7"/>
      <c r="N128" s="7"/>
      <c r="O128" s="7"/>
      <c r="P128" s="31"/>
      <c r="Q128" s="34"/>
      <c r="R128" s="7"/>
      <c r="S128" s="459"/>
      <c r="T128" s="460"/>
      <c r="U128" s="460"/>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220</v>
      </c>
      <c r="AY128" s="66" t="s">
        <v>220</v>
      </c>
      <c r="AZ128" s="1"/>
      <c r="BA128" s="1"/>
      <c r="BB128" s="1"/>
      <c r="BC128" s="1"/>
      <c r="BD128" s="1"/>
      <c r="BP128" s="15"/>
      <c r="BQ128" s="25" t="str">
        <f t="shared" si="11"/>
        <v/>
      </c>
      <c r="BR128" s="26" t="str">
        <f t="shared" si="12"/>
        <v/>
      </c>
      <c r="BS128" s="26" t="str">
        <f t="shared" si="13"/>
        <v/>
      </c>
      <c r="BT128" s="25" t="str">
        <f t="shared" si="14"/>
        <v/>
      </c>
      <c r="BU128" s="26" t="str">
        <f t="shared" si="15"/>
        <v/>
      </c>
      <c r="BV128" s="25" t="e">
        <f>IF(AND(#REF!="",#REF!="",#REF!="",#REF!=""),"",SUM(#REF!,#REF!,#REF!,#REF!,#REF!))</f>
        <v>#REF!</v>
      </c>
      <c r="BW128" s="26" t="str">
        <f t="shared" si="16"/>
        <v/>
      </c>
      <c r="BX128" s="25" t="str">
        <f t="shared" si="17"/>
        <v/>
      </c>
      <c r="BY128" s="26" t="str">
        <f t="shared" si="18"/>
        <v/>
      </c>
      <c r="BZ128" s="25" t="str">
        <f t="shared" si="19"/>
        <v/>
      </c>
      <c r="CA128" s="26" t="str">
        <f t="shared" si="20"/>
        <v/>
      </c>
      <c r="CB128" s="25" t="e">
        <f>IF(AND(#REF!="",#REF!="",#REF!="",#REF!=""),"",SUM(#REF!,#REF!,#REF!,#REF!,#REF!))</f>
        <v>#REF!</v>
      </c>
      <c r="CC128" s="26" t="str">
        <f t="shared" si="21"/>
        <v/>
      </c>
      <c r="CD128" s="23" t="e">
        <f>IF(AND(#REF!="",#REF!="",#REF!="",#REF!=""),"",SUM(#REF!,#REF!,#REF!,#REF!))</f>
        <v>#REF!</v>
      </c>
      <c r="CE128" s="23" t="str">
        <f t="shared" si="22"/>
        <v/>
      </c>
    </row>
    <row r="129" spans="1:83">
      <c r="A129" s="244">
        <v>123</v>
      </c>
      <c r="B129" s="245"/>
      <c r="C129" s="246"/>
      <c r="D129" s="247"/>
      <c r="E129" s="248"/>
      <c r="F129" s="249"/>
      <c r="G129" s="249"/>
      <c r="H129" s="250"/>
      <c r="I129" s="251"/>
      <c r="J129" s="252"/>
      <c r="K129" s="253"/>
      <c r="L129" s="11"/>
      <c r="M129" s="7"/>
      <c r="N129" s="7"/>
      <c r="O129" s="7"/>
      <c r="P129" s="31"/>
      <c r="Q129" s="34"/>
      <c r="R129" s="7"/>
      <c r="S129" s="459"/>
      <c r="T129" s="460"/>
      <c r="U129" s="460"/>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220</v>
      </c>
      <c r="AY129" s="66" t="s">
        <v>220</v>
      </c>
      <c r="AZ129" s="1"/>
      <c r="BA129" s="1"/>
      <c r="BB129" s="1"/>
      <c r="BC129" s="1"/>
      <c r="BD129" s="1"/>
      <c r="BP129" s="15"/>
      <c r="BQ129" s="25" t="str">
        <f t="shared" si="11"/>
        <v/>
      </c>
      <c r="BR129" s="26" t="str">
        <f t="shared" si="12"/>
        <v/>
      </c>
      <c r="BS129" s="26" t="str">
        <f t="shared" si="13"/>
        <v/>
      </c>
      <c r="BT129" s="25" t="str">
        <f t="shared" si="14"/>
        <v/>
      </c>
      <c r="BU129" s="26" t="str">
        <f t="shared" si="15"/>
        <v/>
      </c>
      <c r="BV129" s="25" t="e">
        <f>IF(AND(#REF!="",#REF!="",#REF!="",#REF!=""),"",SUM(#REF!,#REF!,#REF!,#REF!,#REF!))</f>
        <v>#REF!</v>
      </c>
      <c r="BW129" s="26" t="str">
        <f t="shared" si="16"/>
        <v/>
      </c>
      <c r="BX129" s="25" t="str">
        <f t="shared" si="17"/>
        <v/>
      </c>
      <c r="BY129" s="26" t="str">
        <f t="shared" si="18"/>
        <v/>
      </c>
      <c r="BZ129" s="25" t="str">
        <f t="shared" si="19"/>
        <v/>
      </c>
      <c r="CA129" s="26" t="str">
        <f t="shared" si="20"/>
        <v/>
      </c>
      <c r="CB129" s="25" t="e">
        <f>IF(AND(#REF!="",#REF!="",#REF!="",#REF!=""),"",SUM(#REF!,#REF!,#REF!,#REF!,#REF!))</f>
        <v>#REF!</v>
      </c>
      <c r="CC129" s="26" t="str">
        <f t="shared" si="21"/>
        <v/>
      </c>
      <c r="CD129" s="23" t="e">
        <f>IF(AND(#REF!="",#REF!="",#REF!="",#REF!=""),"",SUM(#REF!,#REF!,#REF!,#REF!))</f>
        <v>#REF!</v>
      </c>
      <c r="CE129" s="23" t="str">
        <f t="shared" si="22"/>
        <v/>
      </c>
    </row>
    <row r="130" spans="1:83">
      <c r="A130" s="244">
        <v>124</v>
      </c>
      <c r="B130" s="245"/>
      <c r="C130" s="246"/>
      <c r="D130" s="247"/>
      <c r="E130" s="248"/>
      <c r="F130" s="249"/>
      <c r="G130" s="249"/>
      <c r="H130" s="250"/>
      <c r="I130" s="251"/>
      <c r="J130" s="252"/>
      <c r="K130" s="253"/>
      <c r="L130" s="11"/>
      <c r="M130" s="7"/>
      <c r="N130" s="7"/>
      <c r="O130" s="7"/>
      <c r="P130" s="31"/>
      <c r="Q130" s="34"/>
      <c r="R130" s="7"/>
      <c r="S130" s="459"/>
      <c r="T130" s="460"/>
      <c r="U130" s="460"/>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220</v>
      </c>
      <c r="AY130" s="66" t="s">
        <v>220</v>
      </c>
      <c r="AZ130" s="1"/>
      <c r="BA130" s="1"/>
      <c r="BB130" s="1"/>
      <c r="BC130" s="1"/>
      <c r="BD130" s="1"/>
      <c r="BP130" s="15"/>
      <c r="BQ130" s="25" t="str">
        <f t="shared" si="11"/>
        <v/>
      </c>
      <c r="BR130" s="26" t="str">
        <f t="shared" si="12"/>
        <v/>
      </c>
      <c r="BS130" s="26" t="str">
        <f t="shared" si="13"/>
        <v/>
      </c>
      <c r="BT130" s="25" t="str">
        <f t="shared" si="14"/>
        <v/>
      </c>
      <c r="BU130" s="26" t="str">
        <f t="shared" si="15"/>
        <v/>
      </c>
      <c r="BV130" s="25" t="e">
        <f>IF(AND(#REF!="",#REF!="",#REF!="",#REF!=""),"",SUM(#REF!,#REF!,#REF!,#REF!,#REF!))</f>
        <v>#REF!</v>
      </c>
      <c r="BW130" s="26" t="str">
        <f t="shared" si="16"/>
        <v/>
      </c>
      <c r="BX130" s="25" t="str">
        <f t="shared" si="17"/>
        <v/>
      </c>
      <c r="BY130" s="26" t="str">
        <f t="shared" si="18"/>
        <v/>
      </c>
      <c r="BZ130" s="25" t="str">
        <f t="shared" si="19"/>
        <v/>
      </c>
      <c r="CA130" s="26" t="str">
        <f t="shared" si="20"/>
        <v/>
      </c>
      <c r="CB130" s="25" t="e">
        <f>IF(AND(#REF!="",#REF!="",#REF!="",#REF!=""),"",SUM(#REF!,#REF!,#REF!,#REF!,#REF!))</f>
        <v>#REF!</v>
      </c>
      <c r="CC130" s="26" t="str">
        <f t="shared" si="21"/>
        <v/>
      </c>
      <c r="CD130" s="23" t="e">
        <f>IF(AND(#REF!="",#REF!="",#REF!="",#REF!=""),"",SUM(#REF!,#REF!,#REF!,#REF!))</f>
        <v>#REF!</v>
      </c>
      <c r="CE130" s="23" t="str">
        <f t="shared" si="22"/>
        <v/>
      </c>
    </row>
    <row r="131" spans="1:83">
      <c r="A131" s="244">
        <v>125</v>
      </c>
      <c r="B131" s="245"/>
      <c r="C131" s="246"/>
      <c r="D131" s="247"/>
      <c r="E131" s="248"/>
      <c r="F131" s="249"/>
      <c r="G131" s="249"/>
      <c r="H131" s="250"/>
      <c r="I131" s="251"/>
      <c r="J131" s="252"/>
      <c r="K131" s="253"/>
      <c r="L131" s="11"/>
      <c r="M131" s="7"/>
      <c r="N131" s="7"/>
      <c r="O131" s="7"/>
      <c r="P131" s="31"/>
      <c r="Q131" s="34"/>
      <c r="R131" s="7"/>
      <c r="S131" s="459"/>
      <c r="T131" s="460"/>
      <c r="U131" s="460"/>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220</v>
      </c>
      <c r="AY131" s="66" t="s">
        <v>220</v>
      </c>
      <c r="AZ131" s="1"/>
      <c r="BA131" s="1"/>
      <c r="BB131" s="1"/>
      <c r="BC131" s="1"/>
      <c r="BD131" s="1"/>
      <c r="BP131" s="15"/>
      <c r="BQ131" s="25" t="str">
        <f t="shared" si="11"/>
        <v/>
      </c>
      <c r="BR131" s="26" t="str">
        <f t="shared" si="12"/>
        <v/>
      </c>
      <c r="BS131" s="26" t="str">
        <f t="shared" si="13"/>
        <v/>
      </c>
      <c r="BT131" s="25" t="str">
        <f t="shared" si="14"/>
        <v/>
      </c>
      <c r="BU131" s="26" t="str">
        <f t="shared" si="15"/>
        <v/>
      </c>
      <c r="BV131" s="25" t="e">
        <f>IF(AND(#REF!="",#REF!="",#REF!="",#REF!=""),"",SUM(#REF!,#REF!,#REF!,#REF!,#REF!))</f>
        <v>#REF!</v>
      </c>
      <c r="BW131" s="26" t="str">
        <f t="shared" si="16"/>
        <v/>
      </c>
      <c r="BX131" s="25" t="str">
        <f t="shared" si="17"/>
        <v/>
      </c>
      <c r="BY131" s="26" t="str">
        <f t="shared" si="18"/>
        <v/>
      </c>
      <c r="BZ131" s="25" t="str">
        <f t="shared" si="19"/>
        <v/>
      </c>
      <c r="CA131" s="26" t="str">
        <f t="shared" si="20"/>
        <v/>
      </c>
      <c r="CB131" s="25" t="e">
        <f>IF(AND(#REF!="",#REF!="",#REF!="",#REF!=""),"",SUM(#REF!,#REF!,#REF!,#REF!,#REF!))</f>
        <v>#REF!</v>
      </c>
      <c r="CC131" s="26" t="str">
        <f t="shared" si="21"/>
        <v/>
      </c>
      <c r="CD131" s="23" t="e">
        <f>IF(AND(#REF!="",#REF!="",#REF!="",#REF!=""),"",SUM(#REF!,#REF!,#REF!,#REF!))</f>
        <v>#REF!</v>
      </c>
      <c r="CE131" s="23" t="str">
        <f t="shared" si="22"/>
        <v/>
      </c>
    </row>
    <row r="132" spans="1:83">
      <c r="A132" s="244">
        <v>126</v>
      </c>
      <c r="B132" s="245"/>
      <c r="C132" s="246"/>
      <c r="D132" s="247"/>
      <c r="E132" s="248"/>
      <c r="F132" s="249"/>
      <c r="G132" s="249"/>
      <c r="H132" s="250"/>
      <c r="I132" s="251"/>
      <c r="J132" s="252"/>
      <c r="K132" s="253"/>
      <c r="L132" s="11"/>
      <c r="M132" s="7"/>
      <c r="N132" s="7"/>
      <c r="O132" s="7"/>
      <c r="P132" s="31"/>
      <c r="Q132" s="34"/>
      <c r="R132" s="7"/>
      <c r="S132" s="459"/>
      <c r="T132" s="460"/>
      <c r="U132" s="460"/>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220</v>
      </c>
      <c r="AY132" s="66" t="s">
        <v>220</v>
      </c>
      <c r="AZ132" s="1"/>
      <c r="BA132" s="1"/>
      <c r="BB132" s="1"/>
      <c r="BC132" s="1"/>
      <c r="BD132" s="1"/>
      <c r="BP132" s="15"/>
      <c r="BQ132" s="25" t="str">
        <f t="shared" si="11"/>
        <v/>
      </c>
      <c r="BR132" s="26" t="str">
        <f t="shared" si="12"/>
        <v/>
      </c>
      <c r="BS132" s="26" t="str">
        <f t="shared" si="13"/>
        <v/>
      </c>
      <c r="BT132" s="25" t="str">
        <f t="shared" si="14"/>
        <v/>
      </c>
      <c r="BU132" s="26" t="str">
        <f t="shared" si="15"/>
        <v/>
      </c>
      <c r="BV132" s="25" t="e">
        <f>IF(AND(#REF!="",#REF!="",#REF!="",#REF!=""),"",SUM(#REF!,#REF!,#REF!,#REF!,#REF!))</f>
        <v>#REF!</v>
      </c>
      <c r="BW132" s="26" t="str">
        <f t="shared" si="16"/>
        <v/>
      </c>
      <c r="BX132" s="25" t="str">
        <f t="shared" si="17"/>
        <v/>
      </c>
      <c r="BY132" s="26" t="str">
        <f t="shared" si="18"/>
        <v/>
      </c>
      <c r="BZ132" s="25" t="str">
        <f t="shared" si="19"/>
        <v/>
      </c>
      <c r="CA132" s="26" t="str">
        <f t="shared" si="20"/>
        <v/>
      </c>
      <c r="CB132" s="25" t="e">
        <f>IF(AND(#REF!="",#REF!="",#REF!="",#REF!=""),"",SUM(#REF!,#REF!,#REF!,#REF!,#REF!))</f>
        <v>#REF!</v>
      </c>
      <c r="CC132" s="26" t="str">
        <f t="shared" si="21"/>
        <v/>
      </c>
      <c r="CD132" s="23" t="e">
        <f>IF(AND(#REF!="",#REF!="",#REF!="",#REF!=""),"",SUM(#REF!,#REF!,#REF!,#REF!))</f>
        <v>#REF!</v>
      </c>
      <c r="CE132" s="23" t="str">
        <f t="shared" si="22"/>
        <v/>
      </c>
    </row>
    <row r="133" spans="1:83">
      <c r="A133" s="244">
        <v>127</v>
      </c>
      <c r="B133" s="245"/>
      <c r="C133" s="246"/>
      <c r="D133" s="247"/>
      <c r="E133" s="248"/>
      <c r="F133" s="249"/>
      <c r="G133" s="249"/>
      <c r="H133" s="250"/>
      <c r="I133" s="251"/>
      <c r="J133" s="252"/>
      <c r="K133" s="253"/>
      <c r="L133" s="11"/>
      <c r="M133" s="7"/>
      <c r="N133" s="7"/>
      <c r="O133" s="7"/>
      <c r="P133" s="31"/>
      <c r="Q133" s="34"/>
      <c r="R133" s="7"/>
      <c r="S133" s="459"/>
      <c r="T133" s="460"/>
      <c r="U133" s="460"/>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220</v>
      </c>
      <c r="AY133" s="66" t="s">
        <v>220</v>
      </c>
      <c r="AZ133" s="1"/>
      <c r="BA133" s="1"/>
      <c r="BB133" s="1"/>
      <c r="BC133" s="1"/>
      <c r="BD133" s="1"/>
      <c r="BP133" s="15"/>
      <c r="BQ133" s="25" t="str">
        <f t="shared" si="11"/>
        <v/>
      </c>
      <c r="BR133" s="26" t="str">
        <f t="shared" si="12"/>
        <v/>
      </c>
      <c r="BS133" s="26" t="str">
        <f t="shared" si="13"/>
        <v/>
      </c>
      <c r="BT133" s="25" t="str">
        <f t="shared" si="14"/>
        <v/>
      </c>
      <c r="BU133" s="26" t="str">
        <f t="shared" si="15"/>
        <v/>
      </c>
      <c r="BV133" s="25" t="e">
        <f>IF(AND(#REF!="",#REF!="",#REF!="",#REF!=""),"",SUM(#REF!,#REF!,#REF!,#REF!,#REF!))</f>
        <v>#REF!</v>
      </c>
      <c r="BW133" s="26" t="str">
        <f t="shared" si="16"/>
        <v/>
      </c>
      <c r="BX133" s="25" t="str">
        <f t="shared" si="17"/>
        <v/>
      </c>
      <c r="BY133" s="26" t="str">
        <f t="shared" si="18"/>
        <v/>
      </c>
      <c r="BZ133" s="25" t="str">
        <f t="shared" si="19"/>
        <v/>
      </c>
      <c r="CA133" s="26" t="str">
        <f t="shared" si="20"/>
        <v/>
      </c>
      <c r="CB133" s="25" t="e">
        <f>IF(AND(#REF!="",#REF!="",#REF!="",#REF!=""),"",SUM(#REF!,#REF!,#REF!,#REF!,#REF!))</f>
        <v>#REF!</v>
      </c>
      <c r="CC133" s="26" t="str">
        <f t="shared" si="21"/>
        <v/>
      </c>
      <c r="CD133" s="23" t="e">
        <f>IF(AND(#REF!="",#REF!="",#REF!="",#REF!=""),"",SUM(#REF!,#REF!,#REF!,#REF!))</f>
        <v>#REF!</v>
      </c>
      <c r="CE133" s="23" t="str">
        <f t="shared" si="22"/>
        <v/>
      </c>
    </row>
    <row r="134" spans="1:83">
      <c r="A134" s="244">
        <v>128</v>
      </c>
      <c r="B134" s="245"/>
      <c r="C134" s="246"/>
      <c r="D134" s="247"/>
      <c r="E134" s="248"/>
      <c r="F134" s="249"/>
      <c r="G134" s="249"/>
      <c r="H134" s="250"/>
      <c r="I134" s="251"/>
      <c r="J134" s="252"/>
      <c r="K134" s="253"/>
      <c r="L134" s="11"/>
      <c r="M134" s="7"/>
      <c r="N134" s="7"/>
      <c r="O134" s="7"/>
      <c r="P134" s="31"/>
      <c r="Q134" s="34"/>
      <c r="R134" s="7"/>
      <c r="S134" s="459"/>
      <c r="T134" s="460"/>
      <c r="U134" s="460"/>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220</v>
      </c>
      <c r="AY134" s="66" t="s">
        <v>220</v>
      </c>
      <c r="AZ134" s="1"/>
      <c r="BA134" s="1"/>
      <c r="BB134" s="1"/>
      <c r="BC134" s="1"/>
      <c r="BD134" s="1"/>
      <c r="BP134" s="15"/>
      <c r="BQ134" s="25" t="str">
        <f t="shared" si="11"/>
        <v/>
      </c>
      <c r="BR134" s="26" t="str">
        <f t="shared" si="12"/>
        <v/>
      </c>
      <c r="BS134" s="26" t="str">
        <f t="shared" si="13"/>
        <v/>
      </c>
      <c r="BT134" s="25" t="str">
        <f t="shared" si="14"/>
        <v/>
      </c>
      <c r="BU134" s="26" t="str">
        <f t="shared" si="15"/>
        <v/>
      </c>
      <c r="BV134" s="25" t="e">
        <f>IF(AND(#REF!="",#REF!="",#REF!="",#REF!=""),"",SUM(#REF!,#REF!,#REF!,#REF!,#REF!))</f>
        <v>#REF!</v>
      </c>
      <c r="BW134" s="26" t="str">
        <f t="shared" si="16"/>
        <v/>
      </c>
      <c r="BX134" s="25" t="str">
        <f t="shared" si="17"/>
        <v/>
      </c>
      <c r="BY134" s="26" t="str">
        <f t="shared" si="18"/>
        <v/>
      </c>
      <c r="BZ134" s="25" t="str">
        <f t="shared" si="19"/>
        <v/>
      </c>
      <c r="CA134" s="26" t="str">
        <f t="shared" si="20"/>
        <v/>
      </c>
      <c r="CB134" s="25" t="e">
        <f>IF(AND(#REF!="",#REF!="",#REF!="",#REF!=""),"",SUM(#REF!,#REF!,#REF!,#REF!,#REF!))</f>
        <v>#REF!</v>
      </c>
      <c r="CC134" s="26" t="str">
        <f t="shared" si="21"/>
        <v/>
      </c>
      <c r="CD134" s="23" t="e">
        <f>IF(AND(#REF!="",#REF!="",#REF!="",#REF!=""),"",SUM(#REF!,#REF!,#REF!,#REF!))</f>
        <v>#REF!</v>
      </c>
      <c r="CE134" s="23" t="str">
        <f t="shared" si="22"/>
        <v/>
      </c>
    </row>
    <row r="135" spans="1:83">
      <c r="A135" s="244">
        <v>129</v>
      </c>
      <c r="B135" s="245"/>
      <c r="C135" s="246"/>
      <c r="D135" s="247"/>
      <c r="E135" s="248"/>
      <c r="F135" s="249"/>
      <c r="G135" s="249"/>
      <c r="H135" s="250"/>
      <c r="I135" s="251"/>
      <c r="J135" s="252"/>
      <c r="K135" s="253"/>
      <c r="L135" s="11"/>
      <c r="M135" s="7"/>
      <c r="N135" s="7"/>
      <c r="O135" s="7"/>
      <c r="P135" s="31"/>
      <c r="Q135" s="34"/>
      <c r="R135" s="7"/>
      <c r="S135" s="459"/>
      <c r="T135" s="460"/>
      <c r="U135" s="460"/>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220</v>
      </c>
      <c r="AY135" s="66" t="s">
        <v>220</v>
      </c>
      <c r="AZ135" s="1"/>
      <c r="BA135" s="1"/>
      <c r="BB135" s="1"/>
      <c r="BC135" s="1"/>
      <c r="BD135" s="1"/>
      <c r="BP135" s="15"/>
      <c r="BQ135" s="25" t="str">
        <f t="shared" si="11"/>
        <v/>
      </c>
      <c r="BR135" s="26" t="str">
        <f t="shared" si="12"/>
        <v/>
      </c>
      <c r="BS135" s="26" t="str">
        <f t="shared" si="13"/>
        <v/>
      </c>
      <c r="BT135" s="25" t="str">
        <f t="shared" si="14"/>
        <v/>
      </c>
      <c r="BU135" s="26" t="str">
        <f t="shared" si="15"/>
        <v/>
      </c>
      <c r="BV135" s="25" t="e">
        <f>IF(AND(#REF!="",#REF!="",#REF!="",#REF!=""),"",SUM(#REF!,#REF!,#REF!,#REF!,#REF!))</f>
        <v>#REF!</v>
      </c>
      <c r="BW135" s="26" t="str">
        <f t="shared" si="16"/>
        <v/>
      </c>
      <c r="BX135" s="25" t="str">
        <f t="shared" si="17"/>
        <v/>
      </c>
      <c r="BY135" s="26" t="str">
        <f t="shared" si="18"/>
        <v/>
      </c>
      <c r="BZ135" s="25" t="str">
        <f t="shared" si="19"/>
        <v/>
      </c>
      <c r="CA135" s="26" t="str">
        <f t="shared" si="20"/>
        <v/>
      </c>
      <c r="CB135" s="25" t="e">
        <f>IF(AND(#REF!="",#REF!="",#REF!="",#REF!=""),"",SUM(#REF!,#REF!,#REF!,#REF!,#REF!))</f>
        <v>#REF!</v>
      </c>
      <c r="CC135" s="26" t="str">
        <f t="shared" si="21"/>
        <v/>
      </c>
      <c r="CD135" s="23" t="e">
        <f>IF(AND(#REF!="",#REF!="",#REF!="",#REF!=""),"",SUM(#REF!,#REF!,#REF!,#REF!))</f>
        <v>#REF!</v>
      </c>
      <c r="CE135" s="23" t="str">
        <f t="shared" si="22"/>
        <v/>
      </c>
    </row>
    <row r="136" spans="1:83">
      <c r="A136" s="244">
        <v>130</v>
      </c>
      <c r="B136" s="245"/>
      <c r="C136" s="246"/>
      <c r="D136" s="247"/>
      <c r="E136" s="248"/>
      <c r="F136" s="249"/>
      <c r="G136" s="249"/>
      <c r="H136" s="250"/>
      <c r="I136" s="251"/>
      <c r="J136" s="252"/>
      <c r="K136" s="253"/>
      <c r="L136" s="11"/>
      <c r="M136" s="7"/>
      <c r="N136" s="7"/>
      <c r="O136" s="7"/>
      <c r="P136" s="31"/>
      <c r="Q136" s="34"/>
      <c r="R136" s="7"/>
      <c r="S136" s="459"/>
      <c r="T136" s="460"/>
      <c r="U136" s="460"/>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220</v>
      </c>
      <c r="AY136" s="66" t="s">
        <v>220</v>
      </c>
      <c r="AZ136" s="1"/>
      <c r="BA136" s="1"/>
      <c r="BB136" s="1"/>
      <c r="BC136" s="1"/>
      <c r="BD136" s="1"/>
      <c r="BP136" s="15"/>
      <c r="BQ136" s="25" t="str">
        <f t="shared" ref="BQ136:BQ199" si="23">IF(I136="","",I136)</f>
        <v/>
      </c>
      <c r="BR136" s="26" t="str">
        <f t="shared" ref="BR136:BR199" si="24">IF(AND(L136="",M136="",N136="",P136=""),"",SUM(L136,M136,N136,O136,P136))</f>
        <v/>
      </c>
      <c r="BS136" s="26" t="str">
        <f t="shared" ref="BS136:BS199" si="25">IFERROR(IF(BR136="","",ROUNDUP(BR136*20%,0)),"")</f>
        <v/>
      </c>
      <c r="BT136" s="25" t="str">
        <f t="shared" ref="BT136:BT199" si="26">IF(AND(S136="",T136="",U136="",W136=""),"",SUM(S136,T136,U136,V136,W136))</f>
        <v/>
      </c>
      <c r="BU136" s="26" t="str">
        <f t="shared" ref="BU136:BU199" si="27">IFERROR(IF(BT136="","",ROUNDUP(BT136*20%,0)),"")</f>
        <v/>
      </c>
      <c r="BV136" s="25" t="e">
        <f>IF(AND(#REF!="",#REF!="",#REF!="",#REF!=""),"",SUM(#REF!,#REF!,#REF!,#REF!,#REF!))</f>
        <v>#REF!</v>
      </c>
      <c r="BW136" s="26" t="str">
        <f t="shared" ref="BW136:BW199" si="28">IFERROR(IF(BV136="","",ROUNDUP(BV136*20%,0)),"")</f>
        <v/>
      </c>
      <c r="BX136" s="25" t="str">
        <f t="shared" ref="BX136:BX199" si="29">IF(AND(Z136="",AA136="",AB136="",AD136=""),"",SUM(Z136,AA136,AB136,AC136,AD136))</f>
        <v/>
      </c>
      <c r="BY136" s="26" t="str">
        <f t="shared" ref="BY136:BY199" si="30">IFERROR(IF(BX136="","",ROUNDUP(BX136*20%,0)),"")</f>
        <v/>
      </c>
      <c r="BZ136" s="25" t="str">
        <f t="shared" ref="BZ136:BZ199" si="31">IF(AND(AG136="",AH136="",AI136="",AK136=""),"",SUM(AG136,AH136,AI136,AJ136,AK136))</f>
        <v/>
      </c>
      <c r="CA136" s="26" t="str">
        <f t="shared" ref="CA136:CA199" si="32">IFERROR(IF(BZ136="","",ROUNDUP(BZ136*20%,0)),"")</f>
        <v/>
      </c>
      <c r="CB136" s="25" t="e">
        <f>IF(AND(#REF!="",#REF!="",#REF!="",#REF!=""),"",SUM(#REF!,#REF!,#REF!,#REF!,#REF!))</f>
        <v>#REF!</v>
      </c>
      <c r="CC136" s="26" t="str">
        <f t="shared" ref="CC136:CC199" si="33">IFERROR(IF(CB136="","",ROUNDUP(CB136*20%,0)),"")</f>
        <v/>
      </c>
      <c r="CD136" s="23" t="e">
        <f>IF(AND(#REF!="",#REF!="",#REF!="",#REF!=""),"",SUM(#REF!,#REF!,#REF!,#REF!))</f>
        <v>#REF!</v>
      </c>
      <c r="CE136" s="23" t="str">
        <f t="shared" ref="CE136:CE199" si="34">IFERROR(IF(CD136="","",IF($CD$5=100,ROUNDUP(CD136*20%,0),IF($CD$5=86,ROUNDUP((CD136/$CD$5)*$CE$5,0),IF($CD$5=66,ROUNDUP((CD136/$CD$5)*$CE$5,0),"")))),"")</f>
        <v/>
      </c>
    </row>
    <row r="137" spans="1:83">
      <c r="A137" s="244">
        <v>131</v>
      </c>
      <c r="B137" s="245"/>
      <c r="C137" s="246"/>
      <c r="D137" s="247"/>
      <c r="E137" s="248"/>
      <c r="F137" s="249"/>
      <c r="G137" s="249"/>
      <c r="H137" s="250"/>
      <c r="I137" s="251"/>
      <c r="J137" s="252"/>
      <c r="K137" s="253"/>
      <c r="L137" s="11"/>
      <c r="M137" s="7"/>
      <c r="N137" s="7"/>
      <c r="O137" s="7"/>
      <c r="P137" s="31"/>
      <c r="Q137" s="34"/>
      <c r="R137" s="7"/>
      <c r="S137" s="459"/>
      <c r="T137" s="460"/>
      <c r="U137" s="460"/>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220</v>
      </c>
      <c r="AY137" s="66" t="s">
        <v>220</v>
      </c>
      <c r="AZ137" s="1"/>
      <c r="BA137" s="1"/>
      <c r="BB137" s="1"/>
      <c r="BC137" s="1"/>
      <c r="BD137" s="1"/>
      <c r="BP137" s="15"/>
      <c r="BQ137" s="25" t="str">
        <f t="shared" si="23"/>
        <v/>
      </c>
      <c r="BR137" s="26" t="str">
        <f t="shared" si="24"/>
        <v/>
      </c>
      <c r="BS137" s="26" t="str">
        <f t="shared" si="25"/>
        <v/>
      </c>
      <c r="BT137" s="25" t="str">
        <f t="shared" si="26"/>
        <v/>
      </c>
      <c r="BU137" s="26" t="str">
        <f t="shared" si="27"/>
        <v/>
      </c>
      <c r="BV137" s="25" t="e">
        <f>IF(AND(#REF!="",#REF!="",#REF!="",#REF!=""),"",SUM(#REF!,#REF!,#REF!,#REF!,#REF!))</f>
        <v>#REF!</v>
      </c>
      <c r="BW137" s="26" t="str">
        <f t="shared" si="28"/>
        <v/>
      </c>
      <c r="BX137" s="25" t="str">
        <f t="shared" si="29"/>
        <v/>
      </c>
      <c r="BY137" s="26" t="str">
        <f t="shared" si="30"/>
        <v/>
      </c>
      <c r="BZ137" s="25" t="str">
        <f t="shared" si="31"/>
        <v/>
      </c>
      <c r="CA137" s="26" t="str">
        <f t="shared" si="32"/>
        <v/>
      </c>
      <c r="CB137" s="25" t="e">
        <f>IF(AND(#REF!="",#REF!="",#REF!="",#REF!=""),"",SUM(#REF!,#REF!,#REF!,#REF!,#REF!))</f>
        <v>#REF!</v>
      </c>
      <c r="CC137" s="26" t="str">
        <f t="shared" si="33"/>
        <v/>
      </c>
      <c r="CD137" s="23" t="e">
        <f>IF(AND(#REF!="",#REF!="",#REF!="",#REF!=""),"",SUM(#REF!,#REF!,#REF!,#REF!))</f>
        <v>#REF!</v>
      </c>
      <c r="CE137" s="23" t="str">
        <f t="shared" si="34"/>
        <v/>
      </c>
    </row>
    <row r="138" spans="1:83">
      <c r="A138" s="244">
        <v>132</v>
      </c>
      <c r="B138" s="245"/>
      <c r="C138" s="246"/>
      <c r="D138" s="247"/>
      <c r="E138" s="248"/>
      <c r="F138" s="249"/>
      <c r="G138" s="249"/>
      <c r="H138" s="250"/>
      <c r="I138" s="251"/>
      <c r="J138" s="252"/>
      <c r="K138" s="253"/>
      <c r="L138" s="11"/>
      <c r="M138" s="7"/>
      <c r="N138" s="7"/>
      <c r="O138" s="7"/>
      <c r="P138" s="31"/>
      <c r="Q138" s="34"/>
      <c r="R138" s="7"/>
      <c r="S138" s="459"/>
      <c r="T138" s="460"/>
      <c r="U138" s="460"/>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220</v>
      </c>
      <c r="AY138" s="66" t="s">
        <v>220</v>
      </c>
      <c r="AZ138" s="1"/>
      <c r="BA138" s="1"/>
      <c r="BB138" s="1"/>
      <c r="BC138" s="1"/>
      <c r="BD138" s="1"/>
      <c r="BP138" s="15"/>
      <c r="BQ138" s="25" t="str">
        <f t="shared" si="23"/>
        <v/>
      </c>
      <c r="BR138" s="26" t="str">
        <f t="shared" si="24"/>
        <v/>
      </c>
      <c r="BS138" s="26" t="str">
        <f t="shared" si="25"/>
        <v/>
      </c>
      <c r="BT138" s="25" t="str">
        <f t="shared" si="26"/>
        <v/>
      </c>
      <c r="BU138" s="26" t="str">
        <f t="shared" si="27"/>
        <v/>
      </c>
      <c r="BV138" s="25" t="e">
        <f>IF(AND(#REF!="",#REF!="",#REF!="",#REF!=""),"",SUM(#REF!,#REF!,#REF!,#REF!,#REF!))</f>
        <v>#REF!</v>
      </c>
      <c r="BW138" s="26" t="str">
        <f t="shared" si="28"/>
        <v/>
      </c>
      <c r="BX138" s="25" t="str">
        <f t="shared" si="29"/>
        <v/>
      </c>
      <c r="BY138" s="26" t="str">
        <f t="shared" si="30"/>
        <v/>
      </c>
      <c r="BZ138" s="25" t="str">
        <f t="shared" si="31"/>
        <v/>
      </c>
      <c r="CA138" s="26" t="str">
        <f t="shared" si="32"/>
        <v/>
      </c>
      <c r="CB138" s="25" t="e">
        <f>IF(AND(#REF!="",#REF!="",#REF!="",#REF!=""),"",SUM(#REF!,#REF!,#REF!,#REF!,#REF!))</f>
        <v>#REF!</v>
      </c>
      <c r="CC138" s="26" t="str">
        <f t="shared" si="33"/>
        <v/>
      </c>
      <c r="CD138" s="23" t="e">
        <f>IF(AND(#REF!="",#REF!="",#REF!="",#REF!=""),"",SUM(#REF!,#REF!,#REF!,#REF!))</f>
        <v>#REF!</v>
      </c>
      <c r="CE138" s="23" t="str">
        <f t="shared" si="34"/>
        <v/>
      </c>
    </row>
    <row r="139" spans="1:83">
      <c r="A139" s="244">
        <v>133</v>
      </c>
      <c r="B139" s="245"/>
      <c r="C139" s="246"/>
      <c r="D139" s="247"/>
      <c r="E139" s="248"/>
      <c r="F139" s="249"/>
      <c r="G139" s="249"/>
      <c r="H139" s="250"/>
      <c r="I139" s="251"/>
      <c r="J139" s="252"/>
      <c r="K139" s="253"/>
      <c r="L139" s="11"/>
      <c r="M139" s="7"/>
      <c r="N139" s="7"/>
      <c r="O139" s="7"/>
      <c r="P139" s="31"/>
      <c r="Q139" s="34"/>
      <c r="R139" s="7"/>
      <c r="S139" s="459"/>
      <c r="T139" s="460"/>
      <c r="U139" s="460"/>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220</v>
      </c>
      <c r="AY139" s="66" t="s">
        <v>220</v>
      </c>
      <c r="AZ139" s="1"/>
      <c r="BA139" s="1"/>
      <c r="BB139" s="1"/>
      <c r="BC139" s="1"/>
      <c r="BD139" s="1"/>
      <c r="BP139" s="15"/>
      <c r="BQ139" s="25" t="str">
        <f t="shared" si="23"/>
        <v/>
      </c>
      <c r="BR139" s="26" t="str">
        <f t="shared" si="24"/>
        <v/>
      </c>
      <c r="BS139" s="26" t="str">
        <f t="shared" si="25"/>
        <v/>
      </c>
      <c r="BT139" s="25" t="str">
        <f t="shared" si="26"/>
        <v/>
      </c>
      <c r="BU139" s="26" t="str">
        <f t="shared" si="27"/>
        <v/>
      </c>
      <c r="BV139" s="25" t="e">
        <f>IF(AND(#REF!="",#REF!="",#REF!="",#REF!=""),"",SUM(#REF!,#REF!,#REF!,#REF!,#REF!))</f>
        <v>#REF!</v>
      </c>
      <c r="BW139" s="26" t="str">
        <f t="shared" si="28"/>
        <v/>
      </c>
      <c r="BX139" s="25" t="str">
        <f t="shared" si="29"/>
        <v/>
      </c>
      <c r="BY139" s="26" t="str">
        <f t="shared" si="30"/>
        <v/>
      </c>
      <c r="BZ139" s="25" t="str">
        <f t="shared" si="31"/>
        <v/>
      </c>
      <c r="CA139" s="26" t="str">
        <f t="shared" si="32"/>
        <v/>
      </c>
      <c r="CB139" s="25" t="e">
        <f>IF(AND(#REF!="",#REF!="",#REF!="",#REF!=""),"",SUM(#REF!,#REF!,#REF!,#REF!,#REF!))</f>
        <v>#REF!</v>
      </c>
      <c r="CC139" s="26" t="str">
        <f t="shared" si="33"/>
        <v/>
      </c>
      <c r="CD139" s="23" t="e">
        <f>IF(AND(#REF!="",#REF!="",#REF!="",#REF!=""),"",SUM(#REF!,#REF!,#REF!,#REF!))</f>
        <v>#REF!</v>
      </c>
      <c r="CE139" s="23" t="str">
        <f t="shared" si="34"/>
        <v/>
      </c>
    </row>
    <row r="140" spans="1:83">
      <c r="A140" s="244">
        <v>134</v>
      </c>
      <c r="B140" s="245"/>
      <c r="C140" s="246"/>
      <c r="D140" s="247"/>
      <c r="E140" s="248"/>
      <c r="F140" s="249"/>
      <c r="G140" s="249"/>
      <c r="H140" s="250"/>
      <c r="I140" s="251"/>
      <c r="J140" s="252"/>
      <c r="K140" s="253"/>
      <c r="L140" s="11"/>
      <c r="M140" s="7"/>
      <c r="N140" s="7"/>
      <c r="O140" s="7"/>
      <c r="P140" s="31"/>
      <c r="Q140" s="34"/>
      <c r="R140" s="7"/>
      <c r="S140" s="459"/>
      <c r="T140" s="460"/>
      <c r="U140" s="460"/>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220</v>
      </c>
      <c r="AY140" s="66" t="s">
        <v>220</v>
      </c>
      <c r="AZ140" s="1"/>
      <c r="BA140" s="1"/>
      <c r="BB140" s="1"/>
      <c r="BC140" s="1"/>
      <c r="BD140" s="1"/>
      <c r="BP140" s="15"/>
      <c r="BQ140" s="25" t="str">
        <f t="shared" si="23"/>
        <v/>
      </c>
      <c r="BR140" s="26" t="str">
        <f t="shared" si="24"/>
        <v/>
      </c>
      <c r="BS140" s="26" t="str">
        <f t="shared" si="25"/>
        <v/>
      </c>
      <c r="BT140" s="25" t="str">
        <f t="shared" si="26"/>
        <v/>
      </c>
      <c r="BU140" s="26" t="str">
        <f t="shared" si="27"/>
        <v/>
      </c>
      <c r="BV140" s="25" t="e">
        <f>IF(AND(#REF!="",#REF!="",#REF!="",#REF!=""),"",SUM(#REF!,#REF!,#REF!,#REF!,#REF!))</f>
        <v>#REF!</v>
      </c>
      <c r="BW140" s="26" t="str">
        <f t="shared" si="28"/>
        <v/>
      </c>
      <c r="BX140" s="25" t="str">
        <f t="shared" si="29"/>
        <v/>
      </c>
      <c r="BY140" s="26" t="str">
        <f t="shared" si="30"/>
        <v/>
      </c>
      <c r="BZ140" s="25" t="str">
        <f t="shared" si="31"/>
        <v/>
      </c>
      <c r="CA140" s="26" t="str">
        <f t="shared" si="32"/>
        <v/>
      </c>
      <c r="CB140" s="25" t="e">
        <f>IF(AND(#REF!="",#REF!="",#REF!="",#REF!=""),"",SUM(#REF!,#REF!,#REF!,#REF!,#REF!))</f>
        <v>#REF!</v>
      </c>
      <c r="CC140" s="26" t="str">
        <f t="shared" si="33"/>
        <v/>
      </c>
      <c r="CD140" s="23" t="e">
        <f>IF(AND(#REF!="",#REF!="",#REF!="",#REF!=""),"",SUM(#REF!,#REF!,#REF!,#REF!))</f>
        <v>#REF!</v>
      </c>
      <c r="CE140" s="23" t="str">
        <f t="shared" si="34"/>
        <v/>
      </c>
    </row>
    <row r="141" spans="1:83">
      <c r="A141" s="244">
        <v>135</v>
      </c>
      <c r="B141" s="245"/>
      <c r="C141" s="246"/>
      <c r="D141" s="247"/>
      <c r="E141" s="248"/>
      <c r="F141" s="249"/>
      <c r="G141" s="249"/>
      <c r="H141" s="250"/>
      <c r="I141" s="251"/>
      <c r="J141" s="252"/>
      <c r="K141" s="253"/>
      <c r="L141" s="11"/>
      <c r="M141" s="7"/>
      <c r="N141" s="7"/>
      <c r="O141" s="7"/>
      <c r="P141" s="31"/>
      <c r="Q141" s="34"/>
      <c r="R141" s="7"/>
      <c r="S141" s="459"/>
      <c r="T141" s="460"/>
      <c r="U141" s="460"/>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220</v>
      </c>
      <c r="AY141" s="66" t="s">
        <v>220</v>
      </c>
      <c r="AZ141" s="1"/>
      <c r="BA141" s="1"/>
      <c r="BB141" s="1"/>
      <c r="BC141" s="1"/>
      <c r="BD141" s="1"/>
      <c r="BP141" s="15"/>
      <c r="BQ141" s="25" t="str">
        <f t="shared" si="23"/>
        <v/>
      </c>
      <c r="BR141" s="26" t="str">
        <f t="shared" si="24"/>
        <v/>
      </c>
      <c r="BS141" s="26" t="str">
        <f t="shared" si="25"/>
        <v/>
      </c>
      <c r="BT141" s="25" t="str">
        <f t="shared" si="26"/>
        <v/>
      </c>
      <c r="BU141" s="26" t="str">
        <f t="shared" si="27"/>
        <v/>
      </c>
      <c r="BV141" s="25" t="e">
        <f>IF(AND(#REF!="",#REF!="",#REF!="",#REF!=""),"",SUM(#REF!,#REF!,#REF!,#REF!,#REF!))</f>
        <v>#REF!</v>
      </c>
      <c r="BW141" s="26" t="str">
        <f t="shared" si="28"/>
        <v/>
      </c>
      <c r="BX141" s="25" t="str">
        <f t="shared" si="29"/>
        <v/>
      </c>
      <c r="BY141" s="26" t="str">
        <f t="shared" si="30"/>
        <v/>
      </c>
      <c r="BZ141" s="25" t="str">
        <f t="shared" si="31"/>
        <v/>
      </c>
      <c r="CA141" s="26" t="str">
        <f t="shared" si="32"/>
        <v/>
      </c>
      <c r="CB141" s="25" t="e">
        <f>IF(AND(#REF!="",#REF!="",#REF!="",#REF!=""),"",SUM(#REF!,#REF!,#REF!,#REF!,#REF!))</f>
        <v>#REF!</v>
      </c>
      <c r="CC141" s="26" t="str">
        <f t="shared" si="33"/>
        <v/>
      </c>
      <c r="CD141" s="23" t="e">
        <f>IF(AND(#REF!="",#REF!="",#REF!="",#REF!=""),"",SUM(#REF!,#REF!,#REF!,#REF!))</f>
        <v>#REF!</v>
      </c>
      <c r="CE141" s="23" t="str">
        <f t="shared" si="34"/>
        <v/>
      </c>
    </row>
    <row r="142" spans="1:83">
      <c r="A142" s="244">
        <v>136</v>
      </c>
      <c r="B142" s="245"/>
      <c r="C142" s="246"/>
      <c r="D142" s="247"/>
      <c r="E142" s="248"/>
      <c r="F142" s="249"/>
      <c r="G142" s="249"/>
      <c r="H142" s="250"/>
      <c r="I142" s="251"/>
      <c r="J142" s="252"/>
      <c r="K142" s="253"/>
      <c r="L142" s="11"/>
      <c r="M142" s="7"/>
      <c r="N142" s="7"/>
      <c r="O142" s="7"/>
      <c r="P142" s="31"/>
      <c r="Q142" s="34"/>
      <c r="R142" s="7"/>
      <c r="S142" s="459"/>
      <c r="T142" s="460"/>
      <c r="U142" s="460"/>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220</v>
      </c>
      <c r="AY142" s="66" t="s">
        <v>220</v>
      </c>
      <c r="AZ142" s="1"/>
      <c r="BA142" s="1"/>
      <c r="BB142" s="1"/>
      <c r="BC142" s="1"/>
      <c r="BD142" s="1"/>
      <c r="BP142" s="15"/>
      <c r="BQ142" s="25" t="str">
        <f t="shared" si="23"/>
        <v/>
      </c>
      <c r="BR142" s="26" t="str">
        <f t="shared" si="24"/>
        <v/>
      </c>
      <c r="BS142" s="26" t="str">
        <f t="shared" si="25"/>
        <v/>
      </c>
      <c r="BT142" s="25" t="str">
        <f t="shared" si="26"/>
        <v/>
      </c>
      <c r="BU142" s="26" t="str">
        <f t="shared" si="27"/>
        <v/>
      </c>
      <c r="BV142" s="25" t="e">
        <f>IF(AND(#REF!="",#REF!="",#REF!="",#REF!=""),"",SUM(#REF!,#REF!,#REF!,#REF!,#REF!))</f>
        <v>#REF!</v>
      </c>
      <c r="BW142" s="26" t="str">
        <f t="shared" si="28"/>
        <v/>
      </c>
      <c r="BX142" s="25" t="str">
        <f t="shared" si="29"/>
        <v/>
      </c>
      <c r="BY142" s="26" t="str">
        <f t="shared" si="30"/>
        <v/>
      </c>
      <c r="BZ142" s="25" t="str">
        <f t="shared" si="31"/>
        <v/>
      </c>
      <c r="CA142" s="26" t="str">
        <f t="shared" si="32"/>
        <v/>
      </c>
      <c r="CB142" s="25" t="e">
        <f>IF(AND(#REF!="",#REF!="",#REF!="",#REF!=""),"",SUM(#REF!,#REF!,#REF!,#REF!,#REF!))</f>
        <v>#REF!</v>
      </c>
      <c r="CC142" s="26" t="str">
        <f t="shared" si="33"/>
        <v/>
      </c>
      <c r="CD142" s="23" t="e">
        <f>IF(AND(#REF!="",#REF!="",#REF!="",#REF!=""),"",SUM(#REF!,#REF!,#REF!,#REF!))</f>
        <v>#REF!</v>
      </c>
      <c r="CE142" s="23" t="str">
        <f t="shared" si="34"/>
        <v/>
      </c>
    </row>
    <row r="143" spans="1:83">
      <c r="A143" s="244">
        <v>137</v>
      </c>
      <c r="B143" s="245"/>
      <c r="C143" s="246"/>
      <c r="D143" s="247"/>
      <c r="E143" s="248"/>
      <c r="F143" s="249"/>
      <c r="G143" s="249"/>
      <c r="H143" s="250"/>
      <c r="I143" s="251"/>
      <c r="J143" s="252"/>
      <c r="K143" s="253"/>
      <c r="L143" s="11"/>
      <c r="M143" s="7"/>
      <c r="N143" s="7"/>
      <c r="O143" s="7"/>
      <c r="P143" s="31"/>
      <c r="Q143" s="34"/>
      <c r="R143" s="7"/>
      <c r="S143" s="459"/>
      <c r="T143" s="460"/>
      <c r="U143" s="460"/>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220</v>
      </c>
      <c r="AY143" s="66" t="s">
        <v>220</v>
      </c>
      <c r="AZ143" s="1"/>
      <c r="BA143" s="1"/>
      <c r="BB143" s="1"/>
      <c r="BC143" s="1"/>
      <c r="BD143" s="1"/>
      <c r="BP143" s="15"/>
      <c r="BQ143" s="25" t="str">
        <f t="shared" si="23"/>
        <v/>
      </c>
      <c r="BR143" s="26" t="str">
        <f t="shared" si="24"/>
        <v/>
      </c>
      <c r="BS143" s="26" t="str">
        <f t="shared" si="25"/>
        <v/>
      </c>
      <c r="BT143" s="25" t="str">
        <f t="shared" si="26"/>
        <v/>
      </c>
      <c r="BU143" s="26" t="str">
        <f t="shared" si="27"/>
        <v/>
      </c>
      <c r="BV143" s="25" t="e">
        <f>IF(AND(#REF!="",#REF!="",#REF!="",#REF!=""),"",SUM(#REF!,#REF!,#REF!,#REF!,#REF!))</f>
        <v>#REF!</v>
      </c>
      <c r="BW143" s="26" t="str">
        <f t="shared" si="28"/>
        <v/>
      </c>
      <c r="BX143" s="25" t="str">
        <f t="shared" si="29"/>
        <v/>
      </c>
      <c r="BY143" s="26" t="str">
        <f t="shared" si="30"/>
        <v/>
      </c>
      <c r="BZ143" s="25" t="str">
        <f t="shared" si="31"/>
        <v/>
      </c>
      <c r="CA143" s="26" t="str">
        <f t="shared" si="32"/>
        <v/>
      </c>
      <c r="CB143" s="25" t="e">
        <f>IF(AND(#REF!="",#REF!="",#REF!="",#REF!=""),"",SUM(#REF!,#REF!,#REF!,#REF!,#REF!))</f>
        <v>#REF!</v>
      </c>
      <c r="CC143" s="26" t="str">
        <f t="shared" si="33"/>
        <v/>
      </c>
      <c r="CD143" s="23" t="e">
        <f>IF(AND(#REF!="",#REF!="",#REF!="",#REF!=""),"",SUM(#REF!,#REF!,#REF!,#REF!))</f>
        <v>#REF!</v>
      </c>
      <c r="CE143" s="23" t="str">
        <f t="shared" si="34"/>
        <v/>
      </c>
    </row>
    <row r="144" spans="1:83">
      <c r="A144" s="244">
        <v>138</v>
      </c>
      <c r="B144" s="245"/>
      <c r="C144" s="246"/>
      <c r="D144" s="247"/>
      <c r="E144" s="248"/>
      <c r="F144" s="249"/>
      <c r="G144" s="249"/>
      <c r="H144" s="250"/>
      <c r="I144" s="251"/>
      <c r="J144" s="252"/>
      <c r="K144" s="253"/>
      <c r="L144" s="11"/>
      <c r="M144" s="7"/>
      <c r="N144" s="7"/>
      <c r="O144" s="7"/>
      <c r="P144" s="31"/>
      <c r="Q144" s="34"/>
      <c r="R144" s="7"/>
      <c r="S144" s="459"/>
      <c r="T144" s="460"/>
      <c r="U144" s="460"/>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220</v>
      </c>
      <c r="AY144" s="66" t="s">
        <v>220</v>
      </c>
      <c r="AZ144" s="1"/>
      <c r="BA144" s="1"/>
      <c r="BB144" s="1"/>
      <c r="BC144" s="1"/>
      <c r="BD144" s="1"/>
      <c r="BP144" s="15"/>
      <c r="BQ144" s="25" t="str">
        <f t="shared" si="23"/>
        <v/>
      </c>
      <c r="BR144" s="26" t="str">
        <f t="shared" si="24"/>
        <v/>
      </c>
      <c r="BS144" s="26" t="str">
        <f t="shared" si="25"/>
        <v/>
      </c>
      <c r="BT144" s="25" t="str">
        <f t="shared" si="26"/>
        <v/>
      </c>
      <c r="BU144" s="26" t="str">
        <f t="shared" si="27"/>
        <v/>
      </c>
      <c r="BV144" s="25" t="e">
        <f>IF(AND(#REF!="",#REF!="",#REF!="",#REF!=""),"",SUM(#REF!,#REF!,#REF!,#REF!,#REF!))</f>
        <v>#REF!</v>
      </c>
      <c r="BW144" s="26" t="str">
        <f t="shared" si="28"/>
        <v/>
      </c>
      <c r="BX144" s="25" t="str">
        <f t="shared" si="29"/>
        <v/>
      </c>
      <c r="BY144" s="26" t="str">
        <f t="shared" si="30"/>
        <v/>
      </c>
      <c r="BZ144" s="25" t="str">
        <f t="shared" si="31"/>
        <v/>
      </c>
      <c r="CA144" s="26" t="str">
        <f t="shared" si="32"/>
        <v/>
      </c>
      <c r="CB144" s="25" t="e">
        <f>IF(AND(#REF!="",#REF!="",#REF!="",#REF!=""),"",SUM(#REF!,#REF!,#REF!,#REF!,#REF!))</f>
        <v>#REF!</v>
      </c>
      <c r="CC144" s="26" t="str">
        <f t="shared" si="33"/>
        <v/>
      </c>
      <c r="CD144" s="23" t="e">
        <f>IF(AND(#REF!="",#REF!="",#REF!="",#REF!=""),"",SUM(#REF!,#REF!,#REF!,#REF!))</f>
        <v>#REF!</v>
      </c>
      <c r="CE144" s="23" t="str">
        <f t="shared" si="34"/>
        <v/>
      </c>
    </row>
    <row r="145" spans="1:83">
      <c r="A145" s="244">
        <v>139</v>
      </c>
      <c r="B145" s="245"/>
      <c r="C145" s="246"/>
      <c r="D145" s="247"/>
      <c r="E145" s="248"/>
      <c r="F145" s="249"/>
      <c r="G145" s="249"/>
      <c r="H145" s="250"/>
      <c r="I145" s="251"/>
      <c r="J145" s="252"/>
      <c r="K145" s="253"/>
      <c r="L145" s="11"/>
      <c r="M145" s="7"/>
      <c r="N145" s="7"/>
      <c r="O145" s="7"/>
      <c r="P145" s="31"/>
      <c r="Q145" s="34"/>
      <c r="R145" s="7"/>
      <c r="S145" s="459"/>
      <c r="T145" s="460"/>
      <c r="U145" s="460"/>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220</v>
      </c>
      <c r="AY145" s="66" t="s">
        <v>220</v>
      </c>
      <c r="AZ145" s="1"/>
      <c r="BA145" s="1"/>
      <c r="BB145" s="1"/>
      <c r="BC145" s="1"/>
      <c r="BD145" s="1"/>
      <c r="BP145" s="15"/>
      <c r="BQ145" s="25" t="str">
        <f t="shared" si="23"/>
        <v/>
      </c>
      <c r="BR145" s="26" t="str">
        <f t="shared" si="24"/>
        <v/>
      </c>
      <c r="BS145" s="26" t="str">
        <f t="shared" si="25"/>
        <v/>
      </c>
      <c r="BT145" s="25" t="str">
        <f t="shared" si="26"/>
        <v/>
      </c>
      <c r="BU145" s="26" t="str">
        <f t="shared" si="27"/>
        <v/>
      </c>
      <c r="BV145" s="25" t="e">
        <f>IF(AND(#REF!="",#REF!="",#REF!="",#REF!=""),"",SUM(#REF!,#REF!,#REF!,#REF!,#REF!))</f>
        <v>#REF!</v>
      </c>
      <c r="BW145" s="26" t="str">
        <f t="shared" si="28"/>
        <v/>
      </c>
      <c r="BX145" s="25" t="str">
        <f t="shared" si="29"/>
        <v/>
      </c>
      <c r="BY145" s="26" t="str">
        <f t="shared" si="30"/>
        <v/>
      </c>
      <c r="BZ145" s="25" t="str">
        <f t="shared" si="31"/>
        <v/>
      </c>
      <c r="CA145" s="26" t="str">
        <f t="shared" si="32"/>
        <v/>
      </c>
      <c r="CB145" s="25" t="e">
        <f>IF(AND(#REF!="",#REF!="",#REF!="",#REF!=""),"",SUM(#REF!,#REF!,#REF!,#REF!,#REF!))</f>
        <v>#REF!</v>
      </c>
      <c r="CC145" s="26" t="str">
        <f t="shared" si="33"/>
        <v/>
      </c>
      <c r="CD145" s="23" t="e">
        <f>IF(AND(#REF!="",#REF!="",#REF!="",#REF!=""),"",SUM(#REF!,#REF!,#REF!,#REF!))</f>
        <v>#REF!</v>
      </c>
      <c r="CE145" s="23" t="str">
        <f t="shared" si="34"/>
        <v/>
      </c>
    </row>
    <row r="146" spans="1:83">
      <c r="A146" s="244">
        <v>140</v>
      </c>
      <c r="B146" s="245"/>
      <c r="C146" s="246"/>
      <c r="D146" s="247"/>
      <c r="E146" s="248"/>
      <c r="F146" s="249"/>
      <c r="G146" s="249"/>
      <c r="H146" s="250"/>
      <c r="I146" s="251"/>
      <c r="J146" s="252"/>
      <c r="K146" s="253"/>
      <c r="L146" s="11"/>
      <c r="M146" s="7"/>
      <c r="N146" s="7"/>
      <c r="O146" s="7"/>
      <c r="P146" s="31"/>
      <c r="Q146" s="34"/>
      <c r="R146" s="7"/>
      <c r="S146" s="459"/>
      <c r="T146" s="460"/>
      <c r="U146" s="460"/>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220</v>
      </c>
      <c r="AY146" s="66" t="s">
        <v>220</v>
      </c>
      <c r="AZ146" s="1"/>
      <c r="BA146" s="1"/>
      <c r="BB146" s="1"/>
      <c r="BC146" s="1"/>
      <c r="BD146" s="1"/>
      <c r="BP146" s="15"/>
      <c r="BQ146" s="25" t="str">
        <f t="shared" si="23"/>
        <v/>
      </c>
      <c r="BR146" s="26" t="str">
        <f t="shared" si="24"/>
        <v/>
      </c>
      <c r="BS146" s="26" t="str">
        <f t="shared" si="25"/>
        <v/>
      </c>
      <c r="BT146" s="25" t="str">
        <f t="shared" si="26"/>
        <v/>
      </c>
      <c r="BU146" s="26" t="str">
        <f t="shared" si="27"/>
        <v/>
      </c>
      <c r="BV146" s="25" t="e">
        <f>IF(AND(#REF!="",#REF!="",#REF!="",#REF!=""),"",SUM(#REF!,#REF!,#REF!,#REF!,#REF!))</f>
        <v>#REF!</v>
      </c>
      <c r="BW146" s="26" t="str">
        <f t="shared" si="28"/>
        <v/>
      </c>
      <c r="BX146" s="25" t="str">
        <f t="shared" si="29"/>
        <v/>
      </c>
      <c r="BY146" s="26" t="str">
        <f t="shared" si="30"/>
        <v/>
      </c>
      <c r="BZ146" s="25" t="str">
        <f t="shared" si="31"/>
        <v/>
      </c>
      <c r="CA146" s="26" t="str">
        <f t="shared" si="32"/>
        <v/>
      </c>
      <c r="CB146" s="25" t="e">
        <f>IF(AND(#REF!="",#REF!="",#REF!="",#REF!=""),"",SUM(#REF!,#REF!,#REF!,#REF!,#REF!))</f>
        <v>#REF!</v>
      </c>
      <c r="CC146" s="26" t="str">
        <f t="shared" si="33"/>
        <v/>
      </c>
      <c r="CD146" s="23" t="e">
        <f>IF(AND(#REF!="",#REF!="",#REF!="",#REF!=""),"",SUM(#REF!,#REF!,#REF!,#REF!))</f>
        <v>#REF!</v>
      </c>
      <c r="CE146" s="23" t="str">
        <f t="shared" si="34"/>
        <v/>
      </c>
    </row>
    <row r="147" spans="1:83">
      <c r="A147" s="244">
        <v>141</v>
      </c>
      <c r="B147" s="245"/>
      <c r="C147" s="246"/>
      <c r="D147" s="247"/>
      <c r="E147" s="248"/>
      <c r="F147" s="249"/>
      <c r="G147" s="249"/>
      <c r="H147" s="250"/>
      <c r="I147" s="251"/>
      <c r="J147" s="252"/>
      <c r="K147" s="253"/>
      <c r="L147" s="11"/>
      <c r="M147" s="7"/>
      <c r="N147" s="7"/>
      <c r="O147" s="7"/>
      <c r="P147" s="31"/>
      <c r="Q147" s="34"/>
      <c r="R147" s="7"/>
      <c r="S147" s="459"/>
      <c r="T147" s="460"/>
      <c r="U147" s="460"/>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220</v>
      </c>
      <c r="AY147" s="66" t="s">
        <v>220</v>
      </c>
      <c r="AZ147" s="1"/>
      <c r="BA147" s="1"/>
      <c r="BB147" s="1"/>
      <c r="BC147" s="1"/>
      <c r="BD147" s="1"/>
      <c r="BP147" s="15"/>
      <c r="BQ147" s="25" t="str">
        <f t="shared" si="23"/>
        <v/>
      </c>
      <c r="BR147" s="26" t="str">
        <f t="shared" si="24"/>
        <v/>
      </c>
      <c r="BS147" s="26" t="str">
        <f t="shared" si="25"/>
        <v/>
      </c>
      <c r="BT147" s="25" t="str">
        <f t="shared" si="26"/>
        <v/>
      </c>
      <c r="BU147" s="26" t="str">
        <f t="shared" si="27"/>
        <v/>
      </c>
      <c r="BV147" s="25" t="e">
        <f>IF(AND(#REF!="",#REF!="",#REF!="",#REF!=""),"",SUM(#REF!,#REF!,#REF!,#REF!,#REF!))</f>
        <v>#REF!</v>
      </c>
      <c r="BW147" s="26" t="str">
        <f t="shared" si="28"/>
        <v/>
      </c>
      <c r="BX147" s="25" t="str">
        <f t="shared" si="29"/>
        <v/>
      </c>
      <c r="BY147" s="26" t="str">
        <f t="shared" si="30"/>
        <v/>
      </c>
      <c r="BZ147" s="25" t="str">
        <f t="shared" si="31"/>
        <v/>
      </c>
      <c r="CA147" s="26" t="str">
        <f t="shared" si="32"/>
        <v/>
      </c>
      <c r="CB147" s="25" t="e">
        <f>IF(AND(#REF!="",#REF!="",#REF!="",#REF!=""),"",SUM(#REF!,#REF!,#REF!,#REF!,#REF!))</f>
        <v>#REF!</v>
      </c>
      <c r="CC147" s="26" t="str">
        <f t="shared" si="33"/>
        <v/>
      </c>
      <c r="CD147" s="23" t="e">
        <f>IF(AND(#REF!="",#REF!="",#REF!="",#REF!=""),"",SUM(#REF!,#REF!,#REF!,#REF!))</f>
        <v>#REF!</v>
      </c>
      <c r="CE147" s="23" t="str">
        <f t="shared" si="34"/>
        <v/>
      </c>
    </row>
    <row r="148" spans="1:83">
      <c r="A148" s="244">
        <v>142</v>
      </c>
      <c r="B148" s="245"/>
      <c r="C148" s="246"/>
      <c r="D148" s="247"/>
      <c r="E148" s="248"/>
      <c r="F148" s="249"/>
      <c r="G148" s="249"/>
      <c r="H148" s="250"/>
      <c r="I148" s="251"/>
      <c r="J148" s="252"/>
      <c r="K148" s="253"/>
      <c r="L148" s="11"/>
      <c r="M148" s="7"/>
      <c r="N148" s="7"/>
      <c r="O148" s="7"/>
      <c r="P148" s="31"/>
      <c r="Q148" s="34"/>
      <c r="R148" s="7"/>
      <c r="S148" s="459"/>
      <c r="T148" s="460"/>
      <c r="U148" s="460"/>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220</v>
      </c>
      <c r="AY148" s="66" t="s">
        <v>220</v>
      </c>
      <c r="AZ148" s="1"/>
      <c r="BA148" s="1"/>
      <c r="BB148" s="1"/>
      <c r="BC148" s="1"/>
      <c r="BD148" s="1"/>
      <c r="BP148" s="15"/>
      <c r="BQ148" s="25" t="str">
        <f t="shared" si="23"/>
        <v/>
      </c>
      <c r="BR148" s="26" t="str">
        <f t="shared" si="24"/>
        <v/>
      </c>
      <c r="BS148" s="26" t="str">
        <f t="shared" si="25"/>
        <v/>
      </c>
      <c r="BT148" s="25" t="str">
        <f t="shared" si="26"/>
        <v/>
      </c>
      <c r="BU148" s="26" t="str">
        <f t="shared" si="27"/>
        <v/>
      </c>
      <c r="BV148" s="25" t="e">
        <f>IF(AND(#REF!="",#REF!="",#REF!="",#REF!=""),"",SUM(#REF!,#REF!,#REF!,#REF!,#REF!))</f>
        <v>#REF!</v>
      </c>
      <c r="BW148" s="26" t="str">
        <f t="shared" si="28"/>
        <v/>
      </c>
      <c r="BX148" s="25" t="str">
        <f t="shared" si="29"/>
        <v/>
      </c>
      <c r="BY148" s="26" t="str">
        <f t="shared" si="30"/>
        <v/>
      </c>
      <c r="BZ148" s="25" t="str">
        <f t="shared" si="31"/>
        <v/>
      </c>
      <c r="CA148" s="26" t="str">
        <f t="shared" si="32"/>
        <v/>
      </c>
      <c r="CB148" s="25" t="e">
        <f>IF(AND(#REF!="",#REF!="",#REF!="",#REF!=""),"",SUM(#REF!,#REF!,#REF!,#REF!,#REF!))</f>
        <v>#REF!</v>
      </c>
      <c r="CC148" s="26" t="str">
        <f t="shared" si="33"/>
        <v/>
      </c>
      <c r="CD148" s="23" t="e">
        <f>IF(AND(#REF!="",#REF!="",#REF!="",#REF!=""),"",SUM(#REF!,#REF!,#REF!,#REF!))</f>
        <v>#REF!</v>
      </c>
      <c r="CE148" s="23" t="str">
        <f t="shared" si="34"/>
        <v/>
      </c>
    </row>
    <row r="149" spans="1:83">
      <c r="A149" s="244">
        <v>143</v>
      </c>
      <c r="B149" s="245"/>
      <c r="C149" s="246"/>
      <c r="D149" s="247"/>
      <c r="E149" s="248"/>
      <c r="F149" s="249"/>
      <c r="G149" s="249"/>
      <c r="H149" s="250"/>
      <c r="I149" s="251"/>
      <c r="J149" s="252"/>
      <c r="K149" s="253"/>
      <c r="L149" s="11"/>
      <c r="M149" s="7"/>
      <c r="N149" s="7"/>
      <c r="O149" s="7"/>
      <c r="P149" s="31"/>
      <c r="Q149" s="34"/>
      <c r="R149" s="7"/>
      <c r="S149" s="459"/>
      <c r="T149" s="460"/>
      <c r="U149" s="460"/>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220</v>
      </c>
      <c r="AY149" s="66" t="s">
        <v>220</v>
      </c>
      <c r="AZ149" s="1"/>
      <c r="BA149" s="1"/>
      <c r="BB149" s="1"/>
      <c r="BC149" s="1"/>
      <c r="BD149" s="1"/>
      <c r="BP149" s="15"/>
      <c r="BQ149" s="25" t="str">
        <f t="shared" si="23"/>
        <v/>
      </c>
      <c r="BR149" s="26" t="str">
        <f t="shared" si="24"/>
        <v/>
      </c>
      <c r="BS149" s="26" t="str">
        <f t="shared" si="25"/>
        <v/>
      </c>
      <c r="BT149" s="25" t="str">
        <f t="shared" si="26"/>
        <v/>
      </c>
      <c r="BU149" s="26" t="str">
        <f t="shared" si="27"/>
        <v/>
      </c>
      <c r="BV149" s="25" t="e">
        <f>IF(AND(#REF!="",#REF!="",#REF!="",#REF!=""),"",SUM(#REF!,#REF!,#REF!,#REF!,#REF!))</f>
        <v>#REF!</v>
      </c>
      <c r="BW149" s="26" t="str">
        <f t="shared" si="28"/>
        <v/>
      </c>
      <c r="BX149" s="25" t="str">
        <f t="shared" si="29"/>
        <v/>
      </c>
      <c r="BY149" s="26" t="str">
        <f t="shared" si="30"/>
        <v/>
      </c>
      <c r="BZ149" s="25" t="str">
        <f t="shared" si="31"/>
        <v/>
      </c>
      <c r="CA149" s="26" t="str">
        <f t="shared" si="32"/>
        <v/>
      </c>
      <c r="CB149" s="25" t="e">
        <f>IF(AND(#REF!="",#REF!="",#REF!="",#REF!=""),"",SUM(#REF!,#REF!,#REF!,#REF!,#REF!))</f>
        <v>#REF!</v>
      </c>
      <c r="CC149" s="26" t="str">
        <f t="shared" si="33"/>
        <v/>
      </c>
      <c r="CD149" s="23" t="e">
        <f>IF(AND(#REF!="",#REF!="",#REF!="",#REF!=""),"",SUM(#REF!,#REF!,#REF!,#REF!))</f>
        <v>#REF!</v>
      </c>
      <c r="CE149" s="23" t="str">
        <f t="shared" si="34"/>
        <v/>
      </c>
    </row>
    <row r="150" spans="1:83">
      <c r="A150" s="244">
        <v>144</v>
      </c>
      <c r="B150" s="245"/>
      <c r="C150" s="246"/>
      <c r="D150" s="247"/>
      <c r="E150" s="248"/>
      <c r="F150" s="249"/>
      <c r="G150" s="249"/>
      <c r="H150" s="250"/>
      <c r="I150" s="251"/>
      <c r="J150" s="252"/>
      <c r="K150" s="253"/>
      <c r="L150" s="11"/>
      <c r="M150" s="7"/>
      <c r="N150" s="7"/>
      <c r="O150" s="7"/>
      <c r="P150" s="31"/>
      <c r="Q150" s="34"/>
      <c r="R150" s="7"/>
      <c r="S150" s="459"/>
      <c r="T150" s="460"/>
      <c r="U150" s="460"/>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220</v>
      </c>
      <c r="AY150" s="66" t="s">
        <v>220</v>
      </c>
      <c r="AZ150" s="1"/>
      <c r="BA150" s="1"/>
      <c r="BB150" s="1"/>
      <c r="BC150" s="1"/>
      <c r="BD150" s="1"/>
      <c r="BP150" s="15"/>
      <c r="BQ150" s="25" t="str">
        <f t="shared" si="23"/>
        <v/>
      </c>
      <c r="BR150" s="26" t="str">
        <f t="shared" si="24"/>
        <v/>
      </c>
      <c r="BS150" s="26" t="str">
        <f t="shared" si="25"/>
        <v/>
      </c>
      <c r="BT150" s="25" t="str">
        <f t="shared" si="26"/>
        <v/>
      </c>
      <c r="BU150" s="26" t="str">
        <f t="shared" si="27"/>
        <v/>
      </c>
      <c r="BV150" s="25" t="e">
        <f>IF(AND(#REF!="",#REF!="",#REF!="",#REF!=""),"",SUM(#REF!,#REF!,#REF!,#REF!,#REF!))</f>
        <v>#REF!</v>
      </c>
      <c r="BW150" s="26" t="str">
        <f t="shared" si="28"/>
        <v/>
      </c>
      <c r="BX150" s="25" t="str">
        <f t="shared" si="29"/>
        <v/>
      </c>
      <c r="BY150" s="26" t="str">
        <f t="shared" si="30"/>
        <v/>
      </c>
      <c r="BZ150" s="25" t="str">
        <f t="shared" si="31"/>
        <v/>
      </c>
      <c r="CA150" s="26" t="str">
        <f t="shared" si="32"/>
        <v/>
      </c>
      <c r="CB150" s="25" t="e">
        <f>IF(AND(#REF!="",#REF!="",#REF!="",#REF!=""),"",SUM(#REF!,#REF!,#REF!,#REF!,#REF!))</f>
        <v>#REF!</v>
      </c>
      <c r="CC150" s="26" t="str">
        <f t="shared" si="33"/>
        <v/>
      </c>
      <c r="CD150" s="23" t="e">
        <f>IF(AND(#REF!="",#REF!="",#REF!="",#REF!=""),"",SUM(#REF!,#REF!,#REF!,#REF!))</f>
        <v>#REF!</v>
      </c>
      <c r="CE150" s="23" t="str">
        <f t="shared" si="34"/>
        <v/>
      </c>
    </row>
    <row r="151" spans="1:83">
      <c r="A151" s="244">
        <v>145</v>
      </c>
      <c r="B151" s="245"/>
      <c r="C151" s="246"/>
      <c r="D151" s="247"/>
      <c r="E151" s="248"/>
      <c r="F151" s="249"/>
      <c r="G151" s="249"/>
      <c r="H151" s="250"/>
      <c r="I151" s="251"/>
      <c r="J151" s="252"/>
      <c r="K151" s="253"/>
      <c r="L151" s="11"/>
      <c r="M151" s="7"/>
      <c r="N151" s="7"/>
      <c r="O151" s="7"/>
      <c r="P151" s="31"/>
      <c r="Q151" s="34"/>
      <c r="R151" s="7"/>
      <c r="S151" s="459"/>
      <c r="T151" s="460"/>
      <c r="U151" s="460"/>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220</v>
      </c>
      <c r="AY151" s="66" t="s">
        <v>220</v>
      </c>
      <c r="AZ151" s="1"/>
      <c r="BA151" s="1"/>
      <c r="BB151" s="1"/>
      <c r="BC151" s="1"/>
      <c r="BD151" s="1"/>
      <c r="BP151" s="15"/>
      <c r="BQ151" s="25" t="str">
        <f t="shared" si="23"/>
        <v/>
      </c>
      <c r="BR151" s="26" t="str">
        <f t="shared" si="24"/>
        <v/>
      </c>
      <c r="BS151" s="26" t="str">
        <f t="shared" si="25"/>
        <v/>
      </c>
      <c r="BT151" s="25" t="str">
        <f t="shared" si="26"/>
        <v/>
      </c>
      <c r="BU151" s="26" t="str">
        <f t="shared" si="27"/>
        <v/>
      </c>
      <c r="BV151" s="25" t="e">
        <f>IF(AND(#REF!="",#REF!="",#REF!="",#REF!=""),"",SUM(#REF!,#REF!,#REF!,#REF!,#REF!))</f>
        <v>#REF!</v>
      </c>
      <c r="BW151" s="26" t="str">
        <f t="shared" si="28"/>
        <v/>
      </c>
      <c r="BX151" s="25" t="str">
        <f t="shared" si="29"/>
        <v/>
      </c>
      <c r="BY151" s="26" t="str">
        <f t="shared" si="30"/>
        <v/>
      </c>
      <c r="BZ151" s="25" t="str">
        <f t="shared" si="31"/>
        <v/>
      </c>
      <c r="CA151" s="26" t="str">
        <f t="shared" si="32"/>
        <v/>
      </c>
      <c r="CB151" s="25" t="e">
        <f>IF(AND(#REF!="",#REF!="",#REF!="",#REF!=""),"",SUM(#REF!,#REF!,#REF!,#REF!,#REF!))</f>
        <v>#REF!</v>
      </c>
      <c r="CC151" s="26" t="str">
        <f t="shared" si="33"/>
        <v/>
      </c>
      <c r="CD151" s="23" t="e">
        <f>IF(AND(#REF!="",#REF!="",#REF!="",#REF!=""),"",SUM(#REF!,#REF!,#REF!,#REF!))</f>
        <v>#REF!</v>
      </c>
      <c r="CE151" s="23" t="str">
        <f t="shared" si="34"/>
        <v/>
      </c>
    </row>
    <row r="152" spans="1:83">
      <c r="A152" s="244">
        <v>146</v>
      </c>
      <c r="B152" s="245"/>
      <c r="C152" s="246"/>
      <c r="D152" s="247"/>
      <c r="E152" s="248"/>
      <c r="F152" s="249"/>
      <c r="G152" s="249"/>
      <c r="H152" s="250"/>
      <c r="I152" s="251"/>
      <c r="J152" s="252"/>
      <c r="K152" s="253"/>
      <c r="L152" s="11"/>
      <c r="M152" s="7"/>
      <c r="N152" s="7"/>
      <c r="O152" s="7"/>
      <c r="P152" s="31"/>
      <c r="Q152" s="34"/>
      <c r="R152" s="7"/>
      <c r="S152" s="459"/>
      <c r="T152" s="460"/>
      <c r="U152" s="460"/>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220</v>
      </c>
      <c r="AY152" s="66" t="s">
        <v>220</v>
      </c>
      <c r="AZ152" s="1"/>
      <c r="BA152" s="1"/>
      <c r="BB152" s="1"/>
      <c r="BC152" s="1"/>
      <c r="BD152" s="1"/>
      <c r="BP152" s="15"/>
      <c r="BQ152" s="25" t="str">
        <f t="shared" si="23"/>
        <v/>
      </c>
      <c r="BR152" s="26" t="str">
        <f t="shared" si="24"/>
        <v/>
      </c>
      <c r="BS152" s="26" t="str">
        <f t="shared" si="25"/>
        <v/>
      </c>
      <c r="BT152" s="25" t="str">
        <f t="shared" si="26"/>
        <v/>
      </c>
      <c r="BU152" s="26" t="str">
        <f t="shared" si="27"/>
        <v/>
      </c>
      <c r="BV152" s="25" t="e">
        <f>IF(AND(#REF!="",#REF!="",#REF!="",#REF!=""),"",SUM(#REF!,#REF!,#REF!,#REF!,#REF!))</f>
        <v>#REF!</v>
      </c>
      <c r="BW152" s="26" t="str">
        <f t="shared" si="28"/>
        <v/>
      </c>
      <c r="BX152" s="25" t="str">
        <f t="shared" si="29"/>
        <v/>
      </c>
      <c r="BY152" s="26" t="str">
        <f t="shared" si="30"/>
        <v/>
      </c>
      <c r="BZ152" s="25" t="str">
        <f t="shared" si="31"/>
        <v/>
      </c>
      <c r="CA152" s="26" t="str">
        <f t="shared" si="32"/>
        <v/>
      </c>
      <c r="CB152" s="25" t="e">
        <f>IF(AND(#REF!="",#REF!="",#REF!="",#REF!=""),"",SUM(#REF!,#REF!,#REF!,#REF!,#REF!))</f>
        <v>#REF!</v>
      </c>
      <c r="CC152" s="26" t="str">
        <f t="shared" si="33"/>
        <v/>
      </c>
      <c r="CD152" s="23" t="e">
        <f>IF(AND(#REF!="",#REF!="",#REF!="",#REF!=""),"",SUM(#REF!,#REF!,#REF!,#REF!))</f>
        <v>#REF!</v>
      </c>
      <c r="CE152" s="23" t="str">
        <f t="shared" si="34"/>
        <v/>
      </c>
    </row>
    <row r="153" spans="1:83">
      <c r="A153" s="244">
        <v>147</v>
      </c>
      <c r="B153" s="245"/>
      <c r="C153" s="246"/>
      <c r="D153" s="247"/>
      <c r="E153" s="248"/>
      <c r="F153" s="249"/>
      <c r="G153" s="249"/>
      <c r="H153" s="250"/>
      <c r="I153" s="251"/>
      <c r="J153" s="252"/>
      <c r="K153" s="253"/>
      <c r="L153" s="11"/>
      <c r="M153" s="7"/>
      <c r="N153" s="7"/>
      <c r="O153" s="7"/>
      <c r="P153" s="31"/>
      <c r="Q153" s="34"/>
      <c r="R153" s="7"/>
      <c r="S153" s="459"/>
      <c r="T153" s="460"/>
      <c r="U153" s="460"/>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220</v>
      </c>
      <c r="AY153" s="66" t="s">
        <v>220</v>
      </c>
      <c r="AZ153" s="1"/>
      <c r="BA153" s="1"/>
      <c r="BB153" s="1"/>
      <c r="BC153" s="1"/>
      <c r="BD153" s="1"/>
      <c r="BP153" s="15"/>
      <c r="BQ153" s="25" t="str">
        <f t="shared" si="23"/>
        <v/>
      </c>
      <c r="BR153" s="26" t="str">
        <f t="shared" si="24"/>
        <v/>
      </c>
      <c r="BS153" s="26" t="str">
        <f t="shared" si="25"/>
        <v/>
      </c>
      <c r="BT153" s="25" t="str">
        <f t="shared" si="26"/>
        <v/>
      </c>
      <c r="BU153" s="26" t="str">
        <f t="shared" si="27"/>
        <v/>
      </c>
      <c r="BV153" s="25" t="e">
        <f>IF(AND(#REF!="",#REF!="",#REF!="",#REF!=""),"",SUM(#REF!,#REF!,#REF!,#REF!,#REF!))</f>
        <v>#REF!</v>
      </c>
      <c r="BW153" s="26" t="str">
        <f t="shared" si="28"/>
        <v/>
      </c>
      <c r="BX153" s="25" t="str">
        <f t="shared" si="29"/>
        <v/>
      </c>
      <c r="BY153" s="26" t="str">
        <f t="shared" si="30"/>
        <v/>
      </c>
      <c r="BZ153" s="25" t="str">
        <f t="shared" si="31"/>
        <v/>
      </c>
      <c r="CA153" s="26" t="str">
        <f t="shared" si="32"/>
        <v/>
      </c>
      <c r="CB153" s="25" t="e">
        <f>IF(AND(#REF!="",#REF!="",#REF!="",#REF!=""),"",SUM(#REF!,#REF!,#REF!,#REF!,#REF!))</f>
        <v>#REF!</v>
      </c>
      <c r="CC153" s="26" t="str">
        <f t="shared" si="33"/>
        <v/>
      </c>
      <c r="CD153" s="23" t="e">
        <f>IF(AND(#REF!="",#REF!="",#REF!="",#REF!=""),"",SUM(#REF!,#REF!,#REF!,#REF!))</f>
        <v>#REF!</v>
      </c>
      <c r="CE153" s="23" t="str">
        <f t="shared" si="34"/>
        <v/>
      </c>
    </row>
    <row r="154" spans="1:83">
      <c r="A154" s="244">
        <v>148</v>
      </c>
      <c r="B154" s="245"/>
      <c r="C154" s="246"/>
      <c r="D154" s="247"/>
      <c r="E154" s="248"/>
      <c r="F154" s="249"/>
      <c r="G154" s="249"/>
      <c r="H154" s="250"/>
      <c r="I154" s="251"/>
      <c r="J154" s="252"/>
      <c r="K154" s="253"/>
      <c r="L154" s="11"/>
      <c r="M154" s="7"/>
      <c r="N154" s="7"/>
      <c r="O154" s="7"/>
      <c r="P154" s="31"/>
      <c r="Q154" s="34"/>
      <c r="R154" s="7"/>
      <c r="S154" s="459"/>
      <c r="T154" s="460"/>
      <c r="U154" s="460"/>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220</v>
      </c>
      <c r="AY154" s="66" t="s">
        <v>220</v>
      </c>
      <c r="AZ154" s="1"/>
      <c r="BA154" s="1"/>
      <c r="BB154" s="1"/>
      <c r="BC154" s="1"/>
      <c r="BD154" s="1"/>
      <c r="BP154" s="15"/>
      <c r="BQ154" s="25" t="str">
        <f t="shared" si="23"/>
        <v/>
      </c>
      <c r="BR154" s="26" t="str">
        <f t="shared" si="24"/>
        <v/>
      </c>
      <c r="BS154" s="26" t="str">
        <f t="shared" si="25"/>
        <v/>
      </c>
      <c r="BT154" s="25" t="str">
        <f t="shared" si="26"/>
        <v/>
      </c>
      <c r="BU154" s="26" t="str">
        <f t="shared" si="27"/>
        <v/>
      </c>
      <c r="BV154" s="25" t="e">
        <f>IF(AND(#REF!="",#REF!="",#REF!="",#REF!=""),"",SUM(#REF!,#REF!,#REF!,#REF!,#REF!))</f>
        <v>#REF!</v>
      </c>
      <c r="BW154" s="26" t="str">
        <f t="shared" si="28"/>
        <v/>
      </c>
      <c r="BX154" s="25" t="str">
        <f t="shared" si="29"/>
        <v/>
      </c>
      <c r="BY154" s="26" t="str">
        <f t="shared" si="30"/>
        <v/>
      </c>
      <c r="BZ154" s="25" t="str">
        <f t="shared" si="31"/>
        <v/>
      </c>
      <c r="CA154" s="26" t="str">
        <f t="shared" si="32"/>
        <v/>
      </c>
      <c r="CB154" s="25" t="e">
        <f>IF(AND(#REF!="",#REF!="",#REF!="",#REF!=""),"",SUM(#REF!,#REF!,#REF!,#REF!,#REF!))</f>
        <v>#REF!</v>
      </c>
      <c r="CC154" s="26" t="str">
        <f t="shared" si="33"/>
        <v/>
      </c>
      <c r="CD154" s="23" t="e">
        <f>IF(AND(#REF!="",#REF!="",#REF!="",#REF!=""),"",SUM(#REF!,#REF!,#REF!,#REF!))</f>
        <v>#REF!</v>
      </c>
      <c r="CE154" s="23" t="str">
        <f t="shared" si="34"/>
        <v/>
      </c>
    </row>
    <row r="155" spans="1:83">
      <c r="A155" s="244">
        <v>149</v>
      </c>
      <c r="B155" s="245"/>
      <c r="C155" s="246"/>
      <c r="D155" s="247"/>
      <c r="E155" s="248"/>
      <c r="F155" s="249"/>
      <c r="G155" s="249"/>
      <c r="H155" s="250"/>
      <c r="I155" s="251"/>
      <c r="J155" s="252"/>
      <c r="K155" s="253"/>
      <c r="L155" s="11"/>
      <c r="M155" s="7"/>
      <c r="N155" s="7"/>
      <c r="O155" s="7"/>
      <c r="P155" s="31"/>
      <c r="Q155" s="34"/>
      <c r="R155" s="7"/>
      <c r="S155" s="459"/>
      <c r="T155" s="460"/>
      <c r="U155" s="460"/>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220</v>
      </c>
      <c r="AY155" s="66" t="s">
        <v>220</v>
      </c>
      <c r="AZ155" s="1"/>
      <c r="BA155" s="1"/>
      <c r="BB155" s="1"/>
      <c r="BC155" s="1"/>
      <c r="BD155" s="1"/>
      <c r="BP155" s="15"/>
      <c r="BQ155" s="25" t="str">
        <f t="shared" si="23"/>
        <v/>
      </c>
      <c r="BR155" s="26" t="str">
        <f t="shared" si="24"/>
        <v/>
      </c>
      <c r="BS155" s="26" t="str">
        <f t="shared" si="25"/>
        <v/>
      </c>
      <c r="BT155" s="25" t="str">
        <f t="shared" si="26"/>
        <v/>
      </c>
      <c r="BU155" s="26" t="str">
        <f t="shared" si="27"/>
        <v/>
      </c>
      <c r="BV155" s="25" t="e">
        <f>IF(AND(#REF!="",#REF!="",#REF!="",#REF!=""),"",SUM(#REF!,#REF!,#REF!,#REF!,#REF!))</f>
        <v>#REF!</v>
      </c>
      <c r="BW155" s="26" t="str">
        <f t="shared" si="28"/>
        <v/>
      </c>
      <c r="BX155" s="25" t="str">
        <f t="shared" si="29"/>
        <v/>
      </c>
      <c r="BY155" s="26" t="str">
        <f t="shared" si="30"/>
        <v/>
      </c>
      <c r="BZ155" s="25" t="str">
        <f t="shared" si="31"/>
        <v/>
      </c>
      <c r="CA155" s="26" t="str">
        <f t="shared" si="32"/>
        <v/>
      </c>
      <c r="CB155" s="25" t="e">
        <f>IF(AND(#REF!="",#REF!="",#REF!="",#REF!=""),"",SUM(#REF!,#REF!,#REF!,#REF!,#REF!))</f>
        <v>#REF!</v>
      </c>
      <c r="CC155" s="26" t="str">
        <f t="shared" si="33"/>
        <v/>
      </c>
      <c r="CD155" s="23" t="e">
        <f>IF(AND(#REF!="",#REF!="",#REF!="",#REF!=""),"",SUM(#REF!,#REF!,#REF!,#REF!))</f>
        <v>#REF!</v>
      </c>
      <c r="CE155" s="23" t="str">
        <f t="shared" si="34"/>
        <v/>
      </c>
    </row>
    <row r="156" spans="1:83">
      <c r="A156" s="244">
        <v>150</v>
      </c>
      <c r="B156" s="245"/>
      <c r="C156" s="246"/>
      <c r="D156" s="247"/>
      <c r="E156" s="248"/>
      <c r="F156" s="249"/>
      <c r="G156" s="249"/>
      <c r="H156" s="250"/>
      <c r="I156" s="251"/>
      <c r="J156" s="252"/>
      <c r="K156" s="253"/>
      <c r="L156" s="11"/>
      <c r="M156" s="7"/>
      <c r="N156" s="7"/>
      <c r="O156" s="7"/>
      <c r="P156" s="31"/>
      <c r="Q156" s="34"/>
      <c r="R156" s="7"/>
      <c r="S156" s="459"/>
      <c r="T156" s="460"/>
      <c r="U156" s="460"/>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220</v>
      </c>
      <c r="AY156" s="66" t="s">
        <v>220</v>
      </c>
      <c r="AZ156" s="1"/>
      <c r="BA156" s="1"/>
      <c r="BB156" s="1"/>
      <c r="BC156" s="1"/>
      <c r="BD156" s="1"/>
      <c r="BP156" s="15"/>
      <c r="BQ156" s="25" t="str">
        <f t="shared" si="23"/>
        <v/>
      </c>
      <c r="BR156" s="26" t="str">
        <f t="shared" si="24"/>
        <v/>
      </c>
      <c r="BS156" s="26" t="str">
        <f t="shared" si="25"/>
        <v/>
      </c>
      <c r="BT156" s="25" t="str">
        <f t="shared" si="26"/>
        <v/>
      </c>
      <c r="BU156" s="26" t="str">
        <f t="shared" si="27"/>
        <v/>
      </c>
      <c r="BV156" s="25" t="e">
        <f>IF(AND(#REF!="",#REF!="",#REF!="",#REF!=""),"",SUM(#REF!,#REF!,#REF!,#REF!,#REF!))</f>
        <v>#REF!</v>
      </c>
      <c r="BW156" s="26" t="str">
        <f t="shared" si="28"/>
        <v/>
      </c>
      <c r="BX156" s="25" t="str">
        <f t="shared" si="29"/>
        <v/>
      </c>
      <c r="BY156" s="26" t="str">
        <f t="shared" si="30"/>
        <v/>
      </c>
      <c r="BZ156" s="25" t="str">
        <f t="shared" si="31"/>
        <v/>
      </c>
      <c r="CA156" s="26" t="str">
        <f t="shared" si="32"/>
        <v/>
      </c>
      <c r="CB156" s="25" t="e">
        <f>IF(AND(#REF!="",#REF!="",#REF!="",#REF!=""),"",SUM(#REF!,#REF!,#REF!,#REF!,#REF!))</f>
        <v>#REF!</v>
      </c>
      <c r="CC156" s="26" t="str">
        <f t="shared" si="33"/>
        <v/>
      </c>
      <c r="CD156" s="23" t="e">
        <f>IF(AND(#REF!="",#REF!="",#REF!="",#REF!=""),"",SUM(#REF!,#REF!,#REF!,#REF!))</f>
        <v>#REF!</v>
      </c>
      <c r="CE156" s="23" t="str">
        <f t="shared" si="34"/>
        <v/>
      </c>
    </row>
    <row r="157" spans="1:83">
      <c r="A157" s="244">
        <v>151</v>
      </c>
      <c r="B157" s="245"/>
      <c r="C157" s="246"/>
      <c r="D157" s="247"/>
      <c r="E157" s="248"/>
      <c r="F157" s="249"/>
      <c r="G157" s="249"/>
      <c r="H157" s="250"/>
      <c r="I157" s="251"/>
      <c r="J157" s="252"/>
      <c r="K157" s="253"/>
      <c r="L157" s="11"/>
      <c r="M157" s="7"/>
      <c r="N157" s="7"/>
      <c r="O157" s="7"/>
      <c r="P157" s="31"/>
      <c r="Q157" s="34"/>
      <c r="R157" s="7"/>
      <c r="S157" s="459"/>
      <c r="T157" s="460"/>
      <c r="U157" s="460"/>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220</v>
      </c>
      <c r="AY157" s="66" t="s">
        <v>220</v>
      </c>
      <c r="AZ157" s="1"/>
      <c r="BA157" s="1"/>
      <c r="BB157" s="1"/>
      <c r="BC157" s="1"/>
      <c r="BD157" s="1"/>
      <c r="BP157" s="15"/>
      <c r="BQ157" s="25" t="str">
        <f t="shared" si="23"/>
        <v/>
      </c>
      <c r="BR157" s="26" t="str">
        <f t="shared" si="24"/>
        <v/>
      </c>
      <c r="BS157" s="26" t="str">
        <f t="shared" si="25"/>
        <v/>
      </c>
      <c r="BT157" s="25" t="str">
        <f t="shared" si="26"/>
        <v/>
      </c>
      <c r="BU157" s="26" t="str">
        <f t="shared" si="27"/>
        <v/>
      </c>
      <c r="BV157" s="25" t="e">
        <f>IF(AND(#REF!="",#REF!="",#REF!="",#REF!=""),"",SUM(#REF!,#REF!,#REF!,#REF!,#REF!))</f>
        <v>#REF!</v>
      </c>
      <c r="BW157" s="26" t="str">
        <f t="shared" si="28"/>
        <v/>
      </c>
      <c r="BX157" s="25" t="str">
        <f t="shared" si="29"/>
        <v/>
      </c>
      <c r="BY157" s="26" t="str">
        <f t="shared" si="30"/>
        <v/>
      </c>
      <c r="BZ157" s="25" t="str">
        <f t="shared" si="31"/>
        <v/>
      </c>
      <c r="CA157" s="26" t="str">
        <f t="shared" si="32"/>
        <v/>
      </c>
      <c r="CB157" s="25" t="e">
        <f>IF(AND(#REF!="",#REF!="",#REF!="",#REF!=""),"",SUM(#REF!,#REF!,#REF!,#REF!,#REF!))</f>
        <v>#REF!</v>
      </c>
      <c r="CC157" s="26" t="str">
        <f t="shared" si="33"/>
        <v/>
      </c>
      <c r="CD157" s="23" t="e">
        <f>IF(AND(#REF!="",#REF!="",#REF!="",#REF!=""),"",SUM(#REF!,#REF!,#REF!,#REF!))</f>
        <v>#REF!</v>
      </c>
      <c r="CE157" s="23" t="str">
        <f t="shared" si="34"/>
        <v/>
      </c>
    </row>
    <row r="158" spans="1:83">
      <c r="A158" s="244">
        <v>152</v>
      </c>
      <c r="B158" s="245"/>
      <c r="C158" s="246"/>
      <c r="D158" s="247"/>
      <c r="E158" s="248"/>
      <c r="F158" s="249"/>
      <c r="G158" s="249"/>
      <c r="H158" s="250"/>
      <c r="I158" s="251"/>
      <c r="J158" s="252"/>
      <c r="K158" s="253"/>
      <c r="L158" s="11"/>
      <c r="M158" s="7"/>
      <c r="N158" s="7"/>
      <c r="O158" s="7"/>
      <c r="P158" s="31"/>
      <c r="Q158" s="34"/>
      <c r="R158" s="7"/>
      <c r="S158" s="459"/>
      <c r="T158" s="460"/>
      <c r="U158" s="460"/>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220</v>
      </c>
      <c r="AY158" s="66" t="s">
        <v>220</v>
      </c>
      <c r="AZ158" s="1"/>
      <c r="BA158" s="1"/>
      <c r="BB158" s="1"/>
      <c r="BC158" s="1"/>
      <c r="BD158" s="1"/>
      <c r="BP158" s="15"/>
      <c r="BQ158" s="25" t="str">
        <f t="shared" si="23"/>
        <v/>
      </c>
      <c r="BR158" s="26" t="str">
        <f t="shared" si="24"/>
        <v/>
      </c>
      <c r="BS158" s="26" t="str">
        <f t="shared" si="25"/>
        <v/>
      </c>
      <c r="BT158" s="25" t="str">
        <f t="shared" si="26"/>
        <v/>
      </c>
      <c r="BU158" s="26" t="str">
        <f t="shared" si="27"/>
        <v/>
      </c>
      <c r="BV158" s="25" t="e">
        <f>IF(AND(#REF!="",#REF!="",#REF!="",#REF!=""),"",SUM(#REF!,#REF!,#REF!,#REF!,#REF!))</f>
        <v>#REF!</v>
      </c>
      <c r="BW158" s="26" t="str">
        <f t="shared" si="28"/>
        <v/>
      </c>
      <c r="BX158" s="25" t="str">
        <f t="shared" si="29"/>
        <v/>
      </c>
      <c r="BY158" s="26" t="str">
        <f t="shared" si="30"/>
        <v/>
      </c>
      <c r="BZ158" s="25" t="str">
        <f t="shared" si="31"/>
        <v/>
      </c>
      <c r="CA158" s="26" t="str">
        <f t="shared" si="32"/>
        <v/>
      </c>
      <c r="CB158" s="25" t="e">
        <f>IF(AND(#REF!="",#REF!="",#REF!="",#REF!=""),"",SUM(#REF!,#REF!,#REF!,#REF!,#REF!))</f>
        <v>#REF!</v>
      </c>
      <c r="CC158" s="26" t="str">
        <f t="shared" si="33"/>
        <v/>
      </c>
      <c r="CD158" s="23" t="e">
        <f>IF(AND(#REF!="",#REF!="",#REF!="",#REF!=""),"",SUM(#REF!,#REF!,#REF!,#REF!))</f>
        <v>#REF!</v>
      </c>
      <c r="CE158" s="23" t="str">
        <f t="shared" si="34"/>
        <v/>
      </c>
    </row>
    <row r="159" spans="1:83">
      <c r="A159" s="244">
        <v>153</v>
      </c>
      <c r="B159" s="245"/>
      <c r="C159" s="246"/>
      <c r="D159" s="247"/>
      <c r="E159" s="248"/>
      <c r="F159" s="249"/>
      <c r="G159" s="249"/>
      <c r="H159" s="250"/>
      <c r="I159" s="251"/>
      <c r="J159" s="252"/>
      <c r="K159" s="253"/>
      <c r="L159" s="11"/>
      <c r="M159" s="7"/>
      <c r="N159" s="7"/>
      <c r="O159" s="7"/>
      <c r="P159" s="31"/>
      <c r="Q159" s="34"/>
      <c r="R159" s="7"/>
      <c r="S159" s="459"/>
      <c r="T159" s="460"/>
      <c r="U159" s="460"/>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220</v>
      </c>
      <c r="AY159" s="66" t="s">
        <v>220</v>
      </c>
      <c r="AZ159" s="1"/>
      <c r="BA159" s="1"/>
      <c r="BB159" s="1"/>
      <c r="BC159" s="1"/>
      <c r="BD159" s="1"/>
      <c r="BP159" s="15"/>
      <c r="BQ159" s="25" t="str">
        <f t="shared" si="23"/>
        <v/>
      </c>
      <c r="BR159" s="26" t="str">
        <f t="shared" si="24"/>
        <v/>
      </c>
      <c r="BS159" s="26" t="str">
        <f t="shared" si="25"/>
        <v/>
      </c>
      <c r="BT159" s="25" t="str">
        <f t="shared" si="26"/>
        <v/>
      </c>
      <c r="BU159" s="26" t="str">
        <f t="shared" si="27"/>
        <v/>
      </c>
      <c r="BV159" s="25" t="e">
        <f>IF(AND(#REF!="",#REF!="",#REF!="",#REF!=""),"",SUM(#REF!,#REF!,#REF!,#REF!,#REF!))</f>
        <v>#REF!</v>
      </c>
      <c r="BW159" s="26" t="str">
        <f t="shared" si="28"/>
        <v/>
      </c>
      <c r="BX159" s="25" t="str">
        <f t="shared" si="29"/>
        <v/>
      </c>
      <c r="BY159" s="26" t="str">
        <f t="shared" si="30"/>
        <v/>
      </c>
      <c r="BZ159" s="25" t="str">
        <f t="shared" si="31"/>
        <v/>
      </c>
      <c r="CA159" s="26" t="str">
        <f t="shared" si="32"/>
        <v/>
      </c>
      <c r="CB159" s="25" t="e">
        <f>IF(AND(#REF!="",#REF!="",#REF!="",#REF!=""),"",SUM(#REF!,#REF!,#REF!,#REF!,#REF!))</f>
        <v>#REF!</v>
      </c>
      <c r="CC159" s="26" t="str">
        <f t="shared" si="33"/>
        <v/>
      </c>
      <c r="CD159" s="23" t="e">
        <f>IF(AND(#REF!="",#REF!="",#REF!="",#REF!=""),"",SUM(#REF!,#REF!,#REF!,#REF!))</f>
        <v>#REF!</v>
      </c>
      <c r="CE159" s="23" t="str">
        <f t="shared" si="34"/>
        <v/>
      </c>
    </row>
    <row r="160" spans="1:83">
      <c r="A160" s="244">
        <v>154</v>
      </c>
      <c r="B160" s="245"/>
      <c r="C160" s="246"/>
      <c r="D160" s="247"/>
      <c r="E160" s="248"/>
      <c r="F160" s="249"/>
      <c r="G160" s="249"/>
      <c r="H160" s="250"/>
      <c r="I160" s="251"/>
      <c r="J160" s="252"/>
      <c r="K160" s="253"/>
      <c r="L160" s="11"/>
      <c r="M160" s="7"/>
      <c r="N160" s="7"/>
      <c r="O160" s="7"/>
      <c r="P160" s="31"/>
      <c r="Q160" s="34"/>
      <c r="R160" s="7"/>
      <c r="S160" s="459"/>
      <c r="T160" s="460"/>
      <c r="U160" s="460"/>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220</v>
      </c>
      <c r="AY160" s="66" t="s">
        <v>220</v>
      </c>
      <c r="AZ160" s="1"/>
      <c r="BA160" s="1"/>
      <c r="BB160" s="1"/>
      <c r="BC160" s="1"/>
      <c r="BD160" s="1"/>
      <c r="BP160" s="15"/>
      <c r="BQ160" s="25" t="str">
        <f t="shared" si="23"/>
        <v/>
      </c>
      <c r="BR160" s="26" t="str">
        <f t="shared" si="24"/>
        <v/>
      </c>
      <c r="BS160" s="26" t="str">
        <f t="shared" si="25"/>
        <v/>
      </c>
      <c r="BT160" s="25" t="str">
        <f t="shared" si="26"/>
        <v/>
      </c>
      <c r="BU160" s="26" t="str">
        <f t="shared" si="27"/>
        <v/>
      </c>
      <c r="BV160" s="25" t="e">
        <f>IF(AND(#REF!="",#REF!="",#REF!="",#REF!=""),"",SUM(#REF!,#REF!,#REF!,#REF!,#REF!))</f>
        <v>#REF!</v>
      </c>
      <c r="BW160" s="26" t="str">
        <f t="shared" si="28"/>
        <v/>
      </c>
      <c r="BX160" s="25" t="str">
        <f t="shared" si="29"/>
        <v/>
      </c>
      <c r="BY160" s="26" t="str">
        <f t="shared" si="30"/>
        <v/>
      </c>
      <c r="BZ160" s="25" t="str">
        <f t="shared" si="31"/>
        <v/>
      </c>
      <c r="CA160" s="26" t="str">
        <f t="shared" si="32"/>
        <v/>
      </c>
      <c r="CB160" s="25" t="e">
        <f>IF(AND(#REF!="",#REF!="",#REF!="",#REF!=""),"",SUM(#REF!,#REF!,#REF!,#REF!,#REF!))</f>
        <v>#REF!</v>
      </c>
      <c r="CC160" s="26" t="str">
        <f t="shared" si="33"/>
        <v/>
      </c>
      <c r="CD160" s="23" t="e">
        <f>IF(AND(#REF!="",#REF!="",#REF!="",#REF!=""),"",SUM(#REF!,#REF!,#REF!,#REF!))</f>
        <v>#REF!</v>
      </c>
      <c r="CE160" s="23" t="str">
        <f t="shared" si="34"/>
        <v/>
      </c>
    </row>
    <row r="161" spans="1:83">
      <c r="A161" s="244">
        <v>155</v>
      </c>
      <c r="B161" s="245"/>
      <c r="C161" s="246"/>
      <c r="D161" s="247"/>
      <c r="E161" s="248"/>
      <c r="F161" s="249"/>
      <c r="G161" s="249"/>
      <c r="H161" s="250"/>
      <c r="I161" s="251"/>
      <c r="J161" s="252"/>
      <c r="K161" s="253"/>
      <c r="L161" s="11"/>
      <c r="M161" s="7"/>
      <c r="N161" s="7"/>
      <c r="O161" s="7"/>
      <c r="P161" s="31"/>
      <c r="Q161" s="34"/>
      <c r="R161" s="7"/>
      <c r="S161" s="459"/>
      <c r="T161" s="460"/>
      <c r="U161" s="460"/>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220</v>
      </c>
      <c r="AY161" s="66" t="s">
        <v>220</v>
      </c>
      <c r="AZ161" s="1"/>
      <c r="BA161" s="1"/>
      <c r="BB161" s="1"/>
      <c r="BC161" s="1"/>
      <c r="BD161" s="1"/>
      <c r="BP161" s="15"/>
      <c r="BQ161" s="25" t="str">
        <f t="shared" si="23"/>
        <v/>
      </c>
      <c r="BR161" s="26" t="str">
        <f t="shared" si="24"/>
        <v/>
      </c>
      <c r="BS161" s="26" t="str">
        <f t="shared" si="25"/>
        <v/>
      </c>
      <c r="BT161" s="25" t="str">
        <f t="shared" si="26"/>
        <v/>
      </c>
      <c r="BU161" s="26" t="str">
        <f t="shared" si="27"/>
        <v/>
      </c>
      <c r="BV161" s="25" t="e">
        <f>IF(AND(#REF!="",#REF!="",#REF!="",#REF!=""),"",SUM(#REF!,#REF!,#REF!,#REF!,#REF!))</f>
        <v>#REF!</v>
      </c>
      <c r="BW161" s="26" t="str">
        <f t="shared" si="28"/>
        <v/>
      </c>
      <c r="BX161" s="25" t="str">
        <f t="shared" si="29"/>
        <v/>
      </c>
      <c r="BY161" s="26" t="str">
        <f t="shared" si="30"/>
        <v/>
      </c>
      <c r="BZ161" s="25" t="str">
        <f t="shared" si="31"/>
        <v/>
      </c>
      <c r="CA161" s="26" t="str">
        <f t="shared" si="32"/>
        <v/>
      </c>
      <c r="CB161" s="25" t="e">
        <f>IF(AND(#REF!="",#REF!="",#REF!="",#REF!=""),"",SUM(#REF!,#REF!,#REF!,#REF!,#REF!))</f>
        <v>#REF!</v>
      </c>
      <c r="CC161" s="26" t="str">
        <f t="shared" si="33"/>
        <v/>
      </c>
      <c r="CD161" s="23" t="e">
        <f>IF(AND(#REF!="",#REF!="",#REF!="",#REF!=""),"",SUM(#REF!,#REF!,#REF!,#REF!))</f>
        <v>#REF!</v>
      </c>
      <c r="CE161" s="23" t="str">
        <f t="shared" si="34"/>
        <v/>
      </c>
    </row>
    <row r="162" spans="1:83">
      <c r="A162" s="244">
        <v>156</v>
      </c>
      <c r="B162" s="245"/>
      <c r="C162" s="246"/>
      <c r="D162" s="247"/>
      <c r="E162" s="248"/>
      <c r="F162" s="249"/>
      <c r="G162" s="249"/>
      <c r="H162" s="250"/>
      <c r="I162" s="251"/>
      <c r="J162" s="252"/>
      <c r="K162" s="253"/>
      <c r="L162" s="11"/>
      <c r="M162" s="7"/>
      <c r="N162" s="7"/>
      <c r="O162" s="7"/>
      <c r="P162" s="31"/>
      <c r="Q162" s="34"/>
      <c r="R162" s="7"/>
      <c r="S162" s="459"/>
      <c r="T162" s="460"/>
      <c r="U162" s="460"/>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220</v>
      </c>
      <c r="AY162" s="66" t="s">
        <v>220</v>
      </c>
      <c r="AZ162" s="1"/>
      <c r="BA162" s="1"/>
      <c r="BB162" s="1"/>
      <c r="BC162" s="1"/>
      <c r="BD162" s="1"/>
      <c r="BP162" s="15"/>
      <c r="BQ162" s="25" t="str">
        <f t="shared" si="23"/>
        <v/>
      </c>
      <c r="BR162" s="26" t="str">
        <f t="shared" si="24"/>
        <v/>
      </c>
      <c r="BS162" s="26" t="str">
        <f t="shared" si="25"/>
        <v/>
      </c>
      <c r="BT162" s="25" t="str">
        <f t="shared" si="26"/>
        <v/>
      </c>
      <c r="BU162" s="26" t="str">
        <f t="shared" si="27"/>
        <v/>
      </c>
      <c r="BV162" s="25" t="e">
        <f>IF(AND(#REF!="",#REF!="",#REF!="",#REF!=""),"",SUM(#REF!,#REF!,#REF!,#REF!,#REF!))</f>
        <v>#REF!</v>
      </c>
      <c r="BW162" s="26" t="str">
        <f t="shared" si="28"/>
        <v/>
      </c>
      <c r="BX162" s="25" t="str">
        <f t="shared" si="29"/>
        <v/>
      </c>
      <c r="BY162" s="26" t="str">
        <f t="shared" si="30"/>
        <v/>
      </c>
      <c r="BZ162" s="25" t="str">
        <f t="shared" si="31"/>
        <v/>
      </c>
      <c r="CA162" s="26" t="str">
        <f t="shared" si="32"/>
        <v/>
      </c>
      <c r="CB162" s="25" t="e">
        <f>IF(AND(#REF!="",#REF!="",#REF!="",#REF!=""),"",SUM(#REF!,#REF!,#REF!,#REF!,#REF!))</f>
        <v>#REF!</v>
      </c>
      <c r="CC162" s="26" t="str">
        <f t="shared" si="33"/>
        <v/>
      </c>
      <c r="CD162" s="23" t="e">
        <f>IF(AND(#REF!="",#REF!="",#REF!="",#REF!=""),"",SUM(#REF!,#REF!,#REF!,#REF!))</f>
        <v>#REF!</v>
      </c>
      <c r="CE162" s="23" t="str">
        <f t="shared" si="34"/>
        <v/>
      </c>
    </row>
    <row r="163" spans="1:83">
      <c r="A163" s="244">
        <v>157</v>
      </c>
      <c r="B163" s="245"/>
      <c r="C163" s="246"/>
      <c r="D163" s="247"/>
      <c r="E163" s="248"/>
      <c r="F163" s="249"/>
      <c r="G163" s="249"/>
      <c r="H163" s="250"/>
      <c r="I163" s="251"/>
      <c r="J163" s="252"/>
      <c r="K163" s="253"/>
      <c r="L163" s="11"/>
      <c r="M163" s="7"/>
      <c r="N163" s="7"/>
      <c r="O163" s="7"/>
      <c r="P163" s="31"/>
      <c r="Q163" s="34"/>
      <c r="R163" s="7"/>
      <c r="S163" s="459"/>
      <c r="T163" s="460"/>
      <c r="U163" s="460"/>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220</v>
      </c>
      <c r="AY163" s="66" t="s">
        <v>220</v>
      </c>
      <c r="AZ163" s="1"/>
      <c r="BA163" s="1"/>
      <c r="BB163" s="1"/>
      <c r="BC163" s="1"/>
      <c r="BD163" s="1"/>
      <c r="BP163" s="15"/>
      <c r="BQ163" s="25" t="str">
        <f t="shared" si="23"/>
        <v/>
      </c>
      <c r="BR163" s="26" t="str">
        <f t="shared" si="24"/>
        <v/>
      </c>
      <c r="BS163" s="26" t="str">
        <f t="shared" si="25"/>
        <v/>
      </c>
      <c r="BT163" s="25" t="str">
        <f t="shared" si="26"/>
        <v/>
      </c>
      <c r="BU163" s="26" t="str">
        <f t="shared" si="27"/>
        <v/>
      </c>
      <c r="BV163" s="25" t="e">
        <f>IF(AND(#REF!="",#REF!="",#REF!="",#REF!=""),"",SUM(#REF!,#REF!,#REF!,#REF!,#REF!))</f>
        <v>#REF!</v>
      </c>
      <c r="BW163" s="26" t="str">
        <f t="shared" si="28"/>
        <v/>
      </c>
      <c r="BX163" s="25" t="str">
        <f t="shared" si="29"/>
        <v/>
      </c>
      <c r="BY163" s="26" t="str">
        <f t="shared" si="30"/>
        <v/>
      </c>
      <c r="BZ163" s="25" t="str">
        <f t="shared" si="31"/>
        <v/>
      </c>
      <c r="CA163" s="26" t="str">
        <f t="shared" si="32"/>
        <v/>
      </c>
      <c r="CB163" s="25" t="e">
        <f>IF(AND(#REF!="",#REF!="",#REF!="",#REF!=""),"",SUM(#REF!,#REF!,#REF!,#REF!,#REF!))</f>
        <v>#REF!</v>
      </c>
      <c r="CC163" s="26" t="str">
        <f t="shared" si="33"/>
        <v/>
      </c>
      <c r="CD163" s="23" t="e">
        <f>IF(AND(#REF!="",#REF!="",#REF!="",#REF!=""),"",SUM(#REF!,#REF!,#REF!,#REF!))</f>
        <v>#REF!</v>
      </c>
      <c r="CE163" s="23" t="str">
        <f t="shared" si="34"/>
        <v/>
      </c>
    </row>
    <row r="164" spans="1:83">
      <c r="A164" s="244">
        <v>158</v>
      </c>
      <c r="B164" s="245"/>
      <c r="C164" s="246"/>
      <c r="D164" s="247"/>
      <c r="E164" s="248"/>
      <c r="F164" s="249"/>
      <c r="G164" s="249"/>
      <c r="H164" s="250"/>
      <c r="I164" s="251"/>
      <c r="J164" s="252"/>
      <c r="K164" s="253"/>
      <c r="L164" s="11"/>
      <c r="M164" s="7"/>
      <c r="N164" s="7"/>
      <c r="O164" s="7"/>
      <c r="P164" s="31"/>
      <c r="Q164" s="34"/>
      <c r="R164" s="7"/>
      <c r="S164" s="459"/>
      <c r="T164" s="460"/>
      <c r="U164" s="460"/>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220</v>
      </c>
      <c r="AY164" s="66" t="s">
        <v>220</v>
      </c>
      <c r="AZ164" s="1"/>
      <c r="BA164" s="1"/>
      <c r="BB164" s="1"/>
      <c r="BC164" s="1"/>
      <c r="BD164" s="1"/>
      <c r="BP164" s="15"/>
      <c r="BQ164" s="25" t="str">
        <f t="shared" si="23"/>
        <v/>
      </c>
      <c r="BR164" s="26" t="str">
        <f t="shared" si="24"/>
        <v/>
      </c>
      <c r="BS164" s="26" t="str">
        <f t="shared" si="25"/>
        <v/>
      </c>
      <c r="BT164" s="25" t="str">
        <f t="shared" si="26"/>
        <v/>
      </c>
      <c r="BU164" s="26" t="str">
        <f t="shared" si="27"/>
        <v/>
      </c>
      <c r="BV164" s="25" t="e">
        <f>IF(AND(#REF!="",#REF!="",#REF!="",#REF!=""),"",SUM(#REF!,#REF!,#REF!,#REF!,#REF!))</f>
        <v>#REF!</v>
      </c>
      <c r="BW164" s="26" t="str">
        <f t="shared" si="28"/>
        <v/>
      </c>
      <c r="BX164" s="25" t="str">
        <f t="shared" si="29"/>
        <v/>
      </c>
      <c r="BY164" s="26" t="str">
        <f t="shared" si="30"/>
        <v/>
      </c>
      <c r="BZ164" s="25" t="str">
        <f t="shared" si="31"/>
        <v/>
      </c>
      <c r="CA164" s="26" t="str">
        <f t="shared" si="32"/>
        <v/>
      </c>
      <c r="CB164" s="25" t="e">
        <f>IF(AND(#REF!="",#REF!="",#REF!="",#REF!=""),"",SUM(#REF!,#REF!,#REF!,#REF!,#REF!))</f>
        <v>#REF!</v>
      </c>
      <c r="CC164" s="26" t="str">
        <f t="shared" si="33"/>
        <v/>
      </c>
      <c r="CD164" s="23" t="e">
        <f>IF(AND(#REF!="",#REF!="",#REF!="",#REF!=""),"",SUM(#REF!,#REF!,#REF!,#REF!))</f>
        <v>#REF!</v>
      </c>
      <c r="CE164" s="23" t="str">
        <f t="shared" si="34"/>
        <v/>
      </c>
    </row>
    <row r="165" spans="1:83">
      <c r="A165" s="244">
        <v>159</v>
      </c>
      <c r="B165" s="245"/>
      <c r="C165" s="246"/>
      <c r="D165" s="247"/>
      <c r="E165" s="248"/>
      <c r="F165" s="249"/>
      <c r="G165" s="249"/>
      <c r="H165" s="250"/>
      <c r="I165" s="251"/>
      <c r="J165" s="252"/>
      <c r="K165" s="253"/>
      <c r="L165" s="11"/>
      <c r="M165" s="7"/>
      <c r="N165" s="7"/>
      <c r="O165" s="7"/>
      <c r="P165" s="31"/>
      <c r="Q165" s="34"/>
      <c r="R165" s="7"/>
      <c r="S165" s="459"/>
      <c r="T165" s="460"/>
      <c r="U165" s="460"/>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220</v>
      </c>
      <c r="AY165" s="66" t="s">
        <v>220</v>
      </c>
      <c r="AZ165" s="1"/>
      <c r="BA165" s="1"/>
      <c r="BB165" s="1"/>
      <c r="BC165" s="1"/>
      <c r="BD165" s="1"/>
      <c r="BP165" s="15"/>
      <c r="BQ165" s="25" t="str">
        <f t="shared" si="23"/>
        <v/>
      </c>
      <c r="BR165" s="26" t="str">
        <f t="shared" si="24"/>
        <v/>
      </c>
      <c r="BS165" s="26" t="str">
        <f t="shared" si="25"/>
        <v/>
      </c>
      <c r="BT165" s="25" t="str">
        <f t="shared" si="26"/>
        <v/>
      </c>
      <c r="BU165" s="26" t="str">
        <f t="shared" si="27"/>
        <v/>
      </c>
      <c r="BV165" s="25" t="e">
        <f>IF(AND(#REF!="",#REF!="",#REF!="",#REF!=""),"",SUM(#REF!,#REF!,#REF!,#REF!,#REF!))</f>
        <v>#REF!</v>
      </c>
      <c r="BW165" s="26" t="str">
        <f t="shared" si="28"/>
        <v/>
      </c>
      <c r="BX165" s="25" t="str">
        <f t="shared" si="29"/>
        <v/>
      </c>
      <c r="BY165" s="26" t="str">
        <f t="shared" si="30"/>
        <v/>
      </c>
      <c r="BZ165" s="25" t="str">
        <f t="shared" si="31"/>
        <v/>
      </c>
      <c r="CA165" s="26" t="str">
        <f t="shared" si="32"/>
        <v/>
      </c>
      <c r="CB165" s="25" t="e">
        <f>IF(AND(#REF!="",#REF!="",#REF!="",#REF!=""),"",SUM(#REF!,#REF!,#REF!,#REF!,#REF!))</f>
        <v>#REF!</v>
      </c>
      <c r="CC165" s="26" t="str">
        <f t="shared" si="33"/>
        <v/>
      </c>
      <c r="CD165" s="23" t="e">
        <f>IF(AND(#REF!="",#REF!="",#REF!="",#REF!=""),"",SUM(#REF!,#REF!,#REF!,#REF!))</f>
        <v>#REF!</v>
      </c>
      <c r="CE165" s="23" t="str">
        <f t="shared" si="34"/>
        <v/>
      </c>
    </row>
    <row r="166" spans="1:83">
      <c r="A166" s="244">
        <v>160</v>
      </c>
      <c r="B166" s="245"/>
      <c r="C166" s="246"/>
      <c r="D166" s="247"/>
      <c r="E166" s="248"/>
      <c r="F166" s="249"/>
      <c r="G166" s="249"/>
      <c r="H166" s="250"/>
      <c r="I166" s="251"/>
      <c r="J166" s="252"/>
      <c r="K166" s="253"/>
      <c r="L166" s="11"/>
      <c r="M166" s="7"/>
      <c r="N166" s="7"/>
      <c r="O166" s="7"/>
      <c r="P166" s="31"/>
      <c r="Q166" s="34"/>
      <c r="R166" s="7"/>
      <c r="S166" s="459"/>
      <c r="T166" s="460"/>
      <c r="U166" s="460"/>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220</v>
      </c>
      <c r="AY166" s="66" t="s">
        <v>220</v>
      </c>
      <c r="AZ166" s="1"/>
      <c r="BA166" s="1"/>
      <c r="BB166" s="1"/>
      <c r="BC166" s="1"/>
      <c r="BD166" s="1"/>
      <c r="BP166" s="15"/>
      <c r="BQ166" s="25" t="str">
        <f t="shared" si="23"/>
        <v/>
      </c>
      <c r="BR166" s="26" t="str">
        <f t="shared" si="24"/>
        <v/>
      </c>
      <c r="BS166" s="26" t="str">
        <f t="shared" si="25"/>
        <v/>
      </c>
      <c r="BT166" s="25" t="str">
        <f t="shared" si="26"/>
        <v/>
      </c>
      <c r="BU166" s="26" t="str">
        <f t="shared" si="27"/>
        <v/>
      </c>
      <c r="BV166" s="25" t="e">
        <f>IF(AND(#REF!="",#REF!="",#REF!="",#REF!=""),"",SUM(#REF!,#REF!,#REF!,#REF!,#REF!))</f>
        <v>#REF!</v>
      </c>
      <c r="BW166" s="26" t="str">
        <f t="shared" si="28"/>
        <v/>
      </c>
      <c r="BX166" s="25" t="str">
        <f t="shared" si="29"/>
        <v/>
      </c>
      <c r="BY166" s="26" t="str">
        <f t="shared" si="30"/>
        <v/>
      </c>
      <c r="BZ166" s="25" t="str">
        <f t="shared" si="31"/>
        <v/>
      </c>
      <c r="CA166" s="26" t="str">
        <f t="shared" si="32"/>
        <v/>
      </c>
      <c r="CB166" s="25" t="e">
        <f>IF(AND(#REF!="",#REF!="",#REF!="",#REF!=""),"",SUM(#REF!,#REF!,#REF!,#REF!,#REF!))</f>
        <v>#REF!</v>
      </c>
      <c r="CC166" s="26" t="str">
        <f t="shared" si="33"/>
        <v/>
      </c>
      <c r="CD166" s="23" t="e">
        <f>IF(AND(#REF!="",#REF!="",#REF!="",#REF!=""),"",SUM(#REF!,#REF!,#REF!,#REF!))</f>
        <v>#REF!</v>
      </c>
      <c r="CE166" s="23" t="str">
        <f t="shared" si="34"/>
        <v/>
      </c>
    </row>
    <row r="167" spans="1:83">
      <c r="A167" s="244">
        <v>161</v>
      </c>
      <c r="B167" s="245"/>
      <c r="C167" s="246"/>
      <c r="D167" s="247"/>
      <c r="E167" s="248"/>
      <c r="F167" s="249"/>
      <c r="G167" s="249"/>
      <c r="H167" s="250"/>
      <c r="I167" s="251"/>
      <c r="J167" s="252"/>
      <c r="K167" s="253"/>
      <c r="L167" s="11"/>
      <c r="M167" s="7"/>
      <c r="N167" s="7"/>
      <c r="O167" s="7"/>
      <c r="P167" s="31"/>
      <c r="Q167" s="34"/>
      <c r="R167" s="7"/>
      <c r="S167" s="459"/>
      <c r="T167" s="460"/>
      <c r="U167" s="460"/>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220</v>
      </c>
      <c r="AY167" s="66" t="s">
        <v>220</v>
      </c>
      <c r="AZ167" s="1"/>
      <c r="BA167" s="1"/>
      <c r="BB167" s="1"/>
      <c r="BC167" s="1"/>
      <c r="BD167" s="1"/>
      <c r="BP167" s="15"/>
      <c r="BQ167" s="25" t="str">
        <f t="shared" si="23"/>
        <v/>
      </c>
      <c r="BR167" s="26" t="str">
        <f t="shared" si="24"/>
        <v/>
      </c>
      <c r="BS167" s="26" t="str">
        <f t="shared" si="25"/>
        <v/>
      </c>
      <c r="BT167" s="25" t="str">
        <f t="shared" si="26"/>
        <v/>
      </c>
      <c r="BU167" s="26" t="str">
        <f t="shared" si="27"/>
        <v/>
      </c>
      <c r="BV167" s="25" t="e">
        <f>IF(AND(#REF!="",#REF!="",#REF!="",#REF!=""),"",SUM(#REF!,#REF!,#REF!,#REF!,#REF!))</f>
        <v>#REF!</v>
      </c>
      <c r="BW167" s="26" t="str">
        <f t="shared" si="28"/>
        <v/>
      </c>
      <c r="BX167" s="25" t="str">
        <f t="shared" si="29"/>
        <v/>
      </c>
      <c r="BY167" s="26" t="str">
        <f t="shared" si="30"/>
        <v/>
      </c>
      <c r="BZ167" s="25" t="str">
        <f t="shared" si="31"/>
        <v/>
      </c>
      <c r="CA167" s="26" t="str">
        <f t="shared" si="32"/>
        <v/>
      </c>
      <c r="CB167" s="25" t="e">
        <f>IF(AND(#REF!="",#REF!="",#REF!="",#REF!=""),"",SUM(#REF!,#REF!,#REF!,#REF!,#REF!))</f>
        <v>#REF!</v>
      </c>
      <c r="CC167" s="26" t="str">
        <f t="shared" si="33"/>
        <v/>
      </c>
      <c r="CD167" s="23" t="e">
        <f>IF(AND(#REF!="",#REF!="",#REF!="",#REF!=""),"",SUM(#REF!,#REF!,#REF!,#REF!))</f>
        <v>#REF!</v>
      </c>
      <c r="CE167" s="23" t="str">
        <f t="shared" si="34"/>
        <v/>
      </c>
    </row>
    <row r="168" spans="1:83">
      <c r="A168" s="244">
        <v>162</v>
      </c>
      <c r="B168" s="245"/>
      <c r="C168" s="246"/>
      <c r="D168" s="247"/>
      <c r="E168" s="248"/>
      <c r="F168" s="249"/>
      <c r="G168" s="249"/>
      <c r="H168" s="250"/>
      <c r="I168" s="251"/>
      <c r="J168" s="252"/>
      <c r="K168" s="253"/>
      <c r="L168" s="11"/>
      <c r="M168" s="7"/>
      <c r="N168" s="7"/>
      <c r="O168" s="7"/>
      <c r="P168" s="31"/>
      <c r="Q168" s="34"/>
      <c r="R168" s="7"/>
      <c r="S168" s="459"/>
      <c r="T168" s="460"/>
      <c r="U168" s="460"/>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220</v>
      </c>
      <c r="AY168" s="66" t="s">
        <v>220</v>
      </c>
      <c r="AZ168" s="1"/>
      <c r="BA168" s="1"/>
      <c r="BB168" s="1"/>
      <c r="BC168" s="1"/>
      <c r="BD168" s="1"/>
      <c r="BP168" s="15"/>
      <c r="BQ168" s="25" t="str">
        <f t="shared" si="23"/>
        <v/>
      </c>
      <c r="BR168" s="26" t="str">
        <f t="shared" si="24"/>
        <v/>
      </c>
      <c r="BS168" s="26" t="str">
        <f t="shared" si="25"/>
        <v/>
      </c>
      <c r="BT168" s="25" t="str">
        <f t="shared" si="26"/>
        <v/>
      </c>
      <c r="BU168" s="26" t="str">
        <f t="shared" si="27"/>
        <v/>
      </c>
      <c r="BV168" s="25" t="e">
        <f>IF(AND(#REF!="",#REF!="",#REF!="",#REF!=""),"",SUM(#REF!,#REF!,#REF!,#REF!,#REF!))</f>
        <v>#REF!</v>
      </c>
      <c r="BW168" s="26" t="str">
        <f t="shared" si="28"/>
        <v/>
      </c>
      <c r="BX168" s="25" t="str">
        <f t="shared" si="29"/>
        <v/>
      </c>
      <c r="BY168" s="26" t="str">
        <f t="shared" si="30"/>
        <v/>
      </c>
      <c r="BZ168" s="25" t="str">
        <f t="shared" si="31"/>
        <v/>
      </c>
      <c r="CA168" s="26" t="str">
        <f t="shared" si="32"/>
        <v/>
      </c>
      <c r="CB168" s="25" t="e">
        <f>IF(AND(#REF!="",#REF!="",#REF!="",#REF!=""),"",SUM(#REF!,#REF!,#REF!,#REF!,#REF!))</f>
        <v>#REF!</v>
      </c>
      <c r="CC168" s="26" t="str">
        <f t="shared" si="33"/>
        <v/>
      </c>
      <c r="CD168" s="23" t="e">
        <f>IF(AND(#REF!="",#REF!="",#REF!="",#REF!=""),"",SUM(#REF!,#REF!,#REF!,#REF!))</f>
        <v>#REF!</v>
      </c>
      <c r="CE168" s="23" t="str">
        <f t="shared" si="34"/>
        <v/>
      </c>
    </row>
    <row r="169" spans="1:83">
      <c r="A169" s="244">
        <v>163</v>
      </c>
      <c r="B169" s="245"/>
      <c r="C169" s="246"/>
      <c r="D169" s="247"/>
      <c r="E169" s="248"/>
      <c r="F169" s="249"/>
      <c r="G169" s="249"/>
      <c r="H169" s="250"/>
      <c r="I169" s="251"/>
      <c r="J169" s="252"/>
      <c r="K169" s="253"/>
      <c r="L169" s="11"/>
      <c r="M169" s="7"/>
      <c r="N169" s="7"/>
      <c r="O169" s="7"/>
      <c r="P169" s="31"/>
      <c r="Q169" s="34"/>
      <c r="R169" s="7"/>
      <c r="S169" s="459"/>
      <c r="T169" s="460"/>
      <c r="U169" s="460"/>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220</v>
      </c>
      <c r="AY169" s="66" t="s">
        <v>220</v>
      </c>
      <c r="AZ169" s="1"/>
      <c r="BA169" s="1"/>
      <c r="BB169" s="1"/>
      <c r="BC169" s="1"/>
      <c r="BD169" s="1"/>
      <c r="BP169" s="15"/>
      <c r="BQ169" s="25" t="str">
        <f t="shared" si="23"/>
        <v/>
      </c>
      <c r="BR169" s="26" t="str">
        <f t="shared" si="24"/>
        <v/>
      </c>
      <c r="BS169" s="26" t="str">
        <f t="shared" si="25"/>
        <v/>
      </c>
      <c r="BT169" s="25" t="str">
        <f t="shared" si="26"/>
        <v/>
      </c>
      <c r="BU169" s="26" t="str">
        <f t="shared" si="27"/>
        <v/>
      </c>
      <c r="BV169" s="25" t="e">
        <f>IF(AND(#REF!="",#REF!="",#REF!="",#REF!=""),"",SUM(#REF!,#REF!,#REF!,#REF!,#REF!))</f>
        <v>#REF!</v>
      </c>
      <c r="BW169" s="26" t="str">
        <f t="shared" si="28"/>
        <v/>
      </c>
      <c r="BX169" s="25" t="str">
        <f t="shared" si="29"/>
        <v/>
      </c>
      <c r="BY169" s="26" t="str">
        <f t="shared" si="30"/>
        <v/>
      </c>
      <c r="BZ169" s="25" t="str">
        <f t="shared" si="31"/>
        <v/>
      </c>
      <c r="CA169" s="26" t="str">
        <f t="shared" si="32"/>
        <v/>
      </c>
      <c r="CB169" s="25" t="e">
        <f>IF(AND(#REF!="",#REF!="",#REF!="",#REF!=""),"",SUM(#REF!,#REF!,#REF!,#REF!,#REF!))</f>
        <v>#REF!</v>
      </c>
      <c r="CC169" s="26" t="str">
        <f t="shared" si="33"/>
        <v/>
      </c>
      <c r="CD169" s="23" t="e">
        <f>IF(AND(#REF!="",#REF!="",#REF!="",#REF!=""),"",SUM(#REF!,#REF!,#REF!,#REF!))</f>
        <v>#REF!</v>
      </c>
      <c r="CE169" s="23" t="str">
        <f t="shared" si="34"/>
        <v/>
      </c>
    </row>
    <row r="170" spans="1:83">
      <c r="A170" s="244">
        <v>164</v>
      </c>
      <c r="B170" s="245"/>
      <c r="C170" s="246"/>
      <c r="D170" s="247"/>
      <c r="E170" s="248"/>
      <c r="F170" s="249"/>
      <c r="G170" s="249"/>
      <c r="H170" s="250"/>
      <c r="I170" s="251"/>
      <c r="J170" s="252"/>
      <c r="K170" s="253"/>
      <c r="L170" s="11"/>
      <c r="M170" s="7"/>
      <c r="N170" s="7"/>
      <c r="O170" s="7"/>
      <c r="P170" s="31"/>
      <c r="Q170" s="34"/>
      <c r="R170" s="7"/>
      <c r="S170" s="459"/>
      <c r="T170" s="460"/>
      <c r="U170" s="460"/>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220</v>
      </c>
      <c r="AY170" s="66" t="s">
        <v>220</v>
      </c>
      <c r="AZ170" s="1"/>
      <c r="BA170" s="1"/>
      <c r="BB170" s="1"/>
      <c r="BC170" s="1"/>
      <c r="BD170" s="1"/>
      <c r="BP170" s="15"/>
      <c r="BQ170" s="25" t="str">
        <f t="shared" si="23"/>
        <v/>
      </c>
      <c r="BR170" s="26" t="str">
        <f t="shared" si="24"/>
        <v/>
      </c>
      <c r="BS170" s="26" t="str">
        <f t="shared" si="25"/>
        <v/>
      </c>
      <c r="BT170" s="25" t="str">
        <f t="shared" si="26"/>
        <v/>
      </c>
      <c r="BU170" s="26" t="str">
        <f t="shared" si="27"/>
        <v/>
      </c>
      <c r="BV170" s="25" t="e">
        <f>IF(AND(#REF!="",#REF!="",#REF!="",#REF!=""),"",SUM(#REF!,#REF!,#REF!,#REF!,#REF!))</f>
        <v>#REF!</v>
      </c>
      <c r="BW170" s="26" t="str">
        <f t="shared" si="28"/>
        <v/>
      </c>
      <c r="BX170" s="25" t="str">
        <f t="shared" si="29"/>
        <v/>
      </c>
      <c r="BY170" s="26" t="str">
        <f t="shared" si="30"/>
        <v/>
      </c>
      <c r="BZ170" s="25" t="str">
        <f t="shared" si="31"/>
        <v/>
      </c>
      <c r="CA170" s="26" t="str">
        <f t="shared" si="32"/>
        <v/>
      </c>
      <c r="CB170" s="25" t="e">
        <f>IF(AND(#REF!="",#REF!="",#REF!="",#REF!=""),"",SUM(#REF!,#REF!,#REF!,#REF!,#REF!))</f>
        <v>#REF!</v>
      </c>
      <c r="CC170" s="26" t="str">
        <f t="shared" si="33"/>
        <v/>
      </c>
      <c r="CD170" s="23" t="e">
        <f>IF(AND(#REF!="",#REF!="",#REF!="",#REF!=""),"",SUM(#REF!,#REF!,#REF!,#REF!))</f>
        <v>#REF!</v>
      </c>
      <c r="CE170" s="23" t="str">
        <f t="shared" si="34"/>
        <v/>
      </c>
    </row>
    <row r="171" spans="1:83">
      <c r="A171" s="244">
        <v>165</v>
      </c>
      <c r="B171" s="245"/>
      <c r="C171" s="246"/>
      <c r="D171" s="247"/>
      <c r="E171" s="248"/>
      <c r="F171" s="249"/>
      <c r="G171" s="249"/>
      <c r="H171" s="250"/>
      <c r="I171" s="251"/>
      <c r="J171" s="252"/>
      <c r="K171" s="253"/>
      <c r="L171" s="11"/>
      <c r="M171" s="7"/>
      <c r="N171" s="7"/>
      <c r="O171" s="7"/>
      <c r="P171" s="31"/>
      <c r="Q171" s="34"/>
      <c r="R171" s="7"/>
      <c r="S171" s="459"/>
      <c r="T171" s="460"/>
      <c r="U171" s="460"/>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220</v>
      </c>
      <c r="AY171" s="66" t="s">
        <v>220</v>
      </c>
      <c r="AZ171" s="1"/>
      <c r="BA171" s="1"/>
      <c r="BB171" s="1"/>
      <c r="BC171" s="1"/>
      <c r="BD171" s="1"/>
      <c r="BP171" s="15"/>
      <c r="BQ171" s="25" t="str">
        <f t="shared" si="23"/>
        <v/>
      </c>
      <c r="BR171" s="26" t="str">
        <f t="shared" si="24"/>
        <v/>
      </c>
      <c r="BS171" s="26" t="str">
        <f t="shared" si="25"/>
        <v/>
      </c>
      <c r="BT171" s="25" t="str">
        <f t="shared" si="26"/>
        <v/>
      </c>
      <c r="BU171" s="26" t="str">
        <f t="shared" si="27"/>
        <v/>
      </c>
      <c r="BV171" s="25" t="e">
        <f>IF(AND(#REF!="",#REF!="",#REF!="",#REF!=""),"",SUM(#REF!,#REF!,#REF!,#REF!,#REF!))</f>
        <v>#REF!</v>
      </c>
      <c r="BW171" s="26" t="str">
        <f t="shared" si="28"/>
        <v/>
      </c>
      <c r="BX171" s="25" t="str">
        <f t="shared" si="29"/>
        <v/>
      </c>
      <c r="BY171" s="26" t="str">
        <f t="shared" si="30"/>
        <v/>
      </c>
      <c r="BZ171" s="25" t="str">
        <f t="shared" si="31"/>
        <v/>
      </c>
      <c r="CA171" s="26" t="str">
        <f t="shared" si="32"/>
        <v/>
      </c>
      <c r="CB171" s="25" t="e">
        <f>IF(AND(#REF!="",#REF!="",#REF!="",#REF!=""),"",SUM(#REF!,#REF!,#REF!,#REF!,#REF!))</f>
        <v>#REF!</v>
      </c>
      <c r="CC171" s="26" t="str">
        <f t="shared" si="33"/>
        <v/>
      </c>
      <c r="CD171" s="23" t="e">
        <f>IF(AND(#REF!="",#REF!="",#REF!="",#REF!=""),"",SUM(#REF!,#REF!,#REF!,#REF!))</f>
        <v>#REF!</v>
      </c>
      <c r="CE171" s="23" t="str">
        <f t="shared" si="34"/>
        <v/>
      </c>
    </row>
    <row r="172" spans="1:83">
      <c r="A172" s="244">
        <v>166</v>
      </c>
      <c r="B172" s="245"/>
      <c r="C172" s="246"/>
      <c r="D172" s="247"/>
      <c r="E172" s="248"/>
      <c r="F172" s="249"/>
      <c r="G172" s="249"/>
      <c r="H172" s="250"/>
      <c r="I172" s="251"/>
      <c r="J172" s="252"/>
      <c r="K172" s="253"/>
      <c r="L172" s="11"/>
      <c r="M172" s="7"/>
      <c r="N172" s="7"/>
      <c r="O172" s="7"/>
      <c r="P172" s="31"/>
      <c r="Q172" s="34"/>
      <c r="R172" s="7"/>
      <c r="S172" s="459"/>
      <c r="T172" s="460"/>
      <c r="U172" s="460"/>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220</v>
      </c>
      <c r="AY172" s="66" t="s">
        <v>220</v>
      </c>
      <c r="AZ172" s="1"/>
      <c r="BA172" s="1"/>
      <c r="BB172" s="1"/>
      <c r="BC172" s="1"/>
      <c r="BD172" s="1"/>
      <c r="BP172" s="15"/>
      <c r="BQ172" s="25" t="str">
        <f t="shared" si="23"/>
        <v/>
      </c>
      <c r="BR172" s="26" t="str">
        <f t="shared" si="24"/>
        <v/>
      </c>
      <c r="BS172" s="26" t="str">
        <f t="shared" si="25"/>
        <v/>
      </c>
      <c r="BT172" s="25" t="str">
        <f t="shared" si="26"/>
        <v/>
      </c>
      <c r="BU172" s="26" t="str">
        <f t="shared" si="27"/>
        <v/>
      </c>
      <c r="BV172" s="25" t="e">
        <f>IF(AND(#REF!="",#REF!="",#REF!="",#REF!=""),"",SUM(#REF!,#REF!,#REF!,#REF!,#REF!))</f>
        <v>#REF!</v>
      </c>
      <c r="BW172" s="26" t="str">
        <f t="shared" si="28"/>
        <v/>
      </c>
      <c r="BX172" s="25" t="str">
        <f t="shared" si="29"/>
        <v/>
      </c>
      <c r="BY172" s="26" t="str">
        <f t="shared" si="30"/>
        <v/>
      </c>
      <c r="BZ172" s="25" t="str">
        <f t="shared" si="31"/>
        <v/>
      </c>
      <c r="CA172" s="26" t="str">
        <f t="shared" si="32"/>
        <v/>
      </c>
      <c r="CB172" s="25" t="e">
        <f>IF(AND(#REF!="",#REF!="",#REF!="",#REF!=""),"",SUM(#REF!,#REF!,#REF!,#REF!,#REF!))</f>
        <v>#REF!</v>
      </c>
      <c r="CC172" s="26" t="str">
        <f t="shared" si="33"/>
        <v/>
      </c>
      <c r="CD172" s="23" t="e">
        <f>IF(AND(#REF!="",#REF!="",#REF!="",#REF!=""),"",SUM(#REF!,#REF!,#REF!,#REF!))</f>
        <v>#REF!</v>
      </c>
      <c r="CE172" s="23" t="str">
        <f t="shared" si="34"/>
        <v/>
      </c>
    </row>
    <row r="173" spans="1:83">
      <c r="A173" s="244">
        <v>167</v>
      </c>
      <c r="B173" s="245"/>
      <c r="C173" s="246"/>
      <c r="D173" s="247"/>
      <c r="E173" s="248"/>
      <c r="F173" s="249"/>
      <c r="G173" s="249"/>
      <c r="H173" s="250"/>
      <c r="I173" s="251"/>
      <c r="J173" s="252"/>
      <c r="K173" s="253"/>
      <c r="L173" s="11"/>
      <c r="M173" s="7"/>
      <c r="N173" s="7"/>
      <c r="O173" s="7"/>
      <c r="P173" s="31"/>
      <c r="Q173" s="34"/>
      <c r="R173" s="7"/>
      <c r="S173" s="459"/>
      <c r="T173" s="460"/>
      <c r="U173" s="460"/>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220</v>
      </c>
      <c r="AY173" s="66" t="s">
        <v>220</v>
      </c>
      <c r="AZ173" s="1"/>
      <c r="BA173" s="1"/>
      <c r="BB173" s="1"/>
      <c r="BC173" s="1"/>
      <c r="BD173" s="1"/>
      <c r="BP173" s="15"/>
      <c r="BQ173" s="25" t="str">
        <f t="shared" si="23"/>
        <v/>
      </c>
      <c r="BR173" s="26" t="str">
        <f t="shared" si="24"/>
        <v/>
      </c>
      <c r="BS173" s="26" t="str">
        <f t="shared" si="25"/>
        <v/>
      </c>
      <c r="BT173" s="25" t="str">
        <f t="shared" si="26"/>
        <v/>
      </c>
      <c r="BU173" s="26" t="str">
        <f t="shared" si="27"/>
        <v/>
      </c>
      <c r="BV173" s="25" t="e">
        <f>IF(AND(#REF!="",#REF!="",#REF!="",#REF!=""),"",SUM(#REF!,#REF!,#REF!,#REF!,#REF!))</f>
        <v>#REF!</v>
      </c>
      <c r="BW173" s="26" t="str">
        <f t="shared" si="28"/>
        <v/>
      </c>
      <c r="BX173" s="25" t="str">
        <f t="shared" si="29"/>
        <v/>
      </c>
      <c r="BY173" s="26" t="str">
        <f t="shared" si="30"/>
        <v/>
      </c>
      <c r="BZ173" s="25" t="str">
        <f t="shared" si="31"/>
        <v/>
      </c>
      <c r="CA173" s="26" t="str">
        <f t="shared" si="32"/>
        <v/>
      </c>
      <c r="CB173" s="25" t="e">
        <f>IF(AND(#REF!="",#REF!="",#REF!="",#REF!=""),"",SUM(#REF!,#REF!,#REF!,#REF!,#REF!))</f>
        <v>#REF!</v>
      </c>
      <c r="CC173" s="26" t="str">
        <f t="shared" si="33"/>
        <v/>
      </c>
      <c r="CD173" s="23" t="e">
        <f>IF(AND(#REF!="",#REF!="",#REF!="",#REF!=""),"",SUM(#REF!,#REF!,#REF!,#REF!))</f>
        <v>#REF!</v>
      </c>
      <c r="CE173" s="23" t="str">
        <f t="shared" si="34"/>
        <v/>
      </c>
    </row>
    <row r="174" spans="1:83">
      <c r="A174" s="244">
        <v>168</v>
      </c>
      <c r="B174" s="245"/>
      <c r="C174" s="246"/>
      <c r="D174" s="247"/>
      <c r="E174" s="248"/>
      <c r="F174" s="249"/>
      <c r="G174" s="249"/>
      <c r="H174" s="250"/>
      <c r="I174" s="251"/>
      <c r="J174" s="252"/>
      <c r="K174" s="253"/>
      <c r="L174" s="11"/>
      <c r="M174" s="7"/>
      <c r="N174" s="7"/>
      <c r="O174" s="7"/>
      <c r="P174" s="31"/>
      <c r="Q174" s="34"/>
      <c r="R174" s="7"/>
      <c r="S174" s="459"/>
      <c r="T174" s="460"/>
      <c r="U174" s="460"/>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220</v>
      </c>
      <c r="AY174" s="66" t="s">
        <v>220</v>
      </c>
      <c r="AZ174" s="1"/>
      <c r="BA174" s="1"/>
      <c r="BB174" s="1"/>
      <c r="BC174" s="1"/>
      <c r="BD174" s="1"/>
      <c r="BP174" s="15"/>
      <c r="BQ174" s="25" t="str">
        <f t="shared" si="23"/>
        <v/>
      </c>
      <c r="BR174" s="26" t="str">
        <f t="shared" si="24"/>
        <v/>
      </c>
      <c r="BS174" s="26" t="str">
        <f t="shared" si="25"/>
        <v/>
      </c>
      <c r="BT174" s="25" t="str">
        <f t="shared" si="26"/>
        <v/>
      </c>
      <c r="BU174" s="26" t="str">
        <f t="shared" si="27"/>
        <v/>
      </c>
      <c r="BV174" s="25" t="e">
        <f>IF(AND(#REF!="",#REF!="",#REF!="",#REF!=""),"",SUM(#REF!,#REF!,#REF!,#REF!,#REF!))</f>
        <v>#REF!</v>
      </c>
      <c r="BW174" s="26" t="str">
        <f t="shared" si="28"/>
        <v/>
      </c>
      <c r="BX174" s="25" t="str">
        <f t="shared" si="29"/>
        <v/>
      </c>
      <c r="BY174" s="26" t="str">
        <f t="shared" si="30"/>
        <v/>
      </c>
      <c r="BZ174" s="25" t="str">
        <f t="shared" si="31"/>
        <v/>
      </c>
      <c r="CA174" s="26" t="str">
        <f t="shared" si="32"/>
        <v/>
      </c>
      <c r="CB174" s="25" t="e">
        <f>IF(AND(#REF!="",#REF!="",#REF!="",#REF!=""),"",SUM(#REF!,#REF!,#REF!,#REF!,#REF!))</f>
        <v>#REF!</v>
      </c>
      <c r="CC174" s="26" t="str">
        <f t="shared" si="33"/>
        <v/>
      </c>
      <c r="CD174" s="23" t="e">
        <f>IF(AND(#REF!="",#REF!="",#REF!="",#REF!=""),"",SUM(#REF!,#REF!,#REF!,#REF!))</f>
        <v>#REF!</v>
      </c>
      <c r="CE174" s="23" t="str">
        <f t="shared" si="34"/>
        <v/>
      </c>
    </row>
    <row r="175" spans="1:83">
      <c r="A175" s="244">
        <v>169</v>
      </c>
      <c r="B175" s="245"/>
      <c r="C175" s="246"/>
      <c r="D175" s="247"/>
      <c r="E175" s="248"/>
      <c r="F175" s="249"/>
      <c r="G175" s="249"/>
      <c r="H175" s="250"/>
      <c r="I175" s="251"/>
      <c r="J175" s="252"/>
      <c r="K175" s="253"/>
      <c r="L175" s="11"/>
      <c r="M175" s="7"/>
      <c r="N175" s="7"/>
      <c r="O175" s="7"/>
      <c r="P175" s="31"/>
      <c r="Q175" s="34"/>
      <c r="R175" s="7"/>
      <c r="S175" s="459"/>
      <c r="T175" s="460"/>
      <c r="U175" s="460"/>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220</v>
      </c>
      <c r="AY175" s="66" t="s">
        <v>220</v>
      </c>
      <c r="AZ175" s="1"/>
      <c r="BA175" s="1"/>
      <c r="BB175" s="1"/>
      <c r="BC175" s="1"/>
      <c r="BD175" s="1"/>
      <c r="BP175" s="15"/>
      <c r="BQ175" s="25" t="str">
        <f t="shared" si="23"/>
        <v/>
      </c>
      <c r="BR175" s="26" t="str">
        <f t="shared" si="24"/>
        <v/>
      </c>
      <c r="BS175" s="26" t="str">
        <f t="shared" si="25"/>
        <v/>
      </c>
      <c r="BT175" s="25" t="str">
        <f t="shared" si="26"/>
        <v/>
      </c>
      <c r="BU175" s="26" t="str">
        <f t="shared" si="27"/>
        <v/>
      </c>
      <c r="BV175" s="25" t="e">
        <f>IF(AND(#REF!="",#REF!="",#REF!="",#REF!=""),"",SUM(#REF!,#REF!,#REF!,#REF!,#REF!))</f>
        <v>#REF!</v>
      </c>
      <c r="BW175" s="26" t="str">
        <f t="shared" si="28"/>
        <v/>
      </c>
      <c r="BX175" s="25" t="str">
        <f t="shared" si="29"/>
        <v/>
      </c>
      <c r="BY175" s="26" t="str">
        <f t="shared" si="30"/>
        <v/>
      </c>
      <c r="BZ175" s="25" t="str">
        <f t="shared" si="31"/>
        <v/>
      </c>
      <c r="CA175" s="26" t="str">
        <f t="shared" si="32"/>
        <v/>
      </c>
      <c r="CB175" s="25" t="e">
        <f>IF(AND(#REF!="",#REF!="",#REF!="",#REF!=""),"",SUM(#REF!,#REF!,#REF!,#REF!,#REF!))</f>
        <v>#REF!</v>
      </c>
      <c r="CC175" s="26" t="str">
        <f t="shared" si="33"/>
        <v/>
      </c>
      <c r="CD175" s="23" t="e">
        <f>IF(AND(#REF!="",#REF!="",#REF!="",#REF!=""),"",SUM(#REF!,#REF!,#REF!,#REF!))</f>
        <v>#REF!</v>
      </c>
      <c r="CE175" s="23" t="str">
        <f t="shared" si="34"/>
        <v/>
      </c>
    </row>
    <row r="176" spans="1:83">
      <c r="A176" s="244">
        <v>170</v>
      </c>
      <c r="B176" s="245"/>
      <c r="C176" s="246"/>
      <c r="D176" s="247"/>
      <c r="E176" s="248"/>
      <c r="F176" s="249"/>
      <c r="G176" s="249"/>
      <c r="H176" s="250"/>
      <c r="I176" s="251"/>
      <c r="J176" s="252"/>
      <c r="K176" s="253"/>
      <c r="L176" s="11"/>
      <c r="M176" s="7"/>
      <c r="N176" s="7"/>
      <c r="O176" s="7"/>
      <c r="P176" s="31"/>
      <c r="Q176" s="34"/>
      <c r="R176" s="7"/>
      <c r="S176" s="459"/>
      <c r="T176" s="460"/>
      <c r="U176" s="460"/>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220</v>
      </c>
      <c r="AY176" s="66" t="s">
        <v>220</v>
      </c>
      <c r="AZ176" s="1"/>
      <c r="BA176" s="1"/>
      <c r="BB176" s="1"/>
      <c r="BC176" s="1"/>
      <c r="BD176" s="1"/>
      <c r="BP176" s="15"/>
      <c r="BQ176" s="25" t="str">
        <f t="shared" si="23"/>
        <v/>
      </c>
      <c r="BR176" s="26" t="str">
        <f t="shared" si="24"/>
        <v/>
      </c>
      <c r="BS176" s="26" t="str">
        <f t="shared" si="25"/>
        <v/>
      </c>
      <c r="BT176" s="25" t="str">
        <f t="shared" si="26"/>
        <v/>
      </c>
      <c r="BU176" s="26" t="str">
        <f t="shared" si="27"/>
        <v/>
      </c>
      <c r="BV176" s="25" t="e">
        <f>IF(AND(#REF!="",#REF!="",#REF!="",#REF!=""),"",SUM(#REF!,#REF!,#REF!,#REF!,#REF!))</f>
        <v>#REF!</v>
      </c>
      <c r="BW176" s="26" t="str">
        <f t="shared" si="28"/>
        <v/>
      </c>
      <c r="BX176" s="25" t="str">
        <f t="shared" si="29"/>
        <v/>
      </c>
      <c r="BY176" s="26" t="str">
        <f t="shared" si="30"/>
        <v/>
      </c>
      <c r="BZ176" s="25" t="str">
        <f t="shared" si="31"/>
        <v/>
      </c>
      <c r="CA176" s="26" t="str">
        <f t="shared" si="32"/>
        <v/>
      </c>
      <c r="CB176" s="25" t="e">
        <f>IF(AND(#REF!="",#REF!="",#REF!="",#REF!=""),"",SUM(#REF!,#REF!,#REF!,#REF!,#REF!))</f>
        <v>#REF!</v>
      </c>
      <c r="CC176" s="26" t="str">
        <f t="shared" si="33"/>
        <v/>
      </c>
      <c r="CD176" s="23" t="e">
        <f>IF(AND(#REF!="",#REF!="",#REF!="",#REF!=""),"",SUM(#REF!,#REF!,#REF!,#REF!))</f>
        <v>#REF!</v>
      </c>
      <c r="CE176" s="23" t="str">
        <f t="shared" si="34"/>
        <v/>
      </c>
    </row>
    <row r="177" spans="1:83">
      <c r="A177" s="244">
        <v>171</v>
      </c>
      <c r="B177" s="245"/>
      <c r="C177" s="246"/>
      <c r="D177" s="247"/>
      <c r="E177" s="248"/>
      <c r="F177" s="249"/>
      <c r="G177" s="249"/>
      <c r="H177" s="250"/>
      <c r="I177" s="251"/>
      <c r="J177" s="252"/>
      <c r="K177" s="253"/>
      <c r="L177" s="11"/>
      <c r="M177" s="7"/>
      <c r="N177" s="7"/>
      <c r="O177" s="7"/>
      <c r="P177" s="31"/>
      <c r="Q177" s="34"/>
      <c r="R177" s="7"/>
      <c r="S177" s="459"/>
      <c r="T177" s="460"/>
      <c r="U177" s="460"/>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220</v>
      </c>
      <c r="AY177" s="66" t="s">
        <v>220</v>
      </c>
      <c r="AZ177" s="1"/>
      <c r="BA177" s="1"/>
      <c r="BB177" s="1"/>
      <c r="BC177" s="1"/>
      <c r="BD177" s="1"/>
      <c r="BP177" s="15"/>
      <c r="BQ177" s="25" t="str">
        <f t="shared" si="23"/>
        <v/>
      </c>
      <c r="BR177" s="26" t="str">
        <f t="shared" si="24"/>
        <v/>
      </c>
      <c r="BS177" s="26" t="str">
        <f t="shared" si="25"/>
        <v/>
      </c>
      <c r="BT177" s="25" t="str">
        <f t="shared" si="26"/>
        <v/>
      </c>
      <c r="BU177" s="26" t="str">
        <f t="shared" si="27"/>
        <v/>
      </c>
      <c r="BV177" s="25" t="e">
        <f>IF(AND(#REF!="",#REF!="",#REF!="",#REF!=""),"",SUM(#REF!,#REF!,#REF!,#REF!,#REF!))</f>
        <v>#REF!</v>
      </c>
      <c r="BW177" s="26" t="str">
        <f t="shared" si="28"/>
        <v/>
      </c>
      <c r="BX177" s="25" t="str">
        <f t="shared" si="29"/>
        <v/>
      </c>
      <c r="BY177" s="26" t="str">
        <f t="shared" si="30"/>
        <v/>
      </c>
      <c r="BZ177" s="25" t="str">
        <f t="shared" si="31"/>
        <v/>
      </c>
      <c r="CA177" s="26" t="str">
        <f t="shared" si="32"/>
        <v/>
      </c>
      <c r="CB177" s="25" t="e">
        <f>IF(AND(#REF!="",#REF!="",#REF!="",#REF!=""),"",SUM(#REF!,#REF!,#REF!,#REF!,#REF!))</f>
        <v>#REF!</v>
      </c>
      <c r="CC177" s="26" t="str">
        <f t="shared" si="33"/>
        <v/>
      </c>
      <c r="CD177" s="23" t="e">
        <f>IF(AND(#REF!="",#REF!="",#REF!="",#REF!=""),"",SUM(#REF!,#REF!,#REF!,#REF!))</f>
        <v>#REF!</v>
      </c>
      <c r="CE177" s="23" t="str">
        <f t="shared" si="34"/>
        <v/>
      </c>
    </row>
    <row r="178" spans="1:83">
      <c r="A178" s="244">
        <v>172</v>
      </c>
      <c r="B178" s="245"/>
      <c r="C178" s="246"/>
      <c r="D178" s="247"/>
      <c r="E178" s="248"/>
      <c r="F178" s="249"/>
      <c r="G178" s="249"/>
      <c r="H178" s="250"/>
      <c r="I178" s="251"/>
      <c r="J178" s="252"/>
      <c r="K178" s="253"/>
      <c r="L178" s="11"/>
      <c r="M178" s="7"/>
      <c r="N178" s="7"/>
      <c r="O178" s="7"/>
      <c r="P178" s="31"/>
      <c r="Q178" s="34"/>
      <c r="R178" s="7"/>
      <c r="S178" s="459"/>
      <c r="T178" s="460"/>
      <c r="U178" s="460"/>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220</v>
      </c>
      <c r="AY178" s="66" t="s">
        <v>220</v>
      </c>
      <c r="AZ178" s="1"/>
      <c r="BA178" s="1"/>
      <c r="BB178" s="1"/>
      <c r="BC178" s="1"/>
      <c r="BD178" s="1"/>
      <c r="BP178" s="15"/>
      <c r="BQ178" s="25" t="str">
        <f t="shared" si="23"/>
        <v/>
      </c>
      <c r="BR178" s="26" t="str">
        <f t="shared" si="24"/>
        <v/>
      </c>
      <c r="BS178" s="26" t="str">
        <f t="shared" si="25"/>
        <v/>
      </c>
      <c r="BT178" s="25" t="str">
        <f t="shared" si="26"/>
        <v/>
      </c>
      <c r="BU178" s="26" t="str">
        <f t="shared" si="27"/>
        <v/>
      </c>
      <c r="BV178" s="25" t="e">
        <f>IF(AND(#REF!="",#REF!="",#REF!="",#REF!=""),"",SUM(#REF!,#REF!,#REF!,#REF!,#REF!))</f>
        <v>#REF!</v>
      </c>
      <c r="BW178" s="26" t="str">
        <f t="shared" si="28"/>
        <v/>
      </c>
      <c r="BX178" s="25" t="str">
        <f t="shared" si="29"/>
        <v/>
      </c>
      <c r="BY178" s="26" t="str">
        <f t="shared" si="30"/>
        <v/>
      </c>
      <c r="BZ178" s="25" t="str">
        <f t="shared" si="31"/>
        <v/>
      </c>
      <c r="CA178" s="26" t="str">
        <f t="shared" si="32"/>
        <v/>
      </c>
      <c r="CB178" s="25" t="e">
        <f>IF(AND(#REF!="",#REF!="",#REF!="",#REF!=""),"",SUM(#REF!,#REF!,#REF!,#REF!,#REF!))</f>
        <v>#REF!</v>
      </c>
      <c r="CC178" s="26" t="str">
        <f t="shared" si="33"/>
        <v/>
      </c>
      <c r="CD178" s="23" t="e">
        <f>IF(AND(#REF!="",#REF!="",#REF!="",#REF!=""),"",SUM(#REF!,#REF!,#REF!,#REF!))</f>
        <v>#REF!</v>
      </c>
      <c r="CE178" s="23" t="str">
        <f t="shared" si="34"/>
        <v/>
      </c>
    </row>
    <row r="179" spans="1:83">
      <c r="A179" s="244">
        <v>173</v>
      </c>
      <c r="B179" s="245"/>
      <c r="C179" s="246"/>
      <c r="D179" s="247"/>
      <c r="E179" s="248"/>
      <c r="F179" s="249"/>
      <c r="G179" s="249"/>
      <c r="H179" s="250"/>
      <c r="I179" s="251"/>
      <c r="J179" s="252"/>
      <c r="K179" s="253"/>
      <c r="L179" s="11"/>
      <c r="M179" s="7"/>
      <c r="N179" s="7"/>
      <c r="O179" s="7"/>
      <c r="P179" s="31"/>
      <c r="Q179" s="34"/>
      <c r="R179" s="7"/>
      <c r="S179" s="459"/>
      <c r="T179" s="460"/>
      <c r="U179" s="460"/>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220</v>
      </c>
      <c r="AY179" s="66" t="s">
        <v>220</v>
      </c>
      <c r="AZ179" s="1"/>
      <c r="BA179" s="1"/>
      <c r="BB179" s="1"/>
      <c r="BC179" s="1"/>
      <c r="BD179" s="1"/>
      <c r="BP179" s="15"/>
      <c r="BQ179" s="25" t="str">
        <f t="shared" si="23"/>
        <v/>
      </c>
      <c r="BR179" s="26" t="str">
        <f t="shared" si="24"/>
        <v/>
      </c>
      <c r="BS179" s="26" t="str">
        <f t="shared" si="25"/>
        <v/>
      </c>
      <c r="BT179" s="25" t="str">
        <f t="shared" si="26"/>
        <v/>
      </c>
      <c r="BU179" s="26" t="str">
        <f t="shared" si="27"/>
        <v/>
      </c>
      <c r="BV179" s="25" t="e">
        <f>IF(AND(#REF!="",#REF!="",#REF!="",#REF!=""),"",SUM(#REF!,#REF!,#REF!,#REF!,#REF!))</f>
        <v>#REF!</v>
      </c>
      <c r="BW179" s="26" t="str">
        <f t="shared" si="28"/>
        <v/>
      </c>
      <c r="BX179" s="25" t="str">
        <f t="shared" si="29"/>
        <v/>
      </c>
      <c r="BY179" s="26" t="str">
        <f t="shared" si="30"/>
        <v/>
      </c>
      <c r="BZ179" s="25" t="str">
        <f t="shared" si="31"/>
        <v/>
      </c>
      <c r="CA179" s="26" t="str">
        <f t="shared" si="32"/>
        <v/>
      </c>
      <c r="CB179" s="25" t="e">
        <f>IF(AND(#REF!="",#REF!="",#REF!="",#REF!=""),"",SUM(#REF!,#REF!,#REF!,#REF!,#REF!))</f>
        <v>#REF!</v>
      </c>
      <c r="CC179" s="26" t="str">
        <f t="shared" si="33"/>
        <v/>
      </c>
      <c r="CD179" s="23" t="e">
        <f>IF(AND(#REF!="",#REF!="",#REF!="",#REF!=""),"",SUM(#REF!,#REF!,#REF!,#REF!))</f>
        <v>#REF!</v>
      </c>
      <c r="CE179" s="23" t="str">
        <f t="shared" si="34"/>
        <v/>
      </c>
    </row>
    <row r="180" spans="1:83">
      <c r="A180" s="244">
        <v>174</v>
      </c>
      <c r="B180" s="245"/>
      <c r="C180" s="246"/>
      <c r="D180" s="247"/>
      <c r="E180" s="248"/>
      <c r="F180" s="249"/>
      <c r="G180" s="249"/>
      <c r="H180" s="250"/>
      <c r="I180" s="251"/>
      <c r="J180" s="252"/>
      <c r="K180" s="253"/>
      <c r="L180" s="11"/>
      <c r="M180" s="7"/>
      <c r="N180" s="7"/>
      <c r="O180" s="7"/>
      <c r="P180" s="31"/>
      <c r="Q180" s="34"/>
      <c r="R180" s="7"/>
      <c r="S180" s="459"/>
      <c r="T180" s="460"/>
      <c r="U180" s="460"/>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220</v>
      </c>
      <c r="AY180" s="66" t="s">
        <v>220</v>
      </c>
      <c r="AZ180" s="1"/>
      <c r="BA180" s="1"/>
      <c r="BB180" s="1"/>
      <c r="BC180" s="1"/>
      <c r="BD180" s="1"/>
      <c r="BP180" s="15"/>
      <c r="BQ180" s="25" t="str">
        <f t="shared" si="23"/>
        <v/>
      </c>
      <c r="BR180" s="26" t="str">
        <f t="shared" si="24"/>
        <v/>
      </c>
      <c r="BS180" s="26" t="str">
        <f t="shared" si="25"/>
        <v/>
      </c>
      <c r="BT180" s="25" t="str">
        <f t="shared" si="26"/>
        <v/>
      </c>
      <c r="BU180" s="26" t="str">
        <f t="shared" si="27"/>
        <v/>
      </c>
      <c r="BV180" s="25" t="e">
        <f>IF(AND(#REF!="",#REF!="",#REF!="",#REF!=""),"",SUM(#REF!,#REF!,#REF!,#REF!,#REF!))</f>
        <v>#REF!</v>
      </c>
      <c r="BW180" s="26" t="str">
        <f t="shared" si="28"/>
        <v/>
      </c>
      <c r="BX180" s="25" t="str">
        <f t="shared" si="29"/>
        <v/>
      </c>
      <c r="BY180" s="26" t="str">
        <f t="shared" si="30"/>
        <v/>
      </c>
      <c r="BZ180" s="25" t="str">
        <f t="shared" si="31"/>
        <v/>
      </c>
      <c r="CA180" s="26" t="str">
        <f t="shared" si="32"/>
        <v/>
      </c>
      <c r="CB180" s="25" t="e">
        <f>IF(AND(#REF!="",#REF!="",#REF!="",#REF!=""),"",SUM(#REF!,#REF!,#REF!,#REF!,#REF!))</f>
        <v>#REF!</v>
      </c>
      <c r="CC180" s="26" t="str">
        <f t="shared" si="33"/>
        <v/>
      </c>
      <c r="CD180" s="23" t="e">
        <f>IF(AND(#REF!="",#REF!="",#REF!="",#REF!=""),"",SUM(#REF!,#REF!,#REF!,#REF!))</f>
        <v>#REF!</v>
      </c>
      <c r="CE180" s="23" t="str">
        <f t="shared" si="34"/>
        <v/>
      </c>
    </row>
    <row r="181" spans="1:83">
      <c r="A181" s="244">
        <v>175</v>
      </c>
      <c r="B181" s="245"/>
      <c r="C181" s="246"/>
      <c r="D181" s="247"/>
      <c r="E181" s="248"/>
      <c r="F181" s="249"/>
      <c r="G181" s="249"/>
      <c r="H181" s="250"/>
      <c r="I181" s="251"/>
      <c r="J181" s="252"/>
      <c r="K181" s="253"/>
      <c r="L181" s="11"/>
      <c r="M181" s="7"/>
      <c r="N181" s="7"/>
      <c r="O181" s="7"/>
      <c r="P181" s="31"/>
      <c r="Q181" s="34"/>
      <c r="R181" s="7"/>
      <c r="S181" s="459"/>
      <c r="T181" s="460"/>
      <c r="U181" s="460"/>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220</v>
      </c>
      <c r="AY181" s="66" t="s">
        <v>220</v>
      </c>
      <c r="AZ181" s="1"/>
      <c r="BA181" s="1"/>
      <c r="BB181" s="1"/>
      <c r="BC181" s="1"/>
      <c r="BD181" s="1"/>
      <c r="BP181" s="15"/>
      <c r="BQ181" s="25" t="str">
        <f t="shared" si="23"/>
        <v/>
      </c>
      <c r="BR181" s="26" t="str">
        <f t="shared" si="24"/>
        <v/>
      </c>
      <c r="BS181" s="26" t="str">
        <f t="shared" si="25"/>
        <v/>
      </c>
      <c r="BT181" s="25" t="str">
        <f t="shared" si="26"/>
        <v/>
      </c>
      <c r="BU181" s="26" t="str">
        <f t="shared" si="27"/>
        <v/>
      </c>
      <c r="BV181" s="25" t="e">
        <f>IF(AND(#REF!="",#REF!="",#REF!="",#REF!=""),"",SUM(#REF!,#REF!,#REF!,#REF!,#REF!))</f>
        <v>#REF!</v>
      </c>
      <c r="BW181" s="26" t="str">
        <f t="shared" si="28"/>
        <v/>
      </c>
      <c r="BX181" s="25" t="str">
        <f t="shared" si="29"/>
        <v/>
      </c>
      <c r="BY181" s="26" t="str">
        <f t="shared" si="30"/>
        <v/>
      </c>
      <c r="BZ181" s="25" t="str">
        <f t="shared" si="31"/>
        <v/>
      </c>
      <c r="CA181" s="26" t="str">
        <f t="shared" si="32"/>
        <v/>
      </c>
      <c r="CB181" s="25" t="e">
        <f>IF(AND(#REF!="",#REF!="",#REF!="",#REF!=""),"",SUM(#REF!,#REF!,#REF!,#REF!,#REF!))</f>
        <v>#REF!</v>
      </c>
      <c r="CC181" s="26" t="str">
        <f t="shared" si="33"/>
        <v/>
      </c>
      <c r="CD181" s="23" t="e">
        <f>IF(AND(#REF!="",#REF!="",#REF!="",#REF!=""),"",SUM(#REF!,#REF!,#REF!,#REF!))</f>
        <v>#REF!</v>
      </c>
      <c r="CE181" s="23" t="str">
        <f t="shared" si="34"/>
        <v/>
      </c>
    </row>
    <row r="182" spans="1:83">
      <c r="A182" s="244">
        <v>176</v>
      </c>
      <c r="B182" s="245"/>
      <c r="C182" s="246"/>
      <c r="D182" s="247"/>
      <c r="E182" s="248"/>
      <c r="F182" s="249"/>
      <c r="G182" s="249"/>
      <c r="H182" s="250"/>
      <c r="I182" s="251"/>
      <c r="J182" s="252"/>
      <c r="K182" s="253"/>
      <c r="L182" s="11"/>
      <c r="M182" s="7"/>
      <c r="N182" s="7"/>
      <c r="O182" s="7"/>
      <c r="P182" s="31"/>
      <c r="Q182" s="34"/>
      <c r="R182" s="7"/>
      <c r="S182" s="459"/>
      <c r="T182" s="460"/>
      <c r="U182" s="460"/>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220</v>
      </c>
      <c r="AY182" s="66" t="s">
        <v>220</v>
      </c>
      <c r="AZ182" s="1"/>
      <c r="BA182" s="1"/>
      <c r="BB182" s="1"/>
      <c r="BC182" s="1"/>
      <c r="BD182" s="1"/>
      <c r="BP182" s="15"/>
      <c r="BQ182" s="25" t="str">
        <f t="shared" si="23"/>
        <v/>
      </c>
      <c r="BR182" s="26" t="str">
        <f t="shared" si="24"/>
        <v/>
      </c>
      <c r="BS182" s="26" t="str">
        <f t="shared" si="25"/>
        <v/>
      </c>
      <c r="BT182" s="25" t="str">
        <f t="shared" si="26"/>
        <v/>
      </c>
      <c r="BU182" s="26" t="str">
        <f t="shared" si="27"/>
        <v/>
      </c>
      <c r="BV182" s="25" t="e">
        <f>IF(AND(#REF!="",#REF!="",#REF!="",#REF!=""),"",SUM(#REF!,#REF!,#REF!,#REF!,#REF!))</f>
        <v>#REF!</v>
      </c>
      <c r="BW182" s="26" t="str">
        <f t="shared" si="28"/>
        <v/>
      </c>
      <c r="BX182" s="25" t="str">
        <f t="shared" si="29"/>
        <v/>
      </c>
      <c r="BY182" s="26" t="str">
        <f t="shared" si="30"/>
        <v/>
      </c>
      <c r="BZ182" s="25" t="str">
        <f t="shared" si="31"/>
        <v/>
      </c>
      <c r="CA182" s="26" t="str">
        <f t="shared" si="32"/>
        <v/>
      </c>
      <c r="CB182" s="25" t="e">
        <f>IF(AND(#REF!="",#REF!="",#REF!="",#REF!=""),"",SUM(#REF!,#REF!,#REF!,#REF!,#REF!))</f>
        <v>#REF!</v>
      </c>
      <c r="CC182" s="26" t="str">
        <f t="shared" si="33"/>
        <v/>
      </c>
      <c r="CD182" s="23" t="e">
        <f>IF(AND(#REF!="",#REF!="",#REF!="",#REF!=""),"",SUM(#REF!,#REF!,#REF!,#REF!))</f>
        <v>#REF!</v>
      </c>
      <c r="CE182" s="23" t="str">
        <f t="shared" si="34"/>
        <v/>
      </c>
    </row>
    <row r="183" spans="1:83">
      <c r="A183" s="244">
        <v>177</v>
      </c>
      <c r="B183" s="245"/>
      <c r="C183" s="246"/>
      <c r="D183" s="247"/>
      <c r="E183" s="248"/>
      <c r="F183" s="249"/>
      <c r="G183" s="249"/>
      <c r="H183" s="250"/>
      <c r="I183" s="251"/>
      <c r="J183" s="252"/>
      <c r="K183" s="253"/>
      <c r="L183" s="11"/>
      <c r="M183" s="7"/>
      <c r="N183" s="7"/>
      <c r="O183" s="7"/>
      <c r="P183" s="31"/>
      <c r="Q183" s="34"/>
      <c r="R183" s="7"/>
      <c r="S183" s="459"/>
      <c r="T183" s="460"/>
      <c r="U183" s="460"/>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220</v>
      </c>
      <c r="AY183" s="66" t="s">
        <v>220</v>
      </c>
      <c r="AZ183" s="1"/>
      <c r="BA183" s="1"/>
      <c r="BB183" s="1"/>
      <c r="BC183" s="1"/>
      <c r="BD183" s="1"/>
      <c r="BP183" s="15"/>
      <c r="BQ183" s="25" t="str">
        <f t="shared" si="23"/>
        <v/>
      </c>
      <c r="BR183" s="26" t="str">
        <f t="shared" si="24"/>
        <v/>
      </c>
      <c r="BS183" s="26" t="str">
        <f t="shared" si="25"/>
        <v/>
      </c>
      <c r="BT183" s="25" t="str">
        <f t="shared" si="26"/>
        <v/>
      </c>
      <c r="BU183" s="26" t="str">
        <f t="shared" si="27"/>
        <v/>
      </c>
      <c r="BV183" s="25" t="e">
        <f>IF(AND(#REF!="",#REF!="",#REF!="",#REF!=""),"",SUM(#REF!,#REF!,#REF!,#REF!,#REF!))</f>
        <v>#REF!</v>
      </c>
      <c r="BW183" s="26" t="str">
        <f t="shared" si="28"/>
        <v/>
      </c>
      <c r="BX183" s="25" t="str">
        <f t="shared" si="29"/>
        <v/>
      </c>
      <c r="BY183" s="26" t="str">
        <f t="shared" si="30"/>
        <v/>
      </c>
      <c r="BZ183" s="25" t="str">
        <f t="shared" si="31"/>
        <v/>
      </c>
      <c r="CA183" s="26" t="str">
        <f t="shared" si="32"/>
        <v/>
      </c>
      <c r="CB183" s="25" t="e">
        <f>IF(AND(#REF!="",#REF!="",#REF!="",#REF!=""),"",SUM(#REF!,#REF!,#REF!,#REF!,#REF!))</f>
        <v>#REF!</v>
      </c>
      <c r="CC183" s="26" t="str">
        <f t="shared" si="33"/>
        <v/>
      </c>
      <c r="CD183" s="23" t="e">
        <f>IF(AND(#REF!="",#REF!="",#REF!="",#REF!=""),"",SUM(#REF!,#REF!,#REF!,#REF!))</f>
        <v>#REF!</v>
      </c>
      <c r="CE183" s="23" t="str">
        <f t="shared" si="34"/>
        <v/>
      </c>
    </row>
    <row r="184" spans="1:83">
      <c r="A184" s="244">
        <v>178</v>
      </c>
      <c r="B184" s="245"/>
      <c r="C184" s="246"/>
      <c r="D184" s="247"/>
      <c r="E184" s="248"/>
      <c r="F184" s="249"/>
      <c r="G184" s="249"/>
      <c r="H184" s="250"/>
      <c r="I184" s="251"/>
      <c r="J184" s="252"/>
      <c r="K184" s="253"/>
      <c r="L184" s="11"/>
      <c r="M184" s="7"/>
      <c r="N184" s="7"/>
      <c r="O184" s="7"/>
      <c r="P184" s="31"/>
      <c r="Q184" s="34"/>
      <c r="R184" s="7"/>
      <c r="S184" s="459"/>
      <c r="T184" s="460"/>
      <c r="U184" s="460"/>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220</v>
      </c>
      <c r="AY184" s="66" t="s">
        <v>220</v>
      </c>
      <c r="AZ184" s="1"/>
      <c r="BA184" s="1"/>
      <c r="BB184" s="1"/>
      <c r="BC184" s="1"/>
      <c r="BD184" s="1"/>
      <c r="BP184" s="15"/>
      <c r="BQ184" s="25" t="str">
        <f t="shared" si="23"/>
        <v/>
      </c>
      <c r="BR184" s="26" t="str">
        <f t="shared" si="24"/>
        <v/>
      </c>
      <c r="BS184" s="26" t="str">
        <f t="shared" si="25"/>
        <v/>
      </c>
      <c r="BT184" s="25" t="str">
        <f t="shared" si="26"/>
        <v/>
      </c>
      <c r="BU184" s="26" t="str">
        <f t="shared" si="27"/>
        <v/>
      </c>
      <c r="BV184" s="25" t="e">
        <f>IF(AND(#REF!="",#REF!="",#REF!="",#REF!=""),"",SUM(#REF!,#REF!,#REF!,#REF!,#REF!))</f>
        <v>#REF!</v>
      </c>
      <c r="BW184" s="26" t="str">
        <f t="shared" si="28"/>
        <v/>
      </c>
      <c r="BX184" s="25" t="str">
        <f t="shared" si="29"/>
        <v/>
      </c>
      <c r="BY184" s="26" t="str">
        <f t="shared" si="30"/>
        <v/>
      </c>
      <c r="BZ184" s="25" t="str">
        <f t="shared" si="31"/>
        <v/>
      </c>
      <c r="CA184" s="26" t="str">
        <f t="shared" si="32"/>
        <v/>
      </c>
      <c r="CB184" s="25" t="e">
        <f>IF(AND(#REF!="",#REF!="",#REF!="",#REF!=""),"",SUM(#REF!,#REF!,#REF!,#REF!,#REF!))</f>
        <v>#REF!</v>
      </c>
      <c r="CC184" s="26" t="str">
        <f t="shared" si="33"/>
        <v/>
      </c>
      <c r="CD184" s="23" t="e">
        <f>IF(AND(#REF!="",#REF!="",#REF!="",#REF!=""),"",SUM(#REF!,#REF!,#REF!,#REF!))</f>
        <v>#REF!</v>
      </c>
      <c r="CE184" s="23" t="str">
        <f t="shared" si="34"/>
        <v/>
      </c>
    </row>
    <row r="185" spans="1:83">
      <c r="A185" s="244">
        <v>179</v>
      </c>
      <c r="B185" s="245"/>
      <c r="C185" s="246"/>
      <c r="D185" s="247"/>
      <c r="E185" s="248"/>
      <c r="F185" s="249"/>
      <c r="G185" s="249"/>
      <c r="H185" s="250"/>
      <c r="I185" s="251"/>
      <c r="J185" s="252"/>
      <c r="K185" s="253"/>
      <c r="L185" s="11"/>
      <c r="M185" s="7"/>
      <c r="N185" s="7"/>
      <c r="O185" s="7"/>
      <c r="P185" s="31"/>
      <c r="Q185" s="34"/>
      <c r="R185" s="7"/>
      <c r="S185" s="459"/>
      <c r="T185" s="460"/>
      <c r="U185" s="460"/>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220</v>
      </c>
      <c r="AY185" s="66" t="s">
        <v>220</v>
      </c>
      <c r="AZ185" s="1"/>
      <c r="BA185" s="1"/>
      <c r="BB185" s="1"/>
      <c r="BC185" s="1"/>
      <c r="BD185" s="1"/>
      <c r="BP185" s="15"/>
      <c r="BQ185" s="25" t="str">
        <f t="shared" si="23"/>
        <v/>
      </c>
      <c r="BR185" s="26" t="str">
        <f t="shared" si="24"/>
        <v/>
      </c>
      <c r="BS185" s="26" t="str">
        <f t="shared" si="25"/>
        <v/>
      </c>
      <c r="BT185" s="25" t="str">
        <f t="shared" si="26"/>
        <v/>
      </c>
      <c r="BU185" s="26" t="str">
        <f t="shared" si="27"/>
        <v/>
      </c>
      <c r="BV185" s="25" t="e">
        <f>IF(AND(#REF!="",#REF!="",#REF!="",#REF!=""),"",SUM(#REF!,#REF!,#REF!,#REF!,#REF!))</f>
        <v>#REF!</v>
      </c>
      <c r="BW185" s="26" t="str">
        <f t="shared" si="28"/>
        <v/>
      </c>
      <c r="BX185" s="25" t="str">
        <f t="shared" si="29"/>
        <v/>
      </c>
      <c r="BY185" s="26" t="str">
        <f t="shared" si="30"/>
        <v/>
      </c>
      <c r="BZ185" s="25" t="str">
        <f t="shared" si="31"/>
        <v/>
      </c>
      <c r="CA185" s="26" t="str">
        <f t="shared" si="32"/>
        <v/>
      </c>
      <c r="CB185" s="25" t="e">
        <f>IF(AND(#REF!="",#REF!="",#REF!="",#REF!=""),"",SUM(#REF!,#REF!,#REF!,#REF!,#REF!))</f>
        <v>#REF!</v>
      </c>
      <c r="CC185" s="26" t="str">
        <f t="shared" si="33"/>
        <v/>
      </c>
      <c r="CD185" s="23" t="e">
        <f>IF(AND(#REF!="",#REF!="",#REF!="",#REF!=""),"",SUM(#REF!,#REF!,#REF!,#REF!))</f>
        <v>#REF!</v>
      </c>
      <c r="CE185" s="23" t="str">
        <f t="shared" si="34"/>
        <v/>
      </c>
    </row>
    <row r="186" spans="1:83">
      <c r="A186" s="244">
        <v>180</v>
      </c>
      <c r="B186" s="245"/>
      <c r="C186" s="246"/>
      <c r="D186" s="247"/>
      <c r="E186" s="248"/>
      <c r="F186" s="249"/>
      <c r="G186" s="249"/>
      <c r="H186" s="250"/>
      <c r="I186" s="251"/>
      <c r="J186" s="252"/>
      <c r="K186" s="253"/>
      <c r="L186" s="11"/>
      <c r="M186" s="7"/>
      <c r="N186" s="7"/>
      <c r="O186" s="7"/>
      <c r="P186" s="31"/>
      <c r="Q186" s="34"/>
      <c r="R186" s="7"/>
      <c r="S186" s="459"/>
      <c r="T186" s="460"/>
      <c r="U186" s="460"/>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220</v>
      </c>
      <c r="AY186" s="66" t="s">
        <v>220</v>
      </c>
      <c r="AZ186" s="1"/>
      <c r="BA186" s="1"/>
      <c r="BB186" s="1"/>
      <c r="BC186" s="1"/>
      <c r="BD186" s="1"/>
      <c r="BP186" s="15"/>
      <c r="BQ186" s="25" t="str">
        <f t="shared" si="23"/>
        <v/>
      </c>
      <c r="BR186" s="26" t="str">
        <f t="shared" si="24"/>
        <v/>
      </c>
      <c r="BS186" s="26" t="str">
        <f t="shared" si="25"/>
        <v/>
      </c>
      <c r="BT186" s="25" t="str">
        <f t="shared" si="26"/>
        <v/>
      </c>
      <c r="BU186" s="26" t="str">
        <f t="shared" si="27"/>
        <v/>
      </c>
      <c r="BV186" s="25" t="e">
        <f>IF(AND(#REF!="",#REF!="",#REF!="",#REF!=""),"",SUM(#REF!,#REF!,#REF!,#REF!,#REF!))</f>
        <v>#REF!</v>
      </c>
      <c r="BW186" s="26" t="str">
        <f t="shared" si="28"/>
        <v/>
      </c>
      <c r="BX186" s="25" t="str">
        <f t="shared" si="29"/>
        <v/>
      </c>
      <c r="BY186" s="26" t="str">
        <f t="shared" si="30"/>
        <v/>
      </c>
      <c r="BZ186" s="25" t="str">
        <f t="shared" si="31"/>
        <v/>
      </c>
      <c r="CA186" s="26" t="str">
        <f t="shared" si="32"/>
        <v/>
      </c>
      <c r="CB186" s="25" t="e">
        <f>IF(AND(#REF!="",#REF!="",#REF!="",#REF!=""),"",SUM(#REF!,#REF!,#REF!,#REF!,#REF!))</f>
        <v>#REF!</v>
      </c>
      <c r="CC186" s="26" t="str">
        <f t="shared" si="33"/>
        <v/>
      </c>
      <c r="CD186" s="23" t="e">
        <f>IF(AND(#REF!="",#REF!="",#REF!="",#REF!=""),"",SUM(#REF!,#REF!,#REF!,#REF!))</f>
        <v>#REF!</v>
      </c>
      <c r="CE186" s="23" t="str">
        <f t="shared" si="34"/>
        <v/>
      </c>
    </row>
    <row r="187" spans="1:83">
      <c r="A187" s="244">
        <v>181</v>
      </c>
      <c r="B187" s="245"/>
      <c r="C187" s="246"/>
      <c r="D187" s="247"/>
      <c r="E187" s="248"/>
      <c r="F187" s="249"/>
      <c r="G187" s="249"/>
      <c r="H187" s="250"/>
      <c r="I187" s="251"/>
      <c r="J187" s="252"/>
      <c r="K187" s="253"/>
      <c r="L187" s="11"/>
      <c r="M187" s="7"/>
      <c r="N187" s="7"/>
      <c r="O187" s="7"/>
      <c r="P187" s="31"/>
      <c r="Q187" s="34"/>
      <c r="R187" s="7"/>
      <c r="S187" s="459"/>
      <c r="T187" s="460"/>
      <c r="U187" s="460"/>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220</v>
      </c>
      <c r="AY187" s="66" t="s">
        <v>220</v>
      </c>
      <c r="AZ187" s="1"/>
      <c r="BA187" s="1"/>
      <c r="BB187" s="1"/>
      <c r="BC187" s="1"/>
      <c r="BD187" s="1"/>
      <c r="BP187" s="15"/>
      <c r="BQ187" s="25" t="str">
        <f t="shared" si="23"/>
        <v/>
      </c>
      <c r="BR187" s="26" t="str">
        <f t="shared" si="24"/>
        <v/>
      </c>
      <c r="BS187" s="26" t="str">
        <f t="shared" si="25"/>
        <v/>
      </c>
      <c r="BT187" s="25" t="str">
        <f t="shared" si="26"/>
        <v/>
      </c>
      <c r="BU187" s="26" t="str">
        <f t="shared" si="27"/>
        <v/>
      </c>
      <c r="BV187" s="25" t="e">
        <f>IF(AND(#REF!="",#REF!="",#REF!="",#REF!=""),"",SUM(#REF!,#REF!,#REF!,#REF!,#REF!))</f>
        <v>#REF!</v>
      </c>
      <c r="BW187" s="26" t="str">
        <f t="shared" si="28"/>
        <v/>
      </c>
      <c r="BX187" s="25" t="str">
        <f t="shared" si="29"/>
        <v/>
      </c>
      <c r="BY187" s="26" t="str">
        <f t="shared" si="30"/>
        <v/>
      </c>
      <c r="BZ187" s="25" t="str">
        <f t="shared" si="31"/>
        <v/>
      </c>
      <c r="CA187" s="26" t="str">
        <f t="shared" si="32"/>
        <v/>
      </c>
      <c r="CB187" s="25" t="e">
        <f>IF(AND(#REF!="",#REF!="",#REF!="",#REF!=""),"",SUM(#REF!,#REF!,#REF!,#REF!,#REF!))</f>
        <v>#REF!</v>
      </c>
      <c r="CC187" s="26" t="str">
        <f t="shared" si="33"/>
        <v/>
      </c>
      <c r="CD187" s="23" t="e">
        <f>IF(AND(#REF!="",#REF!="",#REF!="",#REF!=""),"",SUM(#REF!,#REF!,#REF!,#REF!))</f>
        <v>#REF!</v>
      </c>
      <c r="CE187" s="23" t="str">
        <f t="shared" si="34"/>
        <v/>
      </c>
    </row>
    <row r="188" spans="1:83">
      <c r="A188" s="244">
        <v>182</v>
      </c>
      <c r="B188" s="245"/>
      <c r="C188" s="246"/>
      <c r="D188" s="247"/>
      <c r="E188" s="248"/>
      <c r="F188" s="249"/>
      <c r="G188" s="249"/>
      <c r="H188" s="250"/>
      <c r="I188" s="251"/>
      <c r="J188" s="252"/>
      <c r="K188" s="253"/>
      <c r="L188" s="11"/>
      <c r="M188" s="7"/>
      <c r="N188" s="7"/>
      <c r="O188" s="7"/>
      <c r="P188" s="31"/>
      <c r="Q188" s="34"/>
      <c r="R188" s="7"/>
      <c r="S188" s="459"/>
      <c r="T188" s="460"/>
      <c r="U188" s="460"/>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220</v>
      </c>
      <c r="AY188" s="66" t="s">
        <v>220</v>
      </c>
      <c r="AZ188" s="1"/>
      <c r="BA188" s="1"/>
      <c r="BB188" s="1"/>
      <c r="BC188" s="1"/>
      <c r="BD188" s="1"/>
      <c r="BP188" s="15"/>
      <c r="BQ188" s="25" t="str">
        <f t="shared" si="23"/>
        <v/>
      </c>
      <c r="BR188" s="26" t="str">
        <f t="shared" si="24"/>
        <v/>
      </c>
      <c r="BS188" s="26" t="str">
        <f t="shared" si="25"/>
        <v/>
      </c>
      <c r="BT188" s="25" t="str">
        <f t="shared" si="26"/>
        <v/>
      </c>
      <c r="BU188" s="26" t="str">
        <f t="shared" si="27"/>
        <v/>
      </c>
      <c r="BV188" s="25" t="e">
        <f>IF(AND(#REF!="",#REF!="",#REF!="",#REF!=""),"",SUM(#REF!,#REF!,#REF!,#REF!,#REF!))</f>
        <v>#REF!</v>
      </c>
      <c r="BW188" s="26" t="str">
        <f t="shared" si="28"/>
        <v/>
      </c>
      <c r="BX188" s="25" t="str">
        <f t="shared" si="29"/>
        <v/>
      </c>
      <c r="BY188" s="26" t="str">
        <f t="shared" si="30"/>
        <v/>
      </c>
      <c r="BZ188" s="25" t="str">
        <f t="shared" si="31"/>
        <v/>
      </c>
      <c r="CA188" s="26" t="str">
        <f t="shared" si="32"/>
        <v/>
      </c>
      <c r="CB188" s="25" t="e">
        <f>IF(AND(#REF!="",#REF!="",#REF!="",#REF!=""),"",SUM(#REF!,#REF!,#REF!,#REF!,#REF!))</f>
        <v>#REF!</v>
      </c>
      <c r="CC188" s="26" t="str">
        <f t="shared" si="33"/>
        <v/>
      </c>
      <c r="CD188" s="23" t="e">
        <f>IF(AND(#REF!="",#REF!="",#REF!="",#REF!=""),"",SUM(#REF!,#REF!,#REF!,#REF!))</f>
        <v>#REF!</v>
      </c>
      <c r="CE188" s="23" t="str">
        <f t="shared" si="34"/>
        <v/>
      </c>
    </row>
    <row r="189" spans="1:83">
      <c r="A189" s="244">
        <v>183</v>
      </c>
      <c r="B189" s="245"/>
      <c r="C189" s="246"/>
      <c r="D189" s="247"/>
      <c r="E189" s="248"/>
      <c r="F189" s="249"/>
      <c r="G189" s="249"/>
      <c r="H189" s="250"/>
      <c r="I189" s="251"/>
      <c r="J189" s="252"/>
      <c r="K189" s="253"/>
      <c r="L189" s="11"/>
      <c r="M189" s="7"/>
      <c r="N189" s="7"/>
      <c r="O189" s="7"/>
      <c r="P189" s="31"/>
      <c r="Q189" s="34"/>
      <c r="R189" s="7"/>
      <c r="S189" s="459"/>
      <c r="T189" s="460"/>
      <c r="U189" s="460"/>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220</v>
      </c>
      <c r="AY189" s="66" t="s">
        <v>220</v>
      </c>
      <c r="AZ189" s="1"/>
      <c r="BA189" s="1"/>
      <c r="BB189" s="1"/>
      <c r="BC189" s="1"/>
      <c r="BD189" s="1"/>
      <c r="BP189" s="15"/>
      <c r="BQ189" s="25" t="str">
        <f t="shared" si="23"/>
        <v/>
      </c>
      <c r="BR189" s="26" t="str">
        <f t="shared" si="24"/>
        <v/>
      </c>
      <c r="BS189" s="26" t="str">
        <f t="shared" si="25"/>
        <v/>
      </c>
      <c r="BT189" s="25" t="str">
        <f t="shared" si="26"/>
        <v/>
      </c>
      <c r="BU189" s="26" t="str">
        <f t="shared" si="27"/>
        <v/>
      </c>
      <c r="BV189" s="25" t="e">
        <f>IF(AND(#REF!="",#REF!="",#REF!="",#REF!=""),"",SUM(#REF!,#REF!,#REF!,#REF!,#REF!))</f>
        <v>#REF!</v>
      </c>
      <c r="BW189" s="26" t="str">
        <f t="shared" si="28"/>
        <v/>
      </c>
      <c r="BX189" s="25" t="str">
        <f t="shared" si="29"/>
        <v/>
      </c>
      <c r="BY189" s="26" t="str">
        <f t="shared" si="30"/>
        <v/>
      </c>
      <c r="BZ189" s="25" t="str">
        <f t="shared" si="31"/>
        <v/>
      </c>
      <c r="CA189" s="26" t="str">
        <f t="shared" si="32"/>
        <v/>
      </c>
      <c r="CB189" s="25" t="e">
        <f>IF(AND(#REF!="",#REF!="",#REF!="",#REF!=""),"",SUM(#REF!,#REF!,#REF!,#REF!,#REF!))</f>
        <v>#REF!</v>
      </c>
      <c r="CC189" s="26" t="str">
        <f t="shared" si="33"/>
        <v/>
      </c>
      <c r="CD189" s="23" t="e">
        <f>IF(AND(#REF!="",#REF!="",#REF!="",#REF!=""),"",SUM(#REF!,#REF!,#REF!,#REF!))</f>
        <v>#REF!</v>
      </c>
      <c r="CE189" s="23" t="str">
        <f t="shared" si="34"/>
        <v/>
      </c>
    </row>
    <row r="190" spans="1:83">
      <c r="A190" s="244">
        <v>184</v>
      </c>
      <c r="B190" s="245"/>
      <c r="C190" s="246"/>
      <c r="D190" s="247"/>
      <c r="E190" s="248"/>
      <c r="F190" s="249"/>
      <c r="G190" s="249"/>
      <c r="H190" s="250"/>
      <c r="I190" s="251"/>
      <c r="J190" s="252"/>
      <c r="K190" s="253"/>
      <c r="L190" s="11"/>
      <c r="M190" s="7"/>
      <c r="N190" s="7"/>
      <c r="O190" s="7"/>
      <c r="P190" s="31"/>
      <c r="Q190" s="34"/>
      <c r="R190" s="7"/>
      <c r="S190" s="459"/>
      <c r="T190" s="460"/>
      <c r="U190" s="460"/>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220</v>
      </c>
      <c r="AY190" s="66" t="s">
        <v>220</v>
      </c>
      <c r="AZ190" s="1"/>
      <c r="BA190" s="1"/>
      <c r="BB190" s="1"/>
      <c r="BC190" s="1"/>
      <c r="BD190" s="1"/>
      <c r="BP190" s="15"/>
      <c r="BQ190" s="25" t="str">
        <f t="shared" si="23"/>
        <v/>
      </c>
      <c r="BR190" s="26" t="str">
        <f t="shared" si="24"/>
        <v/>
      </c>
      <c r="BS190" s="26" t="str">
        <f t="shared" si="25"/>
        <v/>
      </c>
      <c r="BT190" s="25" t="str">
        <f t="shared" si="26"/>
        <v/>
      </c>
      <c r="BU190" s="26" t="str">
        <f t="shared" si="27"/>
        <v/>
      </c>
      <c r="BV190" s="25" t="e">
        <f>IF(AND(#REF!="",#REF!="",#REF!="",#REF!=""),"",SUM(#REF!,#REF!,#REF!,#REF!,#REF!))</f>
        <v>#REF!</v>
      </c>
      <c r="BW190" s="26" t="str">
        <f t="shared" si="28"/>
        <v/>
      </c>
      <c r="BX190" s="25" t="str">
        <f t="shared" si="29"/>
        <v/>
      </c>
      <c r="BY190" s="26" t="str">
        <f t="shared" si="30"/>
        <v/>
      </c>
      <c r="BZ190" s="25" t="str">
        <f t="shared" si="31"/>
        <v/>
      </c>
      <c r="CA190" s="26" t="str">
        <f t="shared" si="32"/>
        <v/>
      </c>
      <c r="CB190" s="25" t="e">
        <f>IF(AND(#REF!="",#REF!="",#REF!="",#REF!=""),"",SUM(#REF!,#REF!,#REF!,#REF!,#REF!))</f>
        <v>#REF!</v>
      </c>
      <c r="CC190" s="26" t="str">
        <f t="shared" si="33"/>
        <v/>
      </c>
      <c r="CD190" s="23" t="e">
        <f>IF(AND(#REF!="",#REF!="",#REF!="",#REF!=""),"",SUM(#REF!,#REF!,#REF!,#REF!))</f>
        <v>#REF!</v>
      </c>
      <c r="CE190" s="23" t="str">
        <f t="shared" si="34"/>
        <v/>
      </c>
    </row>
    <row r="191" spans="1:83">
      <c r="A191" s="244">
        <v>185</v>
      </c>
      <c r="B191" s="245"/>
      <c r="C191" s="246"/>
      <c r="D191" s="247"/>
      <c r="E191" s="248"/>
      <c r="F191" s="249"/>
      <c r="G191" s="249"/>
      <c r="H191" s="250"/>
      <c r="I191" s="251"/>
      <c r="J191" s="252"/>
      <c r="K191" s="253"/>
      <c r="L191" s="11"/>
      <c r="M191" s="7"/>
      <c r="N191" s="7"/>
      <c r="O191" s="7"/>
      <c r="P191" s="31"/>
      <c r="Q191" s="34"/>
      <c r="R191" s="7"/>
      <c r="S191" s="459"/>
      <c r="T191" s="460"/>
      <c r="U191" s="460"/>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220</v>
      </c>
      <c r="AY191" s="66" t="s">
        <v>220</v>
      </c>
      <c r="AZ191" s="1"/>
      <c r="BA191" s="1"/>
      <c r="BB191" s="1"/>
      <c r="BC191" s="1"/>
      <c r="BD191" s="1"/>
      <c r="BP191" s="15"/>
      <c r="BQ191" s="25" t="str">
        <f t="shared" si="23"/>
        <v/>
      </c>
      <c r="BR191" s="26" t="str">
        <f t="shared" si="24"/>
        <v/>
      </c>
      <c r="BS191" s="26" t="str">
        <f t="shared" si="25"/>
        <v/>
      </c>
      <c r="BT191" s="25" t="str">
        <f t="shared" si="26"/>
        <v/>
      </c>
      <c r="BU191" s="26" t="str">
        <f t="shared" si="27"/>
        <v/>
      </c>
      <c r="BV191" s="25" t="e">
        <f>IF(AND(#REF!="",#REF!="",#REF!="",#REF!=""),"",SUM(#REF!,#REF!,#REF!,#REF!,#REF!))</f>
        <v>#REF!</v>
      </c>
      <c r="BW191" s="26" t="str">
        <f t="shared" si="28"/>
        <v/>
      </c>
      <c r="BX191" s="25" t="str">
        <f t="shared" si="29"/>
        <v/>
      </c>
      <c r="BY191" s="26" t="str">
        <f t="shared" si="30"/>
        <v/>
      </c>
      <c r="BZ191" s="25" t="str">
        <f t="shared" si="31"/>
        <v/>
      </c>
      <c r="CA191" s="26" t="str">
        <f t="shared" si="32"/>
        <v/>
      </c>
      <c r="CB191" s="25" t="e">
        <f>IF(AND(#REF!="",#REF!="",#REF!="",#REF!=""),"",SUM(#REF!,#REF!,#REF!,#REF!,#REF!))</f>
        <v>#REF!</v>
      </c>
      <c r="CC191" s="26" t="str">
        <f t="shared" si="33"/>
        <v/>
      </c>
      <c r="CD191" s="23" t="e">
        <f>IF(AND(#REF!="",#REF!="",#REF!="",#REF!=""),"",SUM(#REF!,#REF!,#REF!,#REF!))</f>
        <v>#REF!</v>
      </c>
      <c r="CE191" s="23" t="str">
        <f t="shared" si="34"/>
        <v/>
      </c>
    </row>
    <row r="192" spans="1:83">
      <c r="A192" s="244">
        <v>186</v>
      </c>
      <c r="B192" s="245"/>
      <c r="C192" s="246"/>
      <c r="D192" s="247"/>
      <c r="E192" s="248"/>
      <c r="F192" s="249"/>
      <c r="G192" s="249"/>
      <c r="H192" s="250"/>
      <c r="I192" s="251"/>
      <c r="J192" s="252"/>
      <c r="K192" s="253"/>
      <c r="L192" s="11"/>
      <c r="M192" s="7"/>
      <c r="N192" s="7"/>
      <c r="O192" s="7"/>
      <c r="P192" s="31"/>
      <c r="Q192" s="34"/>
      <c r="R192" s="7"/>
      <c r="S192" s="459"/>
      <c r="T192" s="460"/>
      <c r="U192" s="460"/>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220</v>
      </c>
      <c r="AY192" s="66" t="s">
        <v>220</v>
      </c>
      <c r="AZ192" s="1"/>
      <c r="BA192" s="1"/>
      <c r="BB192" s="1"/>
      <c r="BC192" s="1"/>
      <c r="BD192" s="1"/>
      <c r="BP192" s="15"/>
      <c r="BQ192" s="25" t="str">
        <f t="shared" si="23"/>
        <v/>
      </c>
      <c r="BR192" s="26" t="str">
        <f t="shared" si="24"/>
        <v/>
      </c>
      <c r="BS192" s="26" t="str">
        <f t="shared" si="25"/>
        <v/>
      </c>
      <c r="BT192" s="25" t="str">
        <f t="shared" si="26"/>
        <v/>
      </c>
      <c r="BU192" s="26" t="str">
        <f t="shared" si="27"/>
        <v/>
      </c>
      <c r="BV192" s="25" t="e">
        <f>IF(AND(#REF!="",#REF!="",#REF!="",#REF!=""),"",SUM(#REF!,#REF!,#REF!,#REF!,#REF!))</f>
        <v>#REF!</v>
      </c>
      <c r="BW192" s="26" t="str">
        <f t="shared" si="28"/>
        <v/>
      </c>
      <c r="BX192" s="25" t="str">
        <f t="shared" si="29"/>
        <v/>
      </c>
      <c r="BY192" s="26" t="str">
        <f t="shared" si="30"/>
        <v/>
      </c>
      <c r="BZ192" s="25" t="str">
        <f t="shared" si="31"/>
        <v/>
      </c>
      <c r="CA192" s="26" t="str">
        <f t="shared" si="32"/>
        <v/>
      </c>
      <c r="CB192" s="25" t="e">
        <f>IF(AND(#REF!="",#REF!="",#REF!="",#REF!=""),"",SUM(#REF!,#REF!,#REF!,#REF!,#REF!))</f>
        <v>#REF!</v>
      </c>
      <c r="CC192" s="26" t="str">
        <f t="shared" si="33"/>
        <v/>
      </c>
      <c r="CD192" s="23" t="e">
        <f>IF(AND(#REF!="",#REF!="",#REF!="",#REF!=""),"",SUM(#REF!,#REF!,#REF!,#REF!))</f>
        <v>#REF!</v>
      </c>
      <c r="CE192" s="23" t="str">
        <f t="shared" si="34"/>
        <v/>
      </c>
    </row>
    <row r="193" spans="1:83">
      <c r="A193" s="244">
        <v>187</v>
      </c>
      <c r="B193" s="245"/>
      <c r="C193" s="246"/>
      <c r="D193" s="247"/>
      <c r="E193" s="248"/>
      <c r="F193" s="249"/>
      <c r="G193" s="249"/>
      <c r="H193" s="250"/>
      <c r="I193" s="251"/>
      <c r="J193" s="252"/>
      <c r="K193" s="253"/>
      <c r="L193" s="11"/>
      <c r="M193" s="7"/>
      <c r="N193" s="7"/>
      <c r="O193" s="7"/>
      <c r="P193" s="31"/>
      <c r="Q193" s="34"/>
      <c r="R193" s="7"/>
      <c r="S193" s="459"/>
      <c r="T193" s="460"/>
      <c r="U193" s="460"/>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220</v>
      </c>
      <c r="AY193" s="66" t="s">
        <v>220</v>
      </c>
      <c r="AZ193" s="1"/>
      <c r="BA193" s="1"/>
      <c r="BB193" s="1"/>
      <c r="BC193" s="1"/>
      <c r="BD193" s="1"/>
      <c r="BP193" s="15"/>
      <c r="BQ193" s="25" t="str">
        <f t="shared" si="23"/>
        <v/>
      </c>
      <c r="BR193" s="26" t="str">
        <f t="shared" si="24"/>
        <v/>
      </c>
      <c r="BS193" s="26" t="str">
        <f t="shared" si="25"/>
        <v/>
      </c>
      <c r="BT193" s="25" t="str">
        <f t="shared" si="26"/>
        <v/>
      </c>
      <c r="BU193" s="26" t="str">
        <f t="shared" si="27"/>
        <v/>
      </c>
      <c r="BV193" s="25" t="e">
        <f>IF(AND(#REF!="",#REF!="",#REF!="",#REF!=""),"",SUM(#REF!,#REF!,#REF!,#REF!,#REF!))</f>
        <v>#REF!</v>
      </c>
      <c r="BW193" s="26" t="str">
        <f t="shared" si="28"/>
        <v/>
      </c>
      <c r="BX193" s="25" t="str">
        <f t="shared" si="29"/>
        <v/>
      </c>
      <c r="BY193" s="26" t="str">
        <f t="shared" si="30"/>
        <v/>
      </c>
      <c r="BZ193" s="25" t="str">
        <f t="shared" si="31"/>
        <v/>
      </c>
      <c r="CA193" s="26" t="str">
        <f t="shared" si="32"/>
        <v/>
      </c>
      <c r="CB193" s="25" t="e">
        <f>IF(AND(#REF!="",#REF!="",#REF!="",#REF!=""),"",SUM(#REF!,#REF!,#REF!,#REF!,#REF!))</f>
        <v>#REF!</v>
      </c>
      <c r="CC193" s="26" t="str">
        <f t="shared" si="33"/>
        <v/>
      </c>
      <c r="CD193" s="23" t="e">
        <f>IF(AND(#REF!="",#REF!="",#REF!="",#REF!=""),"",SUM(#REF!,#REF!,#REF!,#REF!))</f>
        <v>#REF!</v>
      </c>
      <c r="CE193" s="23" t="str">
        <f t="shared" si="34"/>
        <v/>
      </c>
    </row>
    <row r="194" spans="1:83">
      <c r="A194" s="244">
        <v>188</v>
      </c>
      <c r="B194" s="245"/>
      <c r="C194" s="246"/>
      <c r="D194" s="247"/>
      <c r="E194" s="248"/>
      <c r="F194" s="249"/>
      <c r="G194" s="249"/>
      <c r="H194" s="250"/>
      <c r="I194" s="251"/>
      <c r="J194" s="252"/>
      <c r="K194" s="253"/>
      <c r="L194" s="11"/>
      <c r="M194" s="7"/>
      <c r="N194" s="7"/>
      <c r="O194" s="7"/>
      <c r="P194" s="31"/>
      <c r="Q194" s="34"/>
      <c r="R194" s="7"/>
      <c r="S194" s="459"/>
      <c r="T194" s="460"/>
      <c r="U194" s="460"/>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220</v>
      </c>
      <c r="AY194" s="66" t="s">
        <v>220</v>
      </c>
      <c r="AZ194" s="1"/>
      <c r="BA194" s="1"/>
      <c r="BB194" s="1"/>
      <c r="BC194" s="1"/>
      <c r="BD194" s="1"/>
      <c r="BP194" s="15"/>
      <c r="BQ194" s="25" t="str">
        <f t="shared" si="23"/>
        <v/>
      </c>
      <c r="BR194" s="26" t="str">
        <f t="shared" si="24"/>
        <v/>
      </c>
      <c r="BS194" s="26" t="str">
        <f t="shared" si="25"/>
        <v/>
      </c>
      <c r="BT194" s="25" t="str">
        <f t="shared" si="26"/>
        <v/>
      </c>
      <c r="BU194" s="26" t="str">
        <f t="shared" si="27"/>
        <v/>
      </c>
      <c r="BV194" s="25" t="e">
        <f>IF(AND(#REF!="",#REF!="",#REF!="",#REF!=""),"",SUM(#REF!,#REF!,#REF!,#REF!,#REF!))</f>
        <v>#REF!</v>
      </c>
      <c r="BW194" s="26" t="str">
        <f t="shared" si="28"/>
        <v/>
      </c>
      <c r="BX194" s="25" t="str">
        <f t="shared" si="29"/>
        <v/>
      </c>
      <c r="BY194" s="26" t="str">
        <f t="shared" si="30"/>
        <v/>
      </c>
      <c r="BZ194" s="25" t="str">
        <f t="shared" si="31"/>
        <v/>
      </c>
      <c r="CA194" s="26" t="str">
        <f t="shared" si="32"/>
        <v/>
      </c>
      <c r="CB194" s="25" t="e">
        <f>IF(AND(#REF!="",#REF!="",#REF!="",#REF!=""),"",SUM(#REF!,#REF!,#REF!,#REF!,#REF!))</f>
        <v>#REF!</v>
      </c>
      <c r="CC194" s="26" t="str">
        <f t="shared" si="33"/>
        <v/>
      </c>
      <c r="CD194" s="23" t="e">
        <f>IF(AND(#REF!="",#REF!="",#REF!="",#REF!=""),"",SUM(#REF!,#REF!,#REF!,#REF!))</f>
        <v>#REF!</v>
      </c>
      <c r="CE194" s="23" t="str">
        <f t="shared" si="34"/>
        <v/>
      </c>
    </row>
    <row r="195" spans="1:83">
      <c r="A195" s="244">
        <v>189</v>
      </c>
      <c r="B195" s="245"/>
      <c r="C195" s="246"/>
      <c r="D195" s="247"/>
      <c r="E195" s="248"/>
      <c r="F195" s="249"/>
      <c r="G195" s="249"/>
      <c r="H195" s="250"/>
      <c r="I195" s="251"/>
      <c r="J195" s="252"/>
      <c r="K195" s="253"/>
      <c r="L195" s="11"/>
      <c r="M195" s="7"/>
      <c r="N195" s="7"/>
      <c r="O195" s="7"/>
      <c r="P195" s="31"/>
      <c r="Q195" s="34"/>
      <c r="R195" s="7"/>
      <c r="S195" s="459"/>
      <c r="T195" s="460"/>
      <c r="U195" s="460"/>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220</v>
      </c>
      <c r="AY195" s="66" t="s">
        <v>220</v>
      </c>
      <c r="AZ195" s="1"/>
      <c r="BA195" s="1"/>
      <c r="BB195" s="1"/>
      <c r="BC195" s="1"/>
      <c r="BD195" s="1"/>
      <c r="BP195" s="15"/>
      <c r="BQ195" s="25" t="str">
        <f t="shared" si="23"/>
        <v/>
      </c>
      <c r="BR195" s="26" t="str">
        <f t="shared" si="24"/>
        <v/>
      </c>
      <c r="BS195" s="26" t="str">
        <f t="shared" si="25"/>
        <v/>
      </c>
      <c r="BT195" s="25" t="str">
        <f t="shared" si="26"/>
        <v/>
      </c>
      <c r="BU195" s="26" t="str">
        <f t="shared" si="27"/>
        <v/>
      </c>
      <c r="BV195" s="25" t="e">
        <f>IF(AND(#REF!="",#REF!="",#REF!="",#REF!=""),"",SUM(#REF!,#REF!,#REF!,#REF!,#REF!))</f>
        <v>#REF!</v>
      </c>
      <c r="BW195" s="26" t="str">
        <f t="shared" si="28"/>
        <v/>
      </c>
      <c r="BX195" s="25" t="str">
        <f t="shared" si="29"/>
        <v/>
      </c>
      <c r="BY195" s="26" t="str">
        <f t="shared" si="30"/>
        <v/>
      </c>
      <c r="BZ195" s="25" t="str">
        <f t="shared" si="31"/>
        <v/>
      </c>
      <c r="CA195" s="26" t="str">
        <f t="shared" si="32"/>
        <v/>
      </c>
      <c r="CB195" s="25" t="e">
        <f>IF(AND(#REF!="",#REF!="",#REF!="",#REF!=""),"",SUM(#REF!,#REF!,#REF!,#REF!,#REF!))</f>
        <v>#REF!</v>
      </c>
      <c r="CC195" s="26" t="str">
        <f t="shared" si="33"/>
        <v/>
      </c>
      <c r="CD195" s="23" t="e">
        <f>IF(AND(#REF!="",#REF!="",#REF!="",#REF!=""),"",SUM(#REF!,#REF!,#REF!,#REF!))</f>
        <v>#REF!</v>
      </c>
      <c r="CE195" s="23" t="str">
        <f t="shared" si="34"/>
        <v/>
      </c>
    </row>
    <row r="196" spans="1:83">
      <c r="A196" s="244">
        <v>190</v>
      </c>
      <c r="B196" s="245"/>
      <c r="C196" s="246"/>
      <c r="D196" s="247"/>
      <c r="E196" s="248"/>
      <c r="F196" s="249"/>
      <c r="G196" s="249"/>
      <c r="H196" s="250"/>
      <c r="I196" s="251"/>
      <c r="J196" s="252"/>
      <c r="K196" s="253"/>
      <c r="L196" s="11"/>
      <c r="M196" s="7"/>
      <c r="N196" s="7"/>
      <c r="O196" s="7"/>
      <c r="P196" s="31"/>
      <c r="Q196" s="34"/>
      <c r="R196" s="7"/>
      <c r="S196" s="459"/>
      <c r="T196" s="460"/>
      <c r="U196" s="460"/>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220</v>
      </c>
      <c r="AY196" s="66" t="s">
        <v>220</v>
      </c>
      <c r="AZ196" s="1"/>
      <c r="BA196" s="1"/>
      <c r="BB196" s="1"/>
      <c r="BC196" s="1"/>
      <c r="BD196" s="1"/>
      <c r="BP196" s="15"/>
      <c r="BQ196" s="25" t="str">
        <f t="shared" si="23"/>
        <v/>
      </c>
      <c r="BR196" s="26" t="str">
        <f t="shared" si="24"/>
        <v/>
      </c>
      <c r="BS196" s="26" t="str">
        <f t="shared" si="25"/>
        <v/>
      </c>
      <c r="BT196" s="25" t="str">
        <f t="shared" si="26"/>
        <v/>
      </c>
      <c r="BU196" s="26" t="str">
        <f t="shared" si="27"/>
        <v/>
      </c>
      <c r="BV196" s="25" t="e">
        <f>IF(AND(#REF!="",#REF!="",#REF!="",#REF!=""),"",SUM(#REF!,#REF!,#REF!,#REF!,#REF!))</f>
        <v>#REF!</v>
      </c>
      <c r="BW196" s="26" t="str">
        <f t="shared" si="28"/>
        <v/>
      </c>
      <c r="BX196" s="25" t="str">
        <f t="shared" si="29"/>
        <v/>
      </c>
      <c r="BY196" s="26" t="str">
        <f t="shared" si="30"/>
        <v/>
      </c>
      <c r="BZ196" s="25" t="str">
        <f t="shared" si="31"/>
        <v/>
      </c>
      <c r="CA196" s="26" t="str">
        <f t="shared" si="32"/>
        <v/>
      </c>
      <c r="CB196" s="25" t="e">
        <f>IF(AND(#REF!="",#REF!="",#REF!="",#REF!=""),"",SUM(#REF!,#REF!,#REF!,#REF!,#REF!))</f>
        <v>#REF!</v>
      </c>
      <c r="CC196" s="26" t="str">
        <f t="shared" si="33"/>
        <v/>
      </c>
      <c r="CD196" s="23" t="e">
        <f>IF(AND(#REF!="",#REF!="",#REF!="",#REF!=""),"",SUM(#REF!,#REF!,#REF!,#REF!))</f>
        <v>#REF!</v>
      </c>
      <c r="CE196" s="23" t="str">
        <f t="shared" si="34"/>
        <v/>
      </c>
    </row>
    <row r="197" spans="1:83">
      <c r="A197" s="244">
        <v>191</v>
      </c>
      <c r="B197" s="245"/>
      <c r="C197" s="246"/>
      <c r="D197" s="247"/>
      <c r="E197" s="248"/>
      <c r="F197" s="249"/>
      <c r="G197" s="249"/>
      <c r="H197" s="250"/>
      <c r="I197" s="251"/>
      <c r="J197" s="252"/>
      <c r="K197" s="253"/>
      <c r="L197" s="11"/>
      <c r="M197" s="7"/>
      <c r="N197" s="7"/>
      <c r="O197" s="7"/>
      <c r="P197" s="31"/>
      <c r="Q197" s="34"/>
      <c r="R197" s="7"/>
      <c r="S197" s="459"/>
      <c r="T197" s="460"/>
      <c r="U197" s="460"/>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220</v>
      </c>
      <c r="AY197" s="66" t="s">
        <v>220</v>
      </c>
      <c r="AZ197" s="1"/>
      <c r="BA197" s="1"/>
      <c r="BB197" s="1"/>
      <c r="BC197" s="1"/>
      <c r="BD197" s="1"/>
      <c r="BP197" s="15"/>
      <c r="BQ197" s="25" t="str">
        <f t="shared" si="23"/>
        <v/>
      </c>
      <c r="BR197" s="26" t="str">
        <f t="shared" si="24"/>
        <v/>
      </c>
      <c r="BS197" s="26" t="str">
        <f t="shared" si="25"/>
        <v/>
      </c>
      <c r="BT197" s="25" t="str">
        <f t="shared" si="26"/>
        <v/>
      </c>
      <c r="BU197" s="26" t="str">
        <f t="shared" si="27"/>
        <v/>
      </c>
      <c r="BV197" s="25" t="e">
        <f>IF(AND(#REF!="",#REF!="",#REF!="",#REF!=""),"",SUM(#REF!,#REF!,#REF!,#REF!,#REF!))</f>
        <v>#REF!</v>
      </c>
      <c r="BW197" s="26" t="str">
        <f t="shared" si="28"/>
        <v/>
      </c>
      <c r="BX197" s="25" t="str">
        <f t="shared" si="29"/>
        <v/>
      </c>
      <c r="BY197" s="26" t="str">
        <f t="shared" si="30"/>
        <v/>
      </c>
      <c r="BZ197" s="25" t="str">
        <f t="shared" si="31"/>
        <v/>
      </c>
      <c r="CA197" s="26" t="str">
        <f t="shared" si="32"/>
        <v/>
      </c>
      <c r="CB197" s="25" t="e">
        <f>IF(AND(#REF!="",#REF!="",#REF!="",#REF!=""),"",SUM(#REF!,#REF!,#REF!,#REF!,#REF!))</f>
        <v>#REF!</v>
      </c>
      <c r="CC197" s="26" t="str">
        <f t="shared" si="33"/>
        <v/>
      </c>
      <c r="CD197" s="23" t="e">
        <f>IF(AND(#REF!="",#REF!="",#REF!="",#REF!=""),"",SUM(#REF!,#REF!,#REF!,#REF!))</f>
        <v>#REF!</v>
      </c>
      <c r="CE197" s="23" t="str">
        <f t="shared" si="34"/>
        <v/>
      </c>
    </row>
    <row r="198" spans="1:83">
      <c r="A198" s="244">
        <v>192</v>
      </c>
      <c r="B198" s="245"/>
      <c r="C198" s="246"/>
      <c r="D198" s="247"/>
      <c r="E198" s="248"/>
      <c r="F198" s="249"/>
      <c r="G198" s="249"/>
      <c r="H198" s="250"/>
      <c r="I198" s="251"/>
      <c r="J198" s="252"/>
      <c r="K198" s="253"/>
      <c r="L198" s="11"/>
      <c r="M198" s="7"/>
      <c r="N198" s="7"/>
      <c r="O198" s="7"/>
      <c r="P198" s="31"/>
      <c r="Q198" s="34"/>
      <c r="R198" s="7"/>
      <c r="S198" s="459"/>
      <c r="T198" s="460"/>
      <c r="U198" s="460"/>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220</v>
      </c>
      <c r="AY198" s="66" t="s">
        <v>220</v>
      </c>
      <c r="AZ198" s="1"/>
      <c r="BA198" s="1"/>
      <c r="BB198" s="1"/>
      <c r="BC198" s="1"/>
      <c r="BD198" s="1"/>
      <c r="BP198" s="15"/>
      <c r="BQ198" s="25" t="str">
        <f t="shared" si="23"/>
        <v/>
      </c>
      <c r="BR198" s="26" t="str">
        <f t="shared" si="24"/>
        <v/>
      </c>
      <c r="BS198" s="26" t="str">
        <f t="shared" si="25"/>
        <v/>
      </c>
      <c r="BT198" s="25" t="str">
        <f t="shared" si="26"/>
        <v/>
      </c>
      <c r="BU198" s="26" t="str">
        <f t="shared" si="27"/>
        <v/>
      </c>
      <c r="BV198" s="25" t="e">
        <f>IF(AND(#REF!="",#REF!="",#REF!="",#REF!=""),"",SUM(#REF!,#REF!,#REF!,#REF!,#REF!))</f>
        <v>#REF!</v>
      </c>
      <c r="BW198" s="26" t="str">
        <f t="shared" si="28"/>
        <v/>
      </c>
      <c r="BX198" s="25" t="str">
        <f t="shared" si="29"/>
        <v/>
      </c>
      <c r="BY198" s="26" t="str">
        <f t="shared" si="30"/>
        <v/>
      </c>
      <c r="BZ198" s="25" t="str">
        <f t="shared" si="31"/>
        <v/>
      </c>
      <c r="CA198" s="26" t="str">
        <f t="shared" si="32"/>
        <v/>
      </c>
      <c r="CB198" s="25" t="e">
        <f>IF(AND(#REF!="",#REF!="",#REF!="",#REF!=""),"",SUM(#REF!,#REF!,#REF!,#REF!,#REF!))</f>
        <v>#REF!</v>
      </c>
      <c r="CC198" s="26" t="str">
        <f t="shared" si="33"/>
        <v/>
      </c>
      <c r="CD198" s="23" t="e">
        <f>IF(AND(#REF!="",#REF!="",#REF!="",#REF!=""),"",SUM(#REF!,#REF!,#REF!,#REF!))</f>
        <v>#REF!</v>
      </c>
      <c r="CE198" s="23" t="str">
        <f t="shared" si="34"/>
        <v/>
      </c>
    </row>
    <row r="199" spans="1:83">
      <c r="A199" s="244">
        <v>193</v>
      </c>
      <c r="B199" s="245"/>
      <c r="C199" s="246"/>
      <c r="D199" s="247"/>
      <c r="E199" s="248"/>
      <c r="F199" s="249"/>
      <c r="G199" s="249"/>
      <c r="H199" s="250"/>
      <c r="I199" s="251"/>
      <c r="J199" s="252"/>
      <c r="K199" s="253"/>
      <c r="L199" s="11"/>
      <c r="M199" s="7"/>
      <c r="N199" s="7"/>
      <c r="O199" s="7"/>
      <c r="P199" s="31"/>
      <c r="Q199" s="34"/>
      <c r="R199" s="7"/>
      <c r="S199" s="459"/>
      <c r="T199" s="460"/>
      <c r="U199" s="460"/>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220</v>
      </c>
      <c r="AY199" s="66" t="s">
        <v>220</v>
      </c>
      <c r="AZ199" s="1"/>
      <c r="BA199" s="1"/>
      <c r="BB199" s="1"/>
      <c r="BC199" s="1"/>
      <c r="BD199" s="1"/>
      <c r="BP199" s="15"/>
      <c r="BQ199" s="25" t="str">
        <f t="shared" si="23"/>
        <v/>
      </c>
      <c r="BR199" s="26" t="str">
        <f t="shared" si="24"/>
        <v/>
      </c>
      <c r="BS199" s="26" t="str">
        <f t="shared" si="25"/>
        <v/>
      </c>
      <c r="BT199" s="25" t="str">
        <f t="shared" si="26"/>
        <v/>
      </c>
      <c r="BU199" s="26" t="str">
        <f t="shared" si="27"/>
        <v/>
      </c>
      <c r="BV199" s="25" t="e">
        <f>IF(AND(#REF!="",#REF!="",#REF!="",#REF!=""),"",SUM(#REF!,#REF!,#REF!,#REF!,#REF!))</f>
        <v>#REF!</v>
      </c>
      <c r="BW199" s="26" t="str">
        <f t="shared" si="28"/>
        <v/>
      </c>
      <c r="BX199" s="25" t="str">
        <f t="shared" si="29"/>
        <v/>
      </c>
      <c r="BY199" s="26" t="str">
        <f t="shared" si="30"/>
        <v/>
      </c>
      <c r="BZ199" s="25" t="str">
        <f t="shared" si="31"/>
        <v/>
      </c>
      <c r="CA199" s="26" t="str">
        <f t="shared" si="32"/>
        <v/>
      </c>
      <c r="CB199" s="25" t="e">
        <f>IF(AND(#REF!="",#REF!="",#REF!="",#REF!=""),"",SUM(#REF!,#REF!,#REF!,#REF!,#REF!))</f>
        <v>#REF!</v>
      </c>
      <c r="CC199" s="26" t="str">
        <f t="shared" si="33"/>
        <v/>
      </c>
      <c r="CD199" s="23" t="e">
        <f>IF(AND(#REF!="",#REF!="",#REF!="",#REF!=""),"",SUM(#REF!,#REF!,#REF!,#REF!))</f>
        <v>#REF!</v>
      </c>
      <c r="CE199" s="23" t="str">
        <f t="shared" si="34"/>
        <v/>
      </c>
    </row>
    <row r="200" spans="1:83">
      <c r="A200" s="244">
        <v>194</v>
      </c>
      <c r="B200" s="245"/>
      <c r="C200" s="246"/>
      <c r="D200" s="247"/>
      <c r="E200" s="248"/>
      <c r="F200" s="249"/>
      <c r="G200" s="249"/>
      <c r="H200" s="250"/>
      <c r="I200" s="251"/>
      <c r="J200" s="252"/>
      <c r="K200" s="253"/>
      <c r="L200" s="11"/>
      <c r="M200" s="7"/>
      <c r="N200" s="7"/>
      <c r="O200" s="7"/>
      <c r="P200" s="31"/>
      <c r="Q200" s="34"/>
      <c r="R200" s="7"/>
      <c r="S200" s="459"/>
      <c r="T200" s="460"/>
      <c r="U200" s="460"/>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220</v>
      </c>
      <c r="AY200" s="66" t="s">
        <v>220</v>
      </c>
      <c r="AZ200" s="1"/>
      <c r="BA200" s="1"/>
      <c r="BB200" s="1"/>
      <c r="BC200" s="1"/>
      <c r="BD200" s="1"/>
      <c r="BP200" s="15"/>
      <c r="BQ200" s="25" t="str">
        <f t="shared" ref="BQ200:BQ206" si="35">IF(I200="","",I200)</f>
        <v/>
      </c>
      <c r="BR200" s="26" t="str">
        <f t="shared" ref="BR200:BR206" si="36">IF(AND(L200="",M200="",N200="",P200=""),"",SUM(L200,M200,N200,O200,P200))</f>
        <v/>
      </c>
      <c r="BS200" s="26" t="str">
        <f t="shared" ref="BS200:BS206" si="37">IFERROR(IF(BR200="","",ROUNDUP(BR200*20%,0)),"")</f>
        <v/>
      </c>
      <c r="BT200" s="25" t="str">
        <f t="shared" ref="BT200:BT206" si="38">IF(AND(S200="",T200="",U200="",W200=""),"",SUM(S200,T200,U200,V200,W200))</f>
        <v/>
      </c>
      <c r="BU200" s="26" t="str">
        <f t="shared" ref="BU200:BU206" si="39">IFERROR(IF(BT200="","",ROUNDUP(BT200*20%,0)),"")</f>
        <v/>
      </c>
      <c r="BV200" s="25" t="e">
        <f>IF(AND(#REF!="",#REF!="",#REF!="",#REF!=""),"",SUM(#REF!,#REF!,#REF!,#REF!,#REF!))</f>
        <v>#REF!</v>
      </c>
      <c r="BW200" s="26" t="str">
        <f t="shared" ref="BW200:BW206" si="40">IFERROR(IF(BV200="","",ROUNDUP(BV200*20%,0)),"")</f>
        <v/>
      </c>
      <c r="BX200" s="25" t="str">
        <f t="shared" ref="BX200:BX206" si="41">IF(AND(Z200="",AA200="",AB200="",AD200=""),"",SUM(Z200,AA200,AB200,AC200,AD200))</f>
        <v/>
      </c>
      <c r="BY200" s="26" t="str">
        <f t="shared" ref="BY200:BY206" si="42">IFERROR(IF(BX200="","",ROUNDUP(BX200*20%,0)),"")</f>
        <v/>
      </c>
      <c r="BZ200" s="25" t="str">
        <f t="shared" ref="BZ200:BZ206" si="43">IF(AND(AG200="",AH200="",AI200="",AK200=""),"",SUM(AG200,AH200,AI200,AJ200,AK200))</f>
        <v/>
      </c>
      <c r="CA200" s="26" t="str">
        <f t="shared" ref="CA200:CA206" si="44">IFERROR(IF(BZ200="","",ROUNDUP(BZ200*20%,0)),"")</f>
        <v/>
      </c>
      <c r="CB200" s="25" t="e">
        <f>IF(AND(#REF!="",#REF!="",#REF!="",#REF!=""),"",SUM(#REF!,#REF!,#REF!,#REF!,#REF!))</f>
        <v>#REF!</v>
      </c>
      <c r="CC200" s="26" t="str">
        <f t="shared" ref="CC200:CC206" si="45">IFERROR(IF(CB200="","",ROUNDUP(CB200*20%,0)),"")</f>
        <v/>
      </c>
      <c r="CD200" s="23" t="e">
        <f>IF(AND(#REF!="",#REF!="",#REF!="",#REF!=""),"",SUM(#REF!,#REF!,#REF!,#REF!))</f>
        <v>#REF!</v>
      </c>
      <c r="CE200" s="23" t="str">
        <f t="shared" ref="CE200:CE206" si="46">IFERROR(IF(CD200="","",IF($CD$5=100,ROUNDUP(CD200*20%,0),IF($CD$5=86,ROUNDUP((CD200/$CD$5)*$CE$5,0),IF($CD$5=66,ROUNDUP((CD200/$CD$5)*$CE$5,0),"")))),"")</f>
        <v/>
      </c>
    </row>
    <row r="201" spans="1:83">
      <c r="A201" s="244">
        <v>195</v>
      </c>
      <c r="B201" s="245"/>
      <c r="C201" s="246"/>
      <c r="D201" s="247"/>
      <c r="E201" s="248"/>
      <c r="F201" s="249"/>
      <c r="G201" s="249"/>
      <c r="H201" s="250"/>
      <c r="I201" s="251"/>
      <c r="J201" s="252"/>
      <c r="K201" s="253"/>
      <c r="L201" s="11"/>
      <c r="M201" s="7"/>
      <c r="N201" s="7"/>
      <c r="O201" s="7"/>
      <c r="P201" s="31"/>
      <c r="Q201" s="34"/>
      <c r="R201" s="7"/>
      <c r="S201" s="459"/>
      <c r="T201" s="460"/>
      <c r="U201" s="460"/>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220</v>
      </c>
      <c r="AY201" s="66" t="s">
        <v>220</v>
      </c>
      <c r="AZ201" s="1"/>
      <c r="BA201" s="1"/>
      <c r="BB201" s="1"/>
      <c r="BC201" s="1"/>
      <c r="BD201" s="1"/>
      <c r="BP201" s="15"/>
      <c r="BQ201" s="25" t="str">
        <f t="shared" si="35"/>
        <v/>
      </c>
      <c r="BR201" s="26" t="str">
        <f t="shared" si="36"/>
        <v/>
      </c>
      <c r="BS201" s="26" t="str">
        <f t="shared" si="37"/>
        <v/>
      </c>
      <c r="BT201" s="25" t="str">
        <f t="shared" si="38"/>
        <v/>
      </c>
      <c r="BU201" s="26" t="str">
        <f t="shared" si="39"/>
        <v/>
      </c>
      <c r="BV201" s="25" t="e">
        <f>IF(AND(#REF!="",#REF!="",#REF!="",#REF!=""),"",SUM(#REF!,#REF!,#REF!,#REF!,#REF!))</f>
        <v>#REF!</v>
      </c>
      <c r="BW201" s="26" t="str">
        <f t="shared" si="40"/>
        <v/>
      </c>
      <c r="BX201" s="25" t="str">
        <f t="shared" si="41"/>
        <v/>
      </c>
      <c r="BY201" s="26" t="str">
        <f t="shared" si="42"/>
        <v/>
      </c>
      <c r="BZ201" s="25" t="str">
        <f t="shared" si="43"/>
        <v/>
      </c>
      <c r="CA201" s="26" t="str">
        <f t="shared" si="44"/>
        <v/>
      </c>
      <c r="CB201" s="25" t="e">
        <f>IF(AND(#REF!="",#REF!="",#REF!="",#REF!=""),"",SUM(#REF!,#REF!,#REF!,#REF!,#REF!))</f>
        <v>#REF!</v>
      </c>
      <c r="CC201" s="26" t="str">
        <f t="shared" si="45"/>
        <v/>
      </c>
      <c r="CD201" s="23" t="e">
        <f>IF(AND(#REF!="",#REF!="",#REF!="",#REF!=""),"",SUM(#REF!,#REF!,#REF!,#REF!))</f>
        <v>#REF!</v>
      </c>
      <c r="CE201" s="23" t="str">
        <f t="shared" si="46"/>
        <v/>
      </c>
    </row>
    <row r="202" spans="1:83">
      <c r="A202" s="244">
        <v>196</v>
      </c>
      <c r="B202" s="245"/>
      <c r="C202" s="246"/>
      <c r="D202" s="247"/>
      <c r="E202" s="248"/>
      <c r="F202" s="249"/>
      <c r="G202" s="249"/>
      <c r="H202" s="250"/>
      <c r="I202" s="251"/>
      <c r="J202" s="252"/>
      <c r="K202" s="253"/>
      <c r="L202" s="11"/>
      <c r="M202" s="7"/>
      <c r="N202" s="7"/>
      <c r="O202" s="7"/>
      <c r="P202" s="31"/>
      <c r="Q202" s="34"/>
      <c r="R202" s="7"/>
      <c r="S202" s="459"/>
      <c r="T202" s="460"/>
      <c r="U202" s="460"/>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220</v>
      </c>
      <c r="AY202" s="66" t="s">
        <v>220</v>
      </c>
      <c r="AZ202" s="1"/>
      <c r="BA202" s="1"/>
      <c r="BB202" s="1"/>
      <c r="BC202" s="1"/>
      <c r="BD202" s="1"/>
      <c r="BP202" s="15"/>
      <c r="BQ202" s="25" t="str">
        <f t="shared" si="35"/>
        <v/>
      </c>
      <c r="BR202" s="26" t="str">
        <f t="shared" si="36"/>
        <v/>
      </c>
      <c r="BS202" s="26" t="str">
        <f t="shared" si="37"/>
        <v/>
      </c>
      <c r="BT202" s="25" t="str">
        <f t="shared" si="38"/>
        <v/>
      </c>
      <c r="BU202" s="26" t="str">
        <f t="shared" si="39"/>
        <v/>
      </c>
      <c r="BV202" s="25" t="e">
        <f>IF(AND(#REF!="",#REF!="",#REF!="",#REF!=""),"",SUM(#REF!,#REF!,#REF!,#REF!,#REF!))</f>
        <v>#REF!</v>
      </c>
      <c r="BW202" s="26" t="str">
        <f t="shared" si="40"/>
        <v/>
      </c>
      <c r="BX202" s="25" t="str">
        <f t="shared" si="41"/>
        <v/>
      </c>
      <c r="BY202" s="26" t="str">
        <f t="shared" si="42"/>
        <v/>
      </c>
      <c r="BZ202" s="25" t="str">
        <f t="shared" si="43"/>
        <v/>
      </c>
      <c r="CA202" s="26" t="str">
        <f t="shared" si="44"/>
        <v/>
      </c>
      <c r="CB202" s="25" t="e">
        <f>IF(AND(#REF!="",#REF!="",#REF!="",#REF!=""),"",SUM(#REF!,#REF!,#REF!,#REF!,#REF!))</f>
        <v>#REF!</v>
      </c>
      <c r="CC202" s="26" t="str">
        <f t="shared" si="45"/>
        <v/>
      </c>
      <c r="CD202" s="23" t="e">
        <f>IF(AND(#REF!="",#REF!="",#REF!="",#REF!=""),"",SUM(#REF!,#REF!,#REF!,#REF!))</f>
        <v>#REF!</v>
      </c>
      <c r="CE202" s="23" t="str">
        <f t="shared" si="46"/>
        <v/>
      </c>
    </row>
    <row r="203" spans="1:83">
      <c r="A203" s="244">
        <v>197</v>
      </c>
      <c r="B203" s="245"/>
      <c r="C203" s="246"/>
      <c r="D203" s="247"/>
      <c r="E203" s="248"/>
      <c r="F203" s="249"/>
      <c r="G203" s="249"/>
      <c r="H203" s="250"/>
      <c r="I203" s="251"/>
      <c r="J203" s="252"/>
      <c r="K203" s="253"/>
      <c r="L203" s="11"/>
      <c r="M203" s="7"/>
      <c r="N203" s="7"/>
      <c r="O203" s="7"/>
      <c r="P203" s="31"/>
      <c r="Q203" s="34"/>
      <c r="R203" s="7"/>
      <c r="S203" s="459"/>
      <c r="T203" s="460"/>
      <c r="U203" s="460"/>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220</v>
      </c>
      <c r="AY203" s="66" t="s">
        <v>220</v>
      </c>
      <c r="AZ203" s="1"/>
      <c r="BA203" s="1"/>
      <c r="BB203" s="1"/>
      <c r="BC203" s="1"/>
      <c r="BD203" s="1"/>
      <c r="BP203" s="15"/>
      <c r="BQ203" s="25" t="str">
        <f t="shared" si="35"/>
        <v/>
      </c>
      <c r="BR203" s="26" t="str">
        <f t="shared" si="36"/>
        <v/>
      </c>
      <c r="BS203" s="26" t="str">
        <f t="shared" si="37"/>
        <v/>
      </c>
      <c r="BT203" s="25" t="str">
        <f t="shared" si="38"/>
        <v/>
      </c>
      <c r="BU203" s="26" t="str">
        <f t="shared" si="39"/>
        <v/>
      </c>
      <c r="BV203" s="25" t="e">
        <f>IF(AND(#REF!="",#REF!="",#REF!="",#REF!=""),"",SUM(#REF!,#REF!,#REF!,#REF!,#REF!))</f>
        <v>#REF!</v>
      </c>
      <c r="BW203" s="26" t="str">
        <f t="shared" si="40"/>
        <v/>
      </c>
      <c r="BX203" s="25" t="str">
        <f t="shared" si="41"/>
        <v/>
      </c>
      <c r="BY203" s="26" t="str">
        <f t="shared" si="42"/>
        <v/>
      </c>
      <c r="BZ203" s="25" t="str">
        <f t="shared" si="43"/>
        <v/>
      </c>
      <c r="CA203" s="26" t="str">
        <f t="shared" si="44"/>
        <v/>
      </c>
      <c r="CB203" s="25" t="e">
        <f>IF(AND(#REF!="",#REF!="",#REF!="",#REF!=""),"",SUM(#REF!,#REF!,#REF!,#REF!,#REF!))</f>
        <v>#REF!</v>
      </c>
      <c r="CC203" s="26" t="str">
        <f t="shared" si="45"/>
        <v/>
      </c>
      <c r="CD203" s="23" t="e">
        <f>IF(AND(#REF!="",#REF!="",#REF!="",#REF!=""),"",SUM(#REF!,#REF!,#REF!,#REF!))</f>
        <v>#REF!</v>
      </c>
      <c r="CE203" s="23" t="str">
        <f t="shared" si="46"/>
        <v/>
      </c>
    </row>
    <row r="204" spans="1:83">
      <c r="A204" s="244">
        <v>198</v>
      </c>
      <c r="B204" s="245"/>
      <c r="C204" s="246"/>
      <c r="D204" s="247"/>
      <c r="E204" s="248"/>
      <c r="F204" s="249"/>
      <c r="G204" s="249"/>
      <c r="H204" s="250"/>
      <c r="I204" s="251"/>
      <c r="J204" s="252"/>
      <c r="K204" s="253"/>
      <c r="L204" s="11"/>
      <c r="M204" s="7"/>
      <c r="N204" s="7"/>
      <c r="O204" s="7"/>
      <c r="P204" s="31"/>
      <c r="Q204" s="34"/>
      <c r="R204" s="7"/>
      <c r="S204" s="459"/>
      <c r="T204" s="460"/>
      <c r="U204" s="460"/>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220</v>
      </c>
      <c r="AY204" s="66" t="s">
        <v>220</v>
      </c>
      <c r="AZ204" s="1"/>
      <c r="BA204" s="1"/>
      <c r="BB204" s="1"/>
      <c r="BC204" s="1"/>
      <c r="BD204" s="1"/>
      <c r="BP204" s="15"/>
      <c r="BQ204" s="25" t="str">
        <f t="shared" si="35"/>
        <v/>
      </c>
      <c r="BR204" s="26" t="str">
        <f t="shared" si="36"/>
        <v/>
      </c>
      <c r="BS204" s="26" t="str">
        <f t="shared" si="37"/>
        <v/>
      </c>
      <c r="BT204" s="25" t="str">
        <f t="shared" si="38"/>
        <v/>
      </c>
      <c r="BU204" s="26" t="str">
        <f t="shared" si="39"/>
        <v/>
      </c>
      <c r="BV204" s="25" t="e">
        <f>IF(AND(#REF!="",#REF!="",#REF!="",#REF!=""),"",SUM(#REF!,#REF!,#REF!,#REF!,#REF!))</f>
        <v>#REF!</v>
      </c>
      <c r="BW204" s="26" t="str">
        <f t="shared" si="40"/>
        <v/>
      </c>
      <c r="BX204" s="25" t="str">
        <f t="shared" si="41"/>
        <v/>
      </c>
      <c r="BY204" s="26" t="str">
        <f t="shared" si="42"/>
        <v/>
      </c>
      <c r="BZ204" s="25" t="str">
        <f t="shared" si="43"/>
        <v/>
      </c>
      <c r="CA204" s="26" t="str">
        <f t="shared" si="44"/>
        <v/>
      </c>
      <c r="CB204" s="25" t="e">
        <f>IF(AND(#REF!="",#REF!="",#REF!="",#REF!=""),"",SUM(#REF!,#REF!,#REF!,#REF!,#REF!))</f>
        <v>#REF!</v>
      </c>
      <c r="CC204" s="26" t="str">
        <f t="shared" si="45"/>
        <v/>
      </c>
      <c r="CD204" s="23" t="e">
        <f>IF(AND(#REF!="",#REF!="",#REF!="",#REF!=""),"",SUM(#REF!,#REF!,#REF!,#REF!))</f>
        <v>#REF!</v>
      </c>
      <c r="CE204" s="23" t="str">
        <f t="shared" si="46"/>
        <v/>
      </c>
    </row>
    <row r="205" spans="1:83">
      <c r="A205" s="244">
        <v>199</v>
      </c>
      <c r="B205" s="245"/>
      <c r="C205" s="246"/>
      <c r="D205" s="247"/>
      <c r="E205" s="248"/>
      <c r="F205" s="249"/>
      <c r="G205" s="249"/>
      <c r="H205" s="250"/>
      <c r="I205" s="251"/>
      <c r="J205" s="252"/>
      <c r="K205" s="253"/>
      <c r="L205" s="11"/>
      <c r="M205" s="7"/>
      <c r="N205" s="7"/>
      <c r="O205" s="7"/>
      <c r="P205" s="31"/>
      <c r="Q205" s="34"/>
      <c r="R205" s="7"/>
      <c r="S205" s="459"/>
      <c r="T205" s="460"/>
      <c r="U205" s="460"/>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220</v>
      </c>
      <c r="AY205" s="66" t="s">
        <v>220</v>
      </c>
      <c r="AZ205" s="1"/>
      <c r="BA205" s="1"/>
      <c r="BB205" s="1"/>
      <c r="BC205" s="1"/>
      <c r="BD205" s="1"/>
      <c r="BP205" s="15"/>
      <c r="BQ205" s="25" t="str">
        <f t="shared" si="35"/>
        <v/>
      </c>
      <c r="BR205" s="26" t="str">
        <f t="shared" si="36"/>
        <v/>
      </c>
      <c r="BS205" s="26" t="str">
        <f t="shared" si="37"/>
        <v/>
      </c>
      <c r="BT205" s="25" t="str">
        <f t="shared" si="38"/>
        <v/>
      </c>
      <c r="BU205" s="26" t="str">
        <f t="shared" si="39"/>
        <v/>
      </c>
      <c r="BV205" s="25" t="e">
        <f>IF(AND(#REF!="",#REF!="",#REF!="",#REF!=""),"",SUM(#REF!,#REF!,#REF!,#REF!,#REF!))</f>
        <v>#REF!</v>
      </c>
      <c r="BW205" s="26" t="str">
        <f t="shared" si="40"/>
        <v/>
      </c>
      <c r="BX205" s="25" t="str">
        <f t="shared" si="41"/>
        <v/>
      </c>
      <c r="BY205" s="26" t="str">
        <f t="shared" si="42"/>
        <v/>
      </c>
      <c r="BZ205" s="25" t="str">
        <f t="shared" si="43"/>
        <v/>
      </c>
      <c r="CA205" s="26" t="str">
        <f t="shared" si="44"/>
        <v/>
      </c>
      <c r="CB205" s="25" t="e">
        <f>IF(AND(#REF!="",#REF!="",#REF!="",#REF!=""),"",SUM(#REF!,#REF!,#REF!,#REF!,#REF!))</f>
        <v>#REF!</v>
      </c>
      <c r="CC205" s="26" t="str">
        <f t="shared" si="45"/>
        <v/>
      </c>
      <c r="CD205" s="23" t="e">
        <f>IF(AND(#REF!="",#REF!="",#REF!="",#REF!=""),"",SUM(#REF!,#REF!,#REF!,#REF!))</f>
        <v>#REF!</v>
      </c>
      <c r="CE205" s="23" t="str">
        <f t="shared" si="46"/>
        <v/>
      </c>
    </row>
    <row r="206" spans="1:83">
      <c r="A206" s="244">
        <v>200</v>
      </c>
      <c r="B206" s="245"/>
      <c r="C206" s="246"/>
      <c r="D206" s="247"/>
      <c r="E206" s="248"/>
      <c r="F206" s="249"/>
      <c r="G206" s="249"/>
      <c r="H206" s="250"/>
      <c r="I206" s="251"/>
      <c r="J206" s="252"/>
      <c r="K206" s="253"/>
      <c r="L206" s="13"/>
      <c r="M206" s="14"/>
      <c r="N206" s="14"/>
      <c r="O206" s="7"/>
      <c r="P206" s="32"/>
      <c r="Q206" s="34"/>
      <c r="R206" s="7"/>
      <c r="S206" s="461"/>
      <c r="T206" s="462"/>
      <c r="U206" s="462"/>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220</v>
      </c>
      <c r="AY206" s="66" t="s">
        <v>220</v>
      </c>
      <c r="AZ206" s="1"/>
      <c r="BA206" s="1"/>
      <c r="BB206" s="1"/>
      <c r="BC206" s="1"/>
      <c r="BD206" s="1"/>
      <c r="BP206" s="15"/>
      <c r="BQ206" s="25" t="str">
        <f t="shared" si="35"/>
        <v/>
      </c>
      <c r="BR206" s="26" t="str">
        <f t="shared" si="36"/>
        <v/>
      </c>
      <c r="BS206" s="26" t="str">
        <f t="shared" si="37"/>
        <v/>
      </c>
      <c r="BT206" s="25" t="str">
        <f t="shared" si="38"/>
        <v/>
      </c>
      <c r="BU206" s="26" t="str">
        <f t="shared" si="39"/>
        <v/>
      </c>
      <c r="BV206" s="25" t="e">
        <f>IF(AND(#REF!="",#REF!="",#REF!="",#REF!=""),"",SUM(#REF!,#REF!,#REF!,#REF!,#REF!))</f>
        <v>#REF!</v>
      </c>
      <c r="BW206" s="26" t="str">
        <f t="shared" si="40"/>
        <v/>
      </c>
      <c r="BX206" s="25" t="str">
        <f t="shared" si="41"/>
        <v/>
      </c>
      <c r="BY206" s="26" t="str">
        <f t="shared" si="42"/>
        <v/>
      </c>
      <c r="BZ206" s="25" t="str">
        <f t="shared" si="43"/>
        <v/>
      </c>
      <c r="CA206" s="26" t="str">
        <f t="shared" si="44"/>
        <v/>
      </c>
      <c r="CB206" s="25" t="e">
        <f>IF(AND(#REF!="",#REF!="",#REF!="",#REF!=""),"",SUM(#REF!,#REF!,#REF!,#REF!,#REF!))</f>
        <v>#REF!</v>
      </c>
      <c r="CC206" s="26" t="str">
        <f t="shared" si="45"/>
        <v/>
      </c>
      <c r="CD206" s="23" t="e">
        <f>IF(AND(#REF!="",#REF!="",#REF!="",#REF!=""),"",SUM(#REF!,#REF!,#REF!,#REF!))</f>
        <v>#REF!</v>
      </c>
      <c r="CE206" s="23" t="str">
        <f t="shared" si="46"/>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C" sheet="1" objects="1" scenarios="1" formatCells="0" formatColumns="0" formatRows="0"/>
  <mergeCells count="68">
    <mergeCell ref="AD3:AF3"/>
    <mergeCell ref="AK3:AM3"/>
    <mergeCell ref="AX1:AY2"/>
    <mergeCell ref="A2:G2"/>
    <mergeCell ref="I2:K2"/>
    <mergeCell ref="A1:O1"/>
    <mergeCell ref="AR3:AS3"/>
    <mergeCell ref="AP3:AQ3"/>
    <mergeCell ref="AX3:AY3"/>
    <mergeCell ref="AN3:AO3"/>
    <mergeCell ref="P1:Y2"/>
    <mergeCell ref="Z1:AM2"/>
    <mergeCell ref="Z3:AA3"/>
    <mergeCell ref="AG3:AH3"/>
    <mergeCell ref="S3:T3"/>
    <mergeCell ref="A3:H3"/>
    <mergeCell ref="AN1:AS2"/>
    <mergeCell ref="AN4:AO4"/>
    <mergeCell ref="AP4:AQ4"/>
    <mergeCell ref="AR4:AS4"/>
    <mergeCell ref="AI4:AI5"/>
    <mergeCell ref="AJ4:AK4"/>
    <mergeCell ref="AY4:AY5"/>
    <mergeCell ref="BA10:BC11"/>
    <mergeCell ref="M4:M5"/>
    <mergeCell ref="S4:S5"/>
    <mergeCell ref="AL4:AM4"/>
    <mergeCell ref="AA4:AA5"/>
    <mergeCell ref="AG4:AG5"/>
    <mergeCell ref="AE4:AF4"/>
    <mergeCell ref="AX4:AX5"/>
    <mergeCell ref="T4:T5"/>
    <mergeCell ref="AH4:AH5"/>
    <mergeCell ref="Z4:Z5"/>
    <mergeCell ref="X4:Y4"/>
    <mergeCell ref="AC4:AD4"/>
    <mergeCell ref="BA16:BC17"/>
    <mergeCell ref="BA6:BC6"/>
    <mergeCell ref="BA8:BC8"/>
    <mergeCell ref="BA14:BC15"/>
    <mergeCell ref="BA12:BC13"/>
    <mergeCell ref="H4:H6"/>
    <mergeCell ref="C4:C6"/>
    <mergeCell ref="A4:A6"/>
    <mergeCell ref="Q4:R4"/>
    <mergeCell ref="K4:K6"/>
    <mergeCell ref="F4:F6"/>
    <mergeCell ref="I4:I6"/>
    <mergeCell ref="J4:J6"/>
    <mergeCell ref="L4:L5"/>
    <mergeCell ref="D4:D6"/>
    <mergeCell ref="B4:B6"/>
    <mergeCell ref="G4:G6"/>
    <mergeCell ref="E4:E6"/>
    <mergeCell ref="O4:P4"/>
    <mergeCell ref="J3:K3"/>
    <mergeCell ref="N4:N5"/>
    <mergeCell ref="U4:U5"/>
    <mergeCell ref="V4:W4"/>
    <mergeCell ref="AB4:AB5"/>
    <mergeCell ref="L3:M3"/>
    <mergeCell ref="P3:R3"/>
    <mergeCell ref="W3:Y3"/>
    <mergeCell ref="AT3:AU3"/>
    <mergeCell ref="AV3:AW3"/>
    <mergeCell ref="AT4:AU4"/>
    <mergeCell ref="AV4:AW4"/>
    <mergeCell ref="AT1:AW2"/>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"Nursery"</formula1>
    </dataValidation>
  </dataValidations>
  <hyperlinks>
    <hyperlink ref="BA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H413"/>
  <sheetViews>
    <sheetView showGridLines="0" workbookViewId="0">
      <pane xSplit="11" ySplit="6" topLeftCell="AS7" activePane="bottomRight" state="frozen"/>
      <selection pane="topRight" activeCell="L1" sqref="L1"/>
      <selection pane="bottomLeft" activeCell="A7" sqref="A7"/>
      <selection pane="bottomRight" activeCell="I7" sqref="I7"/>
    </sheetView>
  </sheetViews>
  <sheetFormatPr defaultColWidth="0" defaultRowHeight="0" customHeight="1" zeroHeight="1"/>
  <cols>
    <col min="1" max="1" width="4.75" style="4" customWidth="1"/>
    <col min="2" max="2" width="5.37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4.75" customHeight="1">
      <c r="A1" s="611" t="str">
        <f>IF('Master sheet'!D14="Hindi",'Master sheet'!D8,'Master sheet'!D7)</f>
        <v xml:space="preserve">महात्मा गाँधी राजकीय विद्यालय (अंग्रेजी माध्यम) बर, पाली </v>
      </c>
      <c r="B1" s="612"/>
      <c r="C1" s="612"/>
      <c r="D1" s="612"/>
      <c r="E1" s="612"/>
      <c r="F1" s="612"/>
      <c r="G1" s="612"/>
      <c r="H1" s="612"/>
      <c r="I1" s="612"/>
      <c r="J1" s="612"/>
      <c r="K1" s="612"/>
      <c r="L1" s="612"/>
      <c r="M1" s="612"/>
      <c r="N1" s="612"/>
      <c r="O1" s="613"/>
      <c r="P1" s="619" t="s">
        <v>284</v>
      </c>
      <c r="Q1" s="619"/>
      <c r="R1" s="619"/>
      <c r="S1" s="619"/>
      <c r="T1" s="619"/>
      <c r="U1" s="619"/>
      <c r="V1" s="619"/>
      <c r="W1" s="619"/>
      <c r="X1" s="619"/>
      <c r="Y1" s="619"/>
      <c r="Z1" s="621"/>
      <c r="AA1" s="621"/>
      <c r="AB1" s="621"/>
      <c r="AC1" s="621"/>
      <c r="AD1" s="621"/>
      <c r="AE1" s="621"/>
      <c r="AF1" s="621"/>
      <c r="AG1" s="621"/>
      <c r="AH1" s="621"/>
      <c r="AI1" s="621"/>
      <c r="AJ1" s="621"/>
      <c r="AK1" s="621"/>
      <c r="AL1" s="621"/>
      <c r="AM1" s="621"/>
      <c r="AN1" s="600" t="s">
        <v>57</v>
      </c>
      <c r="AO1" s="600"/>
      <c r="AP1" s="600"/>
      <c r="AQ1" s="600"/>
      <c r="AR1" s="600"/>
      <c r="AS1" s="600"/>
      <c r="AT1" s="560" t="str">
        <f>IF('Master sheet'!$D$14="Hindi","अतिरिक्त विषय ","Extra Subject")</f>
        <v xml:space="preserve">अतिरिक्त विषय </v>
      </c>
      <c r="AU1" s="560"/>
      <c r="AV1" s="560"/>
      <c r="AW1" s="560"/>
      <c r="AX1" s="600"/>
      <c r="AY1" s="600"/>
      <c r="AZ1" s="1"/>
      <c r="BA1" s="1"/>
      <c r="BB1" s="1"/>
      <c r="BC1" s="1"/>
      <c r="BD1" s="1"/>
      <c r="CG1" s="15">
        <f>L3</f>
        <v>0</v>
      </c>
      <c r="CJ1" s="15" t="str">
        <f>AN3</f>
        <v>कार्यानुभव</v>
      </c>
    </row>
    <row r="2" spans="1:88" ht="24.75" customHeight="1" thickBot="1">
      <c r="A2" s="609" t="str">
        <f>IF('Master sheet'!D14="Hindi","रिजल्ट वर्कशीट","RESULT WORKSHEET")</f>
        <v>रिजल्ट वर्कशीट</v>
      </c>
      <c r="B2" s="609"/>
      <c r="C2" s="609"/>
      <c r="D2" s="609"/>
      <c r="E2" s="609"/>
      <c r="F2" s="609"/>
      <c r="G2" s="609"/>
      <c r="H2" s="53"/>
      <c r="I2" s="610" t="str">
        <f>IF('Master sheet'!D12="","",'Master sheet'!D12)</f>
        <v>2025-26</v>
      </c>
      <c r="J2" s="610"/>
      <c r="K2" s="610"/>
      <c r="L2" s="46"/>
      <c r="M2" s="46"/>
      <c r="N2" s="46"/>
      <c r="O2" s="46"/>
      <c r="P2" s="620"/>
      <c r="Q2" s="620"/>
      <c r="R2" s="620"/>
      <c r="S2" s="620"/>
      <c r="T2" s="620"/>
      <c r="U2" s="620"/>
      <c r="V2" s="620"/>
      <c r="W2" s="620"/>
      <c r="X2" s="620"/>
      <c r="Y2" s="620"/>
      <c r="Z2" s="621"/>
      <c r="AA2" s="621"/>
      <c r="AB2" s="621"/>
      <c r="AC2" s="621"/>
      <c r="AD2" s="621"/>
      <c r="AE2" s="621"/>
      <c r="AF2" s="621"/>
      <c r="AG2" s="621"/>
      <c r="AH2" s="621"/>
      <c r="AI2" s="621"/>
      <c r="AJ2" s="621"/>
      <c r="AK2" s="621"/>
      <c r="AL2" s="621"/>
      <c r="AM2" s="621"/>
      <c r="AN2" s="601"/>
      <c r="AO2" s="601"/>
      <c r="AP2" s="601"/>
      <c r="AQ2" s="601"/>
      <c r="AR2" s="601"/>
      <c r="AS2" s="601"/>
      <c r="AT2" s="561"/>
      <c r="AU2" s="561"/>
      <c r="AV2" s="561"/>
      <c r="AW2" s="561"/>
      <c r="AX2" s="601"/>
      <c r="AY2" s="601"/>
      <c r="AZ2" s="1"/>
      <c r="BA2" s="1"/>
      <c r="BB2" s="1"/>
      <c r="BC2" s="1"/>
      <c r="BD2" s="1"/>
      <c r="CG2" s="15">
        <f>S3</f>
        <v>0</v>
      </c>
      <c r="CJ2" s="15" t="str">
        <f>AP3</f>
        <v>कला शिक्षा</v>
      </c>
    </row>
    <row r="3" spans="1:88" s="6" customFormat="1" ht="26.25" customHeight="1" thickTop="1" thickBot="1">
      <c r="A3" s="628" t="str">
        <f>IF('Master sheet'!D14="Hindi","विद्यार्थी की सामान्य जानकारी","General Information of Students")</f>
        <v>विद्यार्थी की सामान्य जानकारी</v>
      </c>
      <c r="B3" s="629"/>
      <c r="C3" s="629"/>
      <c r="D3" s="629"/>
      <c r="E3" s="629"/>
      <c r="F3" s="629"/>
      <c r="G3" s="629"/>
      <c r="H3" s="629"/>
      <c r="I3" s="29" t="str">
        <f>IF('Master sheet'!D14="Hindi","कक्षा  :-","CLASS :- ")</f>
        <v>कक्षा  :-</v>
      </c>
      <c r="J3" s="562" t="s">
        <v>238</v>
      </c>
      <c r="K3" s="563"/>
      <c r="L3" s="569"/>
      <c r="M3" s="570"/>
      <c r="N3" s="381"/>
      <c r="O3" s="374" t="str">
        <f>IF('Master sheet'!$D$14="Hindi","हिंदी","Hindi")</f>
        <v>हिंदी</v>
      </c>
      <c r="P3" s="571" t="str">
        <f>UPPER('Master sheet'!L6)</f>
        <v>MANOJ KUMAR PACHORI</v>
      </c>
      <c r="Q3" s="571"/>
      <c r="R3" s="572"/>
      <c r="S3" s="626"/>
      <c r="T3" s="627"/>
      <c r="U3" s="382"/>
      <c r="V3" s="375" t="str">
        <f>IF('Master sheet'!$D$14="Hindi","अंग्रेजी","English")</f>
        <v>अंग्रेजी</v>
      </c>
      <c r="W3" s="573" t="str">
        <f>UPPER('Master sheet'!L7)</f>
        <v>SAMPAT RAJ</v>
      </c>
      <c r="X3" s="573"/>
      <c r="Y3" s="574"/>
      <c r="Z3" s="622"/>
      <c r="AA3" s="623"/>
      <c r="AB3" s="383"/>
      <c r="AC3" s="376" t="str">
        <f>IF('Master sheet'!$D$14="Hindi","गणित","Maths")</f>
        <v>गणित</v>
      </c>
      <c r="AD3" s="605" t="str">
        <f>UPPER('Master sheet'!L8)</f>
        <v>PRADIP SINGH</v>
      </c>
      <c r="AE3" s="605"/>
      <c r="AF3" s="606"/>
      <c r="AG3" s="624"/>
      <c r="AH3" s="625"/>
      <c r="AI3" s="384"/>
      <c r="AJ3" s="385" t="str">
        <f>IF('Master sheet'!$D$14="Hindi","पर्यावरण अध्ययन","EVS")</f>
        <v>पर्यावरण अध्ययन</v>
      </c>
      <c r="AK3" s="607" t="str">
        <f>UPPER('Master sheet'!L9)</f>
        <v>PUSHPENDRA JAWRA</v>
      </c>
      <c r="AL3" s="607"/>
      <c r="AM3" s="608"/>
      <c r="AN3" s="615" t="str">
        <f>IF('Master sheet'!$D$14="Hindi","कार्यानुभव","WORK EXP.")</f>
        <v>कार्यानुभव</v>
      </c>
      <c r="AO3" s="616"/>
      <c r="AP3" s="615" t="str">
        <f>IF('Master sheet'!$D$14="Hindi","कला शिक्षा","ART EDU.")</f>
        <v>कला शिक्षा</v>
      </c>
      <c r="AQ3" s="616"/>
      <c r="AR3" s="615" t="str">
        <f>IF('Master sheet'!$D$14="Hindi","स्वा. एवं शा. शिक्षा","HE.&amp;PH. EDU.")</f>
        <v>स्वा. एवं शा. शिक्षा</v>
      </c>
      <c r="AS3" s="616"/>
      <c r="AT3" s="558" t="str">
        <f>'Marks Entry Nursery'!AT3:AU3</f>
        <v>Computer</v>
      </c>
      <c r="AU3" s="558"/>
      <c r="AV3" s="558" t="str">
        <f>'Marks Entry Nursery'!AV3:AW3</f>
        <v>G.K.</v>
      </c>
      <c r="AW3" s="558"/>
      <c r="AX3" s="617" t="str">
        <f>IF('Master sheet'!$D$14="Hindi","उपस्थिति","Attendance")</f>
        <v>उपस्थिति</v>
      </c>
      <c r="AY3" s="618"/>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4.75" customHeight="1" thickTop="1" thickBot="1">
      <c r="A4" s="575" t="str">
        <f>IF('Master sheet'!D14="Hindi","क्र. स.","Sr. No. ")</f>
        <v>क्र. स.</v>
      </c>
      <c r="B4" s="578" t="str">
        <f>IF('Master sheet'!D14="Hindi","कक्षा","CLASS ")</f>
        <v>कक्षा</v>
      </c>
      <c r="C4" s="578" t="str">
        <f>IF('Master sheet'!D14="Hindi","सेक्शन","Section ")</f>
        <v>सेक्शन</v>
      </c>
      <c r="D4" s="578" t="str">
        <f>IF('Master sheet'!D14="Hindi","प्रवेशांक","SR. NO.")</f>
        <v>प्रवेशांक</v>
      </c>
      <c r="E4" s="578" t="str">
        <f>IF('Master sheet'!D14="Hindi","जन्म दिनांक","Date of Birth")</f>
        <v>जन्म दिनांक</v>
      </c>
      <c r="F4" s="575" t="str">
        <f>IF('Master sheet'!D14="Hindi","विद्यार्थी का नाम","Student's Name")</f>
        <v>विद्यार्थी का नाम</v>
      </c>
      <c r="G4" s="575" t="str">
        <f>IF('Master sheet'!D14="Hindi","पिता का नाम","Father's Name")</f>
        <v>पिता का नाम</v>
      </c>
      <c r="H4" s="575" t="str">
        <f>IF('Master sheet'!D14="Hindi","माता का नाम ","Mother's Name")</f>
        <v xml:space="preserve">माता का नाम </v>
      </c>
      <c r="I4" s="578" t="str">
        <f>IF('Master sheet'!D14="Hindi","कक्षा रोल न. ","Class Roll No.")</f>
        <v xml:space="preserve">कक्षा रोल न. </v>
      </c>
      <c r="J4" s="579" t="str">
        <f>IF('Master sheet'!D14="Hindi","लिंग ","Gender")</f>
        <v xml:space="preserve">लिंग </v>
      </c>
      <c r="K4" s="579" t="str">
        <f>IF('Master sheet'!D14="Hindi","वर्ग  ","Category")</f>
        <v xml:space="preserve">वर्ग  </v>
      </c>
      <c r="L4" s="630"/>
      <c r="M4" s="630"/>
      <c r="N4" s="630"/>
      <c r="O4" s="581" t="str">
        <f>IF('Master sheet'!$D$14="Hindi","अर्द्धवार्षिक","Half Yearly")</f>
        <v>अर्द्धवार्षिक</v>
      </c>
      <c r="P4" s="582"/>
      <c r="Q4" s="581" t="str">
        <f>IF('Master sheet'!$D$14="Hindi","वार्षिक","Yearly")</f>
        <v>वार्षिक</v>
      </c>
      <c r="R4" s="582"/>
      <c r="S4" s="565"/>
      <c r="T4" s="565"/>
      <c r="U4" s="565"/>
      <c r="V4" s="566" t="str">
        <f>IF('Master sheet'!$D$14="Hindi","अर्द्धवार्षिक","Half Yearly")</f>
        <v>अर्द्धवार्षिक</v>
      </c>
      <c r="W4" s="567"/>
      <c r="X4" s="566" t="str">
        <f>IF('Master sheet'!$D$14="Hindi","वार्षिक","Yearly")</f>
        <v>वार्षिक</v>
      </c>
      <c r="Y4" s="567"/>
      <c r="Z4" s="568"/>
      <c r="AA4" s="568"/>
      <c r="AB4" s="568"/>
      <c r="AC4" s="598" t="str">
        <f>IF('Master sheet'!$D$14="Hindi","अर्द्धवार्षिक","Half Yearly")</f>
        <v>अर्द्धवार्षिक</v>
      </c>
      <c r="AD4" s="599"/>
      <c r="AE4" s="598" t="str">
        <f>IF('Master sheet'!$D$14="Hindi","वार्षिक","Yearly")</f>
        <v>वार्षिक</v>
      </c>
      <c r="AF4" s="599"/>
      <c r="AG4" s="597"/>
      <c r="AH4" s="597"/>
      <c r="AI4" s="597"/>
      <c r="AJ4" s="595" t="str">
        <f>IF('Master sheet'!$D$14="Hindi","अर्द्धवार्षिक","Half Yearly")</f>
        <v>अर्द्धवार्षिक</v>
      </c>
      <c r="AK4" s="596"/>
      <c r="AL4" s="595" t="str">
        <f>IF('Master sheet'!$D$14="Hindi","वार्षिक","Yearly")</f>
        <v>वार्षिक</v>
      </c>
      <c r="AM4" s="596"/>
      <c r="AN4" s="602" t="str">
        <f>UPPER('Master sheet'!L10)</f>
        <v>SUMAN</v>
      </c>
      <c r="AO4" s="603"/>
      <c r="AP4" s="602" t="str">
        <f>UPPER('Master sheet'!L11)</f>
        <v>MADHURI</v>
      </c>
      <c r="AQ4" s="603"/>
      <c r="AR4" s="604" t="str">
        <f>UPPER('Master sheet'!L12)</f>
        <v>SHARADA</v>
      </c>
      <c r="AS4" s="604"/>
      <c r="AT4" s="559" t="s">
        <v>274</v>
      </c>
      <c r="AU4" s="559"/>
      <c r="AV4" s="559" t="s">
        <v>275</v>
      </c>
      <c r="AW4" s="559"/>
      <c r="AX4" s="592" t="str">
        <f>IF('Master sheet'!$D$14="Hindi","कुल कार्य दिवस","Total Meeting")</f>
        <v>कुल कार्य दिवस</v>
      </c>
      <c r="AY4" s="592" t="str">
        <f>IF('Master sheet'!$D$14="Hindi","कुल उपस्थिति","Total Attendance")</f>
        <v>कुल उपस्थिति</v>
      </c>
      <c r="AZ4" s="1"/>
      <c r="BA4" s="1"/>
      <c r="BB4" s="1"/>
      <c r="BC4" s="1"/>
      <c r="BD4" s="1"/>
      <c r="BP4" s="15"/>
      <c r="CG4" s="15">
        <f>Z3</f>
        <v>0</v>
      </c>
    </row>
    <row r="5" spans="1:88" ht="92.85" customHeight="1" thickTop="1" thickBot="1">
      <c r="A5" s="576"/>
      <c r="B5" s="579"/>
      <c r="C5" s="579"/>
      <c r="D5" s="579"/>
      <c r="E5" s="579"/>
      <c r="F5" s="576"/>
      <c r="G5" s="576"/>
      <c r="H5" s="576"/>
      <c r="I5" s="579"/>
      <c r="J5" s="579"/>
      <c r="K5" s="579"/>
      <c r="L5" s="631"/>
      <c r="M5" s="631"/>
      <c r="N5" s="631"/>
      <c r="O5" s="254" t="str">
        <f>IF('Master sheet'!$D$14="Hindi","लिखित","Written")</f>
        <v>लिखित</v>
      </c>
      <c r="P5" s="254" t="str">
        <f>IF('Master sheet'!$D$14="Hindi","मौखिक","Oral")</f>
        <v>मौखिक</v>
      </c>
      <c r="Q5" s="254" t="str">
        <f>IF('Master sheet'!$D$14="Hindi","लिखित","Written")</f>
        <v>लिखित</v>
      </c>
      <c r="R5" s="254" t="str">
        <f>IF('Master sheet'!$D$14="Hindi","मौखिक","Oral")</f>
        <v>मौखिक</v>
      </c>
      <c r="S5" s="565"/>
      <c r="T5" s="565"/>
      <c r="U5" s="565"/>
      <c r="V5" s="255" t="str">
        <f>IF('Master sheet'!$D$14="Hindi","लिखित","Written")</f>
        <v>लिखित</v>
      </c>
      <c r="W5" s="255" t="str">
        <f>IF('Master sheet'!$D$14="Hindi","मौखिक","Oral")</f>
        <v>मौखिक</v>
      </c>
      <c r="X5" s="255" t="str">
        <f>IF('Master sheet'!$D$14="Hindi","लिखित","Written")</f>
        <v>लिखित</v>
      </c>
      <c r="Y5" s="255" t="str">
        <f>IF('Master sheet'!$D$14="Hindi","मौखिक","Oral")</f>
        <v>मौखिक</v>
      </c>
      <c r="Z5" s="568"/>
      <c r="AA5" s="568"/>
      <c r="AB5" s="568"/>
      <c r="AC5" s="256" t="str">
        <f>IF('Master sheet'!$D$14="Hindi","लिखित","Written")</f>
        <v>लिखित</v>
      </c>
      <c r="AD5" s="256" t="str">
        <f>IF('Master sheet'!$D$14="Hindi","मौखिक","Oral")</f>
        <v>मौखिक</v>
      </c>
      <c r="AE5" s="256" t="str">
        <f>IF('Master sheet'!$D$14="Hindi","लिखित","Written")</f>
        <v>लिखित</v>
      </c>
      <c r="AF5" s="256" t="str">
        <f>IF('Master sheet'!$D$14="Hindi","मौखिक","Oral")</f>
        <v>मौखिक</v>
      </c>
      <c r="AG5" s="597"/>
      <c r="AH5" s="597"/>
      <c r="AI5" s="597"/>
      <c r="AJ5" s="257" t="str">
        <f>IF('Master sheet'!$D$14="Hindi","लिखित","Written")</f>
        <v>लिखित</v>
      </c>
      <c r="AK5" s="257" t="str">
        <f>IF('Master sheet'!$D$14="Hindi","मौखिक","Oral")</f>
        <v>मौखिक</v>
      </c>
      <c r="AL5" s="257" t="str">
        <f>IF('Master sheet'!$D$14="Hindi","लिखित","Written")</f>
        <v>लिखित</v>
      </c>
      <c r="AM5" s="257" t="str">
        <f>IF('Master sheet'!$D$14="Hindi","मौखिक","Oral")</f>
        <v>मौखिक</v>
      </c>
      <c r="AN5" s="258" t="str">
        <f>IF('Master sheet'!$D$14="Hindi","अर्द्धवार्षिक","Half Yearly")</f>
        <v>अर्द्धवार्षिक</v>
      </c>
      <c r="AO5" s="258" t="str">
        <f>IF('Master sheet'!$D$14="Hindi","वार्षिक","Yearly")</f>
        <v>वार्षिक</v>
      </c>
      <c r="AP5" s="258" t="str">
        <f>IF('Master sheet'!$D$14="Hindi","अर्द्धवार्षिक","Half Yearly")</f>
        <v>अर्द्धवार्षिक</v>
      </c>
      <c r="AQ5" s="258" t="str">
        <f>IF('Master sheet'!$D$14="Hindi","वार्षिक","Yearly")</f>
        <v>वार्षिक</v>
      </c>
      <c r="AR5" s="258" t="str">
        <f>IF('Master sheet'!$D$14="Hindi","अर्द्धवार्षिक","Half Yearly")</f>
        <v>अर्द्धवार्षिक</v>
      </c>
      <c r="AS5" s="258" t="str">
        <f>IF('Master sheet'!$D$14="Hindi","वार्षिक","Yearly")</f>
        <v>वार्षिक</v>
      </c>
      <c r="AT5" s="343" t="str">
        <f>IF('Master sheet'!$D$14="Hindi","अर्द्धवार्षिक","Half Yearly")</f>
        <v>अर्द्धवार्षिक</v>
      </c>
      <c r="AU5" s="343" t="str">
        <f>IF('Master sheet'!$D$14="Hindi","वार्षिक","Yearly")</f>
        <v>वार्षिक</v>
      </c>
      <c r="AV5" s="343" t="str">
        <f>IF('Master sheet'!$D$14="Hindi","अर्द्धवार्षिक","Half Yearly")</f>
        <v>अर्द्धवार्षिक</v>
      </c>
      <c r="AW5" s="343" t="str">
        <f>IF('Master sheet'!$D$14="Hindi","वार्षिक","Yearly")</f>
        <v>वार्षिक</v>
      </c>
      <c r="AX5" s="592"/>
      <c r="AY5" s="592"/>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4.75" customHeight="1" thickTop="1" thickBot="1">
      <c r="A6" s="577"/>
      <c r="B6" s="580"/>
      <c r="C6" s="580"/>
      <c r="D6" s="580"/>
      <c r="E6" s="580"/>
      <c r="F6" s="577"/>
      <c r="G6" s="577"/>
      <c r="H6" s="577"/>
      <c r="I6" s="580"/>
      <c r="J6" s="580"/>
      <c r="K6" s="580"/>
      <c r="L6" s="367"/>
      <c r="M6" s="367"/>
      <c r="N6" s="367"/>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85" t="s">
        <v>33</v>
      </c>
      <c r="BB6" s="586"/>
      <c r="BC6" s="586"/>
      <c r="BD6" s="1"/>
      <c r="BP6" s="15"/>
      <c r="BR6" s="15">
        <v>1</v>
      </c>
      <c r="BS6" s="15">
        <v>1</v>
      </c>
      <c r="BT6" s="15">
        <v>2</v>
      </c>
      <c r="BU6" s="15">
        <v>2</v>
      </c>
      <c r="BV6" s="15">
        <v>3</v>
      </c>
      <c r="BW6" s="15">
        <v>3</v>
      </c>
      <c r="BX6" s="15">
        <v>4</v>
      </c>
      <c r="BY6" s="15">
        <v>4</v>
      </c>
      <c r="BZ6" s="15">
        <v>5</v>
      </c>
      <c r="CA6" s="15">
        <v>5</v>
      </c>
      <c r="CB6" s="15">
        <v>6</v>
      </c>
      <c r="CC6" s="15">
        <v>6</v>
      </c>
      <c r="CG6" s="15" t="e">
        <f>#REF!</f>
        <v>#REF!</v>
      </c>
    </row>
    <row r="7" spans="1:88" ht="24.75" customHeight="1">
      <c r="A7" s="234">
        <v>1</v>
      </c>
      <c r="B7" s="235" t="s">
        <v>241</v>
      </c>
      <c r="C7" s="236" t="s">
        <v>6</v>
      </c>
      <c r="D7" s="237">
        <v>936</v>
      </c>
      <c r="E7" s="238" t="s">
        <v>59</v>
      </c>
      <c r="F7" s="239" t="s">
        <v>149</v>
      </c>
      <c r="G7" s="239" t="s">
        <v>150</v>
      </c>
      <c r="H7" s="240" t="s">
        <v>151</v>
      </c>
      <c r="I7" s="241">
        <v>201</v>
      </c>
      <c r="J7" s="242" t="s">
        <v>7</v>
      </c>
      <c r="K7" s="243" t="s">
        <v>8</v>
      </c>
      <c r="L7" s="368"/>
      <c r="M7" s="369"/>
      <c r="N7" s="369"/>
      <c r="O7" s="10">
        <v>25</v>
      </c>
      <c r="P7" s="30">
        <v>62</v>
      </c>
      <c r="Q7" s="33">
        <v>29</v>
      </c>
      <c r="R7" s="10">
        <v>25</v>
      </c>
      <c r="S7" s="457"/>
      <c r="T7" s="458"/>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v>40</v>
      </c>
      <c r="AU7" s="10">
        <v>45</v>
      </c>
      <c r="AV7" s="10">
        <v>46</v>
      </c>
      <c r="AW7" s="10">
        <v>47</v>
      </c>
      <c r="AX7" s="9">
        <v>220</v>
      </c>
      <c r="AY7" s="65">
        <v>28</v>
      </c>
      <c r="AZ7" s="1"/>
      <c r="BA7" s="1"/>
      <c r="BB7" s="1"/>
      <c r="BC7" s="1"/>
      <c r="BD7" s="3"/>
      <c r="BP7" s="15"/>
      <c r="BQ7" s="15">
        <f>IF(I7="","",I7)</f>
        <v>201</v>
      </c>
      <c r="BR7" s="23">
        <f t="shared" ref="BR7:BR38" si="0">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ht="24.75" customHeight="1">
      <c r="A8" s="244">
        <v>2</v>
      </c>
      <c r="B8" s="245" t="s">
        <v>241</v>
      </c>
      <c r="C8" s="246" t="s">
        <v>6</v>
      </c>
      <c r="D8" s="247">
        <v>944</v>
      </c>
      <c r="E8" s="248">
        <v>42005</v>
      </c>
      <c r="F8" s="249" t="s">
        <v>152</v>
      </c>
      <c r="G8" s="249" t="s">
        <v>153</v>
      </c>
      <c r="H8" s="250" t="s">
        <v>15</v>
      </c>
      <c r="I8" s="251">
        <v>202</v>
      </c>
      <c r="J8" s="252" t="s">
        <v>9</v>
      </c>
      <c r="K8" s="253" t="s">
        <v>8</v>
      </c>
      <c r="L8" s="370"/>
      <c r="M8" s="371"/>
      <c r="N8" s="371"/>
      <c r="O8" s="7">
        <v>20</v>
      </c>
      <c r="P8" s="31">
        <v>63</v>
      </c>
      <c r="Q8" s="34">
        <v>21</v>
      </c>
      <c r="R8" s="7">
        <v>20</v>
      </c>
      <c r="S8" s="459"/>
      <c r="T8" s="460"/>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v>41</v>
      </c>
      <c r="AU8" s="7">
        <v>42</v>
      </c>
      <c r="AV8" s="7">
        <v>43</v>
      </c>
      <c r="AW8" s="7">
        <v>44</v>
      </c>
      <c r="AX8" s="11">
        <v>220</v>
      </c>
      <c r="AY8" s="66">
        <v>24</v>
      </c>
      <c r="AZ8" s="1"/>
      <c r="BA8" s="587" t="s">
        <v>234</v>
      </c>
      <c r="BB8" s="587"/>
      <c r="BC8" s="587"/>
      <c r="BD8" s="1"/>
      <c r="BP8" s="15"/>
      <c r="BQ8" s="15">
        <f t="shared" ref="BQ8:BQ71" si="1">IF(I8="","",I8)</f>
        <v>202</v>
      </c>
      <c r="BR8" s="23">
        <f t="shared" si="0"/>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ht="24.75" customHeight="1">
      <c r="A9" s="244">
        <v>3</v>
      </c>
      <c r="B9" s="245" t="s">
        <v>241</v>
      </c>
      <c r="C9" s="246" t="s">
        <v>6</v>
      </c>
      <c r="D9" s="247">
        <v>934</v>
      </c>
      <c r="E9" s="248">
        <v>42348</v>
      </c>
      <c r="F9" s="249" t="s">
        <v>154</v>
      </c>
      <c r="G9" s="249" t="s">
        <v>155</v>
      </c>
      <c r="H9" s="250" t="s">
        <v>156</v>
      </c>
      <c r="I9" s="251">
        <v>203</v>
      </c>
      <c r="J9" s="252" t="s">
        <v>9</v>
      </c>
      <c r="K9" s="253" t="s">
        <v>8</v>
      </c>
      <c r="L9" s="370"/>
      <c r="M9" s="371"/>
      <c r="N9" s="371"/>
      <c r="O9" s="7">
        <v>21</v>
      </c>
      <c r="P9" s="31">
        <v>69</v>
      </c>
      <c r="Q9" s="34">
        <v>27</v>
      </c>
      <c r="R9" s="7">
        <v>21</v>
      </c>
      <c r="S9" s="459"/>
      <c r="T9" s="460"/>
      <c r="U9" s="460"/>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v>37</v>
      </c>
      <c r="AU9" s="7">
        <v>38</v>
      </c>
      <c r="AV9" s="7">
        <v>39</v>
      </c>
      <c r="AW9" s="7">
        <v>40</v>
      </c>
      <c r="AX9" s="11">
        <v>220</v>
      </c>
      <c r="AY9" s="66">
        <v>36</v>
      </c>
      <c r="AZ9" s="1"/>
      <c r="BA9" s="1"/>
      <c r="BB9" s="1"/>
      <c r="BC9" s="1"/>
      <c r="BD9" s="1"/>
      <c r="BP9" s="15"/>
      <c r="BQ9" s="15">
        <f t="shared" si="1"/>
        <v>203</v>
      </c>
      <c r="BR9" s="23">
        <f t="shared" si="0"/>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ht="24.75" customHeight="1">
      <c r="A10" s="244">
        <v>4</v>
      </c>
      <c r="B10" s="245" t="s">
        <v>241</v>
      </c>
      <c r="C10" s="246" t="s">
        <v>6</v>
      </c>
      <c r="D10" s="247">
        <v>926</v>
      </c>
      <c r="E10" s="248">
        <v>42491</v>
      </c>
      <c r="F10" s="249" t="s">
        <v>157</v>
      </c>
      <c r="G10" s="249" t="s">
        <v>158</v>
      </c>
      <c r="H10" s="250" t="s">
        <v>20</v>
      </c>
      <c r="I10" s="251">
        <v>204</v>
      </c>
      <c r="J10" s="252" t="s">
        <v>9</v>
      </c>
      <c r="K10" s="253" t="s">
        <v>8</v>
      </c>
      <c r="L10" s="370"/>
      <c r="M10" s="371"/>
      <c r="N10" s="371"/>
      <c r="O10" s="7">
        <v>23</v>
      </c>
      <c r="P10" s="31">
        <v>68</v>
      </c>
      <c r="Q10" s="34">
        <v>25</v>
      </c>
      <c r="R10" s="7">
        <v>24</v>
      </c>
      <c r="S10" s="459"/>
      <c r="T10" s="460"/>
      <c r="U10" s="460"/>
      <c r="V10" s="7">
        <v>14</v>
      </c>
      <c r="W10" s="36">
        <v>32</v>
      </c>
      <c r="X10" s="34">
        <v>12</v>
      </c>
      <c r="Y10" s="7">
        <v>30</v>
      </c>
      <c r="Z10" s="11"/>
      <c r="AA10" s="7"/>
      <c r="AB10" s="7"/>
      <c r="AC10" s="7">
        <v>25</v>
      </c>
      <c r="AD10" s="31">
        <v>61</v>
      </c>
      <c r="AE10" s="34">
        <v>25</v>
      </c>
      <c r="AF10" s="7">
        <v>63</v>
      </c>
      <c r="AG10" s="11"/>
      <c r="AH10" s="7"/>
      <c r="AI10" s="7"/>
      <c r="AJ10" s="7">
        <v>45</v>
      </c>
      <c r="AK10" s="31"/>
      <c r="AL10" s="34">
        <v>48</v>
      </c>
      <c r="AM10" s="7"/>
      <c r="AN10" s="11">
        <v>20</v>
      </c>
      <c r="AO10" s="7" t="s">
        <v>4</v>
      </c>
      <c r="AP10" s="11">
        <v>11</v>
      </c>
      <c r="AQ10" s="7">
        <v>25</v>
      </c>
      <c r="AR10" s="11">
        <v>46</v>
      </c>
      <c r="AS10" s="7">
        <v>36</v>
      </c>
      <c r="AT10" s="7">
        <v>35</v>
      </c>
      <c r="AU10" s="7">
        <v>36</v>
      </c>
      <c r="AV10" s="7">
        <v>37</v>
      </c>
      <c r="AW10" s="7">
        <v>38</v>
      </c>
      <c r="AX10" s="11">
        <v>220</v>
      </c>
      <c r="AY10" s="66">
        <v>36</v>
      </c>
      <c r="AZ10" s="1"/>
      <c r="BA10" s="593" t="s">
        <v>0</v>
      </c>
      <c r="BB10" s="594"/>
      <c r="BC10" s="594"/>
      <c r="BD10" s="1"/>
      <c r="BP10" s="15"/>
      <c r="BQ10" s="15">
        <f t="shared" si="1"/>
        <v>204</v>
      </c>
      <c r="BR10" s="23">
        <f t="shared" si="0"/>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4.75" customHeight="1">
      <c r="A11" s="244">
        <v>5</v>
      </c>
      <c r="B11" s="245" t="s">
        <v>241</v>
      </c>
      <c r="C11" s="246" t="s">
        <v>6</v>
      </c>
      <c r="D11" s="247">
        <v>951</v>
      </c>
      <c r="E11" s="248" t="s">
        <v>60</v>
      </c>
      <c r="F11" s="249" t="s">
        <v>159</v>
      </c>
      <c r="G11" s="249" t="s">
        <v>30</v>
      </c>
      <c r="H11" s="250" t="s">
        <v>22</v>
      </c>
      <c r="I11" s="251">
        <v>205</v>
      </c>
      <c r="J11" s="252" t="s">
        <v>9</v>
      </c>
      <c r="K11" s="253" t="s">
        <v>8</v>
      </c>
      <c r="L11" s="370"/>
      <c r="M11" s="371"/>
      <c r="N11" s="371"/>
      <c r="O11" s="7">
        <v>25</v>
      </c>
      <c r="P11" s="31">
        <v>67</v>
      </c>
      <c r="Q11" s="34">
        <v>26</v>
      </c>
      <c r="R11" s="7">
        <v>21</v>
      </c>
      <c r="S11" s="459"/>
      <c r="T11" s="460"/>
      <c r="U11" s="460"/>
      <c r="V11" s="7">
        <v>15</v>
      </c>
      <c r="W11" s="36">
        <v>31</v>
      </c>
      <c r="X11" s="34">
        <v>12</v>
      </c>
      <c r="Y11" s="7">
        <v>32</v>
      </c>
      <c r="Z11" s="11"/>
      <c r="AA11" s="7"/>
      <c r="AB11" s="7"/>
      <c r="AC11" s="7">
        <v>26</v>
      </c>
      <c r="AD11" s="31">
        <v>64</v>
      </c>
      <c r="AE11" s="34">
        <v>24</v>
      </c>
      <c r="AF11" s="7">
        <v>65</v>
      </c>
      <c r="AG11" s="11"/>
      <c r="AH11" s="7"/>
      <c r="AI11" s="7"/>
      <c r="AJ11" s="7">
        <v>45</v>
      </c>
      <c r="AK11" s="31"/>
      <c r="AL11" s="34">
        <v>48</v>
      </c>
      <c r="AM11" s="7"/>
      <c r="AN11" s="11">
        <v>22</v>
      </c>
      <c r="AO11" s="7">
        <v>24</v>
      </c>
      <c r="AP11" s="11">
        <v>11</v>
      </c>
      <c r="AQ11" s="7">
        <v>24</v>
      </c>
      <c r="AR11" s="11">
        <v>47</v>
      </c>
      <c r="AS11" s="7">
        <v>36</v>
      </c>
      <c r="AT11" s="7">
        <v>42</v>
      </c>
      <c r="AU11" s="7">
        <v>43</v>
      </c>
      <c r="AV11" s="7">
        <v>44</v>
      </c>
      <c r="AW11" s="7">
        <v>45</v>
      </c>
      <c r="AX11" s="11">
        <v>220</v>
      </c>
      <c r="AY11" s="66">
        <v>150</v>
      </c>
      <c r="AZ11" s="1"/>
      <c r="BA11" s="593"/>
      <c r="BB11" s="594"/>
      <c r="BC11" s="594"/>
      <c r="BD11" s="1"/>
      <c r="BP11" s="15"/>
      <c r="BQ11" s="15">
        <f t="shared" si="1"/>
        <v>205</v>
      </c>
      <c r="BR11" s="23">
        <f t="shared" si="0"/>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ht="24.75" customHeight="1">
      <c r="A12" s="244">
        <v>6</v>
      </c>
      <c r="B12" s="245" t="s">
        <v>241</v>
      </c>
      <c r="C12" s="246" t="s">
        <v>6</v>
      </c>
      <c r="D12" s="247">
        <v>939</v>
      </c>
      <c r="E12" s="248" t="s">
        <v>61</v>
      </c>
      <c r="F12" s="249" t="s">
        <v>160</v>
      </c>
      <c r="G12" s="249" t="s">
        <v>161</v>
      </c>
      <c r="H12" s="250" t="s">
        <v>162</v>
      </c>
      <c r="I12" s="251">
        <v>206</v>
      </c>
      <c r="J12" s="252" t="s">
        <v>7</v>
      </c>
      <c r="K12" s="253" t="s">
        <v>8</v>
      </c>
      <c r="L12" s="370"/>
      <c r="M12" s="371"/>
      <c r="N12" s="371"/>
      <c r="O12" s="7">
        <v>26</v>
      </c>
      <c r="P12" s="31">
        <v>64</v>
      </c>
      <c r="Q12" s="34">
        <v>28</v>
      </c>
      <c r="R12" s="7">
        <v>20</v>
      </c>
      <c r="S12" s="459"/>
      <c r="T12" s="460"/>
      <c r="U12" s="460"/>
      <c r="V12" s="7">
        <v>12</v>
      </c>
      <c r="W12" s="36">
        <v>30</v>
      </c>
      <c r="X12" s="34">
        <v>10</v>
      </c>
      <c r="Y12" s="7">
        <v>31</v>
      </c>
      <c r="Z12" s="11"/>
      <c r="AA12" s="7"/>
      <c r="AB12" s="7"/>
      <c r="AC12" s="7">
        <v>25</v>
      </c>
      <c r="AD12" s="31">
        <v>64</v>
      </c>
      <c r="AE12" s="34">
        <v>21</v>
      </c>
      <c r="AF12" s="7">
        <v>64</v>
      </c>
      <c r="AG12" s="11"/>
      <c r="AH12" s="7"/>
      <c r="AI12" s="7"/>
      <c r="AJ12" s="7">
        <v>45</v>
      </c>
      <c r="AK12" s="31"/>
      <c r="AL12" s="34">
        <v>47</v>
      </c>
      <c r="AM12" s="7"/>
      <c r="AN12" s="11">
        <v>21</v>
      </c>
      <c r="AO12" s="7">
        <v>22</v>
      </c>
      <c r="AP12" s="11">
        <v>12</v>
      </c>
      <c r="AQ12" s="7">
        <v>21</v>
      </c>
      <c r="AR12" s="11">
        <v>48</v>
      </c>
      <c r="AS12" s="7">
        <v>36</v>
      </c>
      <c r="AT12" s="7">
        <v>44</v>
      </c>
      <c r="AU12" s="7">
        <v>45</v>
      </c>
      <c r="AV12" s="7">
        <v>46</v>
      </c>
      <c r="AW12" s="7">
        <v>47</v>
      </c>
      <c r="AX12" s="11">
        <v>220</v>
      </c>
      <c r="AY12" s="66">
        <v>26</v>
      </c>
      <c r="AZ12" s="1"/>
      <c r="BA12" s="590" t="s">
        <v>1</v>
      </c>
      <c r="BB12" s="591"/>
      <c r="BC12" s="591"/>
      <c r="BD12" s="1"/>
      <c r="BP12" s="15"/>
      <c r="BQ12" s="15">
        <f t="shared" si="1"/>
        <v>206</v>
      </c>
      <c r="BR12" s="23">
        <f t="shared" si="0"/>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ht="24.75" customHeight="1">
      <c r="A13" s="244">
        <v>7</v>
      </c>
      <c r="B13" s="245" t="s">
        <v>241</v>
      </c>
      <c r="C13" s="246" t="s">
        <v>6</v>
      </c>
      <c r="D13" s="247">
        <v>942</v>
      </c>
      <c r="E13" s="248" t="s">
        <v>62</v>
      </c>
      <c r="F13" s="249" t="s">
        <v>163</v>
      </c>
      <c r="G13" s="249" t="s">
        <v>19</v>
      </c>
      <c r="H13" s="250" t="s">
        <v>164</v>
      </c>
      <c r="I13" s="251">
        <v>207</v>
      </c>
      <c r="J13" s="252" t="s">
        <v>9</v>
      </c>
      <c r="K13" s="253" t="s">
        <v>8</v>
      </c>
      <c r="L13" s="370"/>
      <c r="M13" s="371"/>
      <c r="N13" s="371"/>
      <c r="O13" s="7">
        <v>24</v>
      </c>
      <c r="P13" s="31">
        <v>65</v>
      </c>
      <c r="Q13" s="34">
        <v>29</v>
      </c>
      <c r="R13" s="7">
        <v>25</v>
      </c>
      <c r="S13" s="459"/>
      <c r="T13" s="460"/>
      <c r="U13" s="460"/>
      <c r="V13" s="7">
        <v>13</v>
      </c>
      <c r="W13" s="36">
        <v>32</v>
      </c>
      <c r="X13" s="34">
        <v>12</v>
      </c>
      <c r="Y13" s="7">
        <v>34</v>
      </c>
      <c r="Z13" s="11"/>
      <c r="AA13" s="7"/>
      <c r="AB13" s="7"/>
      <c r="AC13" s="7">
        <v>24</v>
      </c>
      <c r="AD13" s="31">
        <v>64</v>
      </c>
      <c r="AE13" s="34">
        <v>20</v>
      </c>
      <c r="AF13" s="7">
        <v>69</v>
      </c>
      <c r="AG13" s="11"/>
      <c r="AH13" s="7"/>
      <c r="AI13" s="7"/>
      <c r="AJ13" s="7">
        <v>41</v>
      </c>
      <c r="AK13" s="31"/>
      <c r="AL13" s="34">
        <v>48</v>
      </c>
      <c r="AM13" s="7"/>
      <c r="AN13" s="11" t="s">
        <v>31</v>
      </c>
      <c r="AO13" s="7">
        <v>25</v>
      </c>
      <c r="AP13" s="11">
        <v>13</v>
      </c>
      <c r="AQ13" s="7">
        <v>20</v>
      </c>
      <c r="AR13" s="11">
        <v>23</v>
      </c>
      <c r="AS13" s="7">
        <v>36</v>
      </c>
      <c r="AT13" s="7"/>
      <c r="AU13" s="7"/>
      <c r="AV13" s="7"/>
      <c r="AW13" s="7"/>
      <c r="AX13" s="11">
        <v>220</v>
      </c>
      <c r="AY13" s="66">
        <v>36</v>
      </c>
      <c r="AZ13" s="1"/>
      <c r="BA13" s="590"/>
      <c r="BB13" s="591"/>
      <c r="BC13" s="591"/>
      <c r="BD13" s="1"/>
      <c r="BP13" s="15"/>
      <c r="BQ13" s="15">
        <f t="shared" si="1"/>
        <v>207</v>
      </c>
      <c r="BR13" s="23">
        <f t="shared" si="0"/>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ht="24.75" customHeight="1">
      <c r="A14" s="244">
        <v>8</v>
      </c>
      <c r="B14" s="245" t="s">
        <v>241</v>
      </c>
      <c r="C14" s="246" t="s">
        <v>6</v>
      </c>
      <c r="D14" s="247">
        <v>925</v>
      </c>
      <c r="E14" s="248" t="s">
        <v>63</v>
      </c>
      <c r="F14" s="249" t="s">
        <v>165</v>
      </c>
      <c r="G14" s="249" t="s">
        <v>166</v>
      </c>
      <c r="H14" s="250" t="s">
        <v>29</v>
      </c>
      <c r="I14" s="251">
        <v>208</v>
      </c>
      <c r="J14" s="252" t="s">
        <v>7</v>
      </c>
      <c r="K14" s="253" t="s">
        <v>8</v>
      </c>
      <c r="L14" s="370"/>
      <c r="M14" s="371"/>
      <c r="N14" s="371"/>
      <c r="O14" s="7">
        <v>28</v>
      </c>
      <c r="P14" s="31">
        <v>61</v>
      </c>
      <c r="Q14" s="34">
        <v>24</v>
      </c>
      <c r="R14" s="7">
        <v>24</v>
      </c>
      <c r="S14" s="459"/>
      <c r="T14" s="460"/>
      <c r="U14" s="460"/>
      <c r="V14" s="7">
        <v>10</v>
      </c>
      <c r="W14" s="36">
        <v>31</v>
      </c>
      <c r="X14" s="34">
        <v>14</v>
      </c>
      <c r="Y14" s="7">
        <v>32</v>
      </c>
      <c r="Z14" s="11"/>
      <c r="AA14" s="7"/>
      <c r="AB14" s="7"/>
      <c r="AC14" s="7">
        <v>21</v>
      </c>
      <c r="AD14" s="31">
        <v>64</v>
      </c>
      <c r="AE14" s="34">
        <v>23</v>
      </c>
      <c r="AF14" s="7">
        <v>68</v>
      </c>
      <c r="AG14" s="11"/>
      <c r="AH14" s="7"/>
      <c r="AI14" s="7"/>
      <c r="AJ14" s="7">
        <v>41</v>
      </c>
      <c r="AK14" s="31"/>
      <c r="AL14" s="34">
        <v>49</v>
      </c>
      <c r="AM14" s="7"/>
      <c r="AN14" s="11">
        <v>23</v>
      </c>
      <c r="AO14" s="7">
        <v>24</v>
      </c>
      <c r="AP14" s="11">
        <v>13</v>
      </c>
      <c r="AQ14" s="7">
        <v>23</v>
      </c>
      <c r="AR14" s="11">
        <v>45</v>
      </c>
      <c r="AS14" s="7">
        <v>36</v>
      </c>
      <c r="AT14" s="7"/>
      <c r="AU14" s="7"/>
      <c r="AV14" s="7"/>
      <c r="AW14" s="7"/>
      <c r="AX14" s="11">
        <v>220</v>
      </c>
      <c r="AY14" s="66">
        <v>28</v>
      </c>
      <c r="AZ14" s="1"/>
      <c r="BA14" s="588" t="s">
        <v>5</v>
      </c>
      <c r="BB14" s="589"/>
      <c r="BC14" s="589"/>
      <c r="BD14" s="1"/>
      <c r="BP14" s="15"/>
      <c r="BQ14" s="15">
        <f t="shared" si="1"/>
        <v>208</v>
      </c>
      <c r="BR14" s="23">
        <f t="shared" si="0"/>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ht="24.75" customHeight="1">
      <c r="A15" s="244">
        <v>9</v>
      </c>
      <c r="B15" s="245" t="s">
        <v>241</v>
      </c>
      <c r="C15" s="246" t="s">
        <v>6</v>
      </c>
      <c r="D15" s="247">
        <v>952</v>
      </c>
      <c r="E15" s="248">
        <v>42047</v>
      </c>
      <c r="F15" s="249" t="s">
        <v>167</v>
      </c>
      <c r="G15" s="249" t="s">
        <v>168</v>
      </c>
      <c r="H15" s="250" t="s">
        <v>169</v>
      </c>
      <c r="I15" s="251">
        <v>209</v>
      </c>
      <c r="J15" s="252" t="s">
        <v>9</v>
      </c>
      <c r="K15" s="253" t="s">
        <v>10</v>
      </c>
      <c r="L15" s="370"/>
      <c r="M15" s="371"/>
      <c r="N15" s="371"/>
      <c r="O15" s="7">
        <v>29</v>
      </c>
      <c r="P15" s="31">
        <v>62</v>
      </c>
      <c r="Q15" s="34">
        <v>24</v>
      </c>
      <c r="R15" s="7">
        <v>21</v>
      </c>
      <c r="S15" s="459"/>
      <c r="T15" s="460"/>
      <c r="U15" s="460"/>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c r="AU15" s="7"/>
      <c r="AV15" s="7"/>
      <c r="AW15" s="7"/>
      <c r="AX15" s="11">
        <v>220</v>
      </c>
      <c r="AY15" s="66">
        <v>18</v>
      </c>
      <c r="AZ15" s="1"/>
      <c r="BA15" s="588"/>
      <c r="BB15" s="589"/>
      <c r="BC15" s="589"/>
      <c r="BD15" s="1"/>
      <c r="BP15" s="15"/>
      <c r="BQ15" s="15">
        <f t="shared" si="1"/>
        <v>209</v>
      </c>
      <c r="BR15" s="23">
        <f t="shared" si="0"/>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ht="24.75" customHeight="1">
      <c r="A16" s="244">
        <v>10</v>
      </c>
      <c r="B16" s="245" t="s">
        <v>241</v>
      </c>
      <c r="C16" s="246" t="s">
        <v>6</v>
      </c>
      <c r="D16" s="247">
        <v>931</v>
      </c>
      <c r="E16" s="248" t="s">
        <v>64</v>
      </c>
      <c r="F16" s="249" t="s">
        <v>170</v>
      </c>
      <c r="G16" s="249" t="s">
        <v>171</v>
      </c>
      <c r="H16" s="250" t="s">
        <v>21</v>
      </c>
      <c r="I16" s="251">
        <v>210</v>
      </c>
      <c r="J16" s="252" t="s">
        <v>9</v>
      </c>
      <c r="K16" s="253" t="s">
        <v>8</v>
      </c>
      <c r="L16" s="370"/>
      <c r="M16" s="371"/>
      <c r="N16" s="371"/>
      <c r="O16" s="7">
        <v>29</v>
      </c>
      <c r="P16" s="31">
        <v>62</v>
      </c>
      <c r="Q16" s="34">
        <v>24</v>
      </c>
      <c r="R16" s="7">
        <v>20</v>
      </c>
      <c r="S16" s="459"/>
      <c r="T16" s="460"/>
      <c r="U16" s="460"/>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c r="AU16" s="7"/>
      <c r="AV16" s="7"/>
      <c r="AW16" s="7"/>
      <c r="AX16" s="11">
        <v>220</v>
      </c>
      <c r="AY16" s="66">
        <v>36</v>
      </c>
      <c r="AZ16" s="1"/>
      <c r="BA16" s="583" t="s">
        <v>2</v>
      </c>
      <c r="BB16" s="584"/>
      <c r="BC16" s="584"/>
      <c r="BD16" s="1"/>
      <c r="BP16" s="15"/>
      <c r="BQ16" s="15">
        <f t="shared" si="1"/>
        <v>210</v>
      </c>
      <c r="BR16" s="23">
        <f t="shared" si="0"/>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ht="24.75" customHeight="1">
      <c r="A17" s="244">
        <v>11</v>
      </c>
      <c r="B17" s="245" t="s">
        <v>241</v>
      </c>
      <c r="C17" s="246" t="s">
        <v>6</v>
      </c>
      <c r="D17" s="247">
        <v>923</v>
      </c>
      <c r="E17" s="248" t="s">
        <v>64</v>
      </c>
      <c r="F17" s="249" t="s">
        <v>172</v>
      </c>
      <c r="G17" s="249" t="s">
        <v>173</v>
      </c>
      <c r="H17" s="250" t="s">
        <v>174</v>
      </c>
      <c r="I17" s="251">
        <v>211</v>
      </c>
      <c r="J17" s="252" t="s">
        <v>7</v>
      </c>
      <c r="K17" s="253" t="s">
        <v>8</v>
      </c>
      <c r="L17" s="370"/>
      <c r="M17" s="371"/>
      <c r="N17" s="371"/>
      <c r="O17" s="7">
        <v>29</v>
      </c>
      <c r="P17" s="31">
        <v>65</v>
      </c>
      <c r="Q17" s="34">
        <v>24</v>
      </c>
      <c r="R17" s="7">
        <v>20</v>
      </c>
      <c r="S17" s="459"/>
      <c r="T17" s="460"/>
      <c r="U17" s="460"/>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28</v>
      </c>
      <c r="AZ17" s="1"/>
      <c r="BA17" s="583"/>
      <c r="BB17" s="584"/>
      <c r="BC17" s="584"/>
      <c r="BD17" s="1"/>
      <c r="BP17" s="15"/>
      <c r="BQ17" s="15">
        <f t="shared" si="1"/>
        <v>211</v>
      </c>
      <c r="BR17" s="23">
        <f t="shared" si="0"/>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ht="24.75" customHeight="1">
      <c r="A18" s="244">
        <v>12</v>
      </c>
      <c r="B18" s="245" t="s">
        <v>241</v>
      </c>
      <c r="C18" s="246" t="s">
        <v>6</v>
      </c>
      <c r="D18" s="247">
        <v>949</v>
      </c>
      <c r="E18" s="248" t="s">
        <v>65</v>
      </c>
      <c r="F18" s="249" t="s">
        <v>175</v>
      </c>
      <c r="G18" s="249" t="s">
        <v>176</v>
      </c>
      <c r="H18" s="250" t="s">
        <v>177</v>
      </c>
      <c r="I18" s="251">
        <v>212</v>
      </c>
      <c r="J18" s="252" t="s">
        <v>9</v>
      </c>
      <c r="K18" s="253" t="s">
        <v>8</v>
      </c>
      <c r="L18" s="370"/>
      <c r="M18" s="371"/>
      <c r="N18" s="371"/>
      <c r="O18" s="7">
        <v>29</v>
      </c>
      <c r="P18" s="31">
        <v>68</v>
      </c>
      <c r="Q18" s="34">
        <v>24</v>
      </c>
      <c r="R18" s="7">
        <v>23</v>
      </c>
      <c r="S18" s="459"/>
      <c r="T18" s="460"/>
      <c r="U18" s="460"/>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12</v>
      </c>
      <c r="AZ18" s="1"/>
      <c r="BA18" s="1"/>
      <c r="BB18" s="1"/>
      <c r="BC18" s="1"/>
      <c r="BD18" s="1"/>
      <c r="BP18" s="15"/>
      <c r="BQ18" s="15">
        <f t="shared" si="1"/>
        <v>212</v>
      </c>
      <c r="BR18" s="23">
        <f t="shared" si="0"/>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ht="24.75" customHeight="1">
      <c r="A19" s="244">
        <v>13</v>
      </c>
      <c r="B19" s="245" t="s">
        <v>241</v>
      </c>
      <c r="C19" s="246" t="s">
        <v>6</v>
      </c>
      <c r="D19" s="247">
        <v>933</v>
      </c>
      <c r="E19" s="248" t="s">
        <v>66</v>
      </c>
      <c r="F19" s="249" t="s">
        <v>178</v>
      </c>
      <c r="G19" s="249" t="s">
        <v>179</v>
      </c>
      <c r="H19" s="250" t="s">
        <v>26</v>
      </c>
      <c r="I19" s="251">
        <v>213</v>
      </c>
      <c r="J19" s="252" t="s">
        <v>7</v>
      </c>
      <c r="K19" s="253" t="s">
        <v>8</v>
      </c>
      <c r="L19" s="370"/>
      <c r="M19" s="371"/>
      <c r="N19" s="371"/>
      <c r="O19" s="7">
        <v>29</v>
      </c>
      <c r="P19" s="31">
        <v>69</v>
      </c>
      <c r="Q19" s="34">
        <v>24</v>
      </c>
      <c r="R19" s="7">
        <v>20</v>
      </c>
      <c r="S19" s="459"/>
      <c r="T19" s="460"/>
      <c r="U19" s="460"/>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22</v>
      </c>
      <c r="AZ19" s="1"/>
      <c r="BA19" s="1"/>
      <c r="BB19" s="1"/>
      <c r="BC19" s="1"/>
      <c r="BD19" s="1"/>
      <c r="BP19" s="15"/>
      <c r="BQ19" s="15">
        <f t="shared" si="1"/>
        <v>213</v>
      </c>
      <c r="BR19" s="23">
        <f t="shared" si="0"/>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ht="24.75" customHeight="1">
      <c r="A20" s="244">
        <v>14</v>
      </c>
      <c r="B20" s="245" t="s">
        <v>241</v>
      </c>
      <c r="C20" s="246" t="s">
        <v>6</v>
      </c>
      <c r="D20" s="247">
        <v>946</v>
      </c>
      <c r="E20" s="248" t="s">
        <v>67</v>
      </c>
      <c r="F20" s="249" t="s">
        <v>178</v>
      </c>
      <c r="G20" s="249" t="s">
        <v>180</v>
      </c>
      <c r="H20" s="250" t="s">
        <v>181</v>
      </c>
      <c r="I20" s="251">
        <v>214</v>
      </c>
      <c r="J20" s="252" t="s">
        <v>7</v>
      </c>
      <c r="K20" s="253" t="s">
        <v>8</v>
      </c>
      <c r="L20" s="370"/>
      <c r="M20" s="371"/>
      <c r="N20" s="371"/>
      <c r="O20" s="7">
        <v>29</v>
      </c>
      <c r="P20" s="31">
        <v>68</v>
      </c>
      <c r="Q20" s="34">
        <v>24</v>
      </c>
      <c r="R20" s="7">
        <v>21</v>
      </c>
      <c r="S20" s="459"/>
      <c r="T20" s="460"/>
      <c r="U20" s="460"/>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40</v>
      </c>
      <c r="AZ20" s="1"/>
      <c r="BA20" s="1"/>
      <c r="BB20" s="27"/>
      <c r="BC20" s="1"/>
      <c r="BD20" s="1"/>
      <c r="BP20" s="15"/>
      <c r="BQ20" s="15">
        <f t="shared" si="1"/>
        <v>214</v>
      </c>
      <c r="BR20" s="23">
        <f t="shared" si="0"/>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ht="24.75" customHeight="1">
      <c r="A21" s="244">
        <v>15</v>
      </c>
      <c r="B21" s="245" t="s">
        <v>241</v>
      </c>
      <c r="C21" s="246" t="s">
        <v>6</v>
      </c>
      <c r="D21" s="247">
        <v>935</v>
      </c>
      <c r="E21" s="248" t="s">
        <v>68</v>
      </c>
      <c r="F21" s="249" t="s">
        <v>182</v>
      </c>
      <c r="G21" s="249" t="s">
        <v>183</v>
      </c>
      <c r="H21" s="250" t="s">
        <v>14</v>
      </c>
      <c r="I21" s="251">
        <v>215</v>
      </c>
      <c r="J21" s="252" t="s">
        <v>9</v>
      </c>
      <c r="K21" s="253" t="s">
        <v>10</v>
      </c>
      <c r="L21" s="370"/>
      <c r="M21" s="371"/>
      <c r="N21" s="371"/>
      <c r="O21" s="7">
        <v>29</v>
      </c>
      <c r="P21" s="31">
        <v>62</v>
      </c>
      <c r="Q21" s="34">
        <v>24</v>
      </c>
      <c r="R21" s="7">
        <v>24</v>
      </c>
      <c r="S21" s="459"/>
      <c r="T21" s="460"/>
      <c r="U21" s="460"/>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4</v>
      </c>
      <c r="AZ21" s="1"/>
      <c r="BA21" s="1"/>
      <c r="BB21" s="28"/>
      <c r="BC21" s="1"/>
      <c r="BD21" s="1"/>
      <c r="BP21" s="15"/>
      <c r="BQ21" s="15">
        <f t="shared" si="1"/>
        <v>215</v>
      </c>
      <c r="BR21" s="23">
        <f t="shared" si="0"/>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ht="24.75" customHeight="1">
      <c r="A22" s="244">
        <v>16</v>
      </c>
      <c r="B22" s="245" t="s">
        <v>241</v>
      </c>
      <c r="C22" s="246" t="s">
        <v>6</v>
      </c>
      <c r="D22" s="247">
        <v>940</v>
      </c>
      <c r="E22" s="248" t="s">
        <v>69</v>
      </c>
      <c r="F22" s="249" t="s">
        <v>184</v>
      </c>
      <c r="G22" s="249" t="s">
        <v>185</v>
      </c>
      <c r="H22" s="250" t="s">
        <v>21</v>
      </c>
      <c r="I22" s="251">
        <v>216</v>
      </c>
      <c r="J22" s="252" t="s">
        <v>7</v>
      </c>
      <c r="K22" s="253" t="s">
        <v>8</v>
      </c>
      <c r="L22" s="370"/>
      <c r="M22" s="371"/>
      <c r="N22" s="371"/>
      <c r="O22" s="7">
        <v>29</v>
      </c>
      <c r="P22" s="31">
        <v>50</v>
      </c>
      <c r="Q22" s="34">
        <v>24</v>
      </c>
      <c r="R22" s="7">
        <v>21</v>
      </c>
      <c r="S22" s="459"/>
      <c r="T22" s="460"/>
      <c r="U22" s="460"/>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26</v>
      </c>
      <c r="AZ22" s="1"/>
      <c r="BA22" s="1"/>
      <c r="BB22" s="24"/>
      <c r="BC22" s="1"/>
      <c r="BD22" s="1"/>
      <c r="BP22" s="15"/>
      <c r="BQ22" s="15">
        <f t="shared" si="1"/>
        <v>216</v>
      </c>
      <c r="BR22" s="23">
        <f t="shared" si="0"/>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ht="24.75" customHeight="1">
      <c r="A23" s="244">
        <v>17</v>
      </c>
      <c r="B23" s="245" t="s">
        <v>241</v>
      </c>
      <c r="C23" s="246" t="s">
        <v>6</v>
      </c>
      <c r="D23" s="247">
        <v>924</v>
      </c>
      <c r="E23" s="248" t="s">
        <v>70</v>
      </c>
      <c r="F23" s="249" t="s">
        <v>186</v>
      </c>
      <c r="G23" s="249" t="s">
        <v>187</v>
      </c>
      <c r="H23" s="250" t="s">
        <v>188</v>
      </c>
      <c r="I23" s="251">
        <v>217</v>
      </c>
      <c r="J23" s="252" t="s">
        <v>9</v>
      </c>
      <c r="K23" s="253" t="s">
        <v>8</v>
      </c>
      <c r="L23" s="370"/>
      <c r="M23" s="371"/>
      <c r="N23" s="371"/>
      <c r="O23" s="7">
        <v>29</v>
      </c>
      <c r="P23" s="31">
        <v>51</v>
      </c>
      <c r="Q23" s="34">
        <v>24</v>
      </c>
      <c r="R23" s="7">
        <v>20</v>
      </c>
      <c r="S23" s="459"/>
      <c r="T23" s="460"/>
      <c r="U23" s="460"/>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38</v>
      </c>
      <c r="AZ23" s="1"/>
      <c r="BA23" s="1"/>
      <c r="BB23" s="24"/>
      <c r="BC23" s="1"/>
      <c r="BD23" s="1"/>
      <c r="BP23" s="15"/>
      <c r="BQ23" s="15">
        <f t="shared" si="1"/>
        <v>217</v>
      </c>
      <c r="BR23" s="23">
        <f t="shared" si="0"/>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4.75" customHeight="1">
      <c r="A24" s="244">
        <v>18</v>
      </c>
      <c r="B24" s="245" t="s">
        <v>241</v>
      </c>
      <c r="C24" s="246" t="s">
        <v>6</v>
      </c>
      <c r="D24" s="247">
        <v>921</v>
      </c>
      <c r="E24" s="248">
        <v>42008</v>
      </c>
      <c r="F24" s="249" t="s">
        <v>189</v>
      </c>
      <c r="G24" s="249" t="s">
        <v>190</v>
      </c>
      <c r="H24" s="250" t="s">
        <v>191</v>
      </c>
      <c r="I24" s="251">
        <v>218</v>
      </c>
      <c r="J24" s="252" t="s">
        <v>9</v>
      </c>
      <c r="K24" s="253" t="s">
        <v>11</v>
      </c>
      <c r="L24" s="370"/>
      <c r="M24" s="371"/>
      <c r="N24" s="371"/>
      <c r="O24" s="7">
        <v>29</v>
      </c>
      <c r="P24" s="31">
        <v>54</v>
      </c>
      <c r="Q24" s="34">
        <v>24</v>
      </c>
      <c r="R24" s="7">
        <v>21</v>
      </c>
      <c r="S24" s="459"/>
      <c r="T24" s="460"/>
      <c r="U24" s="460"/>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22</v>
      </c>
      <c r="AZ24" s="1"/>
      <c r="BA24" s="1"/>
      <c r="BB24" s="24"/>
      <c r="BC24" s="1"/>
      <c r="BD24" s="1"/>
      <c r="BP24" s="15"/>
      <c r="BQ24" s="15">
        <f t="shared" si="1"/>
        <v>218</v>
      </c>
      <c r="BR24" s="23">
        <f t="shared" si="0"/>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ht="24.75" customHeight="1">
      <c r="A25" s="244">
        <v>19</v>
      </c>
      <c r="B25" s="245" t="s">
        <v>241</v>
      </c>
      <c r="C25" s="246" t="s">
        <v>6</v>
      </c>
      <c r="D25" s="247">
        <v>948</v>
      </c>
      <c r="E25" s="248">
        <v>42257</v>
      </c>
      <c r="F25" s="249" t="s">
        <v>192</v>
      </c>
      <c r="G25" s="249" t="s">
        <v>193</v>
      </c>
      <c r="H25" s="250" t="s">
        <v>194</v>
      </c>
      <c r="I25" s="251">
        <v>219</v>
      </c>
      <c r="J25" s="252" t="s">
        <v>9</v>
      </c>
      <c r="K25" s="253" t="s">
        <v>12</v>
      </c>
      <c r="L25" s="370"/>
      <c r="M25" s="371"/>
      <c r="N25" s="371"/>
      <c r="O25" s="7">
        <v>29</v>
      </c>
      <c r="P25" s="31">
        <v>56</v>
      </c>
      <c r="Q25" s="34">
        <v>24</v>
      </c>
      <c r="R25" s="7">
        <v>24</v>
      </c>
      <c r="S25" s="459"/>
      <c r="T25" s="460"/>
      <c r="U25" s="460"/>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24</v>
      </c>
      <c r="AZ25" s="1"/>
      <c r="BA25" s="1"/>
      <c r="BB25" s="24"/>
      <c r="BC25" s="1"/>
      <c r="BD25" s="1"/>
      <c r="BP25" s="15"/>
      <c r="BQ25" s="15">
        <f t="shared" si="1"/>
        <v>219</v>
      </c>
      <c r="BR25" s="23">
        <f t="shared" si="0"/>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ht="24.75" customHeight="1">
      <c r="A26" s="244">
        <v>20</v>
      </c>
      <c r="B26" s="245" t="s">
        <v>241</v>
      </c>
      <c r="C26" s="246" t="s">
        <v>6</v>
      </c>
      <c r="D26" s="247">
        <v>943</v>
      </c>
      <c r="E26" s="248" t="s">
        <v>71</v>
      </c>
      <c r="F26" s="249" t="s">
        <v>195</v>
      </c>
      <c r="G26" s="249" t="s">
        <v>28</v>
      </c>
      <c r="H26" s="250" t="s">
        <v>16</v>
      </c>
      <c r="I26" s="251">
        <v>220</v>
      </c>
      <c r="J26" s="252" t="s">
        <v>7</v>
      </c>
      <c r="K26" s="253" t="s">
        <v>10</v>
      </c>
      <c r="L26" s="370"/>
      <c r="M26" s="371"/>
      <c r="N26" s="371"/>
      <c r="O26" s="7">
        <v>29</v>
      </c>
      <c r="P26" s="31">
        <v>58</v>
      </c>
      <c r="Q26" s="34">
        <v>24</v>
      </c>
      <c r="R26" s="7">
        <v>45</v>
      </c>
      <c r="S26" s="459"/>
      <c r="T26" s="460"/>
      <c r="U26" s="460"/>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v>
      </c>
      <c r="AZ26" s="1"/>
      <c r="BA26" s="1"/>
      <c r="BB26" s="24"/>
      <c r="BC26" s="1"/>
      <c r="BD26" s="1"/>
      <c r="BP26" s="15"/>
      <c r="BQ26" s="15">
        <f t="shared" si="1"/>
        <v>220</v>
      </c>
      <c r="BR26" s="23">
        <f t="shared" si="0"/>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ht="24.75" customHeight="1">
      <c r="A27" s="244">
        <v>21</v>
      </c>
      <c r="B27" s="245" t="s">
        <v>241</v>
      </c>
      <c r="C27" s="246" t="s">
        <v>6</v>
      </c>
      <c r="D27" s="247">
        <v>929</v>
      </c>
      <c r="E27" s="248" t="s">
        <v>72</v>
      </c>
      <c r="F27" s="249" t="s">
        <v>196</v>
      </c>
      <c r="G27" s="249" t="s">
        <v>197</v>
      </c>
      <c r="H27" s="250" t="s">
        <v>198</v>
      </c>
      <c r="I27" s="251">
        <v>221</v>
      </c>
      <c r="J27" s="252" t="s">
        <v>9</v>
      </c>
      <c r="K27" s="253" t="s">
        <v>8</v>
      </c>
      <c r="L27" s="370"/>
      <c r="M27" s="371"/>
      <c r="N27" s="371"/>
      <c r="O27" s="7">
        <v>29</v>
      </c>
      <c r="P27" s="31">
        <v>59</v>
      </c>
      <c r="Q27" s="34">
        <v>24</v>
      </c>
      <c r="R27" s="7">
        <v>45</v>
      </c>
      <c r="S27" s="459"/>
      <c r="T27" s="460"/>
      <c r="U27" s="460"/>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34</v>
      </c>
      <c r="AZ27" s="1"/>
      <c r="BA27" s="1"/>
      <c r="BB27" s="24"/>
      <c r="BC27" s="1"/>
      <c r="BD27" s="1"/>
      <c r="BP27" s="15"/>
      <c r="BQ27" s="15">
        <f t="shared" si="1"/>
        <v>221</v>
      </c>
      <c r="BR27" s="23">
        <f t="shared" si="0"/>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ht="24.75" customHeight="1">
      <c r="A28" s="244">
        <v>22</v>
      </c>
      <c r="B28" s="245" t="s">
        <v>241</v>
      </c>
      <c r="C28" s="246" t="s">
        <v>6</v>
      </c>
      <c r="D28" s="247">
        <v>932</v>
      </c>
      <c r="E28" s="248" t="s">
        <v>73</v>
      </c>
      <c r="F28" s="249" t="s">
        <v>199</v>
      </c>
      <c r="G28" s="249" t="s">
        <v>13</v>
      </c>
      <c r="H28" s="250" t="s">
        <v>24</v>
      </c>
      <c r="I28" s="251">
        <v>222</v>
      </c>
      <c r="J28" s="252" t="s">
        <v>7</v>
      </c>
      <c r="K28" s="253" t="s">
        <v>8</v>
      </c>
      <c r="L28" s="370"/>
      <c r="M28" s="371"/>
      <c r="N28" s="371"/>
      <c r="O28" s="7">
        <v>29</v>
      </c>
      <c r="P28" s="31">
        <v>57</v>
      </c>
      <c r="Q28" s="34">
        <v>24</v>
      </c>
      <c r="R28" s="7">
        <v>45</v>
      </c>
      <c r="S28" s="459"/>
      <c r="T28" s="460"/>
      <c r="U28" s="460"/>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22</v>
      </c>
      <c r="AZ28" s="1"/>
      <c r="BA28" s="1"/>
      <c r="BB28" s="24"/>
      <c r="BC28" s="1"/>
      <c r="BD28" s="1"/>
      <c r="BP28" s="15"/>
      <c r="BQ28" s="15">
        <f t="shared" si="1"/>
        <v>222</v>
      </c>
      <c r="BR28" s="23">
        <f t="shared" si="0"/>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ht="24.75" customHeight="1">
      <c r="A29" s="244">
        <v>23</v>
      </c>
      <c r="B29" s="245" t="s">
        <v>241</v>
      </c>
      <c r="C29" s="246" t="s">
        <v>6</v>
      </c>
      <c r="D29" s="247">
        <v>927</v>
      </c>
      <c r="E29" s="248" t="s">
        <v>74</v>
      </c>
      <c r="F29" s="249" t="s">
        <v>200</v>
      </c>
      <c r="G29" s="249" t="s">
        <v>201</v>
      </c>
      <c r="H29" s="250" t="s">
        <v>17</v>
      </c>
      <c r="I29" s="251">
        <v>223</v>
      </c>
      <c r="J29" s="252" t="s">
        <v>9</v>
      </c>
      <c r="K29" s="253" t="s">
        <v>8</v>
      </c>
      <c r="L29" s="370"/>
      <c r="M29" s="371"/>
      <c r="N29" s="371"/>
      <c r="O29" s="7">
        <v>29</v>
      </c>
      <c r="P29" s="31">
        <v>54</v>
      </c>
      <c r="Q29" s="34">
        <v>24</v>
      </c>
      <c r="R29" s="7">
        <v>45</v>
      </c>
      <c r="S29" s="459"/>
      <c r="T29" s="460"/>
      <c r="U29" s="460"/>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32</v>
      </c>
      <c r="AZ29" s="1"/>
      <c r="BA29" s="1"/>
      <c r="BB29" s="24"/>
      <c r="BC29" s="1"/>
      <c r="BD29" s="1"/>
      <c r="BP29" s="15"/>
      <c r="BQ29" s="15">
        <f t="shared" si="1"/>
        <v>223</v>
      </c>
      <c r="BR29" s="23">
        <f t="shared" si="0"/>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ht="24.75" customHeight="1">
      <c r="A30" s="244">
        <v>24</v>
      </c>
      <c r="B30" s="245" t="s">
        <v>241</v>
      </c>
      <c r="C30" s="246" t="s">
        <v>6</v>
      </c>
      <c r="D30" s="247">
        <v>938</v>
      </c>
      <c r="E30" s="248" t="s">
        <v>75</v>
      </c>
      <c r="F30" s="249" t="s">
        <v>202</v>
      </c>
      <c r="G30" s="249" t="s">
        <v>203</v>
      </c>
      <c r="H30" s="250" t="s">
        <v>18</v>
      </c>
      <c r="I30" s="251">
        <v>224</v>
      </c>
      <c r="J30" s="252" t="s">
        <v>9</v>
      </c>
      <c r="K30" s="253" t="s">
        <v>12</v>
      </c>
      <c r="L30" s="370"/>
      <c r="M30" s="371"/>
      <c r="N30" s="371"/>
      <c r="O30" s="7">
        <v>29</v>
      </c>
      <c r="P30" s="31">
        <v>51</v>
      </c>
      <c r="Q30" s="34">
        <v>24</v>
      </c>
      <c r="R30" s="7">
        <v>45</v>
      </c>
      <c r="S30" s="459"/>
      <c r="T30" s="460"/>
      <c r="U30" s="460"/>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20</v>
      </c>
      <c r="AZ30" s="1"/>
      <c r="BA30" s="1"/>
      <c r="BB30" s="24"/>
      <c r="BC30" s="1"/>
      <c r="BD30" s="1"/>
      <c r="BP30" s="15"/>
      <c r="BQ30" s="15">
        <f t="shared" si="1"/>
        <v>224</v>
      </c>
      <c r="BR30" s="23">
        <f t="shared" si="0"/>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ht="24.75" customHeight="1">
      <c r="A31" s="244">
        <v>25</v>
      </c>
      <c r="B31" s="245" t="s">
        <v>241</v>
      </c>
      <c r="C31" s="246" t="s">
        <v>6</v>
      </c>
      <c r="D31" s="247">
        <v>950</v>
      </c>
      <c r="E31" s="248" t="s">
        <v>76</v>
      </c>
      <c r="F31" s="249" t="s">
        <v>204</v>
      </c>
      <c r="G31" s="249" t="s">
        <v>205</v>
      </c>
      <c r="H31" s="250" t="s">
        <v>206</v>
      </c>
      <c r="I31" s="251">
        <v>225</v>
      </c>
      <c r="J31" s="252" t="s">
        <v>9</v>
      </c>
      <c r="K31" s="253" t="s">
        <v>8</v>
      </c>
      <c r="L31" s="370"/>
      <c r="M31" s="371"/>
      <c r="N31" s="371"/>
      <c r="O31" s="7">
        <v>29</v>
      </c>
      <c r="P31" s="31">
        <v>52</v>
      </c>
      <c r="Q31" s="34">
        <v>24</v>
      </c>
      <c r="R31" s="7">
        <v>45</v>
      </c>
      <c r="S31" s="459"/>
      <c r="T31" s="460"/>
      <c r="U31" s="460"/>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12</v>
      </c>
      <c r="AZ31" s="1"/>
      <c r="BA31" s="1"/>
      <c r="BB31" s="24"/>
      <c r="BC31" s="1"/>
      <c r="BD31" s="1"/>
      <c r="BP31" s="15"/>
      <c r="BQ31" s="15">
        <f t="shared" si="1"/>
        <v>225</v>
      </c>
      <c r="BR31" s="23">
        <f t="shared" si="0"/>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ht="24.75" customHeight="1">
      <c r="A32" s="244">
        <v>26</v>
      </c>
      <c r="B32" s="245" t="s">
        <v>241</v>
      </c>
      <c r="C32" s="246" t="s">
        <v>6</v>
      </c>
      <c r="D32" s="247">
        <v>945</v>
      </c>
      <c r="E32" s="248" t="s">
        <v>77</v>
      </c>
      <c r="F32" s="249" t="s">
        <v>207</v>
      </c>
      <c r="G32" s="249" t="s">
        <v>208</v>
      </c>
      <c r="H32" s="250" t="s">
        <v>209</v>
      </c>
      <c r="I32" s="251">
        <v>226</v>
      </c>
      <c r="J32" s="252" t="s">
        <v>9</v>
      </c>
      <c r="K32" s="253" t="s">
        <v>8</v>
      </c>
      <c r="L32" s="370"/>
      <c r="M32" s="371"/>
      <c r="N32" s="371"/>
      <c r="O32" s="7">
        <v>29</v>
      </c>
      <c r="P32" s="31">
        <v>53</v>
      </c>
      <c r="Q32" s="34">
        <v>24</v>
      </c>
      <c r="R32" s="7">
        <v>45</v>
      </c>
      <c r="S32" s="459"/>
      <c r="T32" s="460"/>
      <c r="U32" s="460"/>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22</v>
      </c>
      <c r="AZ32" s="1"/>
      <c r="BA32" s="1"/>
      <c r="BB32" s="24"/>
      <c r="BC32" s="1"/>
      <c r="BD32" s="1"/>
      <c r="BP32" s="15"/>
      <c r="BQ32" s="15">
        <f t="shared" si="1"/>
        <v>226</v>
      </c>
      <c r="BR32" s="23">
        <f t="shared" si="0"/>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ht="24.75" customHeight="1">
      <c r="A33" s="244">
        <v>27</v>
      </c>
      <c r="B33" s="245" t="s">
        <v>241</v>
      </c>
      <c r="C33" s="246" t="s">
        <v>6</v>
      </c>
      <c r="D33" s="247">
        <v>928</v>
      </c>
      <c r="E33" s="248">
        <v>42676</v>
      </c>
      <c r="F33" s="249" t="s">
        <v>210</v>
      </c>
      <c r="G33" s="249" t="s">
        <v>211</v>
      </c>
      <c r="H33" s="250" t="s">
        <v>27</v>
      </c>
      <c r="I33" s="251">
        <v>227</v>
      </c>
      <c r="J33" s="252" t="s">
        <v>9</v>
      </c>
      <c r="K33" s="253" t="s">
        <v>8</v>
      </c>
      <c r="L33" s="370"/>
      <c r="M33" s="371"/>
      <c r="N33" s="371"/>
      <c r="O33" s="7">
        <v>29</v>
      </c>
      <c r="P33" s="31">
        <v>56</v>
      </c>
      <c r="Q33" s="34">
        <v>24</v>
      </c>
      <c r="R33" s="7">
        <v>45</v>
      </c>
      <c r="S33" s="459"/>
      <c r="T33" s="460"/>
      <c r="U33" s="460"/>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24</v>
      </c>
      <c r="AZ33" s="1"/>
      <c r="BA33" s="1"/>
      <c r="BB33" s="24"/>
      <c r="BC33" s="1"/>
      <c r="BD33" s="1"/>
      <c r="BP33" s="15"/>
      <c r="BQ33" s="15">
        <f t="shared" si="1"/>
        <v>227</v>
      </c>
      <c r="BR33" s="23">
        <f t="shared" si="0"/>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ht="24.75" customHeight="1">
      <c r="A34" s="244">
        <v>28</v>
      </c>
      <c r="B34" s="245" t="s">
        <v>241</v>
      </c>
      <c r="C34" s="246" t="s">
        <v>6</v>
      </c>
      <c r="D34" s="247">
        <v>947</v>
      </c>
      <c r="E34" s="248" t="s">
        <v>78</v>
      </c>
      <c r="F34" s="249" t="s">
        <v>212</v>
      </c>
      <c r="G34" s="249" t="s">
        <v>213</v>
      </c>
      <c r="H34" s="250" t="s">
        <v>25</v>
      </c>
      <c r="I34" s="251">
        <v>228</v>
      </c>
      <c r="J34" s="252" t="s">
        <v>9</v>
      </c>
      <c r="K34" s="253" t="s">
        <v>8</v>
      </c>
      <c r="L34" s="370"/>
      <c r="M34" s="371"/>
      <c r="N34" s="371"/>
      <c r="O34" s="7">
        <v>29</v>
      </c>
      <c r="P34" s="31">
        <v>62</v>
      </c>
      <c r="Q34" s="34">
        <v>24</v>
      </c>
      <c r="R34" s="7">
        <v>45</v>
      </c>
      <c r="S34" s="459"/>
      <c r="T34" s="460"/>
      <c r="U34" s="460"/>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20</v>
      </c>
      <c r="AZ34" s="1"/>
      <c r="BA34" s="1"/>
      <c r="BB34" s="24"/>
      <c r="BC34" s="1"/>
      <c r="BD34" s="1"/>
      <c r="BP34" s="15"/>
      <c r="BQ34" s="15">
        <f t="shared" si="1"/>
        <v>228</v>
      </c>
      <c r="BR34" s="23">
        <f t="shared" si="0"/>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ht="24.75" customHeight="1">
      <c r="A35" s="244">
        <v>29</v>
      </c>
      <c r="B35" s="245" t="s">
        <v>241</v>
      </c>
      <c r="C35" s="246" t="s">
        <v>6</v>
      </c>
      <c r="D35" s="247">
        <v>930</v>
      </c>
      <c r="E35" s="248" t="s">
        <v>79</v>
      </c>
      <c r="F35" s="249" t="s">
        <v>214</v>
      </c>
      <c r="G35" s="249" t="s">
        <v>215</v>
      </c>
      <c r="H35" s="250" t="s">
        <v>216</v>
      </c>
      <c r="I35" s="251">
        <v>229</v>
      </c>
      <c r="J35" s="252" t="s">
        <v>9</v>
      </c>
      <c r="K35" s="253" t="s">
        <v>8</v>
      </c>
      <c r="L35" s="370"/>
      <c r="M35" s="371"/>
      <c r="N35" s="371"/>
      <c r="O35" s="7">
        <v>29</v>
      </c>
      <c r="P35" s="31">
        <v>65</v>
      </c>
      <c r="Q35" s="34">
        <v>24</v>
      </c>
      <c r="R35" s="7">
        <v>45</v>
      </c>
      <c r="S35" s="459"/>
      <c r="T35" s="460"/>
      <c r="U35" s="460"/>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34</v>
      </c>
      <c r="AZ35" s="1"/>
      <c r="BA35" s="1"/>
      <c r="BB35" s="24"/>
      <c r="BC35" s="1"/>
      <c r="BD35" s="1"/>
      <c r="BP35" s="15"/>
      <c r="BQ35" s="15">
        <f t="shared" si="1"/>
        <v>229</v>
      </c>
      <c r="BR35" s="23">
        <f t="shared" si="0"/>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ht="24.75" customHeight="1">
      <c r="A36" s="244">
        <v>30</v>
      </c>
      <c r="B36" s="245" t="s">
        <v>241</v>
      </c>
      <c r="C36" s="246" t="s">
        <v>6</v>
      </c>
      <c r="D36" s="247">
        <v>941</v>
      </c>
      <c r="E36" s="248">
        <v>42219</v>
      </c>
      <c r="F36" s="249" t="s">
        <v>217</v>
      </c>
      <c r="G36" s="249" t="s">
        <v>218</v>
      </c>
      <c r="H36" s="250" t="s">
        <v>219</v>
      </c>
      <c r="I36" s="251">
        <v>230</v>
      </c>
      <c r="J36" s="252" t="s">
        <v>7</v>
      </c>
      <c r="K36" s="253" t="s">
        <v>11</v>
      </c>
      <c r="L36" s="370"/>
      <c r="M36" s="371"/>
      <c r="N36" s="371"/>
      <c r="O36" s="7">
        <v>29</v>
      </c>
      <c r="P36" s="31">
        <v>68</v>
      </c>
      <c r="Q36" s="34">
        <v>24</v>
      </c>
      <c r="R36" s="7">
        <v>45</v>
      </c>
      <c r="S36" s="459"/>
      <c r="T36" s="460"/>
      <c r="U36" s="460"/>
      <c r="V36" s="7">
        <v>15</v>
      </c>
      <c r="W36" s="36">
        <v>32</v>
      </c>
      <c r="X36" s="34">
        <v>10</v>
      </c>
      <c r="Y36" s="7">
        <v>30</v>
      </c>
      <c r="Z36" s="11"/>
      <c r="AA36" s="7"/>
      <c r="AB36" s="7"/>
      <c r="AC36" s="7">
        <v>22</v>
      </c>
      <c r="AD36" s="31">
        <v>64</v>
      </c>
      <c r="AE36" s="34">
        <v>20</v>
      </c>
      <c r="AF36" s="7">
        <v>62</v>
      </c>
      <c r="AG36" s="11"/>
      <c r="AH36" s="7"/>
      <c r="AI36" s="7"/>
      <c r="AJ36" s="7">
        <v>40</v>
      </c>
      <c r="AK36" s="31"/>
      <c r="AL36" s="34">
        <v>42</v>
      </c>
      <c r="AM36" s="7"/>
      <c r="AN36" s="11"/>
      <c r="AO36" s="7"/>
      <c r="AP36" s="11"/>
      <c r="AQ36" s="7"/>
      <c r="AR36" s="11"/>
      <c r="AS36" s="7"/>
      <c r="AT36" s="7"/>
      <c r="AU36" s="7"/>
      <c r="AV36" s="7"/>
      <c r="AW36" s="7"/>
      <c r="AX36" s="11">
        <v>220</v>
      </c>
      <c r="AY36" s="66">
        <v>28</v>
      </c>
      <c r="AZ36" s="1"/>
      <c r="BA36" s="1"/>
      <c r="BB36" s="24"/>
      <c r="BC36" s="1"/>
      <c r="BD36" s="1"/>
      <c r="BP36" s="15"/>
      <c r="BQ36" s="15">
        <f t="shared" si="1"/>
        <v>230</v>
      </c>
      <c r="BR36" s="23">
        <f t="shared" si="0"/>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ht="24.75" customHeight="1">
      <c r="A37" s="244">
        <v>31</v>
      </c>
      <c r="B37" s="245"/>
      <c r="C37" s="246"/>
      <c r="D37" s="247"/>
      <c r="E37" s="248"/>
      <c r="F37" s="249"/>
      <c r="G37" s="249"/>
      <c r="H37" s="250"/>
      <c r="I37" s="251"/>
      <c r="J37" s="252"/>
      <c r="K37" s="253"/>
      <c r="L37" s="370"/>
      <c r="M37" s="371"/>
      <c r="N37" s="371"/>
      <c r="O37" s="7"/>
      <c r="P37" s="31"/>
      <c r="Q37" s="34"/>
      <c r="R37" s="7"/>
      <c r="S37" s="459"/>
      <c r="T37" s="460"/>
      <c r="U37" s="460"/>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1"/>
        <v/>
      </c>
      <c r="BR37" s="23" t="str">
        <f t="shared" si="0"/>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ht="24.75" customHeight="1">
      <c r="A38" s="244">
        <v>32</v>
      </c>
      <c r="B38" s="245"/>
      <c r="C38" s="246"/>
      <c r="D38" s="247"/>
      <c r="E38" s="248"/>
      <c r="F38" s="249"/>
      <c r="G38" s="249"/>
      <c r="H38" s="250"/>
      <c r="I38" s="251"/>
      <c r="J38" s="252"/>
      <c r="K38" s="253"/>
      <c r="L38" s="370"/>
      <c r="M38" s="371"/>
      <c r="N38" s="371"/>
      <c r="O38" s="7"/>
      <c r="P38" s="31"/>
      <c r="Q38" s="34"/>
      <c r="R38" s="7"/>
      <c r="S38" s="459"/>
      <c r="T38" s="460"/>
      <c r="U38" s="460"/>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1"/>
        <v/>
      </c>
      <c r="BR38" s="23" t="str">
        <f t="shared" si="0"/>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ht="24.75" customHeight="1">
      <c r="A39" s="244">
        <v>33</v>
      </c>
      <c r="B39" s="245"/>
      <c r="C39" s="246"/>
      <c r="D39" s="247"/>
      <c r="E39" s="248"/>
      <c r="F39" s="249"/>
      <c r="G39" s="249"/>
      <c r="H39" s="250"/>
      <c r="I39" s="251"/>
      <c r="J39" s="252"/>
      <c r="K39" s="253"/>
      <c r="L39" s="370"/>
      <c r="M39" s="371"/>
      <c r="N39" s="371"/>
      <c r="O39" s="7"/>
      <c r="P39" s="31"/>
      <c r="Q39" s="34"/>
      <c r="R39" s="7"/>
      <c r="S39" s="459"/>
      <c r="T39" s="460"/>
      <c r="U39" s="460"/>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1"/>
        <v/>
      </c>
      <c r="BR39" s="23" t="str">
        <f t="shared" ref="BR39:BR70" si="11">IF(AND(L39="",M39="",N39="",P39=""),"",SUM(L39,M39,N39,O39,P39))</f>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ht="24.75" customHeight="1">
      <c r="A40" s="244">
        <v>34</v>
      </c>
      <c r="B40" s="245"/>
      <c r="C40" s="246"/>
      <c r="D40" s="247"/>
      <c r="E40" s="248"/>
      <c r="F40" s="249"/>
      <c r="G40" s="249"/>
      <c r="H40" s="250"/>
      <c r="I40" s="251"/>
      <c r="J40" s="252"/>
      <c r="K40" s="253"/>
      <c r="L40" s="370"/>
      <c r="M40" s="371"/>
      <c r="N40" s="371"/>
      <c r="O40" s="7"/>
      <c r="P40" s="31"/>
      <c r="Q40" s="34"/>
      <c r="R40" s="7"/>
      <c r="S40" s="459"/>
      <c r="T40" s="460"/>
      <c r="U40" s="460"/>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1"/>
        <v/>
      </c>
      <c r="BR40" s="23" t="str">
        <f t="shared" si="11"/>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ht="24.75" customHeight="1">
      <c r="A41" s="244">
        <v>35</v>
      </c>
      <c r="B41" s="245"/>
      <c r="C41" s="246"/>
      <c r="D41" s="247"/>
      <c r="E41" s="248"/>
      <c r="F41" s="249"/>
      <c r="G41" s="249"/>
      <c r="H41" s="250"/>
      <c r="I41" s="251"/>
      <c r="J41" s="252"/>
      <c r="K41" s="253"/>
      <c r="L41" s="370"/>
      <c r="M41" s="371"/>
      <c r="N41" s="371"/>
      <c r="O41" s="7"/>
      <c r="P41" s="31"/>
      <c r="Q41" s="34"/>
      <c r="R41" s="7"/>
      <c r="S41" s="459"/>
      <c r="T41" s="460"/>
      <c r="U41" s="460"/>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1"/>
        <v/>
      </c>
      <c r="BR41" s="23" t="str">
        <f t="shared" si="11"/>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ht="24.75" customHeight="1">
      <c r="A42" s="244">
        <v>36</v>
      </c>
      <c r="B42" s="245"/>
      <c r="C42" s="246"/>
      <c r="D42" s="247"/>
      <c r="E42" s="248"/>
      <c r="F42" s="249"/>
      <c r="G42" s="249"/>
      <c r="H42" s="250"/>
      <c r="I42" s="251"/>
      <c r="J42" s="252"/>
      <c r="K42" s="253"/>
      <c r="L42" s="370"/>
      <c r="M42" s="371"/>
      <c r="N42" s="371"/>
      <c r="O42" s="7"/>
      <c r="P42" s="31"/>
      <c r="Q42" s="34"/>
      <c r="R42" s="7"/>
      <c r="S42" s="459"/>
      <c r="T42" s="460"/>
      <c r="U42" s="460"/>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1"/>
        <v/>
      </c>
      <c r="BR42" s="23" t="str">
        <f t="shared" si="11"/>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ht="24.75" customHeight="1">
      <c r="A43" s="244">
        <v>37</v>
      </c>
      <c r="B43" s="245"/>
      <c r="C43" s="246"/>
      <c r="D43" s="247"/>
      <c r="E43" s="248"/>
      <c r="F43" s="249"/>
      <c r="G43" s="249"/>
      <c r="H43" s="250"/>
      <c r="I43" s="251"/>
      <c r="J43" s="252"/>
      <c r="K43" s="253"/>
      <c r="L43" s="370"/>
      <c r="M43" s="371"/>
      <c r="N43" s="371"/>
      <c r="O43" s="7"/>
      <c r="P43" s="31"/>
      <c r="Q43" s="34"/>
      <c r="R43" s="7"/>
      <c r="S43" s="459"/>
      <c r="T43" s="460"/>
      <c r="U43" s="460"/>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c r="AY43" s="66"/>
      <c r="AZ43" s="1"/>
      <c r="BA43" s="1"/>
      <c r="BB43" s="24"/>
      <c r="BC43" s="1"/>
      <c r="BD43" s="1"/>
      <c r="BP43" s="15"/>
      <c r="BQ43" s="15" t="str">
        <f t="shared" si="1"/>
        <v/>
      </c>
      <c r="BR43" s="23" t="str">
        <f t="shared" si="11"/>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ht="24.75" customHeight="1">
      <c r="A44" s="244">
        <v>38</v>
      </c>
      <c r="B44" s="245"/>
      <c r="C44" s="246"/>
      <c r="D44" s="247"/>
      <c r="E44" s="248"/>
      <c r="F44" s="249"/>
      <c r="G44" s="249"/>
      <c r="H44" s="250"/>
      <c r="I44" s="251"/>
      <c r="J44" s="252"/>
      <c r="K44" s="253"/>
      <c r="L44" s="370"/>
      <c r="M44" s="371"/>
      <c r="N44" s="371"/>
      <c r="O44" s="7"/>
      <c r="P44" s="31"/>
      <c r="Q44" s="34"/>
      <c r="R44" s="7"/>
      <c r="S44" s="459"/>
      <c r="T44" s="460"/>
      <c r="U44" s="460"/>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c r="AY44" s="66"/>
      <c r="AZ44" s="1"/>
      <c r="BA44" s="1"/>
      <c r="BB44" s="24"/>
      <c r="BC44" s="1"/>
      <c r="BD44" s="1"/>
      <c r="BP44" s="15"/>
      <c r="BQ44" s="15" t="str">
        <f t="shared" si="1"/>
        <v/>
      </c>
      <c r="BR44" s="23" t="str">
        <f t="shared" si="11"/>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ht="24.75" customHeight="1">
      <c r="A45" s="244">
        <v>39</v>
      </c>
      <c r="B45" s="245"/>
      <c r="C45" s="246"/>
      <c r="D45" s="247"/>
      <c r="E45" s="248"/>
      <c r="F45" s="249"/>
      <c r="G45" s="249"/>
      <c r="H45" s="250"/>
      <c r="I45" s="251"/>
      <c r="J45" s="252"/>
      <c r="K45" s="253"/>
      <c r="L45" s="370"/>
      <c r="M45" s="371"/>
      <c r="N45" s="371"/>
      <c r="O45" s="7"/>
      <c r="P45" s="31"/>
      <c r="Q45" s="34"/>
      <c r="R45" s="7"/>
      <c r="S45" s="459"/>
      <c r="T45" s="460"/>
      <c r="U45" s="460"/>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c r="AY45" s="66"/>
      <c r="AZ45" s="1"/>
      <c r="BA45" s="1"/>
      <c r="BB45" s="24"/>
      <c r="BC45" s="1"/>
      <c r="BD45" s="1"/>
      <c r="BP45" s="15"/>
      <c r="BQ45" s="15" t="str">
        <f t="shared" si="1"/>
        <v/>
      </c>
      <c r="BR45" s="23" t="str">
        <f t="shared" si="11"/>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ht="24.75" customHeight="1">
      <c r="A46" s="244">
        <v>40</v>
      </c>
      <c r="B46" s="245"/>
      <c r="C46" s="246"/>
      <c r="D46" s="247"/>
      <c r="E46" s="248"/>
      <c r="F46" s="249"/>
      <c r="G46" s="249"/>
      <c r="H46" s="250"/>
      <c r="I46" s="251"/>
      <c r="J46" s="252"/>
      <c r="K46" s="253"/>
      <c r="L46" s="370"/>
      <c r="M46" s="371"/>
      <c r="N46" s="371"/>
      <c r="O46" s="7"/>
      <c r="P46" s="31"/>
      <c r="Q46" s="34"/>
      <c r="R46" s="7"/>
      <c r="S46" s="459"/>
      <c r="T46" s="460"/>
      <c r="U46" s="460"/>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c r="AY46" s="66"/>
      <c r="AZ46" s="1"/>
      <c r="BA46" s="1"/>
      <c r="BB46" s="24"/>
      <c r="BC46" s="1"/>
      <c r="BD46" s="1"/>
      <c r="BP46" s="15"/>
      <c r="BQ46" s="15" t="str">
        <f t="shared" si="1"/>
        <v/>
      </c>
      <c r="BR46" s="23" t="str">
        <f t="shared" si="11"/>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ht="24.75" customHeight="1">
      <c r="A47" s="244">
        <v>41</v>
      </c>
      <c r="B47" s="245"/>
      <c r="C47" s="246"/>
      <c r="D47" s="247"/>
      <c r="E47" s="248"/>
      <c r="F47" s="249"/>
      <c r="G47" s="249"/>
      <c r="H47" s="250"/>
      <c r="I47" s="251"/>
      <c r="J47" s="252"/>
      <c r="K47" s="253"/>
      <c r="L47" s="370"/>
      <c r="M47" s="371"/>
      <c r="N47" s="371"/>
      <c r="O47" s="7"/>
      <c r="P47" s="31"/>
      <c r="Q47" s="34"/>
      <c r="R47" s="7"/>
      <c r="S47" s="459"/>
      <c r="T47" s="460"/>
      <c r="U47" s="460"/>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c r="AY47" s="66"/>
      <c r="AZ47" s="1"/>
      <c r="BA47" s="1"/>
      <c r="BB47" s="24"/>
      <c r="BC47" s="1"/>
      <c r="BD47" s="1"/>
      <c r="BP47" s="15"/>
      <c r="BQ47" s="15" t="str">
        <f t="shared" si="1"/>
        <v/>
      </c>
      <c r="BR47" s="23" t="str">
        <f t="shared" si="11"/>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ht="24.75" customHeight="1">
      <c r="A48" s="244">
        <v>42</v>
      </c>
      <c r="B48" s="245"/>
      <c r="C48" s="246"/>
      <c r="D48" s="247"/>
      <c r="E48" s="248"/>
      <c r="F48" s="249"/>
      <c r="G48" s="249"/>
      <c r="H48" s="250"/>
      <c r="I48" s="251"/>
      <c r="J48" s="252"/>
      <c r="K48" s="253"/>
      <c r="L48" s="370"/>
      <c r="M48" s="371"/>
      <c r="N48" s="371"/>
      <c r="O48" s="7"/>
      <c r="P48" s="31"/>
      <c r="Q48" s="34"/>
      <c r="R48" s="7"/>
      <c r="S48" s="459"/>
      <c r="T48" s="460"/>
      <c r="U48" s="460"/>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c r="AY48" s="66"/>
      <c r="AZ48" s="1"/>
      <c r="BA48" s="1"/>
      <c r="BB48" s="24"/>
      <c r="BC48" s="1"/>
      <c r="BD48" s="1"/>
      <c r="BP48" s="15"/>
      <c r="BQ48" s="15" t="str">
        <f t="shared" si="1"/>
        <v/>
      </c>
      <c r="BR48" s="23" t="str">
        <f t="shared" si="11"/>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ht="24.75" customHeight="1">
      <c r="A49" s="244">
        <v>43</v>
      </c>
      <c r="B49" s="245"/>
      <c r="C49" s="246"/>
      <c r="D49" s="247"/>
      <c r="E49" s="248"/>
      <c r="F49" s="249"/>
      <c r="G49" s="249"/>
      <c r="H49" s="250"/>
      <c r="I49" s="251"/>
      <c r="J49" s="252"/>
      <c r="K49" s="253"/>
      <c r="L49" s="370"/>
      <c r="M49" s="371"/>
      <c r="N49" s="371"/>
      <c r="O49" s="7"/>
      <c r="P49" s="31"/>
      <c r="Q49" s="34"/>
      <c r="R49" s="7"/>
      <c r="S49" s="459"/>
      <c r="T49" s="460"/>
      <c r="U49" s="460"/>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c r="AY49" s="66"/>
      <c r="AZ49" s="1"/>
      <c r="BA49" s="1"/>
      <c r="BB49" s="24"/>
      <c r="BC49" s="1"/>
      <c r="BD49" s="1"/>
      <c r="BP49" s="15"/>
      <c r="BQ49" s="15" t="str">
        <f t="shared" si="1"/>
        <v/>
      </c>
      <c r="BR49" s="23" t="str">
        <f t="shared" si="11"/>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ht="24.75" customHeight="1">
      <c r="A50" s="244">
        <v>44</v>
      </c>
      <c r="B50" s="245"/>
      <c r="C50" s="246"/>
      <c r="D50" s="247"/>
      <c r="E50" s="248"/>
      <c r="F50" s="249"/>
      <c r="G50" s="249"/>
      <c r="H50" s="250"/>
      <c r="I50" s="251"/>
      <c r="J50" s="252"/>
      <c r="K50" s="253"/>
      <c r="L50" s="370"/>
      <c r="M50" s="371"/>
      <c r="N50" s="371"/>
      <c r="O50" s="7"/>
      <c r="P50" s="31"/>
      <c r="Q50" s="34"/>
      <c r="R50" s="7"/>
      <c r="S50" s="459"/>
      <c r="T50" s="460"/>
      <c r="U50" s="460"/>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c r="AY50" s="66"/>
      <c r="AZ50" s="1"/>
      <c r="BA50" s="1"/>
      <c r="BB50" s="24"/>
      <c r="BC50" s="1"/>
      <c r="BD50" s="1"/>
      <c r="BP50" s="15"/>
      <c r="BQ50" s="15" t="str">
        <f t="shared" si="1"/>
        <v/>
      </c>
      <c r="BR50" s="23" t="str">
        <f t="shared" si="11"/>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ht="24.75" customHeight="1">
      <c r="A51" s="244">
        <v>45</v>
      </c>
      <c r="B51" s="245"/>
      <c r="C51" s="246"/>
      <c r="D51" s="247"/>
      <c r="E51" s="248"/>
      <c r="F51" s="249"/>
      <c r="G51" s="249"/>
      <c r="H51" s="250"/>
      <c r="I51" s="251"/>
      <c r="J51" s="252"/>
      <c r="K51" s="253"/>
      <c r="L51" s="370"/>
      <c r="M51" s="371"/>
      <c r="N51" s="371"/>
      <c r="O51" s="7"/>
      <c r="P51" s="31"/>
      <c r="Q51" s="34"/>
      <c r="R51" s="7"/>
      <c r="S51" s="459"/>
      <c r="T51" s="460"/>
      <c r="U51" s="460"/>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c r="AY51" s="66"/>
      <c r="AZ51" s="1"/>
      <c r="BA51" s="1"/>
      <c r="BB51" s="24"/>
      <c r="BC51" s="1"/>
      <c r="BD51" s="1"/>
      <c r="BP51" s="15"/>
      <c r="BQ51" s="15" t="str">
        <f t="shared" si="1"/>
        <v/>
      </c>
      <c r="BR51" s="23" t="str">
        <f t="shared" si="11"/>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ht="24.75" customHeight="1">
      <c r="A52" s="244">
        <v>46</v>
      </c>
      <c r="B52" s="245"/>
      <c r="C52" s="246"/>
      <c r="D52" s="247"/>
      <c r="E52" s="248"/>
      <c r="F52" s="249"/>
      <c r="G52" s="249"/>
      <c r="H52" s="250"/>
      <c r="I52" s="251"/>
      <c r="J52" s="252"/>
      <c r="K52" s="253"/>
      <c r="L52" s="370"/>
      <c r="M52" s="371"/>
      <c r="N52" s="371"/>
      <c r="O52" s="7"/>
      <c r="P52" s="31"/>
      <c r="Q52" s="34"/>
      <c r="R52" s="7"/>
      <c r="S52" s="459"/>
      <c r="T52" s="460"/>
      <c r="U52" s="460"/>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c r="AY52" s="66"/>
      <c r="AZ52" s="1"/>
      <c r="BA52" s="1"/>
      <c r="BB52" s="24"/>
      <c r="BC52" s="1"/>
      <c r="BD52" s="1"/>
      <c r="BP52" s="15"/>
      <c r="BQ52" s="15" t="str">
        <f t="shared" si="1"/>
        <v/>
      </c>
      <c r="BR52" s="23" t="str">
        <f t="shared" si="11"/>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ht="24.75" customHeight="1">
      <c r="A53" s="244">
        <v>47</v>
      </c>
      <c r="B53" s="245"/>
      <c r="C53" s="246"/>
      <c r="D53" s="247"/>
      <c r="E53" s="248"/>
      <c r="F53" s="249"/>
      <c r="G53" s="249"/>
      <c r="H53" s="250"/>
      <c r="I53" s="251"/>
      <c r="J53" s="252"/>
      <c r="K53" s="253"/>
      <c r="L53" s="370"/>
      <c r="M53" s="371"/>
      <c r="N53" s="371"/>
      <c r="O53" s="7"/>
      <c r="P53" s="31"/>
      <c r="Q53" s="34"/>
      <c r="R53" s="7"/>
      <c r="S53" s="459"/>
      <c r="T53" s="460"/>
      <c r="U53" s="460"/>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c r="AY53" s="66"/>
      <c r="AZ53" s="1"/>
      <c r="BA53" s="1"/>
      <c r="BB53" s="24"/>
      <c r="BC53" s="1"/>
      <c r="BD53" s="1"/>
      <c r="BP53" s="15"/>
      <c r="BQ53" s="15" t="str">
        <f t="shared" si="1"/>
        <v/>
      </c>
      <c r="BR53" s="23" t="str">
        <f t="shared" si="11"/>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ht="24.75" customHeight="1">
      <c r="A54" s="244">
        <v>48</v>
      </c>
      <c r="B54" s="245"/>
      <c r="C54" s="246"/>
      <c r="D54" s="247"/>
      <c r="E54" s="248"/>
      <c r="F54" s="249"/>
      <c r="G54" s="249"/>
      <c r="H54" s="250"/>
      <c r="I54" s="251"/>
      <c r="J54" s="252"/>
      <c r="K54" s="253"/>
      <c r="L54" s="370"/>
      <c r="M54" s="371"/>
      <c r="N54" s="371"/>
      <c r="O54" s="7"/>
      <c r="P54" s="31"/>
      <c r="Q54" s="34"/>
      <c r="R54" s="7"/>
      <c r="S54" s="459"/>
      <c r="T54" s="460"/>
      <c r="U54" s="460"/>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c r="AY54" s="66"/>
      <c r="AZ54" s="1"/>
      <c r="BA54" s="1"/>
      <c r="BB54" s="24"/>
      <c r="BC54" s="1"/>
      <c r="BD54" s="1"/>
      <c r="BP54" s="15"/>
      <c r="BQ54" s="15" t="str">
        <f t="shared" si="1"/>
        <v/>
      </c>
      <c r="BR54" s="23" t="str">
        <f t="shared" si="11"/>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ht="24.75" customHeight="1">
      <c r="A55" s="244">
        <v>49</v>
      </c>
      <c r="B55" s="245"/>
      <c r="C55" s="246"/>
      <c r="D55" s="247"/>
      <c r="E55" s="248"/>
      <c r="F55" s="249"/>
      <c r="G55" s="249"/>
      <c r="H55" s="250"/>
      <c r="I55" s="251"/>
      <c r="J55" s="252"/>
      <c r="K55" s="253"/>
      <c r="L55" s="370"/>
      <c r="M55" s="371"/>
      <c r="N55" s="371"/>
      <c r="O55" s="7"/>
      <c r="P55" s="31"/>
      <c r="Q55" s="34"/>
      <c r="R55" s="7"/>
      <c r="S55" s="459"/>
      <c r="T55" s="460"/>
      <c r="U55" s="460"/>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c r="AY55" s="66"/>
      <c r="AZ55" s="1"/>
      <c r="BA55" s="1"/>
      <c r="BB55" s="24"/>
      <c r="BC55" s="1"/>
      <c r="BD55" s="1"/>
      <c r="BP55" s="15"/>
      <c r="BQ55" s="15" t="str">
        <f t="shared" si="1"/>
        <v/>
      </c>
      <c r="BR55" s="23" t="str">
        <f t="shared" si="11"/>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ht="24.75" customHeight="1">
      <c r="A56" s="244">
        <v>50</v>
      </c>
      <c r="B56" s="245"/>
      <c r="C56" s="246"/>
      <c r="D56" s="247"/>
      <c r="E56" s="248"/>
      <c r="F56" s="249"/>
      <c r="G56" s="249"/>
      <c r="H56" s="250"/>
      <c r="I56" s="251"/>
      <c r="J56" s="252"/>
      <c r="K56" s="253"/>
      <c r="L56" s="370"/>
      <c r="M56" s="371"/>
      <c r="N56" s="371"/>
      <c r="O56" s="7"/>
      <c r="P56" s="31"/>
      <c r="Q56" s="34"/>
      <c r="R56" s="7"/>
      <c r="S56" s="459"/>
      <c r="T56" s="460"/>
      <c r="U56" s="460"/>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c r="AY56" s="66"/>
      <c r="AZ56" s="1"/>
      <c r="BA56" s="1"/>
      <c r="BB56" s="24"/>
      <c r="BC56" s="1"/>
      <c r="BD56" s="1"/>
      <c r="BP56" s="15"/>
      <c r="BQ56" s="15" t="str">
        <f t="shared" si="1"/>
        <v/>
      </c>
      <c r="BR56" s="23" t="str">
        <f t="shared" si="11"/>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ht="24.75" customHeight="1">
      <c r="A57" s="244">
        <v>51</v>
      </c>
      <c r="B57" s="245"/>
      <c r="C57" s="246"/>
      <c r="D57" s="247"/>
      <c r="E57" s="248"/>
      <c r="F57" s="249"/>
      <c r="G57" s="249"/>
      <c r="H57" s="250"/>
      <c r="I57" s="251"/>
      <c r="J57" s="252"/>
      <c r="K57" s="253"/>
      <c r="L57" s="370"/>
      <c r="M57" s="371"/>
      <c r="N57" s="371"/>
      <c r="O57" s="7"/>
      <c r="P57" s="31"/>
      <c r="Q57" s="34"/>
      <c r="R57" s="7"/>
      <c r="S57" s="459"/>
      <c r="T57" s="460"/>
      <c r="U57" s="460"/>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220</v>
      </c>
      <c r="AY57" s="66" t="s">
        <v>220</v>
      </c>
      <c r="AZ57" s="1"/>
      <c r="BA57" s="1"/>
      <c r="BB57" s="24"/>
      <c r="BC57" s="1"/>
      <c r="BD57" s="1"/>
      <c r="BP57" s="15"/>
      <c r="BQ57" s="15" t="str">
        <f t="shared" si="1"/>
        <v/>
      </c>
      <c r="BR57" s="23" t="str">
        <f t="shared" si="11"/>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ht="24.75" customHeight="1">
      <c r="A58" s="244">
        <v>52</v>
      </c>
      <c r="B58" s="245"/>
      <c r="C58" s="246"/>
      <c r="D58" s="247"/>
      <c r="E58" s="248"/>
      <c r="F58" s="249"/>
      <c r="G58" s="249"/>
      <c r="H58" s="250"/>
      <c r="I58" s="251"/>
      <c r="J58" s="252"/>
      <c r="K58" s="253"/>
      <c r="L58" s="370"/>
      <c r="M58" s="371"/>
      <c r="N58" s="371"/>
      <c r="O58" s="7"/>
      <c r="P58" s="31"/>
      <c r="Q58" s="34"/>
      <c r="R58" s="7"/>
      <c r="S58" s="459"/>
      <c r="T58" s="460"/>
      <c r="U58" s="460"/>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220</v>
      </c>
      <c r="AY58" s="66" t="s">
        <v>220</v>
      </c>
      <c r="AZ58" s="1"/>
      <c r="BA58" s="1"/>
      <c r="BB58" s="24"/>
      <c r="BC58" s="1"/>
      <c r="BD58" s="1"/>
      <c r="BP58" s="15"/>
      <c r="BQ58" s="15" t="str">
        <f t="shared" si="1"/>
        <v/>
      </c>
      <c r="BR58" s="23" t="str">
        <f t="shared" si="11"/>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ht="24.75" customHeight="1">
      <c r="A59" s="244">
        <v>53</v>
      </c>
      <c r="B59" s="245"/>
      <c r="C59" s="246"/>
      <c r="D59" s="247"/>
      <c r="E59" s="248"/>
      <c r="F59" s="249"/>
      <c r="G59" s="249"/>
      <c r="H59" s="250"/>
      <c r="I59" s="251"/>
      <c r="J59" s="252"/>
      <c r="K59" s="253"/>
      <c r="L59" s="370"/>
      <c r="M59" s="371"/>
      <c r="N59" s="371"/>
      <c r="O59" s="7"/>
      <c r="P59" s="31"/>
      <c r="Q59" s="34"/>
      <c r="R59" s="7"/>
      <c r="S59" s="459"/>
      <c r="T59" s="460"/>
      <c r="U59" s="460"/>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220</v>
      </c>
      <c r="AY59" s="66" t="s">
        <v>220</v>
      </c>
      <c r="AZ59" s="1"/>
      <c r="BA59" s="1"/>
      <c r="BB59" s="24"/>
      <c r="BC59" s="1"/>
      <c r="BD59" s="1"/>
      <c r="BP59" s="15"/>
      <c r="BQ59" s="25" t="str">
        <f t="shared" si="1"/>
        <v/>
      </c>
      <c r="BR59" s="26" t="str">
        <f t="shared" si="11"/>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ht="24.75" customHeight="1">
      <c r="A60" s="244">
        <v>54</v>
      </c>
      <c r="B60" s="245"/>
      <c r="C60" s="246"/>
      <c r="D60" s="247"/>
      <c r="E60" s="248"/>
      <c r="F60" s="249"/>
      <c r="G60" s="249"/>
      <c r="H60" s="250"/>
      <c r="I60" s="251"/>
      <c r="J60" s="252"/>
      <c r="K60" s="253"/>
      <c r="L60" s="370"/>
      <c r="M60" s="371"/>
      <c r="N60" s="371"/>
      <c r="O60" s="7"/>
      <c r="P60" s="31"/>
      <c r="Q60" s="34"/>
      <c r="R60" s="7"/>
      <c r="S60" s="459"/>
      <c r="T60" s="460"/>
      <c r="U60" s="460"/>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220</v>
      </c>
      <c r="AY60" s="66" t="s">
        <v>220</v>
      </c>
      <c r="AZ60" s="1"/>
      <c r="BA60" s="1"/>
      <c r="BB60" s="24"/>
      <c r="BC60" s="1"/>
      <c r="BD60" s="1"/>
      <c r="BP60" s="15"/>
      <c r="BQ60" s="25" t="str">
        <f t="shared" si="1"/>
        <v/>
      </c>
      <c r="BR60" s="26" t="str">
        <f t="shared" si="11"/>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ht="24.75" customHeight="1">
      <c r="A61" s="244">
        <v>55</v>
      </c>
      <c r="B61" s="245"/>
      <c r="C61" s="246"/>
      <c r="D61" s="247"/>
      <c r="E61" s="248"/>
      <c r="F61" s="249"/>
      <c r="G61" s="249"/>
      <c r="H61" s="250"/>
      <c r="I61" s="251"/>
      <c r="J61" s="252"/>
      <c r="K61" s="253"/>
      <c r="L61" s="370"/>
      <c r="M61" s="371"/>
      <c r="N61" s="371"/>
      <c r="O61" s="7"/>
      <c r="P61" s="31"/>
      <c r="Q61" s="34"/>
      <c r="R61" s="7"/>
      <c r="S61" s="459"/>
      <c r="T61" s="460"/>
      <c r="U61" s="460"/>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220</v>
      </c>
      <c r="AY61" s="66" t="s">
        <v>220</v>
      </c>
      <c r="AZ61" s="1"/>
      <c r="BA61" s="1"/>
      <c r="BB61" s="24"/>
      <c r="BC61" s="1"/>
      <c r="BD61" s="1"/>
      <c r="BP61" s="15"/>
      <c r="BQ61" s="25" t="str">
        <f t="shared" si="1"/>
        <v/>
      </c>
      <c r="BR61" s="26" t="str">
        <f t="shared" si="11"/>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ht="24.75" customHeight="1">
      <c r="A62" s="244">
        <v>56</v>
      </c>
      <c r="B62" s="245"/>
      <c r="C62" s="246"/>
      <c r="D62" s="247"/>
      <c r="E62" s="248"/>
      <c r="F62" s="249"/>
      <c r="G62" s="249"/>
      <c r="H62" s="250"/>
      <c r="I62" s="251"/>
      <c r="J62" s="252"/>
      <c r="K62" s="253"/>
      <c r="L62" s="370"/>
      <c r="M62" s="371"/>
      <c r="N62" s="371"/>
      <c r="O62" s="7"/>
      <c r="P62" s="31"/>
      <c r="Q62" s="34"/>
      <c r="R62" s="7"/>
      <c r="S62" s="459"/>
      <c r="T62" s="460"/>
      <c r="U62" s="460"/>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220</v>
      </c>
      <c r="AY62" s="66" t="s">
        <v>220</v>
      </c>
      <c r="AZ62" s="1"/>
      <c r="BA62" s="1"/>
      <c r="BB62" s="24"/>
      <c r="BC62" s="1"/>
      <c r="BD62" s="1"/>
      <c r="BP62" s="15"/>
      <c r="BQ62" s="25" t="str">
        <f t="shared" si="1"/>
        <v/>
      </c>
      <c r="BR62" s="26" t="str">
        <f t="shared" si="11"/>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ht="24.75" customHeight="1">
      <c r="A63" s="244">
        <v>57</v>
      </c>
      <c r="B63" s="245"/>
      <c r="C63" s="246"/>
      <c r="D63" s="247"/>
      <c r="E63" s="248"/>
      <c r="F63" s="249"/>
      <c r="G63" s="249"/>
      <c r="H63" s="250"/>
      <c r="I63" s="251"/>
      <c r="J63" s="252"/>
      <c r="K63" s="253"/>
      <c r="L63" s="370"/>
      <c r="M63" s="371"/>
      <c r="N63" s="371"/>
      <c r="O63" s="7"/>
      <c r="P63" s="31"/>
      <c r="Q63" s="34"/>
      <c r="R63" s="7"/>
      <c r="S63" s="459"/>
      <c r="T63" s="460"/>
      <c r="U63" s="460"/>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220</v>
      </c>
      <c r="AY63" s="66" t="s">
        <v>220</v>
      </c>
      <c r="AZ63" s="1"/>
      <c r="BA63" s="1"/>
      <c r="BB63" s="24"/>
      <c r="BC63" s="1"/>
      <c r="BD63" s="1"/>
      <c r="BP63" s="15"/>
      <c r="BQ63" s="25" t="str">
        <f t="shared" si="1"/>
        <v/>
      </c>
      <c r="BR63" s="26" t="str">
        <f t="shared" si="11"/>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ht="24.75" customHeight="1">
      <c r="A64" s="244">
        <v>58</v>
      </c>
      <c r="B64" s="245"/>
      <c r="C64" s="246"/>
      <c r="D64" s="247"/>
      <c r="E64" s="248"/>
      <c r="F64" s="249"/>
      <c r="G64" s="249"/>
      <c r="H64" s="250"/>
      <c r="I64" s="251"/>
      <c r="J64" s="252"/>
      <c r="K64" s="253"/>
      <c r="L64" s="370"/>
      <c r="M64" s="371"/>
      <c r="N64" s="371"/>
      <c r="O64" s="7"/>
      <c r="P64" s="31"/>
      <c r="Q64" s="34"/>
      <c r="R64" s="7"/>
      <c r="S64" s="459"/>
      <c r="T64" s="460"/>
      <c r="U64" s="460"/>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220</v>
      </c>
      <c r="AY64" s="66" t="s">
        <v>220</v>
      </c>
      <c r="AZ64" s="1"/>
      <c r="BA64" s="1"/>
      <c r="BB64" s="24"/>
      <c r="BC64" s="1"/>
      <c r="BD64" s="1"/>
      <c r="BP64" s="15"/>
      <c r="BQ64" s="25" t="str">
        <f t="shared" si="1"/>
        <v/>
      </c>
      <c r="BR64" s="26" t="str">
        <f t="shared" si="11"/>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ht="24.75" customHeight="1">
      <c r="A65" s="244">
        <v>59</v>
      </c>
      <c r="B65" s="245"/>
      <c r="C65" s="246"/>
      <c r="D65" s="247"/>
      <c r="E65" s="248"/>
      <c r="F65" s="249"/>
      <c r="G65" s="249"/>
      <c r="H65" s="250"/>
      <c r="I65" s="251"/>
      <c r="J65" s="252"/>
      <c r="K65" s="253"/>
      <c r="L65" s="370"/>
      <c r="M65" s="371"/>
      <c r="N65" s="371"/>
      <c r="O65" s="7"/>
      <c r="P65" s="31"/>
      <c r="Q65" s="34"/>
      <c r="R65" s="7"/>
      <c r="S65" s="459"/>
      <c r="T65" s="460"/>
      <c r="U65" s="460"/>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220</v>
      </c>
      <c r="AY65" s="66" t="s">
        <v>220</v>
      </c>
      <c r="AZ65" s="1"/>
      <c r="BA65" s="1"/>
      <c r="BB65" s="24"/>
      <c r="BC65" s="1"/>
      <c r="BD65" s="1"/>
      <c r="BP65" s="15"/>
      <c r="BQ65" s="25" t="str">
        <f t="shared" si="1"/>
        <v/>
      </c>
      <c r="BR65" s="26" t="str">
        <f t="shared" si="11"/>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ht="24.75" customHeight="1">
      <c r="A66" s="244">
        <v>60</v>
      </c>
      <c r="B66" s="245"/>
      <c r="C66" s="246"/>
      <c r="D66" s="247"/>
      <c r="E66" s="248"/>
      <c r="F66" s="249"/>
      <c r="G66" s="249"/>
      <c r="H66" s="250"/>
      <c r="I66" s="251"/>
      <c r="J66" s="252"/>
      <c r="K66" s="253"/>
      <c r="L66" s="370"/>
      <c r="M66" s="371"/>
      <c r="N66" s="371"/>
      <c r="O66" s="7"/>
      <c r="P66" s="31"/>
      <c r="Q66" s="34"/>
      <c r="R66" s="7"/>
      <c r="S66" s="459"/>
      <c r="T66" s="460"/>
      <c r="U66" s="460"/>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220</v>
      </c>
      <c r="AY66" s="66" t="s">
        <v>220</v>
      </c>
      <c r="AZ66" s="1"/>
      <c r="BA66" s="1"/>
      <c r="BB66" s="24"/>
      <c r="BC66" s="1"/>
      <c r="BD66" s="1"/>
      <c r="BP66" s="15"/>
      <c r="BQ66" s="25" t="str">
        <f t="shared" si="1"/>
        <v/>
      </c>
      <c r="BR66" s="26" t="str">
        <f t="shared" si="11"/>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ht="24.75" customHeight="1">
      <c r="A67" s="244">
        <v>61</v>
      </c>
      <c r="B67" s="245"/>
      <c r="C67" s="246"/>
      <c r="D67" s="247"/>
      <c r="E67" s="248"/>
      <c r="F67" s="249"/>
      <c r="G67" s="249"/>
      <c r="H67" s="250"/>
      <c r="I67" s="251"/>
      <c r="J67" s="252"/>
      <c r="K67" s="253"/>
      <c r="L67" s="370"/>
      <c r="M67" s="371"/>
      <c r="N67" s="371"/>
      <c r="O67" s="7"/>
      <c r="P67" s="31"/>
      <c r="Q67" s="34"/>
      <c r="R67" s="7"/>
      <c r="S67" s="459"/>
      <c r="T67" s="460"/>
      <c r="U67" s="460"/>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220</v>
      </c>
      <c r="AY67" s="66" t="s">
        <v>220</v>
      </c>
      <c r="AZ67" s="1"/>
      <c r="BA67" s="1"/>
      <c r="BB67" s="1"/>
      <c r="BC67" s="1"/>
      <c r="BD67" s="1"/>
      <c r="BP67" s="15"/>
      <c r="BQ67" s="25" t="str">
        <f t="shared" si="1"/>
        <v/>
      </c>
      <c r="BR67" s="26" t="str">
        <f t="shared" si="11"/>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ht="24.75" customHeight="1">
      <c r="A68" s="244">
        <v>62</v>
      </c>
      <c r="B68" s="245"/>
      <c r="C68" s="246"/>
      <c r="D68" s="247"/>
      <c r="E68" s="248"/>
      <c r="F68" s="249"/>
      <c r="G68" s="249"/>
      <c r="H68" s="250"/>
      <c r="I68" s="251"/>
      <c r="J68" s="252"/>
      <c r="K68" s="253"/>
      <c r="L68" s="370"/>
      <c r="M68" s="371"/>
      <c r="N68" s="371"/>
      <c r="O68" s="7"/>
      <c r="P68" s="31"/>
      <c r="Q68" s="34"/>
      <c r="R68" s="7"/>
      <c r="S68" s="459"/>
      <c r="T68" s="460"/>
      <c r="U68" s="460"/>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220</v>
      </c>
      <c r="AY68" s="66" t="s">
        <v>220</v>
      </c>
      <c r="AZ68" s="1"/>
      <c r="BA68" s="1"/>
      <c r="BB68" s="1"/>
      <c r="BC68" s="1"/>
      <c r="BD68" s="1"/>
      <c r="BP68" s="15"/>
      <c r="BQ68" s="25" t="str">
        <f t="shared" si="1"/>
        <v/>
      </c>
      <c r="BR68" s="26" t="str">
        <f t="shared" si="11"/>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ht="24.75" customHeight="1">
      <c r="A69" s="244">
        <v>63</v>
      </c>
      <c r="B69" s="245"/>
      <c r="C69" s="246"/>
      <c r="D69" s="247"/>
      <c r="E69" s="248"/>
      <c r="F69" s="249"/>
      <c r="G69" s="249"/>
      <c r="H69" s="250"/>
      <c r="I69" s="251"/>
      <c r="J69" s="252"/>
      <c r="K69" s="253"/>
      <c r="L69" s="370"/>
      <c r="M69" s="371"/>
      <c r="N69" s="371"/>
      <c r="O69" s="7"/>
      <c r="P69" s="31"/>
      <c r="Q69" s="34"/>
      <c r="R69" s="7"/>
      <c r="S69" s="459"/>
      <c r="T69" s="460"/>
      <c r="U69" s="460"/>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220</v>
      </c>
      <c r="AY69" s="66" t="s">
        <v>220</v>
      </c>
      <c r="AZ69" s="1"/>
      <c r="BA69" s="1"/>
      <c r="BB69" s="1"/>
      <c r="BC69" s="1"/>
      <c r="BD69" s="1"/>
      <c r="BP69" s="15"/>
      <c r="BQ69" s="25" t="str">
        <f t="shared" si="1"/>
        <v/>
      </c>
      <c r="BR69" s="26" t="str">
        <f t="shared" si="11"/>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ht="24.75" customHeight="1">
      <c r="A70" s="244">
        <v>64</v>
      </c>
      <c r="B70" s="245"/>
      <c r="C70" s="246"/>
      <c r="D70" s="247"/>
      <c r="E70" s="248"/>
      <c r="F70" s="249"/>
      <c r="G70" s="249"/>
      <c r="H70" s="250"/>
      <c r="I70" s="251"/>
      <c r="J70" s="252"/>
      <c r="K70" s="253"/>
      <c r="L70" s="370"/>
      <c r="M70" s="371"/>
      <c r="N70" s="371"/>
      <c r="O70" s="7"/>
      <c r="P70" s="31"/>
      <c r="Q70" s="34"/>
      <c r="R70" s="7"/>
      <c r="S70" s="459"/>
      <c r="T70" s="460"/>
      <c r="U70" s="460"/>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220</v>
      </c>
      <c r="AY70" s="66" t="s">
        <v>220</v>
      </c>
      <c r="AZ70" s="1"/>
      <c r="BA70" s="1"/>
      <c r="BB70" s="1"/>
      <c r="BC70" s="1"/>
      <c r="BD70" s="1"/>
      <c r="BP70" s="15"/>
      <c r="BQ70" s="25" t="str">
        <f t="shared" si="1"/>
        <v/>
      </c>
      <c r="BR70" s="26" t="str">
        <f t="shared" si="11"/>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ht="24.75" customHeight="1">
      <c r="A71" s="244">
        <v>65</v>
      </c>
      <c r="B71" s="245"/>
      <c r="C71" s="246"/>
      <c r="D71" s="247"/>
      <c r="E71" s="248"/>
      <c r="F71" s="249"/>
      <c r="G71" s="249"/>
      <c r="H71" s="250"/>
      <c r="I71" s="251"/>
      <c r="J71" s="252"/>
      <c r="K71" s="253"/>
      <c r="L71" s="370"/>
      <c r="M71" s="371"/>
      <c r="N71" s="371"/>
      <c r="O71" s="7"/>
      <c r="P71" s="31"/>
      <c r="Q71" s="34"/>
      <c r="R71" s="7"/>
      <c r="S71" s="459"/>
      <c r="T71" s="460"/>
      <c r="U71" s="460"/>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220</v>
      </c>
      <c r="AY71" s="66" t="s">
        <v>220</v>
      </c>
      <c r="AZ71" s="1"/>
      <c r="BA71" s="1"/>
      <c r="BB71" s="1"/>
      <c r="BC71" s="1"/>
      <c r="BD71" s="1"/>
      <c r="BP71" s="15"/>
      <c r="BQ71" s="25" t="str">
        <f t="shared" si="1"/>
        <v/>
      </c>
      <c r="BR71" s="26" t="str">
        <f t="shared" ref="BR71:BR102" si="12">IF(AND(L71="",M71="",N71="",P71=""),"",SUM(L71,M71,N71,O71,P71))</f>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ht="24.75" customHeight="1">
      <c r="A72" s="244">
        <v>66</v>
      </c>
      <c r="B72" s="245"/>
      <c r="C72" s="246"/>
      <c r="D72" s="247"/>
      <c r="E72" s="248"/>
      <c r="F72" s="249"/>
      <c r="G72" s="249"/>
      <c r="H72" s="250"/>
      <c r="I72" s="251"/>
      <c r="J72" s="252"/>
      <c r="K72" s="253"/>
      <c r="L72" s="370"/>
      <c r="M72" s="371"/>
      <c r="N72" s="371"/>
      <c r="O72" s="7"/>
      <c r="P72" s="31"/>
      <c r="Q72" s="34"/>
      <c r="R72" s="7"/>
      <c r="S72" s="459"/>
      <c r="T72" s="460"/>
      <c r="U72" s="460"/>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220</v>
      </c>
      <c r="AY72" s="66" t="s">
        <v>220</v>
      </c>
      <c r="AZ72" s="1"/>
      <c r="BA72" s="1"/>
      <c r="BB72" s="1"/>
      <c r="BC72" s="1"/>
      <c r="BD72" s="1"/>
      <c r="BP72" s="15"/>
      <c r="BQ72" s="25" t="str">
        <f t="shared" ref="BQ72:BQ135" si="13">IF(I72="","",I72)</f>
        <v/>
      </c>
      <c r="BR72" s="26" t="str">
        <f t="shared" si="12"/>
        <v/>
      </c>
      <c r="BS72" s="26" t="str">
        <f t="shared" ref="BS72:BS135" si="14">IFERROR(IF(BR72="","",ROUNDUP(BR72*20%,0)),"")</f>
        <v/>
      </c>
      <c r="BT72" s="25" t="str">
        <f t="shared" ref="BT72:BT135" si="15">IF(AND(S72="",T72="",U72="",W72=""),"",SUM(S72,T72,U72,V72,W72))</f>
        <v/>
      </c>
      <c r="BU72" s="26" t="str">
        <f t="shared" ref="BU72:BU135" si="16">IFERROR(IF(BT72="","",ROUNDUP(BT72*20%,0)),"")</f>
        <v/>
      </c>
      <c r="BV72" s="25" t="e">
        <f>IF(AND(#REF!="",#REF!="",#REF!="",#REF!=""),"",SUM(#REF!,#REF!,#REF!,#REF!,#REF!))</f>
        <v>#REF!</v>
      </c>
      <c r="BW72" s="26" t="str">
        <f t="shared" ref="BW72:BW135" si="17">IFERROR(IF(BV72="","",ROUNDUP(BV72*20%,0)),"")</f>
        <v/>
      </c>
      <c r="BX72" s="25" t="str">
        <f t="shared" ref="BX72:BX135" si="18">IF(AND(Z72="",AA72="",AB72="",AD72=""),"",SUM(Z72,AA72,AB72,AC72,AD72))</f>
        <v/>
      </c>
      <c r="BY72" s="26" t="str">
        <f t="shared" ref="BY72:BY135" si="19">IFERROR(IF(BX72="","",ROUNDUP(BX72*20%,0)),"")</f>
        <v/>
      </c>
      <c r="BZ72" s="25" t="str">
        <f t="shared" ref="BZ72:BZ135" si="20">IF(AND(AG72="",AH72="",AI72="",AK72=""),"",SUM(AG72,AH72,AI72,AJ72,AK72))</f>
        <v/>
      </c>
      <c r="CA72" s="26" t="str">
        <f t="shared" ref="CA72:CA135" si="21">IFERROR(IF(BZ72="","",ROUNDUP(BZ72*20%,0)),"")</f>
        <v/>
      </c>
      <c r="CB72" s="25" t="e">
        <f>IF(AND(#REF!="",#REF!="",#REF!="",#REF!=""),"",SUM(#REF!,#REF!,#REF!,#REF!,#REF!))</f>
        <v>#REF!</v>
      </c>
      <c r="CC72" s="26" t="str">
        <f t="shared" ref="CC72:CC135" si="22">IFERROR(IF(CB72="","",ROUNDUP(CB72*20%,0)),"")</f>
        <v/>
      </c>
      <c r="CD72" s="23"/>
      <c r="CE72" s="23"/>
    </row>
    <row r="73" spans="1:83" ht="24.75" customHeight="1">
      <c r="A73" s="244">
        <v>67</v>
      </c>
      <c r="B73" s="245"/>
      <c r="C73" s="246"/>
      <c r="D73" s="247"/>
      <c r="E73" s="248"/>
      <c r="F73" s="249"/>
      <c r="G73" s="249"/>
      <c r="H73" s="250"/>
      <c r="I73" s="251"/>
      <c r="J73" s="252"/>
      <c r="K73" s="253"/>
      <c r="L73" s="370"/>
      <c r="M73" s="371"/>
      <c r="N73" s="371"/>
      <c r="O73" s="7"/>
      <c r="P73" s="31"/>
      <c r="Q73" s="34"/>
      <c r="R73" s="7"/>
      <c r="S73" s="459"/>
      <c r="T73" s="460"/>
      <c r="U73" s="460"/>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220</v>
      </c>
      <c r="AY73" s="66" t="s">
        <v>220</v>
      </c>
      <c r="AZ73" s="1"/>
      <c r="BA73" s="1"/>
      <c r="BB73" s="1"/>
      <c r="BC73" s="1"/>
      <c r="BD73" s="1"/>
      <c r="BP73" s="15"/>
      <c r="BQ73" s="25" t="str">
        <f t="shared" si="13"/>
        <v/>
      </c>
      <c r="BR73" s="26" t="str">
        <f t="shared" si="12"/>
        <v/>
      </c>
      <c r="BS73" s="26" t="str">
        <f t="shared" si="14"/>
        <v/>
      </c>
      <c r="BT73" s="25" t="str">
        <f t="shared" si="15"/>
        <v/>
      </c>
      <c r="BU73" s="26" t="str">
        <f t="shared" si="16"/>
        <v/>
      </c>
      <c r="BV73" s="25" t="e">
        <f>IF(AND(#REF!="",#REF!="",#REF!="",#REF!=""),"",SUM(#REF!,#REF!,#REF!,#REF!,#REF!))</f>
        <v>#REF!</v>
      </c>
      <c r="BW73" s="26" t="str">
        <f t="shared" si="17"/>
        <v/>
      </c>
      <c r="BX73" s="25" t="str">
        <f t="shared" si="18"/>
        <v/>
      </c>
      <c r="BY73" s="26" t="str">
        <f t="shared" si="19"/>
        <v/>
      </c>
      <c r="BZ73" s="25" t="str">
        <f t="shared" si="20"/>
        <v/>
      </c>
      <c r="CA73" s="26" t="str">
        <f t="shared" si="21"/>
        <v/>
      </c>
      <c r="CB73" s="25" t="e">
        <f>IF(AND(#REF!="",#REF!="",#REF!="",#REF!=""),"",SUM(#REF!,#REF!,#REF!,#REF!,#REF!))</f>
        <v>#REF!</v>
      </c>
      <c r="CC73" s="26" t="str">
        <f t="shared" si="22"/>
        <v/>
      </c>
      <c r="CD73" s="23"/>
      <c r="CE73" s="23"/>
    </row>
    <row r="74" spans="1:83" ht="24.75" customHeight="1">
      <c r="A74" s="244">
        <v>68</v>
      </c>
      <c r="B74" s="245"/>
      <c r="C74" s="246"/>
      <c r="D74" s="247"/>
      <c r="E74" s="248"/>
      <c r="F74" s="249"/>
      <c r="G74" s="249"/>
      <c r="H74" s="250"/>
      <c r="I74" s="251"/>
      <c r="J74" s="252"/>
      <c r="K74" s="253"/>
      <c r="L74" s="370"/>
      <c r="M74" s="371"/>
      <c r="N74" s="371"/>
      <c r="O74" s="7"/>
      <c r="P74" s="31"/>
      <c r="Q74" s="34"/>
      <c r="R74" s="7"/>
      <c r="S74" s="459"/>
      <c r="T74" s="460"/>
      <c r="U74" s="460"/>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220</v>
      </c>
      <c r="AY74" s="66" t="s">
        <v>220</v>
      </c>
      <c r="AZ74" s="1"/>
      <c r="BA74" s="1"/>
      <c r="BB74" s="1"/>
      <c r="BC74" s="1"/>
      <c r="BD74" s="1"/>
      <c r="BP74" s="15"/>
      <c r="BQ74" s="25" t="str">
        <f t="shared" si="13"/>
        <v/>
      </c>
      <c r="BR74" s="26" t="str">
        <f t="shared" si="12"/>
        <v/>
      </c>
      <c r="BS74" s="26" t="str">
        <f t="shared" si="14"/>
        <v/>
      </c>
      <c r="BT74" s="25" t="str">
        <f t="shared" si="15"/>
        <v/>
      </c>
      <c r="BU74" s="26" t="str">
        <f t="shared" si="16"/>
        <v/>
      </c>
      <c r="BV74" s="25" t="e">
        <f>IF(AND(#REF!="",#REF!="",#REF!="",#REF!=""),"",SUM(#REF!,#REF!,#REF!,#REF!,#REF!))</f>
        <v>#REF!</v>
      </c>
      <c r="BW74" s="26" t="str">
        <f t="shared" si="17"/>
        <v/>
      </c>
      <c r="BX74" s="25" t="str">
        <f t="shared" si="18"/>
        <v/>
      </c>
      <c r="BY74" s="26" t="str">
        <f t="shared" si="19"/>
        <v/>
      </c>
      <c r="BZ74" s="25" t="str">
        <f t="shared" si="20"/>
        <v/>
      </c>
      <c r="CA74" s="26" t="str">
        <f t="shared" si="21"/>
        <v/>
      </c>
      <c r="CB74" s="25" t="e">
        <f>IF(AND(#REF!="",#REF!="",#REF!="",#REF!=""),"",SUM(#REF!,#REF!,#REF!,#REF!,#REF!))</f>
        <v>#REF!</v>
      </c>
      <c r="CC74" s="26" t="str">
        <f t="shared" si="22"/>
        <v/>
      </c>
      <c r="CD74" s="23"/>
      <c r="CE74" s="23"/>
    </row>
    <row r="75" spans="1:83" ht="24.75" customHeight="1">
      <c r="A75" s="244">
        <v>69</v>
      </c>
      <c r="B75" s="245"/>
      <c r="C75" s="246"/>
      <c r="D75" s="247"/>
      <c r="E75" s="248"/>
      <c r="F75" s="249"/>
      <c r="G75" s="249"/>
      <c r="H75" s="250"/>
      <c r="I75" s="251"/>
      <c r="J75" s="252"/>
      <c r="K75" s="253"/>
      <c r="L75" s="370"/>
      <c r="M75" s="371"/>
      <c r="N75" s="371"/>
      <c r="O75" s="7"/>
      <c r="P75" s="31"/>
      <c r="Q75" s="34"/>
      <c r="R75" s="7"/>
      <c r="S75" s="459"/>
      <c r="T75" s="460"/>
      <c r="U75" s="460"/>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220</v>
      </c>
      <c r="AY75" s="66" t="s">
        <v>220</v>
      </c>
      <c r="AZ75" s="1"/>
      <c r="BA75" s="1"/>
      <c r="BB75" s="1"/>
      <c r="BC75" s="1"/>
      <c r="BD75" s="1"/>
      <c r="BP75" s="15"/>
      <c r="BQ75" s="25" t="str">
        <f t="shared" si="13"/>
        <v/>
      </c>
      <c r="BR75" s="26" t="str">
        <f t="shared" si="12"/>
        <v/>
      </c>
      <c r="BS75" s="26" t="str">
        <f t="shared" si="14"/>
        <v/>
      </c>
      <c r="BT75" s="25" t="str">
        <f t="shared" si="15"/>
        <v/>
      </c>
      <c r="BU75" s="26" t="str">
        <f t="shared" si="16"/>
        <v/>
      </c>
      <c r="BV75" s="25" t="e">
        <f>IF(AND(#REF!="",#REF!="",#REF!="",#REF!=""),"",SUM(#REF!,#REF!,#REF!,#REF!,#REF!))</f>
        <v>#REF!</v>
      </c>
      <c r="BW75" s="26" t="str">
        <f t="shared" si="17"/>
        <v/>
      </c>
      <c r="BX75" s="25" t="str">
        <f t="shared" si="18"/>
        <v/>
      </c>
      <c r="BY75" s="26" t="str">
        <f t="shared" si="19"/>
        <v/>
      </c>
      <c r="BZ75" s="25" t="str">
        <f t="shared" si="20"/>
        <v/>
      </c>
      <c r="CA75" s="26" t="str">
        <f t="shared" si="21"/>
        <v/>
      </c>
      <c r="CB75" s="25" t="e">
        <f>IF(AND(#REF!="",#REF!="",#REF!="",#REF!=""),"",SUM(#REF!,#REF!,#REF!,#REF!,#REF!))</f>
        <v>#REF!</v>
      </c>
      <c r="CC75" s="26" t="str">
        <f t="shared" si="22"/>
        <v/>
      </c>
      <c r="CD75" s="23"/>
      <c r="CE75" s="23"/>
    </row>
    <row r="76" spans="1:83" ht="24.75" customHeight="1">
      <c r="A76" s="244">
        <v>70</v>
      </c>
      <c r="B76" s="245"/>
      <c r="C76" s="246"/>
      <c r="D76" s="247"/>
      <c r="E76" s="248"/>
      <c r="F76" s="249"/>
      <c r="G76" s="249"/>
      <c r="H76" s="250"/>
      <c r="I76" s="251"/>
      <c r="J76" s="252"/>
      <c r="K76" s="253"/>
      <c r="L76" s="370"/>
      <c r="M76" s="371"/>
      <c r="N76" s="371"/>
      <c r="O76" s="7"/>
      <c r="P76" s="31"/>
      <c r="Q76" s="34"/>
      <c r="R76" s="7"/>
      <c r="S76" s="459"/>
      <c r="T76" s="460"/>
      <c r="U76" s="460"/>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220</v>
      </c>
      <c r="AY76" s="66" t="s">
        <v>220</v>
      </c>
      <c r="AZ76" s="1"/>
      <c r="BA76" s="1"/>
      <c r="BB76" s="1"/>
      <c r="BC76" s="1"/>
      <c r="BD76" s="1"/>
      <c r="BP76" s="15"/>
      <c r="BQ76" s="25" t="str">
        <f t="shared" si="13"/>
        <v/>
      </c>
      <c r="BR76" s="26" t="str">
        <f t="shared" si="12"/>
        <v/>
      </c>
      <c r="BS76" s="26" t="str">
        <f t="shared" si="14"/>
        <v/>
      </c>
      <c r="BT76" s="25" t="str">
        <f t="shared" si="15"/>
        <v/>
      </c>
      <c r="BU76" s="26" t="str">
        <f t="shared" si="16"/>
        <v/>
      </c>
      <c r="BV76" s="25" t="e">
        <f>IF(AND(#REF!="",#REF!="",#REF!="",#REF!=""),"",SUM(#REF!,#REF!,#REF!,#REF!,#REF!))</f>
        <v>#REF!</v>
      </c>
      <c r="BW76" s="26" t="str">
        <f t="shared" si="17"/>
        <v/>
      </c>
      <c r="BX76" s="25" t="str">
        <f t="shared" si="18"/>
        <v/>
      </c>
      <c r="BY76" s="26" t="str">
        <f t="shared" si="19"/>
        <v/>
      </c>
      <c r="BZ76" s="25" t="str">
        <f t="shared" si="20"/>
        <v/>
      </c>
      <c r="CA76" s="26" t="str">
        <f t="shared" si="21"/>
        <v/>
      </c>
      <c r="CB76" s="25" t="e">
        <f>IF(AND(#REF!="",#REF!="",#REF!="",#REF!=""),"",SUM(#REF!,#REF!,#REF!,#REF!,#REF!))</f>
        <v>#REF!</v>
      </c>
      <c r="CC76" s="26" t="str">
        <f t="shared" si="22"/>
        <v/>
      </c>
      <c r="CD76" s="23"/>
      <c r="CE76" s="23"/>
    </row>
    <row r="77" spans="1:83" ht="24.75" customHeight="1">
      <c r="A77" s="244">
        <v>71</v>
      </c>
      <c r="B77" s="245"/>
      <c r="C77" s="246"/>
      <c r="D77" s="247"/>
      <c r="E77" s="248"/>
      <c r="F77" s="249"/>
      <c r="G77" s="249"/>
      <c r="H77" s="250"/>
      <c r="I77" s="251"/>
      <c r="J77" s="252"/>
      <c r="K77" s="253"/>
      <c r="L77" s="370"/>
      <c r="M77" s="371"/>
      <c r="N77" s="371"/>
      <c r="O77" s="7"/>
      <c r="P77" s="31"/>
      <c r="Q77" s="34"/>
      <c r="R77" s="7"/>
      <c r="S77" s="459"/>
      <c r="T77" s="460"/>
      <c r="U77" s="460"/>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220</v>
      </c>
      <c r="AY77" s="66" t="s">
        <v>220</v>
      </c>
      <c r="AZ77" s="1"/>
      <c r="BA77" s="1"/>
      <c r="BB77" s="1"/>
      <c r="BC77" s="1"/>
      <c r="BD77" s="1"/>
      <c r="BP77" s="15"/>
      <c r="BQ77" s="25" t="str">
        <f t="shared" si="13"/>
        <v/>
      </c>
      <c r="BR77" s="26" t="str">
        <f t="shared" si="12"/>
        <v/>
      </c>
      <c r="BS77" s="26" t="str">
        <f t="shared" si="14"/>
        <v/>
      </c>
      <c r="BT77" s="25" t="str">
        <f t="shared" si="15"/>
        <v/>
      </c>
      <c r="BU77" s="26" t="str">
        <f t="shared" si="16"/>
        <v/>
      </c>
      <c r="BV77" s="25" t="e">
        <f>IF(AND(#REF!="",#REF!="",#REF!="",#REF!=""),"",SUM(#REF!,#REF!,#REF!,#REF!,#REF!))</f>
        <v>#REF!</v>
      </c>
      <c r="BW77" s="26" t="str">
        <f t="shared" si="17"/>
        <v/>
      </c>
      <c r="BX77" s="25" t="str">
        <f t="shared" si="18"/>
        <v/>
      </c>
      <c r="BY77" s="26" t="str">
        <f t="shared" si="19"/>
        <v/>
      </c>
      <c r="BZ77" s="25" t="str">
        <f t="shared" si="20"/>
        <v/>
      </c>
      <c r="CA77" s="26" t="str">
        <f t="shared" si="21"/>
        <v/>
      </c>
      <c r="CB77" s="25" t="e">
        <f>IF(AND(#REF!="",#REF!="",#REF!="",#REF!=""),"",SUM(#REF!,#REF!,#REF!,#REF!,#REF!))</f>
        <v>#REF!</v>
      </c>
      <c r="CC77" s="26" t="str">
        <f t="shared" si="22"/>
        <v/>
      </c>
      <c r="CD77" s="23"/>
      <c r="CE77" s="23"/>
    </row>
    <row r="78" spans="1:83" ht="24.75" customHeight="1">
      <c r="A78" s="244">
        <v>72</v>
      </c>
      <c r="B78" s="245"/>
      <c r="C78" s="246"/>
      <c r="D78" s="247"/>
      <c r="E78" s="248"/>
      <c r="F78" s="249"/>
      <c r="G78" s="249"/>
      <c r="H78" s="250"/>
      <c r="I78" s="251"/>
      <c r="J78" s="252"/>
      <c r="K78" s="253"/>
      <c r="L78" s="370"/>
      <c r="M78" s="371"/>
      <c r="N78" s="371"/>
      <c r="O78" s="7"/>
      <c r="P78" s="31"/>
      <c r="Q78" s="34"/>
      <c r="R78" s="7"/>
      <c r="S78" s="459"/>
      <c r="T78" s="460"/>
      <c r="U78" s="460"/>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220</v>
      </c>
      <c r="AY78" s="66" t="s">
        <v>220</v>
      </c>
      <c r="AZ78" s="1"/>
      <c r="BA78" s="1"/>
      <c r="BB78" s="1"/>
      <c r="BC78" s="1"/>
      <c r="BD78" s="1"/>
      <c r="BP78" s="15"/>
      <c r="BQ78" s="25" t="str">
        <f t="shared" si="13"/>
        <v/>
      </c>
      <c r="BR78" s="26" t="str">
        <f t="shared" si="12"/>
        <v/>
      </c>
      <c r="BS78" s="26" t="str">
        <f t="shared" si="14"/>
        <v/>
      </c>
      <c r="BT78" s="25" t="str">
        <f t="shared" si="15"/>
        <v/>
      </c>
      <c r="BU78" s="26" t="str">
        <f t="shared" si="16"/>
        <v/>
      </c>
      <c r="BV78" s="25" t="e">
        <f>IF(AND(#REF!="",#REF!="",#REF!="",#REF!=""),"",SUM(#REF!,#REF!,#REF!,#REF!,#REF!))</f>
        <v>#REF!</v>
      </c>
      <c r="BW78" s="26" t="str">
        <f t="shared" si="17"/>
        <v/>
      </c>
      <c r="BX78" s="25" t="str">
        <f t="shared" si="18"/>
        <v/>
      </c>
      <c r="BY78" s="26" t="str">
        <f t="shared" si="19"/>
        <v/>
      </c>
      <c r="BZ78" s="25" t="str">
        <f t="shared" si="20"/>
        <v/>
      </c>
      <c r="CA78" s="26" t="str">
        <f t="shared" si="21"/>
        <v/>
      </c>
      <c r="CB78" s="25" t="e">
        <f>IF(AND(#REF!="",#REF!="",#REF!="",#REF!=""),"",SUM(#REF!,#REF!,#REF!,#REF!,#REF!))</f>
        <v>#REF!</v>
      </c>
      <c r="CC78" s="26" t="str">
        <f t="shared" si="22"/>
        <v/>
      </c>
      <c r="CD78" s="23"/>
      <c r="CE78" s="23"/>
    </row>
    <row r="79" spans="1:83" ht="24.75" customHeight="1">
      <c r="A79" s="244">
        <v>73</v>
      </c>
      <c r="B79" s="245"/>
      <c r="C79" s="246"/>
      <c r="D79" s="247"/>
      <c r="E79" s="248"/>
      <c r="F79" s="249"/>
      <c r="G79" s="249"/>
      <c r="H79" s="250"/>
      <c r="I79" s="251"/>
      <c r="J79" s="252"/>
      <c r="K79" s="253"/>
      <c r="L79" s="370"/>
      <c r="M79" s="371"/>
      <c r="N79" s="371"/>
      <c r="O79" s="7"/>
      <c r="P79" s="31"/>
      <c r="Q79" s="34"/>
      <c r="R79" s="7"/>
      <c r="S79" s="459"/>
      <c r="T79" s="460"/>
      <c r="U79" s="460"/>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220</v>
      </c>
      <c r="AY79" s="66" t="s">
        <v>220</v>
      </c>
      <c r="AZ79" s="1"/>
      <c r="BA79" s="1"/>
      <c r="BB79" s="1"/>
      <c r="BC79" s="1"/>
      <c r="BD79" s="1"/>
      <c r="BP79" s="15"/>
      <c r="BQ79" s="25" t="str">
        <f t="shared" si="13"/>
        <v/>
      </c>
      <c r="BR79" s="26" t="str">
        <f t="shared" si="12"/>
        <v/>
      </c>
      <c r="BS79" s="26" t="str">
        <f t="shared" si="14"/>
        <v/>
      </c>
      <c r="BT79" s="25" t="str">
        <f t="shared" si="15"/>
        <v/>
      </c>
      <c r="BU79" s="26" t="str">
        <f t="shared" si="16"/>
        <v/>
      </c>
      <c r="BV79" s="25" t="e">
        <f>IF(AND(#REF!="",#REF!="",#REF!="",#REF!=""),"",SUM(#REF!,#REF!,#REF!,#REF!,#REF!))</f>
        <v>#REF!</v>
      </c>
      <c r="BW79" s="26" t="str">
        <f t="shared" si="17"/>
        <v/>
      </c>
      <c r="BX79" s="25" t="str">
        <f t="shared" si="18"/>
        <v/>
      </c>
      <c r="BY79" s="26" t="str">
        <f t="shared" si="19"/>
        <v/>
      </c>
      <c r="BZ79" s="25" t="str">
        <f t="shared" si="20"/>
        <v/>
      </c>
      <c r="CA79" s="26" t="str">
        <f t="shared" si="21"/>
        <v/>
      </c>
      <c r="CB79" s="25" t="e">
        <f>IF(AND(#REF!="",#REF!="",#REF!="",#REF!=""),"",SUM(#REF!,#REF!,#REF!,#REF!,#REF!))</f>
        <v>#REF!</v>
      </c>
      <c r="CC79" s="26" t="str">
        <f t="shared" si="22"/>
        <v/>
      </c>
      <c r="CD79" s="23"/>
      <c r="CE79" s="23"/>
    </row>
    <row r="80" spans="1:83" ht="24.75" customHeight="1">
      <c r="A80" s="244">
        <v>74</v>
      </c>
      <c r="B80" s="245"/>
      <c r="C80" s="246"/>
      <c r="D80" s="247"/>
      <c r="E80" s="248"/>
      <c r="F80" s="249"/>
      <c r="G80" s="249"/>
      <c r="H80" s="250"/>
      <c r="I80" s="251"/>
      <c r="J80" s="252"/>
      <c r="K80" s="253"/>
      <c r="L80" s="370"/>
      <c r="M80" s="371"/>
      <c r="N80" s="371"/>
      <c r="O80" s="7"/>
      <c r="P80" s="31"/>
      <c r="Q80" s="34"/>
      <c r="R80" s="7"/>
      <c r="S80" s="459"/>
      <c r="T80" s="460"/>
      <c r="U80" s="460"/>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220</v>
      </c>
      <c r="AY80" s="66" t="s">
        <v>220</v>
      </c>
      <c r="AZ80" s="1"/>
      <c r="BA80" s="1"/>
      <c r="BB80" s="1"/>
      <c r="BC80" s="1"/>
      <c r="BD80" s="1"/>
      <c r="BP80" s="15"/>
      <c r="BQ80" s="25" t="str">
        <f t="shared" si="13"/>
        <v/>
      </c>
      <c r="BR80" s="26" t="str">
        <f t="shared" si="12"/>
        <v/>
      </c>
      <c r="BS80" s="26" t="str">
        <f t="shared" si="14"/>
        <v/>
      </c>
      <c r="BT80" s="25" t="str">
        <f t="shared" si="15"/>
        <v/>
      </c>
      <c r="BU80" s="26" t="str">
        <f t="shared" si="16"/>
        <v/>
      </c>
      <c r="BV80" s="25" t="e">
        <f>IF(AND(#REF!="",#REF!="",#REF!="",#REF!=""),"",SUM(#REF!,#REF!,#REF!,#REF!,#REF!))</f>
        <v>#REF!</v>
      </c>
      <c r="BW80" s="26" t="str">
        <f t="shared" si="17"/>
        <v/>
      </c>
      <c r="BX80" s="25" t="str">
        <f t="shared" si="18"/>
        <v/>
      </c>
      <c r="BY80" s="26" t="str">
        <f t="shared" si="19"/>
        <v/>
      </c>
      <c r="BZ80" s="25" t="str">
        <f t="shared" si="20"/>
        <v/>
      </c>
      <c r="CA80" s="26" t="str">
        <f t="shared" si="21"/>
        <v/>
      </c>
      <c r="CB80" s="25" t="e">
        <f>IF(AND(#REF!="",#REF!="",#REF!="",#REF!=""),"",SUM(#REF!,#REF!,#REF!,#REF!,#REF!))</f>
        <v>#REF!</v>
      </c>
      <c r="CC80" s="26" t="str">
        <f t="shared" si="22"/>
        <v/>
      </c>
      <c r="CD80" s="23"/>
      <c r="CE80" s="23"/>
    </row>
    <row r="81" spans="1:83" ht="24.75" customHeight="1">
      <c r="A81" s="244">
        <v>75</v>
      </c>
      <c r="B81" s="245"/>
      <c r="C81" s="246"/>
      <c r="D81" s="247"/>
      <c r="E81" s="248"/>
      <c r="F81" s="249"/>
      <c r="G81" s="249"/>
      <c r="H81" s="250"/>
      <c r="I81" s="251"/>
      <c r="J81" s="252"/>
      <c r="K81" s="253"/>
      <c r="L81" s="370"/>
      <c r="M81" s="371"/>
      <c r="N81" s="371"/>
      <c r="O81" s="7"/>
      <c r="P81" s="31"/>
      <c r="Q81" s="34"/>
      <c r="R81" s="7"/>
      <c r="S81" s="459"/>
      <c r="T81" s="460"/>
      <c r="U81" s="460"/>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220</v>
      </c>
      <c r="AY81" s="66" t="s">
        <v>220</v>
      </c>
      <c r="AZ81" s="1"/>
      <c r="BA81" s="1"/>
      <c r="BB81" s="1"/>
      <c r="BC81" s="1"/>
      <c r="BD81" s="1"/>
      <c r="BP81" s="15"/>
      <c r="BQ81" s="25" t="str">
        <f t="shared" si="13"/>
        <v/>
      </c>
      <c r="BR81" s="26" t="str">
        <f t="shared" si="12"/>
        <v/>
      </c>
      <c r="BS81" s="26" t="str">
        <f t="shared" si="14"/>
        <v/>
      </c>
      <c r="BT81" s="25" t="str">
        <f t="shared" si="15"/>
        <v/>
      </c>
      <c r="BU81" s="26" t="str">
        <f t="shared" si="16"/>
        <v/>
      </c>
      <c r="BV81" s="25" t="e">
        <f>IF(AND(#REF!="",#REF!="",#REF!="",#REF!=""),"",SUM(#REF!,#REF!,#REF!,#REF!,#REF!))</f>
        <v>#REF!</v>
      </c>
      <c r="BW81" s="26" t="str">
        <f t="shared" si="17"/>
        <v/>
      </c>
      <c r="BX81" s="25" t="str">
        <f t="shared" si="18"/>
        <v/>
      </c>
      <c r="BY81" s="26" t="str">
        <f t="shared" si="19"/>
        <v/>
      </c>
      <c r="BZ81" s="25" t="str">
        <f t="shared" si="20"/>
        <v/>
      </c>
      <c r="CA81" s="26" t="str">
        <f t="shared" si="21"/>
        <v/>
      </c>
      <c r="CB81" s="25" t="e">
        <f>IF(AND(#REF!="",#REF!="",#REF!="",#REF!=""),"",SUM(#REF!,#REF!,#REF!,#REF!,#REF!))</f>
        <v>#REF!</v>
      </c>
      <c r="CC81" s="26" t="str">
        <f t="shared" si="22"/>
        <v/>
      </c>
      <c r="CD81" s="23"/>
      <c r="CE81" s="23"/>
    </row>
    <row r="82" spans="1:83" ht="24.75" customHeight="1">
      <c r="A82" s="244">
        <v>76</v>
      </c>
      <c r="B82" s="245"/>
      <c r="C82" s="246"/>
      <c r="D82" s="247"/>
      <c r="E82" s="248"/>
      <c r="F82" s="249"/>
      <c r="G82" s="249"/>
      <c r="H82" s="250"/>
      <c r="I82" s="251"/>
      <c r="J82" s="252"/>
      <c r="K82" s="253"/>
      <c r="L82" s="370"/>
      <c r="M82" s="371"/>
      <c r="N82" s="371"/>
      <c r="O82" s="7"/>
      <c r="P82" s="31"/>
      <c r="Q82" s="34"/>
      <c r="R82" s="7"/>
      <c r="S82" s="459"/>
      <c r="T82" s="460"/>
      <c r="U82" s="460"/>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220</v>
      </c>
      <c r="AY82" s="66" t="s">
        <v>220</v>
      </c>
      <c r="AZ82" s="1"/>
      <c r="BA82" s="1"/>
      <c r="BB82" s="1"/>
      <c r="BC82" s="1"/>
      <c r="BD82" s="1"/>
      <c r="BP82" s="15"/>
      <c r="BQ82" s="25" t="str">
        <f t="shared" si="13"/>
        <v/>
      </c>
      <c r="BR82" s="26" t="str">
        <f t="shared" si="12"/>
        <v/>
      </c>
      <c r="BS82" s="26" t="str">
        <f t="shared" si="14"/>
        <v/>
      </c>
      <c r="BT82" s="25" t="str">
        <f t="shared" si="15"/>
        <v/>
      </c>
      <c r="BU82" s="26" t="str">
        <f t="shared" si="16"/>
        <v/>
      </c>
      <c r="BV82" s="25" t="e">
        <f>IF(AND(#REF!="",#REF!="",#REF!="",#REF!=""),"",SUM(#REF!,#REF!,#REF!,#REF!,#REF!))</f>
        <v>#REF!</v>
      </c>
      <c r="BW82" s="26" t="str">
        <f t="shared" si="17"/>
        <v/>
      </c>
      <c r="BX82" s="25" t="str">
        <f t="shared" si="18"/>
        <v/>
      </c>
      <c r="BY82" s="26" t="str">
        <f t="shared" si="19"/>
        <v/>
      </c>
      <c r="BZ82" s="25" t="str">
        <f t="shared" si="20"/>
        <v/>
      </c>
      <c r="CA82" s="26" t="str">
        <f t="shared" si="21"/>
        <v/>
      </c>
      <c r="CB82" s="25" t="e">
        <f>IF(AND(#REF!="",#REF!="",#REF!="",#REF!=""),"",SUM(#REF!,#REF!,#REF!,#REF!,#REF!))</f>
        <v>#REF!</v>
      </c>
      <c r="CC82" s="26" t="str">
        <f t="shared" si="22"/>
        <v/>
      </c>
      <c r="CD82" s="23"/>
      <c r="CE82" s="23"/>
    </row>
    <row r="83" spans="1:83" ht="24.75" customHeight="1">
      <c r="A83" s="244">
        <v>77</v>
      </c>
      <c r="B83" s="245"/>
      <c r="C83" s="246"/>
      <c r="D83" s="247"/>
      <c r="E83" s="248"/>
      <c r="F83" s="249"/>
      <c r="G83" s="249"/>
      <c r="H83" s="250"/>
      <c r="I83" s="251"/>
      <c r="J83" s="252"/>
      <c r="K83" s="253"/>
      <c r="L83" s="370"/>
      <c r="M83" s="371"/>
      <c r="N83" s="371"/>
      <c r="O83" s="7"/>
      <c r="P83" s="31"/>
      <c r="Q83" s="34"/>
      <c r="R83" s="7"/>
      <c r="S83" s="459"/>
      <c r="T83" s="460"/>
      <c r="U83" s="460"/>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220</v>
      </c>
      <c r="AY83" s="66" t="s">
        <v>220</v>
      </c>
      <c r="AZ83" s="1"/>
      <c r="BA83" s="1"/>
      <c r="BB83" s="1"/>
      <c r="BC83" s="1"/>
      <c r="BD83" s="1"/>
      <c r="BP83" s="15"/>
      <c r="BQ83" s="25" t="str">
        <f t="shared" si="13"/>
        <v/>
      </c>
      <c r="BR83" s="26" t="str">
        <f t="shared" si="12"/>
        <v/>
      </c>
      <c r="BS83" s="26" t="str">
        <f t="shared" si="14"/>
        <v/>
      </c>
      <c r="BT83" s="25" t="str">
        <f t="shared" si="15"/>
        <v/>
      </c>
      <c r="BU83" s="26" t="str">
        <f t="shared" si="16"/>
        <v/>
      </c>
      <c r="BV83" s="25" t="e">
        <f>IF(AND(#REF!="",#REF!="",#REF!="",#REF!=""),"",SUM(#REF!,#REF!,#REF!,#REF!,#REF!))</f>
        <v>#REF!</v>
      </c>
      <c r="BW83" s="26" t="str">
        <f t="shared" si="17"/>
        <v/>
      </c>
      <c r="BX83" s="25" t="str">
        <f t="shared" si="18"/>
        <v/>
      </c>
      <c r="BY83" s="26" t="str">
        <f t="shared" si="19"/>
        <v/>
      </c>
      <c r="BZ83" s="25" t="str">
        <f t="shared" si="20"/>
        <v/>
      </c>
      <c r="CA83" s="26" t="str">
        <f t="shared" si="21"/>
        <v/>
      </c>
      <c r="CB83" s="25" t="e">
        <f>IF(AND(#REF!="",#REF!="",#REF!="",#REF!=""),"",SUM(#REF!,#REF!,#REF!,#REF!,#REF!))</f>
        <v>#REF!</v>
      </c>
      <c r="CC83" s="26" t="str">
        <f t="shared" si="22"/>
        <v/>
      </c>
      <c r="CD83" s="23"/>
      <c r="CE83" s="23"/>
    </row>
    <row r="84" spans="1:83" ht="24.75" customHeight="1">
      <c r="A84" s="244">
        <v>78</v>
      </c>
      <c r="B84" s="245"/>
      <c r="C84" s="246"/>
      <c r="D84" s="247"/>
      <c r="E84" s="248"/>
      <c r="F84" s="249"/>
      <c r="G84" s="249"/>
      <c r="H84" s="250"/>
      <c r="I84" s="251"/>
      <c r="J84" s="252"/>
      <c r="K84" s="253"/>
      <c r="L84" s="370"/>
      <c r="M84" s="371"/>
      <c r="N84" s="371"/>
      <c r="O84" s="7"/>
      <c r="P84" s="31"/>
      <c r="Q84" s="34"/>
      <c r="R84" s="7"/>
      <c r="S84" s="459"/>
      <c r="T84" s="460"/>
      <c r="U84" s="460"/>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220</v>
      </c>
      <c r="AY84" s="66" t="s">
        <v>220</v>
      </c>
      <c r="AZ84" s="1"/>
      <c r="BA84" s="1"/>
      <c r="BB84" s="1"/>
      <c r="BC84" s="1"/>
      <c r="BD84" s="1"/>
      <c r="BP84" s="15"/>
      <c r="BQ84" s="25" t="str">
        <f t="shared" si="13"/>
        <v/>
      </c>
      <c r="BR84" s="26" t="str">
        <f t="shared" si="12"/>
        <v/>
      </c>
      <c r="BS84" s="26" t="str">
        <f t="shared" si="14"/>
        <v/>
      </c>
      <c r="BT84" s="25" t="str">
        <f t="shared" si="15"/>
        <v/>
      </c>
      <c r="BU84" s="26" t="str">
        <f t="shared" si="16"/>
        <v/>
      </c>
      <c r="BV84" s="25" t="e">
        <f>IF(AND(#REF!="",#REF!="",#REF!="",#REF!=""),"",SUM(#REF!,#REF!,#REF!,#REF!,#REF!))</f>
        <v>#REF!</v>
      </c>
      <c r="BW84" s="26" t="str">
        <f t="shared" si="17"/>
        <v/>
      </c>
      <c r="BX84" s="25" t="str">
        <f t="shared" si="18"/>
        <v/>
      </c>
      <c r="BY84" s="26" t="str">
        <f t="shared" si="19"/>
        <v/>
      </c>
      <c r="BZ84" s="25" t="str">
        <f t="shared" si="20"/>
        <v/>
      </c>
      <c r="CA84" s="26" t="str">
        <f t="shared" si="21"/>
        <v/>
      </c>
      <c r="CB84" s="25" t="e">
        <f>IF(AND(#REF!="",#REF!="",#REF!="",#REF!=""),"",SUM(#REF!,#REF!,#REF!,#REF!,#REF!))</f>
        <v>#REF!</v>
      </c>
      <c r="CC84" s="26" t="str">
        <f t="shared" si="22"/>
        <v/>
      </c>
      <c r="CD84" s="23"/>
      <c r="CE84" s="23"/>
    </row>
    <row r="85" spans="1:83" ht="24.75" customHeight="1">
      <c r="A85" s="244">
        <v>79</v>
      </c>
      <c r="B85" s="245"/>
      <c r="C85" s="246"/>
      <c r="D85" s="247"/>
      <c r="E85" s="248"/>
      <c r="F85" s="249"/>
      <c r="G85" s="249"/>
      <c r="H85" s="250"/>
      <c r="I85" s="251"/>
      <c r="J85" s="252"/>
      <c r="K85" s="253"/>
      <c r="L85" s="370"/>
      <c r="M85" s="371"/>
      <c r="N85" s="371"/>
      <c r="O85" s="7"/>
      <c r="P85" s="31"/>
      <c r="Q85" s="34"/>
      <c r="R85" s="7"/>
      <c r="S85" s="459"/>
      <c r="T85" s="460"/>
      <c r="U85" s="460"/>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220</v>
      </c>
      <c r="AY85" s="66" t="s">
        <v>220</v>
      </c>
      <c r="AZ85" s="1"/>
      <c r="BA85" s="1"/>
      <c r="BB85" s="1"/>
      <c r="BC85" s="1"/>
      <c r="BD85" s="1"/>
      <c r="BP85" s="15"/>
      <c r="BQ85" s="25" t="str">
        <f t="shared" si="13"/>
        <v/>
      </c>
      <c r="BR85" s="26" t="str">
        <f t="shared" si="12"/>
        <v/>
      </c>
      <c r="BS85" s="26" t="str">
        <f t="shared" si="14"/>
        <v/>
      </c>
      <c r="BT85" s="25" t="str">
        <f t="shared" si="15"/>
        <v/>
      </c>
      <c r="BU85" s="26" t="str">
        <f t="shared" si="16"/>
        <v/>
      </c>
      <c r="BV85" s="25" t="e">
        <f>IF(AND(#REF!="",#REF!="",#REF!="",#REF!=""),"",SUM(#REF!,#REF!,#REF!,#REF!,#REF!))</f>
        <v>#REF!</v>
      </c>
      <c r="BW85" s="26" t="str">
        <f t="shared" si="17"/>
        <v/>
      </c>
      <c r="BX85" s="25" t="str">
        <f t="shared" si="18"/>
        <v/>
      </c>
      <c r="BY85" s="26" t="str">
        <f t="shared" si="19"/>
        <v/>
      </c>
      <c r="BZ85" s="25" t="str">
        <f t="shared" si="20"/>
        <v/>
      </c>
      <c r="CA85" s="26" t="str">
        <f t="shared" si="21"/>
        <v/>
      </c>
      <c r="CB85" s="25" t="e">
        <f>IF(AND(#REF!="",#REF!="",#REF!="",#REF!=""),"",SUM(#REF!,#REF!,#REF!,#REF!,#REF!))</f>
        <v>#REF!</v>
      </c>
      <c r="CC85" s="26" t="str">
        <f t="shared" si="22"/>
        <v/>
      </c>
      <c r="CD85" s="23"/>
      <c r="CE85" s="23"/>
    </row>
    <row r="86" spans="1:83" ht="24.75" customHeight="1">
      <c r="A86" s="244">
        <v>80</v>
      </c>
      <c r="B86" s="245"/>
      <c r="C86" s="246"/>
      <c r="D86" s="247"/>
      <c r="E86" s="248"/>
      <c r="F86" s="249"/>
      <c r="G86" s="249"/>
      <c r="H86" s="250"/>
      <c r="I86" s="251"/>
      <c r="J86" s="252"/>
      <c r="K86" s="253"/>
      <c r="L86" s="370"/>
      <c r="M86" s="371"/>
      <c r="N86" s="371"/>
      <c r="O86" s="7"/>
      <c r="P86" s="31"/>
      <c r="Q86" s="34"/>
      <c r="R86" s="7"/>
      <c r="S86" s="459"/>
      <c r="T86" s="460"/>
      <c r="U86" s="460"/>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220</v>
      </c>
      <c r="AY86" s="66" t="s">
        <v>220</v>
      </c>
      <c r="AZ86" s="1"/>
      <c r="BA86" s="1"/>
      <c r="BB86" s="1"/>
      <c r="BC86" s="1"/>
      <c r="BD86" s="1"/>
      <c r="BP86" s="15"/>
      <c r="BQ86" s="25" t="str">
        <f t="shared" si="13"/>
        <v/>
      </c>
      <c r="BR86" s="26" t="str">
        <f t="shared" si="12"/>
        <v/>
      </c>
      <c r="BS86" s="26" t="str">
        <f t="shared" si="14"/>
        <v/>
      </c>
      <c r="BT86" s="25" t="str">
        <f t="shared" si="15"/>
        <v/>
      </c>
      <c r="BU86" s="26" t="str">
        <f t="shared" si="16"/>
        <v/>
      </c>
      <c r="BV86" s="25" t="e">
        <f>IF(AND(#REF!="",#REF!="",#REF!="",#REF!=""),"",SUM(#REF!,#REF!,#REF!,#REF!,#REF!))</f>
        <v>#REF!</v>
      </c>
      <c r="BW86" s="26" t="str">
        <f t="shared" si="17"/>
        <v/>
      </c>
      <c r="BX86" s="25" t="str">
        <f t="shared" si="18"/>
        <v/>
      </c>
      <c r="BY86" s="26" t="str">
        <f t="shared" si="19"/>
        <v/>
      </c>
      <c r="BZ86" s="25" t="str">
        <f t="shared" si="20"/>
        <v/>
      </c>
      <c r="CA86" s="26" t="str">
        <f t="shared" si="21"/>
        <v/>
      </c>
      <c r="CB86" s="25" t="e">
        <f>IF(AND(#REF!="",#REF!="",#REF!="",#REF!=""),"",SUM(#REF!,#REF!,#REF!,#REF!,#REF!))</f>
        <v>#REF!</v>
      </c>
      <c r="CC86" s="26" t="str">
        <f t="shared" si="22"/>
        <v/>
      </c>
      <c r="CD86" s="23"/>
      <c r="CE86" s="23"/>
    </row>
    <row r="87" spans="1:83" ht="24.75" customHeight="1">
      <c r="A87" s="244">
        <v>81</v>
      </c>
      <c r="B87" s="245"/>
      <c r="C87" s="246"/>
      <c r="D87" s="247"/>
      <c r="E87" s="248"/>
      <c r="F87" s="249"/>
      <c r="G87" s="249"/>
      <c r="H87" s="250"/>
      <c r="I87" s="251"/>
      <c r="J87" s="252"/>
      <c r="K87" s="253"/>
      <c r="L87" s="370"/>
      <c r="M87" s="371"/>
      <c r="N87" s="371"/>
      <c r="O87" s="7"/>
      <c r="P87" s="31"/>
      <c r="Q87" s="34"/>
      <c r="R87" s="7"/>
      <c r="S87" s="459"/>
      <c r="T87" s="460"/>
      <c r="U87" s="460"/>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220</v>
      </c>
      <c r="AY87" s="66" t="s">
        <v>220</v>
      </c>
      <c r="AZ87" s="1"/>
      <c r="BA87" s="1"/>
      <c r="BB87" s="1"/>
      <c r="BC87" s="1"/>
      <c r="BD87" s="1"/>
      <c r="BP87" s="15"/>
      <c r="BQ87" s="25" t="str">
        <f t="shared" si="13"/>
        <v/>
      </c>
      <c r="BR87" s="26" t="str">
        <f t="shared" si="12"/>
        <v/>
      </c>
      <c r="BS87" s="26" t="str">
        <f t="shared" si="14"/>
        <v/>
      </c>
      <c r="BT87" s="25" t="str">
        <f t="shared" si="15"/>
        <v/>
      </c>
      <c r="BU87" s="26" t="str">
        <f t="shared" si="16"/>
        <v/>
      </c>
      <c r="BV87" s="25" t="e">
        <f>IF(AND(#REF!="",#REF!="",#REF!="",#REF!=""),"",SUM(#REF!,#REF!,#REF!,#REF!,#REF!))</f>
        <v>#REF!</v>
      </c>
      <c r="BW87" s="26" t="str">
        <f t="shared" si="17"/>
        <v/>
      </c>
      <c r="BX87" s="25" t="str">
        <f t="shared" si="18"/>
        <v/>
      </c>
      <c r="BY87" s="26" t="str">
        <f t="shared" si="19"/>
        <v/>
      </c>
      <c r="BZ87" s="25" t="str">
        <f t="shared" si="20"/>
        <v/>
      </c>
      <c r="CA87" s="26" t="str">
        <f t="shared" si="21"/>
        <v/>
      </c>
      <c r="CB87" s="25" t="e">
        <f>IF(AND(#REF!="",#REF!="",#REF!="",#REF!=""),"",SUM(#REF!,#REF!,#REF!,#REF!,#REF!))</f>
        <v>#REF!</v>
      </c>
      <c r="CC87" s="26" t="str">
        <f t="shared" si="22"/>
        <v/>
      </c>
      <c r="CD87" s="23"/>
      <c r="CE87" s="23"/>
    </row>
    <row r="88" spans="1:83" ht="24.75" customHeight="1">
      <c r="A88" s="244">
        <v>82</v>
      </c>
      <c r="B88" s="245"/>
      <c r="C88" s="246"/>
      <c r="D88" s="247"/>
      <c r="E88" s="248"/>
      <c r="F88" s="249"/>
      <c r="G88" s="249"/>
      <c r="H88" s="250"/>
      <c r="I88" s="251"/>
      <c r="J88" s="252"/>
      <c r="K88" s="253"/>
      <c r="L88" s="370"/>
      <c r="M88" s="371"/>
      <c r="N88" s="371"/>
      <c r="O88" s="7"/>
      <c r="P88" s="31"/>
      <c r="Q88" s="34"/>
      <c r="R88" s="7"/>
      <c r="S88" s="459"/>
      <c r="T88" s="460"/>
      <c r="U88" s="460"/>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220</v>
      </c>
      <c r="AY88" s="66" t="s">
        <v>220</v>
      </c>
      <c r="AZ88" s="1"/>
      <c r="BA88" s="1"/>
      <c r="BB88" s="1"/>
      <c r="BC88" s="1"/>
      <c r="BD88" s="1"/>
      <c r="BP88" s="15"/>
      <c r="BQ88" s="25" t="str">
        <f t="shared" si="13"/>
        <v/>
      </c>
      <c r="BR88" s="26" t="str">
        <f t="shared" si="12"/>
        <v/>
      </c>
      <c r="BS88" s="26" t="str">
        <f t="shared" si="14"/>
        <v/>
      </c>
      <c r="BT88" s="25" t="str">
        <f t="shared" si="15"/>
        <v/>
      </c>
      <c r="BU88" s="26" t="str">
        <f t="shared" si="16"/>
        <v/>
      </c>
      <c r="BV88" s="25" t="e">
        <f>IF(AND(#REF!="",#REF!="",#REF!="",#REF!=""),"",SUM(#REF!,#REF!,#REF!,#REF!,#REF!))</f>
        <v>#REF!</v>
      </c>
      <c r="BW88" s="26" t="str">
        <f t="shared" si="17"/>
        <v/>
      </c>
      <c r="BX88" s="25" t="str">
        <f t="shared" si="18"/>
        <v/>
      </c>
      <c r="BY88" s="26" t="str">
        <f t="shared" si="19"/>
        <v/>
      </c>
      <c r="BZ88" s="25" t="str">
        <f t="shared" si="20"/>
        <v/>
      </c>
      <c r="CA88" s="26" t="str">
        <f t="shared" si="21"/>
        <v/>
      </c>
      <c r="CB88" s="25" t="e">
        <f>IF(AND(#REF!="",#REF!="",#REF!="",#REF!=""),"",SUM(#REF!,#REF!,#REF!,#REF!,#REF!))</f>
        <v>#REF!</v>
      </c>
      <c r="CC88" s="26" t="str">
        <f t="shared" si="22"/>
        <v/>
      </c>
      <c r="CD88" s="23"/>
      <c r="CE88" s="23"/>
    </row>
    <row r="89" spans="1:83" ht="24.75" customHeight="1">
      <c r="A89" s="244">
        <v>83</v>
      </c>
      <c r="B89" s="245"/>
      <c r="C89" s="246"/>
      <c r="D89" s="247"/>
      <c r="E89" s="248"/>
      <c r="F89" s="249"/>
      <c r="G89" s="249"/>
      <c r="H89" s="250"/>
      <c r="I89" s="251"/>
      <c r="J89" s="252"/>
      <c r="K89" s="253"/>
      <c r="L89" s="370"/>
      <c r="M89" s="371"/>
      <c r="N89" s="371"/>
      <c r="O89" s="7"/>
      <c r="P89" s="31"/>
      <c r="Q89" s="34"/>
      <c r="R89" s="7"/>
      <c r="S89" s="459"/>
      <c r="T89" s="460"/>
      <c r="U89" s="460"/>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220</v>
      </c>
      <c r="AY89" s="66" t="s">
        <v>220</v>
      </c>
      <c r="AZ89" s="1"/>
      <c r="BA89" s="1"/>
      <c r="BB89" s="1"/>
      <c r="BC89" s="1"/>
      <c r="BD89" s="1"/>
      <c r="BP89" s="15"/>
      <c r="BQ89" s="25" t="str">
        <f t="shared" si="13"/>
        <v/>
      </c>
      <c r="BR89" s="26" t="str">
        <f t="shared" si="12"/>
        <v/>
      </c>
      <c r="BS89" s="26" t="str">
        <f t="shared" si="14"/>
        <v/>
      </c>
      <c r="BT89" s="25" t="str">
        <f t="shared" si="15"/>
        <v/>
      </c>
      <c r="BU89" s="26" t="str">
        <f t="shared" si="16"/>
        <v/>
      </c>
      <c r="BV89" s="25" t="e">
        <f>IF(AND(#REF!="",#REF!="",#REF!="",#REF!=""),"",SUM(#REF!,#REF!,#REF!,#REF!,#REF!))</f>
        <v>#REF!</v>
      </c>
      <c r="BW89" s="26" t="str">
        <f t="shared" si="17"/>
        <v/>
      </c>
      <c r="BX89" s="25" t="str">
        <f t="shared" si="18"/>
        <v/>
      </c>
      <c r="BY89" s="26" t="str">
        <f t="shared" si="19"/>
        <v/>
      </c>
      <c r="BZ89" s="25" t="str">
        <f t="shared" si="20"/>
        <v/>
      </c>
      <c r="CA89" s="26" t="str">
        <f t="shared" si="21"/>
        <v/>
      </c>
      <c r="CB89" s="25" t="e">
        <f>IF(AND(#REF!="",#REF!="",#REF!="",#REF!=""),"",SUM(#REF!,#REF!,#REF!,#REF!,#REF!))</f>
        <v>#REF!</v>
      </c>
      <c r="CC89" s="26" t="str">
        <f t="shared" si="22"/>
        <v/>
      </c>
      <c r="CD89" s="23"/>
      <c r="CE89" s="23"/>
    </row>
    <row r="90" spans="1:83" ht="24.75" customHeight="1">
      <c r="A90" s="244">
        <v>84</v>
      </c>
      <c r="B90" s="245"/>
      <c r="C90" s="246"/>
      <c r="D90" s="247"/>
      <c r="E90" s="248"/>
      <c r="F90" s="249"/>
      <c r="G90" s="249"/>
      <c r="H90" s="250"/>
      <c r="I90" s="251"/>
      <c r="J90" s="252"/>
      <c r="K90" s="253"/>
      <c r="L90" s="370"/>
      <c r="M90" s="371"/>
      <c r="N90" s="371"/>
      <c r="O90" s="7"/>
      <c r="P90" s="31"/>
      <c r="Q90" s="34"/>
      <c r="R90" s="7"/>
      <c r="S90" s="459"/>
      <c r="T90" s="460"/>
      <c r="U90" s="460"/>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220</v>
      </c>
      <c r="AY90" s="66" t="s">
        <v>220</v>
      </c>
      <c r="AZ90" s="1"/>
      <c r="BA90" s="1"/>
      <c r="BB90" s="1"/>
      <c r="BC90" s="1"/>
      <c r="BD90" s="1"/>
      <c r="BP90" s="15"/>
      <c r="BQ90" s="25" t="str">
        <f t="shared" si="13"/>
        <v/>
      </c>
      <c r="BR90" s="26" t="str">
        <f t="shared" si="12"/>
        <v/>
      </c>
      <c r="BS90" s="26" t="str">
        <f t="shared" si="14"/>
        <v/>
      </c>
      <c r="BT90" s="25" t="str">
        <f t="shared" si="15"/>
        <v/>
      </c>
      <c r="BU90" s="26" t="str">
        <f t="shared" si="16"/>
        <v/>
      </c>
      <c r="BV90" s="25" t="e">
        <f>IF(AND(#REF!="",#REF!="",#REF!="",#REF!=""),"",SUM(#REF!,#REF!,#REF!,#REF!,#REF!))</f>
        <v>#REF!</v>
      </c>
      <c r="BW90" s="26" t="str">
        <f t="shared" si="17"/>
        <v/>
      </c>
      <c r="BX90" s="25" t="str">
        <f t="shared" si="18"/>
        <v/>
      </c>
      <c r="BY90" s="26" t="str">
        <f t="shared" si="19"/>
        <v/>
      </c>
      <c r="BZ90" s="25" t="str">
        <f t="shared" si="20"/>
        <v/>
      </c>
      <c r="CA90" s="26" t="str">
        <f t="shared" si="21"/>
        <v/>
      </c>
      <c r="CB90" s="25" t="e">
        <f>IF(AND(#REF!="",#REF!="",#REF!="",#REF!=""),"",SUM(#REF!,#REF!,#REF!,#REF!,#REF!))</f>
        <v>#REF!</v>
      </c>
      <c r="CC90" s="26" t="str">
        <f t="shared" si="22"/>
        <v/>
      </c>
      <c r="CD90" s="23"/>
      <c r="CE90" s="23"/>
    </row>
    <row r="91" spans="1:83" ht="24.75" customHeight="1">
      <c r="A91" s="244">
        <v>85</v>
      </c>
      <c r="B91" s="245"/>
      <c r="C91" s="246"/>
      <c r="D91" s="247"/>
      <c r="E91" s="248"/>
      <c r="F91" s="249"/>
      <c r="G91" s="249"/>
      <c r="H91" s="250"/>
      <c r="I91" s="251"/>
      <c r="J91" s="252"/>
      <c r="K91" s="253"/>
      <c r="L91" s="370"/>
      <c r="M91" s="371"/>
      <c r="N91" s="371"/>
      <c r="O91" s="7"/>
      <c r="P91" s="31"/>
      <c r="Q91" s="34"/>
      <c r="R91" s="7"/>
      <c r="S91" s="459"/>
      <c r="T91" s="460"/>
      <c r="U91" s="460"/>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220</v>
      </c>
      <c r="AY91" s="66" t="s">
        <v>220</v>
      </c>
      <c r="AZ91" s="1"/>
      <c r="BA91" s="1"/>
      <c r="BB91" s="1"/>
      <c r="BC91" s="1"/>
      <c r="BD91" s="1"/>
      <c r="BP91" s="15"/>
      <c r="BQ91" s="25" t="str">
        <f t="shared" si="13"/>
        <v/>
      </c>
      <c r="BR91" s="26" t="str">
        <f t="shared" si="12"/>
        <v/>
      </c>
      <c r="BS91" s="26" t="str">
        <f t="shared" si="14"/>
        <v/>
      </c>
      <c r="BT91" s="25" t="str">
        <f t="shared" si="15"/>
        <v/>
      </c>
      <c r="BU91" s="26" t="str">
        <f t="shared" si="16"/>
        <v/>
      </c>
      <c r="BV91" s="25" t="e">
        <f>IF(AND(#REF!="",#REF!="",#REF!="",#REF!=""),"",SUM(#REF!,#REF!,#REF!,#REF!,#REF!))</f>
        <v>#REF!</v>
      </c>
      <c r="BW91" s="26" t="str">
        <f t="shared" si="17"/>
        <v/>
      </c>
      <c r="BX91" s="25" t="str">
        <f t="shared" si="18"/>
        <v/>
      </c>
      <c r="BY91" s="26" t="str">
        <f t="shared" si="19"/>
        <v/>
      </c>
      <c r="BZ91" s="25" t="str">
        <f t="shared" si="20"/>
        <v/>
      </c>
      <c r="CA91" s="26" t="str">
        <f t="shared" si="21"/>
        <v/>
      </c>
      <c r="CB91" s="25" t="e">
        <f>IF(AND(#REF!="",#REF!="",#REF!="",#REF!=""),"",SUM(#REF!,#REF!,#REF!,#REF!,#REF!))</f>
        <v>#REF!</v>
      </c>
      <c r="CC91" s="26" t="str">
        <f t="shared" si="22"/>
        <v/>
      </c>
      <c r="CD91" s="23"/>
      <c r="CE91" s="23"/>
    </row>
    <row r="92" spans="1:83" ht="24.75" customHeight="1">
      <c r="A92" s="244">
        <v>86</v>
      </c>
      <c r="B92" s="245"/>
      <c r="C92" s="246"/>
      <c r="D92" s="247"/>
      <c r="E92" s="248"/>
      <c r="F92" s="249"/>
      <c r="G92" s="249"/>
      <c r="H92" s="250"/>
      <c r="I92" s="251"/>
      <c r="J92" s="252"/>
      <c r="K92" s="253"/>
      <c r="L92" s="370"/>
      <c r="M92" s="371"/>
      <c r="N92" s="371"/>
      <c r="O92" s="7"/>
      <c r="P92" s="31"/>
      <c r="Q92" s="34"/>
      <c r="R92" s="7"/>
      <c r="S92" s="459"/>
      <c r="T92" s="460"/>
      <c r="U92" s="460"/>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220</v>
      </c>
      <c r="AY92" s="66" t="s">
        <v>220</v>
      </c>
      <c r="AZ92" s="1"/>
      <c r="BA92" s="1"/>
      <c r="BB92" s="1"/>
      <c r="BC92" s="1"/>
      <c r="BD92" s="1"/>
      <c r="BP92" s="15"/>
      <c r="BQ92" s="25" t="str">
        <f t="shared" si="13"/>
        <v/>
      </c>
      <c r="BR92" s="26" t="str">
        <f t="shared" si="12"/>
        <v/>
      </c>
      <c r="BS92" s="26" t="str">
        <f t="shared" si="14"/>
        <v/>
      </c>
      <c r="BT92" s="25" t="str">
        <f t="shared" si="15"/>
        <v/>
      </c>
      <c r="BU92" s="26" t="str">
        <f t="shared" si="16"/>
        <v/>
      </c>
      <c r="BV92" s="25" t="e">
        <f>IF(AND(#REF!="",#REF!="",#REF!="",#REF!=""),"",SUM(#REF!,#REF!,#REF!,#REF!,#REF!))</f>
        <v>#REF!</v>
      </c>
      <c r="BW92" s="26" t="str">
        <f t="shared" si="17"/>
        <v/>
      </c>
      <c r="BX92" s="25" t="str">
        <f t="shared" si="18"/>
        <v/>
      </c>
      <c r="BY92" s="26" t="str">
        <f t="shared" si="19"/>
        <v/>
      </c>
      <c r="BZ92" s="25" t="str">
        <f t="shared" si="20"/>
        <v/>
      </c>
      <c r="CA92" s="26" t="str">
        <f t="shared" si="21"/>
        <v/>
      </c>
      <c r="CB92" s="25" t="e">
        <f>IF(AND(#REF!="",#REF!="",#REF!="",#REF!=""),"",SUM(#REF!,#REF!,#REF!,#REF!,#REF!))</f>
        <v>#REF!</v>
      </c>
      <c r="CC92" s="26" t="str">
        <f t="shared" si="22"/>
        <v/>
      </c>
      <c r="CD92" s="23"/>
      <c r="CE92" s="23"/>
    </row>
    <row r="93" spans="1:83" ht="24.75" customHeight="1">
      <c r="A93" s="244">
        <v>87</v>
      </c>
      <c r="B93" s="245"/>
      <c r="C93" s="246"/>
      <c r="D93" s="247"/>
      <c r="E93" s="248"/>
      <c r="F93" s="249"/>
      <c r="G93" s="249"/>
      <c r="H93" s="250"/>
      <c r="I93" s="251"/>
      <c r="J93" s="252"/>
      <c r="K93" s="253"/>
      <c r="L93" s="370"/>
      <c r="M93" s="371"/>
      <c r="N93" s="371"/>
      <c r="O93" s="7"/>
      <c r="P93" s="31"/>
      <c r="Q93" s="34"/>
      <c r="R93" s="7"/>
      <c r="S93" s="459"/>
      <c r="T93" s="460"/>
      <c r="U93" s="460"/>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220</v>
      </c>
      <c r="AY93" s="66" t="s">
        <v>220</v>
      </c>
      <c r="AZ93" s="1"/>
      <c r="BA93" s="1"/>
      <c r="BB93" s="1"/>
      <c r="BC93" s="1"/>
      <c r="BD93" s="1"/>
      <c r="BP93" s="15"/>
      <c r="BQ93" s="25" t="str">
        <f t="shared" si="13"/>
        <v/>
      </c>
      <c r="BR93" s="26" t="str">
        <f t="shared" si="12"/>
        <v/>
      </c>
      <c r="BS93" s="26" t="str">
        <f t="shared" si="14"/>
        <v/>
      </c>
      <c r="BT93" s="25" t="str">
        <f t="shared" si="15"/>
        <v/>
      </c>
      <c r="BU93" s="26" t="str">
        <f t="shared" si="16"/>
        <v/>
      </c>
      <c r="BV93" s="25" t="e">
        <f>IF(AND(#REF!="",#REF!="",#REF!="",#REF!=""),"",SUM(#REF!,#REF!,#REF!,#REF!,#REF!))</f>
        <v>#REF!</v>
      </c>
      <c r="BW93" s="26" t="str">
        <f t="shared" si="17"/>
        <v/>
      </c>
      <c r="BX93" s="25" t="str">
        <f t="shared" si="18"/>
        <v/>
      </c>
      <c r="BY93" s="26" t="str">
        <f t="shared" si="19"/>
        <v/>
      </c>
      <c r="BZ93" s="25" t="str">
        <f t="shared" si="20"/>
        <v/>
      </c>
      <c r="CA93" s="26" t="str">
        <f t="shared" si="21"/>
        <v/>
      </c>
      <c r="CB93" s="25" t="e">
        <f>IF(AND(#REF!="",#REF!="",#REF!="",#REF!=""),"",SUM(#REF!,#REF!,#REF!,#REF!,#REF!))</f>
        <v>#REF!</v>
      </c>
      <c r="CC93" s="26" t="str">
        <f t="shared" si="22"/>
        <v/>
      </c>
      <c r="CD93" s="23"/>
      <c r="CE93" s="23"/>
    </row>
    <row r="94" spans="1:83" ht="24.75" customHeight="1">
      <c r="A94" s="244">
        <v>88</v>
      </c>
      <c r="B94" s="245"/>
      <c r="C94" s="246"/>
      <c r="D94" s="247"/>
      <c r="E94" s="248"/>
      <c r="F94" s="249"/>
      <c r="G94" s="249"/>
      <c r="H94" s="250"/>
      <c r="I94" s="251"/>
      <c r="J94" s="252"/>
      <c r="K94" s="253"/>
      <c r="L94" s="370"/>
      <c r="M94" s="371"/>
      <c r="N94" s="371"/>
      <c r="O94" s="7"/>
      <c r="P94" s="31"/>
      <c r="Q94" s="34"/>
      <c r="R94" s="7"/>
      <c r="S94" s="459"/>
      <c r="T94" s="460"/>
      <c r="U94" s="460"/>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220</v>
      </c>
      <c r="AY94" s="66" t="s">
        <v>220</v>
      </c>
      <c r="AZ94" s="1"/>
      <c r="BA94" s="1"/>
      <c r="BB94" s="1"/>
      <c r="BC94" s="1"/>
      <c r="BD94" s="1"/>
      <c r="BP94" s="15"/>
      <c r="BQ94" s="25" t="str">
        <f t="shared" si="13"/>
        <v/>
      </c>
      <c r="BR94" s="26" t="str">
        <f t="shared" si="12"/>
        <v/>
      </c>
      <c r="BS94" s="26" t="str">
        <f t="shared" si="14"/>
        <v/>
      </c>
      <c r="BT94" s="25" t="str">
        <f t="shared" si="15"/>
        <v/>
      </c>
      <c r="BU94" s="26" t="str">
        <f t="shared" si="16"/>
        <v/>
      </c>
      <c r="BV94" s="25" t="e">
        <f>IF(AND(#REF!="",#REF!="",#REF!="",#REF!=""),"",SUM(#REF!,#REF!,#REF!,#REF!,#REF!))</f>
        <v>#REF!</v>
      </c>
      <c r="BW94" s="26" t="str">
        <f t="shared" si="17"/>
        <v/>
      </c>
      <c r="BX94" s="25" t="str">
        <f t="shared" si="18"/>
        <v/>
      </c>
      <c r="BY94" s="26" t="str">
        <f t="shared" si="19"/>
        <v/>
      </c>
      <c r="BZ94" s="25" t="str">
        <f t="shared" si="20"/>
        <v/>
      </c>
      <c r="CA94" s="26" t="str">
        <f t="shared" si="21"/>
        <v/>
      </c>
      <c r="CB94" s="25" t="e">
        <f>IF(AND(#REF!="",#REF!="",#REF!="",#REF!=""),"",SUM(#REF!,#REF!,#REF!,#REF!,#REF!))</f>
        <v>#REF!</v>
      </c>
      <c r="CC94" s="26" t="str">
        <f t="shared" si="22"/>
        <v/>
      </c>
      <c r="CD94" s="23"/>
      <c r="CE94" s="23"/>
    </row>
    <row r="95" spans="1:83" ht="24.75" customHeight="1">
      <c r="A95" s="244">
        <v>89</v>
      </c>
      <c r="B95" s="245"/>
      <c r="C95" s="246"/>
      <c r="D95" s="247"/>
      <c r="E95" s="248"/>
      <c r="F95" s="249"/>
      <c r="G95" s="249"/>
      <c r="H95" s="250"/>
      <c r="I95" s="251"/>
      <c r="J95" s="252"/>
      <c r="K95" s="253"/>
      <c r="L95" s="370"/>
      <c r="M95" s="371"/>
      <c r="N95" s="371"/>
      <c r="O95" s="7"/>
      <c r="P95" s="31"/>
      <c r="Q95" s="34"/>
      <c r="R95" s="7"/>
      <c r="S95" s="459"/>
      <c r="T95" s="460"/>
      <c r="U95" s="460"/>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220</v>
      </c>
      <c r="AY95" s="66" t="s">
        <v>220</v>
      </c>
      <c r="AZ95" s="1"/>
      <c r="BA95" s="1"/>
      <c r="BB95" s="1"/>
      <c r="BC95" s="1"/>
      <c r="BD95" s="1"/>
      <c r="BP95" s="15"/>
      <c r="BQ95" s="25" t="str">
        <f t="shared" si="13"/>
        <v/>
      </c>
      <c r="BR95" s="26" t="str">
        <f t="shared" si="12"/>
        <v/>
      </c>
      <c r="BS95" s="26" t="str">
        <f t="shared" si="14"/>
        <v/>
      </c>
      <c r="BT95" s="25" t="str">
        <f t="shared" si="15"/>
        <v/>
      </c>
      <c r="BU95" s="26" t="str">
        <f t="shared" si="16"/>
        <v/>
      </c>
      <c r="BV95" s="25" t="e">
        <f>IF(AND(#REF!="",#REF!="",#REF!="",#REF!=""),"",SUM(#REF!,#REF!,#REF!,#REF!,#REF!))</f>
        <v>#REF!</v>
      </c>
      <c r="BW95" s="26" t="str">
        <f t="shared" si="17"/>
        <v/>
      </c>
      <c r="BX95" s="25" t="str">
        <f t="shared" si="18"/>
        <v/>
      </c>
      <c r="BY95" s="26" t="str">
        <f t="shared" si="19"/>
        <v/>
      </c>
      <c r="BZ95" s="25" t="str">
        <f t="shared" si="20"/>
        <v/>
      </c>
      <c r="CA95" s="26" t="str">
        <f t="shared" si="21"/>
        <v/>
      </c>
      <c r="CB95" s="25" t="e">
        <f>IF(AND(#REF!="",#REF!="",#REF!="",#REF!=""),"",SUM(#REF!,#REF!,#REF!,#REF!,#REF!))</f>
        <v>#REF!</v>
      </c>
      <c r="CC95" s="26" t="str">
        <f t="shared" si="22"/>
        <v/>
      </c>
      <c r="CD95" s="23"/>
      <c r="CE95" s="23"/>
    </row>
    <row r="96" spans="1:83" ht="24.75" customHeight="1">
      <c r="A96" s="244">
        <v>90</v>
      </c>
      <c r="B96" s="245"/>
      <c r="C96" s="246"/>
      <c r="D96" s="247"/>
      <c r="E96" s="248"/>
      <c r="F96" s="249"/>
      <c r="G96" s="249"/>
      <c r="H96" s="250"/>
      <c r="I96" s="251"/>
      <c r="J96" s="252"/>
      <c r="K96" s="253"/>
      <c r="L96" s="370"/>
      <c r="M96" s="371"/>
      <c r="N96" s="371"/>
      <c r="O96" s="7"/>
      <c r="P96" s="31"/>
      <c r="Q96" s="34"/>
      <c r="R96" s="7"/>
      <c r="S96" s="459"/>
      <c r="T96" s="460"/>
      <c r="U96" s="460"/>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220</v>
      </c>
      <c r="AY96" s="66" t="s">
        <v>220</v>
      </c>
      <c r="AZ96" s="1"/>
      <c r="BA96" s="1"/>
      <c r="BB96" s="1"/>
      <c r="BC96" s="1"/>
      <c r="BD96" s="1"/>
      <c r="BP96" s="15"/>
      <c r="BQ96" s="25" t="str">
        <f t="shared" si="13"/>
        <v/>
      </c>
      <c r="BR96" s="26" t="str">
        <f t="shared" si="12"/>
        <v/>
      </c>
      <c r="BS96" s="26" t="str">
        <f t="shared" si="14"/>
        <v/>
      </c>
      <c r="BT96" s="25" t="str">
        <f t="shared" si="15"/>
        <v/>
      </c>
      <c r="BU96" s="26" t="str">
        <f t="shared" si="16"/>
        <v/>
      </c>
      <c r="BV96" s="25" t="e">
        <f>IF(AND(#REF!="",#REF!="",#REF!="",#REF!=""),"",SUM(#REF!,#REF!,#REF!,#REF!,#REF!))</f>
        <v>#REF!</v>
      </c>
      <c r="BW96" s="26" t="str">
        <f t="shared" si="17"/>
        <v/>
      </c>
      <c r="BX96" s="25" t="str">
        <f t="shared" si="18"/>
        <v/>
      </c>
      <c r="BY96" s="26" t="str">
        <f t="shared" si="19"/>
        <v/>
      </c>
      <c r="BZ96" s="25" t="str">
        <f t="shared" si="20"/>
        <v/>
      </c>
      <c r="CA96" s="26" t="str">
        <f t="shared" si="21"/>
        <v/>
      </c>
      <c r="CB96" s="25" t="e">
        <f>IF(AND(#REF!="",#REF!="",#REF!="",#REF!=""),"",SUM(#REF!,#REF!,#REF!,#REF!,#REF!))</f>
        <v>#REF!</v>
      </c>
      <c r="CC96" s="26" t="str">
        <f t="shared" si="22"/>
        <v/>
      </c>
      <c r="CD96" s="23"/>
      <c r="CE96" s="23"/>
    </row>
    <row r="97" spans="1:83" ht="24.75" customHeight="1">
      <c r="A97" s="244">
        <v>91</v>
      </c>
      <c r="B97" s="245"/>
      <c r="C97" s="246"/>
      <c r="D97" s="247"/>
      <c r="E97" s="248"/>
      <c r="F97" s="249"/>
      <c r="G97" s="249"/>
      <c r="H97" s="250"/>
      <c r="I97" s="251"/>
      <c r="J97" s="252"/>
      <c r="K97" s="253"/>
      <c r="L97" s="370"/>
      <c r="M97" s="371"/>
      <c r="N97" s="371"/>
      <c r="O97" s="7"/>
      <c r="P97" s="31"/>
      <c r="Q97" s="34"/>
      <c r="R97" s="7"/>
      <c r="S97" s="459"/>
      <c r="T97" s="460"/>
      <c r="U97" s="460"/>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220</v>
      </c>
      <c r="AY97" s="66" t="s">
        <v>220</v>
      </c>
      <c r="AZ97" s="1"/>
      <c r="BA97" s="1"/>
      <c r="BB97" s="1"/>
      <c r="BC97" s="1"/>
      <c r="BD97" s="1"/>
      <c r="BP97" s="15"/>
      <c r="BQ97" s="25" t="str">
        <f t="shared" si="13"/>
        <v/>
      </c>
      <c r="BR97" s="26" t="str">
        <f t="shared" si="12"/>
        <v/>
      </c>
      <c r="BS97" s="26" t="str">
        <f t="shared" si="14"/>
        <v/>
      </c>
      <c r="BT97" s="25" t="str">
        <f t="shared" si="15"/>
        <v/>
      </c>
      <c r="BU97" s="26" t="str">
        <f t="shared" si="16"/>
        <v/>
      </c>
      <c r="BV97" s="25" t="e">
        <f>IF(AND(#REF!="",#REF!="",#REF!="",#REF!=""),"",SUM(#REF!,#REF!,#REF!,#REF!,#REF!))</f>
        <v>#REF!</v>
      </c>
      <c r="BW97" s="26" t="str">
        <f t="shared" si="17"/>
        <v/>
      </c>
      <c r="BX97" s="25" t="str">
        <f t="shared" si="18"/>
        <v/>
      </c>
      <c r="BY97" s="26" t="str">
        <f t="shared" si="19"/>
        <v/>
      </c>
      <c r="BZ97" s="25" t="str">
        <f t="shared" si="20"/>
        <v/>
      </c>
      <c r="CA97" s="26" t="str">
        <f t="shared" si="21"/>
        <v/>
      </c>
      <c r="CB97" s="25" t="e">
        <f>IF(AND(#REF!="",#REF!="",#REF!="",#REF!=""),"",SUM(#REF!,#REF!,#REF!,#REF!,#REF!))</f>
        <v>#REF!</v>
      </c>
      <c r="CC97" s="26" t="str">
        <f t="shared" si="22"/>
        <v/>
      </c>
      <c r="CD97" s="23"/>
      <c r="CE97" s="23"/>
    </row>
    <row r="98" spans="1:83" ht="24.75" customHeight="1">
      <c r="A98" s="244">
        <v>92</v>
      </c>
      <c r="B98" s="245"/>
      <c r="C98" s="246"/>
      <c r="D98" s="247"/>
      <c r="E98" s="248"/>
      <c r="F98" s="249"/>
      <c r="G98" s="249"/>
      <c r="H98" s="250"/>
      <c r="I98" s="251"/>
      <c r="J98" s="252"/>
      <c r="K98" s="253"/>
      <c r="L98" s="370"/>
      <c r="M98" s="371"/>
      <c r="N98" s="371"/>
      <c r="O98" s="7"/>
      <c r="P98" s="31"/>
      <c r="Q98" s="34"/>
      <c r="R98" s="7"/>
      <c r="S98" s="459"/>
      <c r="T98" s="460"/>
      <c r="U98" s="460"/>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220</v>
      </c>
      <c r="AY98" s="66" t="s">
        <v>220</v>
      </c>
      <c r="AZ98" s="1"/>
      <c r="BA98" s="1"/>
      <c r="BB98" s="1"/>
      <c r="BC98" s="1"/>
      <c r="BD98" s="1"/>
      <c r="BP98" s="15"/>
      <c r="BQ98" s="25" t="str">
        <f t="shared" si="13"/>
        <v/>
      </c>
      <c r="BR98" s="26" t="str">
        <f t="shared" si="12"/>
        <v/>
      </c>
      <c r="BS98" s="26" t="str">
        <f t="shared" si="14"/>
        <v/>
      </c>
      <c r="BT98" s="25" t="str">
        <f t="shared" si="15"/>
        <v/>
      </c>
      <c r="BU98" s="26" t="str">
        <f t="shared" si="16"/>
        <v/>
      </c>
      <c r="BV98" s="25" t="e">
        <f>IF(AND(#REF!="",#REF!="",#REF!="",#REF!=""),"",SUM(#REF!,#REF!,#REF!,#REF!,#REF!))</f>
        <v>#REF!</v>
      </c>
      <c r="BW98" s="26" t="str">
        <f t="shared" si="17"/>
        <v/>
      </c>
      <c r="BX98" s="25" t="str">
        <f t="shared" si="18"/>
        <v/>
      </c>
      <c r="BY98" s="26" t="str">
        <f t="shared" si="19"/>
        <v/>
      </c>
      <c r="BZ98" s="25" t="str">
        <f t="shared" si="20"/>
        <v/>
      </c>
      <c r="CA98" s="26" t="str">
        <f t="shared" si="21"/>
        <v/>
      </c>
      <c r="CB98" s="25" t="e">
        <f>IF(AND(#REF!="",#REF!="",#REF!="",#REF!=""),"",SUM(#REF!,#REF!,#REF!,#REF!,#REF!))</f>
        <v>#REF!</v>
      </c>
      <c r="CC98" s="26" t="str">
        <f t="shared" si="22"/>
        <v/>
      </c>
      <c r="CD98" s="23"/>
      <c r="CE98" s="23"/>
    </row>
    <row r="99" spans="1:83" ht="24.75" customHeight="1">
      <c r="A99" s="244">
        <v>93</v>
      </c>
      <c r="B99" s="245"/>
      <c r="C99" s="246"/>
      <c r="D99" s="247"/>
      <c r="E99" s="248"/>
      <c r="F99" s="249"/>
      <c r="G99" s="249"/>
      <c r="H99" s="250"/>
      <c r="I99" s="251"/>
      <c r="J99" s="252"/>
      <c r="K99" s="253"/>
      <c r="L99" s="370"/>
      <c r="M99" s="371"/>
      <c r="N99" s="371"/>
      <c r="O99" s="7"/>
      <c r="P99" s="31"/>
      <c r="Q99" s="34"/>
      <c r="R99" s="7"/>
      <c r="S99" s="459"/>
      <c r="T99" s="460"/>
      <c r="U99" s="460"/>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220</v>
      </c>
      <c r="AY99" s="66" t="s">
        <v>220</v>
      </c>
      <c r="AZ99" s="1"/>
      <c r="BA99" s="1"/>
      <c r="BB99" s="1"/>
      <c r="BC99" s="1"/>
      <c r="BD99" s="1"/>
      <c r="BP99" s="15"/>
      <c r="BQ99" s="25" t="str">
        <f t="shared" si="13"/>
        <v/>
      </c>
      <c r="BR99" s="26" t="str">
        <f t="shared" si="12"/>
        <v/>
      </c>
      <c r="BS99" s="26" t="str">
        <f t="shared" si="14"/>
        <v/>
      </c>
      <c r="BT99" s="25" t="str">
        <f t="shared" si="15"/>
        <v/>
      </c>
      <c r="BU99" s="26" t="str">
        <f t="shared" si="16"/>
        <v/>
      </c>
      <c r="BV99" s="25" t="e">
        <f>IF(AND(#REF!="",#REF!="",#REF!="",#REF!=""),"",SUM(#REF!,#REF!,#REF!,#REF!,#REF!))</f>
        <v>#REF!</v>
      </c>
      <c r="BW99" s="26" t="str">
        <f t="shared" si="17"/>
        <v/>
      </c>
      <c r="BX99" s="25" t="str">
        <f t="shared" si="18"/>
        <v/>
      </c>
      <c r="BY99" s="26" t="str">
        <f t="shared" si="19"/>
        <v/>
      </c>
      <c r="BZ99" s="25" t="str">
        <f t="shared" si="20"/>
        <v/>
      </c>
      <c r="CA99" s="26" t="str">
        <f t="shared" si="21"/>
        <v/>
      </c>
      <c r="CB99" s="25" t="e">
        <f>IF(AND(#REF!="",#REF!="",#REF!="",#REF!=""),"",SUM(#REF!,#REF!,#REF!,#REF!,#REF!))</f>
        <v>#REF!</v>
      </c>
      <c r="CC99" s="26" t="str">
        <f t="shared" si="22"/>
        <v/>
      </c>
      <c r="CD99" s="23"/>
      <c r="CE99" s="23"/>
    </row>
    <row r="100" spans="1:83" ht="24.75" customHeight="1">
      <c r="A100" s="244">
        <v>94</v>
      </c>
      <c r="B100" s="245"/>
      <c r="C100" s="246"/>
      <c r="D100" s="247"/>
      <c r="E100" s="248"/>
      <c r="F100" s="249"/>
      <c r="G100" s="249"/>
      <c r="H100" s="250"/>
      <c r="I100" s="251"/>
      <c r="J100" s="252"/>
      <c r="K100" s="253"/>
      <c r="L100" s="370"/>
      <c r="M100" s="371"/>
      <c r="N100" s="371"/>
      <c r="O100" s="7"/>
      <c r="P100" s="31"/>
      <c r="Q100" s="34"/>
      <c r="R100" s="7"/>
      <c r="S100" s="459"/>
      <c r="T100" s="460"/>
      <c r="U100" s="460"/>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220</v>
      </c>
      <c r="AY100" s="66" t="s">
        <v>220</v>
      </c>
      <c r="AZ100" s="1"/>
      <c r="BA100" s="1"/>
      <c r="BB100" s="1"/>
      <c r="BC100" s="1"/>
      <c r="BD100" s="1"/>
      <c r="BP100" s="15"/>
      <c r="BQ100" s="25" t="str">
        <f t="shared" si="13"/>
        <v/>
      </c>
      <c r="BR100" s="26" t="str">
        <f t="shared" si="12"/>
        <v/>
      </c>
      <c r="BS100" s="26" t="str">
        <f t="shared" si="14"/>
        <v/>
      </c>
      <c r="BT100" s="25" t="str">
        <f t="shared" si="15"/>
        <v/>
      </c>
      <c r="BU100" s="26" t="str">
        <f t="shared" si="16"/>
        <v/>
      </c>
      <c r="BV100" s="25" t="e">
        <f>IF(AND(#REF!="",#REF!="",#REF!="",#REF!=""),"",SUM(#REF!,#REF!,#REF!,#REF!,#REF!))</f>
        <v>#REF!</v>
      </c>
      <c r="BW100" s="26" t="str">
        <f t="shared" si="17"/>
        <v/>
      </c>
      <c r="BX100" s="25" t="str">
        <f t="shared" si="18"/>
        <v/>
      </c>
      <c r="BY100" s="26" t="str">
        <f t="shared" si="19"/>
        <v/>
      </c>
      <c r="BZ100" s="25" t="str">
        <f t="shared" si="20"/>
        <v/>
      </c>
      <c r="CA100" s="26" t="str">
        <f t="shared" si="21"/>
        <v/>
      </c>
      <c r="CB100" s="25" t="e">
        <f>IF(AND(#REF!="",#REF!="",#REF!="",#REF!=""),"",SUM(#REF!,#REF!,#REF!,#REF!,#REF!))</f>
        <v>#REF!</v>
      </c>
      <c r="CC100" s="26" t="str">
        <f t="shared" si="22"/>
        <v/>
      </c>
      <c r="CD100" s="23"/>
      <c r="CE100" s="23"/>
    </row>
    <row r="101" spans="1:83" ht="24.75" customHeight="1">
      <c r="A101" s="244">
        <v>95</v>
      </c>
      <c r="B101" s="245"/>
      <c r="C101" s="246"/>
      <c r="D101" s="247"/>
      <c r="E101" s="248"/>
      <c r="F101" s="249"/>
      <c r="G101" s="249"/>
      <c r="H101" s="250"/>
      <c r="I101" s="251"/>
      <c r="J101" s="252"/>
      <c r="K101" s="253"/>
      <c r="L101" s="370"/>
      <c r="M101" s="371"/>
      <c r="N101" s="371"/>
      <c r="O101" s="7"/>
      <c r="P101" s="31"/>
      <c r="Q101" s="34"/>
      <c r="R101" s="7"/>
      <c r="S101" s="459"/>
      <c r="T101" s="460"/>
      <c r="U101" s="460"/>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220</v>
      </c>
      <c r="AY101" s="66" t="s">
        <v>220</v>
      </c>
      <c r="AZ101" s="1"/>
      <c r="BA101" s="1"/>
      <c r="BB101" s="1"/>
      <c r="BC101" s="1"/>
      <c r="BD101" s="1"/>
      <c r="BP101" s="15"/>
      <c r="BQ101" s="25" t="str">
        <f t="shared" si="13"/>
        <v/>
      </c>
      <c r="BR101" s="26" t="str">
        <f t="shared" si="12"/>
        <v/>
      </c>
      <c r="BS101" s="26" t="str">
        <f t="shared" si="14"/>
        <v/>
      </c>
      <c r="BT101" s="25" t="str">
        <f t="shared" si="15"/>
        <v/>
      </c>
      <c r="BU101" s="26" t="str">
        <f t="shared" si="16"/>
        <v/>
      </c>
      <c r="BV101" s="25" t="e">
        <f>IF(AND(#REF!="",#REF!="",#REF!="",#REF!=""),"",SUM(#REF!,#REF!,#REF!,#REF!,#REF!))</f>
        <v>#REF!</v>
      </c>
      <c r="BW101" s="26" t="str">
        <f t="shared" si="17"/>
        <v/>
      </c>
      <c r="BX101" s="25" t="str">
        <f t="shared" si="18"/>
        <v/>
      </c>
      <c r="BY101" s="26" t="str">
        <f t="shared" si="19"/>
        <v/>
      </c>
      <c r="BZ101" s="25" t="str">
        <f t="shared" si="20"/>
        <v/>
      </c>
      <c r="CA101" s="26" t="str">
        <f t="shared" si="21"/>
        <v/>
      </c>
      <c r="CB101" s="25" t="e">
        <f>IF(AND(#REF!="",#REF!="",#REF!="",#REF!=""),"",SUM(#REF!,#REF!,#REF!,#REF!,#REF!))</f>
        <v>#REF!</v>
      </c>
      <c r="CC101" s="26" t="str">
        <f t="shared" si="22"/>
        <v/>
      </c>
      <c r="CD101" s="23"/>
      <c r="CE101" s="23"/>
    </row>
    <row r="102" spans="1:83" ht="24.75" customHeight="1">
      <c r="A102" s="244">
        <v>96</v>
      </c>
      <c r="B102" s="245"/>
      <c r="C102" s="246"/>
      <c r="D102" s="247"/>
      <c r="E102" s="248"/>
      <c r="F102" s="249"/>
      <c r="G102" s="249"/>
      <c r="H102" s="250"/>
      <c r="I102" s="251"/>
      <c r="J102" s="252"/>
      <c r="K102" s="253"/>
      <c r="L102" s="370"/>
      <c r="M102" s="371"/>
      <c r="N102" s="371"/>
      <c r="O102" s="7"/>
      <c r="P102" s="31"/>
      <c r="Q102" s="34"/>
      <c r="R102" s="7"/>
      <c r="S102" s="459"/>
      <c r="T102" s="460"/>
      <c r="U102" s="460"/>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220</v>
      </c>
      <c r="AY102" s="66" t="s">
        <v>220</v>
      </c>
      <c r="AZ102" s="1"/>
      <c r="BA102" s="1"/>
      <c r="BB102" s="1"/>
      <c r="BC102" s="1"/>
      <c r="BD102" s="1"/>
      <c r="BP102" s="15"/>
      <c r="BQ102" s="25" t="str">
        <f t="shared" si="13"/>
        <v/>
      </c>
      <c r="BR102" s="26" t="str">
        <f t="shared" si="12"/>
        <v/>
      </c>
      <c r="BS102" s="26" t="str">
        <f t="shared" si="14"/>
        <v/>
      </c>
      <c r="BT102" s="25" t="str">
        <f t="shared" si="15"/>
        <v/>
      </c>
      <c r="BU102" s="26" t="str">
        <f t="shared" si="16"/>
        <v/>
      </c>
      <c r="BV102" s="25" t="e">
        <f>IF(AND(#REF!="",#REF!="",#REF!="",#REF!=""),"",SUM(#REF!,#REF!,#REF!,#REF!,#REF!))</f>
        <v>#REF!</v>
      </c>
      <c r="BW102" s="26" t="str">
        <f t="shared" si="17"/>
        <v/>
      </c>
      <c r="BX102" s="25" t="str">
        <f t="shared" si="18"/>
        <v/>
      </c>
      <c r="BY102" s="26" t="str">
        <f t="shared" si="19"/>
        <v/>
      </c>
      <c r="BZ102" s="25" t="str">
        <f t="shared" si="20"/>
        <v/>
      </c>
      <c r="CA102" s="26" t="str">
        <f t="shared" si="21"/>
        <v/>
      </c>
      <c r="CB102" s="25" t="e">
        <f>IF(AND(#REF!="",#REF!="",#REF!="",#REF!=""),"",SUM(#REF!,#REF!,#REF!,#REF!,#REF!))</f>
        <v>#REF!</v>
      </c>
      <c r="CC102" s="26" t="str">
        <f t="shared" si="22"/>
        <v/>
      </c>
      <c r="CD102" s="23"/>
      <c r="CE102" s="23"/>
    </row>
    <row r="103" spans="1:83" ht="24.75" customHeight="1">
      <c r="A103" s="244">
        <v>97</v>
      </c>
      <c r="B103" s="245"/>
      <c r="C103" s="246"/>
      <c r="D103" s="247"/>
      <c r="E103" s="248"/>
      <c r="F103" s="249"/>
      <c r="G103" s="249"/>
      <c r="H103" s="250"/>
      <c r="I103" s="251"/>
      <c r="J103" s="252"/>
      <c r="K103" s="253"/>
      <c r="L103" s="370"/>
      <c r="M103" s="371"/>
      <c r="N103" s="371"/>
      <c r="O103" s="7"/>
      <c r="P103" s="31"/>
      <c r="Q103" s="34"/>
      <c r="R103" s="7"/>
      <c r="S103" s="459"/>
      <c r="T103" s="460"/>
      <c r="U103" s="460"/>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220</v>
      </c>
      <c r="AY103" s="66" t="s">
        <v>220</v>
      </c>
      <c r="AZ103" s="1"/>
      <c r="BA103" s="1"/>
      <c r="BB103" s="1"/>
      <c r="BC103" s="1"/>
      <c r="BD103" s="1"/>
      <c r="BP103" s="15"/>
      <c r="BQ103" s="25" t="str">
        <f t="shared" si="13"/>
        <v/>
      </c>
      <c r="BR103" s="26" t="str">
        <f t="shared" ref="BR103:BR134" si="23">IF(AND(L103="",M103="",N103="",P103=""),"",SUM(L103,M103,N103,O103,P103))</f>
        <v/>
      </c>
      <c r="BS103" s="26" t="str">
        <f t="shared" si="14"/>
        <v/>
      </c>
      <c r="BT103" s="25" t="str">
        <f t="shared" si="15"/>
        <v/>
      </c>
      <c r="BU103" s="26" t="str">
        <f t="shared" si="16"/>
        <v/>
      </c>
      <c r="BV103" s="25" t="e">
        <f>IF(AND(#REF!="",#REF!="",#REF!="",#REF!=""),"",SUM(#REF!,#REF!,#REF!,#REF!,#REF!))</f>
        <v>#REF!</v>
      </c>
      <c r="BW103" s="26" t="str">
        <f t="shared" si="17"/>
        <v/>
      </c>
      <c r="BX103" s="25" t="str">
        <f t="shared" si="18"/>
        <v/>
      </c>
      <c r="BY103" s="26" t="str">
        <f t="shared" si="19"/>
        <v/>
      </c>
      <c r="BZ103" s="25" t="str">
        <f t="shared" si="20"/>
        <v/>
      </c>
      <c r="CA103" s="26" t="str">
        <f t="shared" si="21"/>
        <v/>
      </c>
      <c r="CB103" s="25" t="e">
        <f>IF(AND(#REF!="",#REF!="",#REF!="",#REF!=""),"",SUM(#REF!,#REF!,#REF!,#REF!,#REF!))</f>
        <v>#REF!</v>
      </c>
      <c r="CC103" s="26" t="str">
        <f t="shared" si="22"/>
        <v/>
      </c>
      <c r="CD103" s="23"/>
      <c r="CE103" s="23"/>
    </row>
    <row r="104" spans="1:83" ht="24.75" customHeight="1">
      <c r="A104" s="244">
        <v>98</v>
      </c>
      <c r="B104" s="245"/>
      <c r="C104" s="246"/>
      <c r="D104" s="247"/>
      <c r="E104" s="248"/>
      <c r="F104" s="249"/>
      <c r="G104" s="249"/>
      <c r="H104" s="250"/>
      <c r="I104" s="251"/>
      <c r="J104" s="252"/>
      <c r="K104" s="253"/>
      <c r="L104" s="370"/>
      <c r="M104" s="371"/>
      <c r="N104" s="371"/>
      <c r="O104" s="7"/>
      <c r="P104" s="31"/>
      <c r="Q104" s="34"/>
      <c r="R104" s="7"/>
      <c r="S104" s="459"/>
      <c r="T104" s="460"/>
      <c r="U104" s="460"/>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220</v>
      </c>
      <c r="AY104" s="66" t="s">
        <v>220</v>
      </c>
      <c r="AZ104" s="1"/>
      <c r="BA104" s="1"/>
      <c r="BB104" s="1"/>
      <c r="BC104" s="1"/>
      <c r="BD104" s="1"/>
      <c r="BP104" s="15"/>
      <c r="BQ104" s="25" t="str">
        <f t="shared" si="13"/>
        <v/>
      </c>
      <c r="BR104" s="26" t="str">
        <f t="shared" si="23"/>
        <v/>
      </c>
      <c r="BS104" s="26" t="str">
        <f t="shared" si="14"/>
        <v/>
      </c>
      <c r="BT104" s="25" t="str">
        <f t="shared" si="15"/>
        <v/>
      </c>
      <c r="BU104" s="26" t="str">
        <f t="shared" si="16"/>
        <v/>
      </c>
      <c r="BV104" s="25" t="e">
        <f>IF(AND(#REF!="",#REF!="",#REF!="",#REF!=""),"",SUM(#REF!,#REF!,#REF!,#REF!,#REF!))</f>
        <v>#REF!</v>
      </c>
      <c r="BW104" s="26" t="str">
        <f t="shared" si="17"/>
        <v/>
      </c>
      <c r="BX104" s="25" t="str">
        <f t="shared" si="18"/>
        <v/>
      </c>
      <c r="BY104" s="26" t="str">
        <f t="shared" si="19"/>
        <v/>
      </c>
      <c r="BZ104" s="25" t="str">
        <f t="shared" si="20"/>
        <v/>
      </c>
      <c r="CA104" s="26" t="str">
        <f t="shared" si="21"/>
        <v/>
      </c>
      <c r="CB104" s="25" t="e">
        <f>IF(AND(#REF!="",#REF!="",#REF!="",#REF!=""),"",SUM(#REF!,#REF!,#REF!,#REF!,#REF!))</f>
        <v>#REF!</v>
      </c>
      <c r="CC104" s="26" t="str">
        <f t="shared" si="22"/>
        <v/>
      </c>
      <c r="CD104" s="23"/>
      <c r="CE104" s="23"/>
    </row>
    <row r="105" spans="1:83" ht="24.75" customHeight="1">
      <c r="A105" s="244">
        <v>99</v>
      </c>
      <c r="B105" s="245"/>
      <c r="C105" s="246"/>
      <c r="D105" s="247"/>
      <c r="E105" s="248"/>
      <c r="F105" s="249"/>
      <c r="G105" s="249"/>
      <c r="H105" s="250"/>
      <c r="I105" s="251"/>
      <c r="J105" s="252"/>
      <c r="K105" s="253"/>
      <c r="L105" s="370"/>
      <c r="M105" s="371"/>
      <c r="N105" s="371"/>
      <c r="O105" s="7"/>
      <c r="P105" s="31"/>
      <c r="Q105" s="34"/>
      <c r="R105" s="7"/>
      <c r="S105" s="459"/>
      <c r="T105" s="460"/>
      <c r="U105" s="460"/>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220</v>
      </c>
      <c r="AY105" s="66" t="s">
        <v>220</v>
      </c>
      <c r="AZ105" s="1"/>
      <c r="BA105" s="1"/>
      <c r="BB105" s="1"/>
      <c r="BC105" s="1"/>
      <c r="BD105" s="1"/>
      <c r="BP105" s="15"/>
      <c r="BQ105" s="25" t="str">
        <f t="shared" si="13"/>
        <v/>
      </c>
      <c r="BR105" s="26" t="str">
        <f t="shared" si="23"/>
        <v/>
      </c>
      <c r="BS105" s="26" t="str">
        <f t="shared" si="14"/>
        <v/>
      </c>
      <c r="BT105" s="25" t="str">
        <f t="shared" si="15"/>
        <v/>
      </c>
      <c r="BU105" s="26" t="str">
        <f t="shared" si="16"/>
        <v/>
      </c>
      <c r="BV105" s="25" t="e">
        <f>IF(AND(#REF!="",#REF!="",#REF!="",#REF!=""),"",SUM(#REF!,#REF!,#REF!,#REF!,#REF!))</f>
        <v>#REF!</v>
      </c>
      <c r="BW105" s="26" t="str">
        <f t="shared" si="17"/>
        <v/>
      </c>
      <c r="BX105" s="25" t="str">
        <f t="shared" si="18"/>
        <v/>
      </c>
      <c r="BY105" s="26" t="str">
        <f t="shared" si="19"/>
        <v/>
      </c>
      <c r="BZ105" s="25" t="str">
        <f t="shared" si="20"/>
        <v/>
      </c>
      <c r="CA105" s="26" t="str">
        <f t="shared" si="21"/>
        <v/>
      </c>
      <c r="CB105" s="25" t="e">
        <f>IF(AND(#REF!="",#REF!="",#REF!="",#REF!=""),"",SUM(#REF!,#REF!,#REF!,#REF!,#REF!))</f>
        <v>#REF!</v>
      </c>
      <c r="CC105" s="26" t="str">
        <f t="shared" si="22"/>
        <v/>
      </c>
      <c r="CD105" s="23"/>
      <c r="CE105" s="23"/>
    </row>
    <row r="106" spans="1:83" ht="24.75" customHeight="1">
      <c r="A106" s="244">
        <v>100</v>
      </c>
      <c r="B106" s="245"/>
      <c r="C106" s="246"/>
      <c r="D106" s="247"/>
      <c r="E106" s="248"/>
      <c r="F106" s="249"/>
      <c r="G106" s="249"/>
      <c r="H106" s="250"/>
      <c r="I106" s="251"/>
      <c r="J106" s="252"/>
      <c r="K106" s="253"/>
      <c r="L106" s="370"/>
      <c r="M106" s="371"/>
      <c r="N106" s="371"/>
      <c r="O106" s="7"/>
      <c r="P106" s="31"/>
      <c r="Q106" s="34"/>
      <c r="R106" s="7"/>
      <c r="S106" s="459"/>
      <c r="T106" s="460"/>
      <c r="U106" s="460"/>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220</v>
      </c>
      <c r="AY106" s="66" t="s">
        <v>220</v>
      </c>
      <c r="AZ106" s="1"/>
      <c r="BA106" s="1"/>
      <c r="BB106" s="1"/>
      <c r="BC106" s="1"/>
      <c r="BD106" s="1"/>
      <c r="BP106" s="15"/>
      <c r="BQ106" s="25" t="str">
        <f t="shared" si="13"/>
        <v/>
      </c>
      <c r="BR106" s="26" t="str">
        <f t="shared" si="23"/>
        <v/>
      </c>
      <c r="BS106" s="26" t="str">
        <f t="shared" si="14"/>
        <v/>
      </c>
      <c r="BT106" s="25" t="str">
        <f t="shared" si="15"/>
        <v/>
      </c>
      <c r="BU106" s="26" t="str">
        <f t="shared" si="16"/>
        <v/>
      </c>
      <c r="BV106" s="25" t="e">
        <f>IF(AND(#REF!="",#REF!="",#REF!="",#REF!=""),"",SUM(#REF!,#REF!,#REF!,#REF!,#REF!))</f>
        <v>#REF!</v>
      </c>
      <c r="BW106" s="26" t="str">
        <f t="shared" si="17"/>
        <v/>
      </c>
      <c r="BX106" s="25" t="str">
        <f t="shared" si="18"/>
        <v/>
      </c>
      <c r="BY106" s="26" t="str">
        <f t="shared" si="19"/>
        <v/>
      </c>
      <c r="BZ106" s="25" t="str">
        <f t="shared" si="20"/>
        <v/>
      </c>
      <c r="CA106" s="26" t="str">
        <f t="shared" si="21"/>
        <v/>
      </c>
      <c r="CB106" s="25" t="e">
        <f>IF(AND(#REF!="",#REF!="",#REF!="",#REF!=""),"",SUM(#REF!,#REF!,#REF!,#REF!,#REF!))</f>
        <v>#REF!</v>
      </c>
      <c r="CC106" s="26" t="str">
        <f t="shared" si="22"/>
        <v/>
      </c>
      <c r="CD106" s="23"/>
      <c r="CE106" s="23"/>
    </row>
    <row r="107" spans="1:83" ht="24.75" customHeight="1">
      <c r="A107" s="244">
        <v>101</v>
      </c>
      <c r="B107" s="245"/>
      <c r="C107" s="246"/>
      <c r="D107" s="247"/>
      <c r="E107" s="248"/>
      <c r="F107" s="249"/>
      <c r="G107" s="249"/>
      <c r="H107" s="250"/>
      <c r="I107" s="251"/>
      <c r="J107" s="252"/>
      <c r="K107" s="253"/>
      <c r="L107" s="370"/>
      <c r="M107" s="371"/>
      <c r="N107" s="371"/>
      <c r="O107" s="7"/>
      <c r="P107" s="31"/>
      <c r="Q107" s="34"/>
      <c r="R107" s="7"/>
      <c r="S107" s="459"/>
      <c r="T107" s="460"/>
      <c r="U107" s="460"/>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220</v>
      </c>
      <c r="AY107" s="66" t="s">
        <v>220</v>
      </c>
      <c r="AZ107" s="1"/>
      <c r="BA107" s="1"/>
      <c r="BB107" s="1"/>
      <c r="BC107" s="1"/>
      <c r="BD107" s="1"/>
      <c r="BP107" s="15"/>
      <c r="BQ107" s="25" t="str">
        <f t="shared" si="13"/>
        <v/>
      </c>
      <c r="BR107" s="26" t="str">
        <f t="shared" si="23"/>
        <v/>
      </c>
      <c r="BS107" s="26" t="str">
        <f t="shared" si="14"/>
        <v/>
      </c>
      <c r="BT107" s="25" t="str">
        <f t="shared" si="15"/>
        <v/>
      </c>
      <c r="BU107" s="26" t="str">
        <f t="shared" si="16"/>
        <v/>
      </c>
      <c r="BV107" s="25" t="e">
        <f>IF(AND(#REF!="",#REF!="",#REF!="",#REF!=""),"",SUM(#REF!,#REF!,#REF!,#REF!,#REF!))</f>
        <v>#REF!</v>
      </c>
      <c r="BW107" s="26" t="str">
        <f t="shared" si="17"/>
        <v/>
      </c>
      <c r="BX107" s="25" t="str">
        <f t="shared" si="18"/>
        <v/>
      </c>
      <c r="BY107" s="26" t="str">
        <f t="shared" si="19"/>
        <v/>
      </c>
      <c r="BZ107" s="25" t="str">
        <f t="shared" si="20"/>
        <v/>
      </c>
      <c r="CA107" s="26" t="str">
        <f t="shared" si="21"/>
        <v/>
      </c>
      <c r="CB107" s="25" t="e">
        <f>IF(AND(#REF!="",#REF!="",#REF!="",#REF!=""),"",SUM(#REF!,#REF!,#REF!,#REF!,#REF!))</f>
        <v>#REF!</v>
      </c>
      <c r="CC107" s="26" t="str">
        <f t="shared" si="22"/>
        <v/>
      </c>
      <c r="CD107" s="23"/>
      <c r="CE107" s="23"/>
    </row>
    <row r="108" spans="1:83" ht="24.75" customHeight="1">
      <c r="A108" s="244">
        <v>102</v>
      </c>
      <c r="B108" s="245"/>
      <c r="C108" s="246"/>
      <c r="D108" s="247"/>
      <c r="E108" s="248"/>
      <c r="F108" s="249"/>
      <c r="G108" s="249"/>
      <c r="H108" s="250"/>
      <c r="I108" s="251"/>
      <c r="J108" s="252"/>
      <c r="K108" s="253"/>
      <c r="L108" s="370"/>
      <c r="M108" s="371"/>
      <c r="N108" s="371"/>
      <c r="O108" s="7"/>
      <c r="P108" s="31"/>
      <c r="Q108" s="34"/>
      <c r="R108" s="7"/>
      <c r="S108" s="459"/>
      <c r="T108" s="460"/>
      <c r="U108" s="460"/>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220</v>
      </c>
      <c r="AY108" s="66" t="s">
        <v>220</v>
      </c>
      <c r="AZ108" s="1"/>
      <c r="BA108" s="1"/>
      <c r="BB108" s="1"/>
      <c r="BC108" s="1"/>
      <c r="BD108" s="1"/>
      <c r="BP108" s="15"/>
      <c r="BQ108" s="25" t="str">
        <f t="shared" si="13"/>
        <v/>
      </c>
      <c r="BR108" s="26" t="str">
        <f t="shared" si="23"/>
        <v/>
      </c>
      <c r="BS108" s="26" t="str">
        <f t="shared" si="14"/>
        <v/>
      </c>
      <c r="BT108" s="25" t="str">
        <f t="shared" si="15"/>
        <v/>
      </c>
      <c r="BU108" s="26" t="str">
        <f t="shared" si="16"/>
        <v/>
      </c>
      <c r="BV108" s="25" t="e">
        <f>IF(AND(#REF!="",#REF!="",#REF!="",#REF!=""),"",SUM(#REF!,#REF!,#REF!,#REF!,#REF!))</f>
        <v>#REF!</v>
      </c>
      <c r="BW108" s="26" t="str">
        <f t="shared" si="17"/>
        <v/>
      </c>
      <c r="BX108" s="25" t="str">
        <f t="shared" si="18"/>
        <v/>
      </c>
      <c r="BY108" s="26" t="str">
        <f t="shared" si="19"/>
        <v/>
      </c>
      <c r="BZ108" s="25" t="str">
        <f t="shared" si="20"/>
        <v/>
      </c>
      <c r="CA108" s="26" t="str">
        <f t="shared" si="21"/>
        <v/>
      </c>
      <c r="CB108" s="25" t="e">
        <f>IF(AND(#REF!="",#REF!="",#REF!="",#REF!=""),"",SUM(#REF!,#REF!,#REF!,#REF!,#REF!))</f>
        <v>#REF!</v>
      </c>
      <c r="CC108" s="26" t="str">
        <f t="shared" si="22"/>
        <v/>
      </c>
      <c r="CD108" s="23"/>
      <c r="CE108" s="23"/>
    </row>
    <row r="109" spans="1:83" ht="24.75" customHeight="1">
      <c r="A109" s="244">
        <v>103</v>
      </c>
      <c r="B109" s="245"/>
      <c r="C109" s="246"/>
      <c r="D109" s="247"/>
      <c r="E109" s="248"/>
      <c r="F109" s="249"/>
      <c r="G109" s="249"/>
      <c r="H109" s="250"/>
      <c r="I109" s="251"/>
      <c r="J109" s="252"/>
      <c r="K109" s="253"/>
      <c r="L109" s="370"/>
      <c r="M109" s="371"/>
      <c r="N109" s="371"/>
      <c r="O109" s="7"/>
      <c r="P109" s="31"/>
      <c r="Q109" s="34"/>
      <c r="R109" s="7"/>
      <c r="S109" s="459"/>
      <c r="T109" s="460"/>
      <c r="U109" s="460"/>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220</v>
      </c>
      <c r="AY109" s="66" t="s">
        <v>220</v>
      </c>
      <c r="AZ109" s="1"/>
      <c r="BA109" s="1"/>
      <c r="BB109" s="1"/>
      <c r="BC109" s="1"/>
      <c r="BD109" s="1"/>
      <c r="BP109" s="15"/>
      <c r="BQ109" s="25" t="str">
        <f t="shared" si="13"/>
        <v/>
      </c>
      <c r="BR109" s="26" t="str">
        <f t="shared" si="23"/>
        <v/>
      </c>
      <c r="BS109" s="26" t="str">
        <f t="shared" si="14"/>
        <v/>
      </c>
      <c r="BT109" s="25" t="str">
        <f t="shared" si="15"/>
        <v/>
      </c>
      <c r="BU109" s="26" t="str">
        <f t="shared" si="16"/>
        <v/>
      </c>
      <c r="BV109" s="25" t="e">
        <f>IF(AND(#REF!="",#REF!="",#REF!="",#REF!=""),"",SUM(#REF!,#REF!,#REF!,#REF!,#REF!))</f>
        <v>#REF!</v>
      </c>
      <c r="BW109" s="26" t="str">
        <f t="shared" si="17"/>
        <v/>
      </c>
      <c r="BX109" s="25" t="str">
        <f t="shared" si="18"/>
        <v/>
      </c>
      <c r="BY109" s="26" t="str">
        <f t="shared" si="19"/>
        <v/>
      </c>
      <c r="BZ109" s="25" t="str">
        <f t="shared" si="20"/>
        <v/>
      </c>
      <c r="CA109" s="26" t="str">
        <f t="shared" si="21"/>
        <v/>
      </c>
      <c r="CB109" s="25" t="e">
        <f>IF(AND(#REF!="",#REF!="",#REF!="",#REF!=""),"",SUM(#REF!,#REF!,#REF!,#REF!,#REF!))</f>
        <v>#REF!</v>
      </c>
      <c r="CC109" s="26" t="str">
        <f t="shared" si="22"/>
        <v/>
      </c>
      <c r="CD109" s="23"/>
      <c r="CE109" s="23"/>
    </row>
    <row r="110" spans="1:83" ht="24.75" customHeight="1">
      <c r="A110" s="244">
        <v>104</v>
      </c>
      <c r="B110" s="245"/>
      <c r="C110" s="246"/>
      <c r="D110" s="247"/>
      <c r="E110" s="248"/>
      <c r="F110" s="249"/>
      <c r="G110" s="249"/>
      <c r="H110" s="250"/>
      <c r="I110" s="251"/>
      <c r="J110" s="252"/>
      <c r="K110" s="253"/>
      <c r="L110" s="370"/>
      <c r="M110" s="371"/>
      <c r="N110" s="371"/>
      <c r="O110" s="7"/>
      <c r="P110" s="31"/>
      <c r="Q110" s="34"/>
      <c r="R110" s="7"/>
      <c r="S110" s="459"/>
      <c r="T110" s="460"/>
      <c r="U110" s="460"/>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220</v>
      </c>
      <c r="AY110" s="66" t="s">
        <v>220</v>
      </c>
      <c r="AZ110" s="1"/>
      <c r="BA110" s="1"/>
      <c r="BB110" s="1"/>
      <c r="BC110" s="1"/>
      <c r="BD110" s="1"/>
      <c r="BP110" s="15"/>
      <c r="BQ110" s="25" t="str">
        <f t="shared" si="13"/>
        <v/>
      </c>
      <c r="BR110" s="26" t="str">
        <f t="shared" si="23"/>
        <v/>
      </c>
      <c r="BS110" s="26" t="str">
        <f t="shared" si="14"/>
        <v/>
      </c>
      <c r="BT110" s="25" t="str">
        <f t="shared" si="15"/>
        <v/>
      </c>
      <c r="BU110" s="26" t="str">
        <f t="shared" si="16"/>
        <v/>
      </c>
      <c r="BV110" s="25" t="e">
        <f>IF(AND(#REF!="",#REF!="",#REF!="",#REF!=""),"",SUM(#REF!,#REF!,#REF!,#REF!,#REF!))</f>
        <v>#REF!</v>
      </c>
      <c r="BW110" s="26" t="str">
        <f t="shared" si="17"/>
        <v/>
      </c>
      <c r="BX110" s="25" t="str">
        <f t="shared" si="18"/>
        <v/>
      </c>
      <c r="BY110" s="26" t="str">
        <f t="shared" si="19"/>
        <v/>
      </c>
      <c r="BZ110" s="25" t="str">
        <f t="shared" si="20"/>
        <v/>
      </c>
      <c r="CA110" s="26" t="str">
        <f t="shared" si="21"/>
        <v/>
      </c>
      <c r="CB110" s="25" t="e">
        <f>IF(AND(#REF!="",#REF!="",#REF!="",#REF!=""),"",SUM(#REF!,#REF!,#REF!,#REF!,#REF!))</f>
        <v>#REF!</v>
      </c>
      <c r="CC110" s="26" t="str">
        <f t="shared" si="22"/>
        <v/>
      </c>
      <c r="CD110" s="23"/>
      <c r="CE110" s="23"/>
    </row>
    <row r="111" spans="1:83" ht="24.75" customHeight="1">
      <c r="A111" s="244">
        <v>105</v>
      </c>
      <c r="B111" s="245"/>
      <c r="C111" s="246"/>
      <c r="D111" s="247"/>
      <c r="E111" s="248"/>
      <c r="F111" s="249"/>
      <c r="G111" s="249"/>
      <c r="H111" s="250"/>
      <c r="I111" s="251"/>
      <c r="J111" s="252"/>
      <c r="K111" s="253"/>
      <c r="L111" s="370"/>
      <c r="M111" s="371"/>
      <c r="N111" s="371"/>
      <c r="O111" s="7"/>
      <c r="P111" s="31"/>
      <c r="Q111" s="34"/>
      <c r="R111" s="7"/>
      <c r="S111" s="459"/>
      <c r="T111" s="460"/>
      <c r="U111" s="460"/>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220</v>
      </c>
      <c r="AY111" s="66" t="s">
        <v>220</v>
      </c>
      <c r="AZ111" s="1"/>
      <c r="BA111" s="1"/>
      <c r="BB111" s="1"/>
      <c r="BC111" s="1"/>
      <c r="BD111" s="1"/>
      <c r="BP111" s="15"/>
      <c r="BQ111" s="25" t="str">
        <f t="shared" si="13"/>
        <v/>
      </c>
      <c r="BR111" s="26" t="str">
        <f t="shared" si="23"/>
        <v/>
      </c>
      <c r="BS111" s="26" t="str">
        <f t="shared" si="14"/>
        <v/>
      </c>
      <c r="BT111" s="25" t="str">
        <f t="shared" si="15"/>
        <v/>
      </c>
      <c r="BU111" s="26" t="str">
        <f t="shared" si="16"/>
        <v/>
      </c>
      <c r="BV111" s="25" t="e">
        <f>IF(AND(#REF!="",#REF!="",#REF!="",#REF!=""),"",SUM(#REF!,#REF!,#REF!,#REF!,#REF!))</f>
        <v>#REF!</v>
      </c>
      <c r="BW111" s="26" t="str">
        <f t="shared" si="17"/>
        <v/>
      </c>
      <c r="BX111" s="25" t="str">
        <f t="shared" si="18"/>
        <v/>
      </c>
      <c r="BY111" s="26" t="str">
        <f t="shared" si="19"/>
        <v/>
      </c>
      <c r="BZ111" s="25" t="str">
        <f t="shared" si="20"/>
        <v/>
      </c>
      <c r="CA111" s="26" t="str">
        <f t="shared" si="21"/>
        <v/>
      </c>
      <c r="CB111" s="25" t="e">
        <f>IF(AND(#REF!="",#REF!="",#REF!="",#REF!=""),"",SUM(#REF!,#REF!,#REF!,#REF!,#REF!))</f>
        <v>#REF!</v>
      </c>
      <c r="CC111" s="26" t="str">
        <f t="shared" si="22"/>
        <v/>
      </c>
      <c r="CD111" s="23"/>
      <c r="CE111" s="23"/>
    </row>
    <row r="112" spans="1:83" ht="24.75" customHeight="1">
      <c r="A112" s="244">
        <v>106</v>
      </c>
      <c r="B112" s="245"/>
      <c r="C112" s="246"/>
      <c r="D112" s="247"/>
      <c r="E112" s="248"/>
      <c r="F112" s="249"/>
      <c r="G112" s="249"/>
      <c r="H112" s="250"/>
      <c r="I112" s="251"/>
      <c r="J112" s="252"/>
      <c r="K112" s="253"/>
      <c r="L112" s="370"/>
      <c r="M112" s="371"/>
      <c r="N112" s="371"/>
      <c r="O112" s="7"/>
      <c r="P112" s="31"/>
      <c r="Q112" s="34"/>
      <c r="R112" s="7"/>
      <c r="S112" s="459"/>
      <c r="T112" s="460"/>
      <c r="U112" s="460"/>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220</v>
      </c>
      <c r="AY112" s="66" t="s">
        <v>220</v>
      </c>
      <c r="AZ112" s="1"/>
      <c r="BA112" s="1"/>
      <c r="BB112" s="1"/>
      <c r="BC112" s="1"/>
      <c r="BD112" s="1"/>
      <c r="BP112" s="15"/>
      <c r="BQ112" s="25" t="str">
        <f t="shared" si="13"/>
        <v/>
      </c>
      <c r="BR112" s="26" t="str">
        <f t="shared" si="23"/>
        <v/>
      </c>
      <c r="BS112" s="26" t="str">
        <f t="shared" si="14"/>
        <v/>
      </c>
      <c r="BT112" s="25" t="str">
        <f t="shared" si="15"/>
        <v/>
      </c>
      <c r="BU112" s="26" t="str">
        <f t="shared" si="16"/>
        <v/>
      </c>
      <c r="BV112" s="25" t="e">
        <f>IF(AND(#REF!="",#REF!="",#REF!="",#REF!=""),"",SUM(#REF!,#REF!,#REF!,#REF!,#REF!))</f>
        <v>#REF!</v>
      </c>
      <c r="BW112" s="26" t="str">
        <f t="shared" si="17"/>
        <v/>
      </c>
      <c r="BX112" s="25" t="str">
        <f t="shared" si="18"/>
        <v/>
      </c>
      <c r="BY112" s="26" t="str">
        <f t="shared" si="19"/>
        <v/>
      </c>
      <c r="BZ112" s="25" t="str">
        <f t="shared" si="20"/>
        <v/>
      </c>
      <c r="CA112" s="26" t="str">
        <f t="shared" si="21"/>
        <v/>
      </c>
      <c r="CB112" s="25" t="e">
        <f>IF(AND(#REF!="",#REF!="",#REF!="",#REF!=""),"",SUM(#REF!,#REF!,#REF!,#REF!,#REF!))</f>
        <v>#REF!</v>
      </c>
      <c r="CC112" s="26" t="str">
        <f t="shared" si="22"/>
        <v/>
      </c>
      <c r="CD112" s="23"/>
      <c r="CE112" s="23"/>
    </row>
    <row r="113" spans="1:83" ht="24.75" customHeight="1">
      <c r="A113" s="244">
        <v>107</v>
      </c>
      <c r="B113" s="245"/>
      <c r="C113" s="246"/>
      <c r="D113" s="247"/>
      <c r="E113" s="248"/>
      <c r="F113" s="249"/>
      <c r="G113" s="249"/>
      <c r="H113" s="250"/>
      <c r="I113" s="251"/>
      <c r="J113" s="252"/>
      <c r="K113" s="253"/>
      <c r="L113" s="370"/>
      <c r="M113" s="371"/>
      <c r="N113" s="371"/>
      <c r="O113" s="7"/>
      <c r="P113" s="31"/>
      <c r="Q113" s="34"/>
      <c r="R113" s="7"/>
      <c r="S113" s="459"/>
      <c r="T113" s="460"/>
      <c r="U113" s="460"/>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220</v>
      </c>
      <c r="AY113" s="66" t="s">
        <v>220</v>
      </c>
      <c r="AZ113" s="1"/>
      <c r="BA113" s="1"/>
      <c r="BB113" s="1"/>
      <c r="BC113" s="1"/>
      <c r="BD113" s="1"/>
      <c r="BP113" s="15"/>
      <c r="BQ113" s="25" t="str">
        <f t="shared" si="13"/>
        <v/>
      </c>
      <c r="BR113" s="26" t="str">
        <f t="shared" si="23"/>
        <v/>
      </c>
      <c r="BS113" s="26" t="str">
        <f t="shared" si="14"/>
        <v/>
      </c>
      <c r="BT113" s="25" t="str">
        <f t="shared" si="15"/>
        <v/>
      </c>
      <c r="BU113" s="26" t="str">
        <f t="shared" si="16"/>
        <v/>
      </c>
      <c r="BV113" s="25" t="e">
        <f>IF(AND(#REF!="",#REF!="",#REF!="",#REF!=""),"",SUM(#REF!,#REF!,#REF!,#REF!,#REF!))</f>
        <v>#REF!</v>
      </c>
      <c r="BW113" s="26" t="str">
        <f t="shared" si="17"/>
        <v/>
      </c>
      <c r="BX113" s="25" t="str">
        <f t="shared" si="18"/>
        <v/>
      </c>
      <c r="BY113" s="26" t="str">
        <f t="shared" si="19"/>
        <v/>
      </c>
      <c r="BZ113" s="25" t="str">
        <f t="shared" si="20"/>
        <v/>
      </c>
      <c r="CA113" s="26" t="str">
        <f t="shared" si="21"/>
        <v/>
      </c>
      <c r="CB113" s="25" t="e">
        <f>IF(AND(#REF!="",#REF!="",#REF!="",#REF!=""),"",SUM(#REF!,#REF!,#REF!,#REF!,#REF!))</f>
        <v>#REF!</v>
      </c>
      <c r="CC113" s="26" t="str">
        <f t="shared" si="22"/>
        <v/>
      </c>
      <c r="CD113" s="23"/>
      <c r="CE113" s="23"/>
    </row>
    <row r="114" spans="1:83" ht="24.75" customHeight="1">
      <c r="A114" s="244">
        <v>108</v>
      </c>
      <c r="B114" s="245"/>
      <c r="C114" s="246"/>
      <c r="D114" s="247"/>
      <c r="E114" s="248"/>
      <c r="F114" s="249"/>
      <c r="G114" s="249"/>
      <c r="H114" s="250"/>
      <c r="I114" s="251"/>
      <c r="J114" s="252"/>
      <c r="K114" s="253"/>
      <c r="L114" s="370"/>
      <c r="M114" s="371"/>
      <c r="N114" s="371"/>
      <c r="O114" s="7"/>
      <c r="P114" s="31"/>
      <c r="Q114" s="34"/>
      <c r="R114" s="7"/>
      <c r="S114" s="459"/>
      <c r="T114" s="460"/>
      <c r="U114" s="460"/>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220</v>
      </c>
      <c r="AY114" s="66" t="s">
        <v>220</v>
      </c>
      <c r="AZ114" s="1"/>
      <c r="BA114" s="1"/>
      <c r="BB114" s="1"/>
      <c r="BC114" s="1"/>
      <c r="BD114" s="1"/>
      <c r="BP114" s="15"/>
      <c r="BQ114" s="25" t="str">
        <f t="shared" si="13"/>
        <v/>
      </c>
      <c r="BR114" s="26" t="str">
        <f t="shared" si="23"/>
        <v/>
      </c>
      <c r="BS114" s="26" t="str">
        <f t="shared" si="14"/>
        <v/>
      </c>
      <c r="BT114" s="25" t="str">
        <f t="shared" si="15"/>
        <v/>
      </c>
      <c r="BU114" s="26" t="str">
        <f t="shared" si="16"/>
        <v/>
      </c>
      <c r="BV114" s="25" t="e">
        <f>IF(AND(#REF!="",#REF!="",#REF!="",#REF!=""),"",SUM(#REF!,#REF!,#REF!,#REF!,#REF!))</f>
        <v>#REF!</v>
      </c>
      <c r="BW114" s="26" t="str">
        <f t="shared" si="17"/>
        <v/>
      </c>
      <c r="BX114" s="25" t="str">
        <f t="shared" si="18"/>
        <v/>
      </c>
      <c r="BY114" s="26" t="str">
        <f t="shared" si="19"/>
        <v/>
      </c>
      <c r="BZ114" s="25" t="str">
        <f t="shared" si="20"/>
        <v/>
      </c>
      <c r="CA114" s="26" t="str">
        <f t="shared" si="21"/>
        <v/>
      </c>
      <c r="CB114" s="25" t="e">
        <f>IF(AND(#REF!="",#REF!="",#REF!="",#REF!=""),"",SUM(#REF!,#REF!,#REF!,#REF!,#REF!))</f>
        <v>#REF!</v>
      </c>
      <c r="CC114" s="26" t="str">
        <f t="shared" si="22"/>
        <v/>
      </c>
      <c r="CD114" s="23"/>
      <c r="CE114" s="23"/>
    </row>
    <row r="115" spans="1:83" ht="24.75" customHeight="1">
      <c r="A115" s="244">
        <v>109</v>
      </c>
      <c r="B115" s="245"/>
      <c r="C115" s="246"/>
      <c r="D115" s="247"/>
      <c r="E115" s="248"/>
      <c r="F115" s="249"/>
      <c r="G115" s="249"/>
      <c r="H115" s="250"/>
      <c r="I115" s="251"/>
      <c r="J115" s="252"/>
      <c r="K115" s="253"/>
      <c r="L115" s="370"/>
      <c r="M115" s="371"/>
      <c r="N115" s="371"/>
      <c r="O115" s="7"/>
      <c r="P115" s="31"/>
      <c r="Q115" s="34"/>
      <c r="R115" s="7"/>
      <c r="S115" s="459"/>
      <c r="T115" s="460"/>
      <c r="U115" s="460"/>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220</v>
      </c>
      <c r="AY115" s="66" t="s">
        <v>220</v>
      </c>
      <c r="AZ115" s="1"/>
      <c r="BA115" s="1"/>
      <c r="BB115" s="1"/>
      <c r="BC115" s="1"/>
      <c r="BD115" s="1"/>
      <c r="BP115" s="15"/>
      <c r="BQ115" s="25" t="str">
        <f t="shared" si="13"/>
        <v/>
      </c>
      <c r="BR115" s="26" t="str">
        <f t="shared" si="23"/>
        <v/>
      </c>
      <c r="BS115" s="26" t="str">
        <f t="shared" si="14"/>
        <v/>
      </c>
      <c r="BT115" s="25" t="str">
        <f t="shared" si="15"/>
        <v/>
      </c>
      <c r="BU115" s="26" t="str">
        <f t="shared" si="16"/>
        <v/>
      </c>
      <c r="BV115" s="25" t="e">
        <f>IF(AND(#REF!="",#REF!="",#REF!="",#REF!=""),"",SUM(#REF!,#REF!,#REF!,#REF!,#REF!))</f>
        <v>#REF!</v>
      </c>
      <c r="BW115" s="26" t="str">
        <f t="shared" si="17"/>
        <v/>
      </c>
      <c r="BX115" s="25" t="str">
        <f t="shared" si="18"/>
        <v/>
      </c>
      <c r="BY115" s="26" t="str">
        <f t="shared" si="19"/>
        <v/>
      </c>
      <c r="BZ115" s="25" t="str">
        <f t="shared" si="20"/>
        <v/>
      </c>
      <c r="CA115" s="26" t="str">
        <f t="shared" si="21"/>
        <v/>
      </c>
      <c r="CB115" s="25" t="e">
        <f>IF(AND(#REF!="",#REF!="",#REF!="",#REF!=""),"",SUM(#REF!,#REF!,#REF!,#REF!,#REF!))</f>
        <v>#REF!</v>
      </c>
      <c r="CC115" s="26" t="str">
        <f t="shared" si="22"/>
        <v/>
      </c>
      <c r="CD115" s="23"/>
      <c r="CE115" s="23"/>
    </row>
    <row r="116" spans="1:83" ht="24.75" customHeight="1">
      <c r="A116" s="244">
        <v>110</v>
      </c>
      <c r="B116" s="245"/>
      <c r="C116" s="246"/>
      <c r="D116" s="247"/>
      <c r="E116" s="248"/>
      <c r="F116" s="249"/>
      <c r="G116" s="249"/>
      <c r="H116" s="250"/>
      <c r="I116" s="251"/>
      <c r="J116" s="252"/>
      <c r="K116" s="253"/>
      <c r="L116" s="370"/>
      <c r="M116" s="371"/>
      <c r="N116" s="371"/>
      <c r="O116" s="7"/>
      <c r="P116" s="31"/>
      <c r="Q116" s="34"/>
      <c r="R116" s="7"/>
      <c r="S116" s="459"/>
      <c r="T116" s="460"/>
      <c r="U116" s="460"/>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220</v>
      </c>
      <c r="AY116" s="66" t="s">
        <v>220</v>
      </c>
      <c r="AZ116" s="1"/>
      <c r="BA116" s="1"/>
      <c r="BB116" s="1"/>
      <c r="BC116" s="1"/>
      <c r="BD116" s="1"/>
      <c r="BP116" s="15"/>
      <c r="BQ116" s="25" t="str">
        <f t="shared" si="13"/>
        <v/>
      </c>
      <c r="BR116" s="26" t="str">
        <f t="shared" si="23"/>
        <v/>
      </c>
      <c r="BS116" s="26" t="str">
        <f t="shared" si="14"/>
        <v/>
      </c>
      <c r="BT116" s="25" t="str">
        <f t="shared" si="15"/>
        <v/>
      </c>
      <c r="BU116" s="26" t="str">
        <f t="shared" si="16"/>
        <v/>
      </c>
      <c r="BV116" s="25" t="e">
        <f>IF(AND(#REF!="",#REF!="",#REF!="",#REF!=""),"",SUM(#REF!,#REF!,#REF!,#REF!,#REF!))</f>
        <v>#REF!</v>
      </c>
      <c r="BW116" s="26" t="str">
        <f t="shared" si="17"/>
        <v/>
      </c>
      <c r="BX116" s="25" t="str">
        <f t="shared" si="18"/>
        <v/>
      </c>
      <c r="BY116" s="26" t="str">
        <f t="shared" si="19"/>
        <v/>
      </c>
      <c r="BZ116" s="25" t="str">
        <f t="shared" si="20"/>
        <v/>
      </c>
      <c r="CA116" s="26" t="str">
        <f t="shared" si="21"/>
        <v/>
      </c>
      <c r="CB116" s="25" t="e">
        <f>IF(AND(#REF!="",#REF!="",#REF!="",#REF!=""),"",SUM(#REF!,#REF!,#REF!,#REF!,#REF!))</f>
        <v>#REF!</v>
      </c>
      <c r="CC116" s="26" t="str">
        <f t="shared" si="22"/>
        <v/>
      </c>
      <c r="CD116" s="23"/>
      <c r="CE116" s="23"/>
    </row>
    <row r="117" spans="1:83" ht="24.75" customHeight="1">
      <c r="A117" s="244">
        <v>111</v>
      </c>
      <c r="B117" s="245"/>
      <c r="C117" s="246"/>
      <c r="D117" s="247"/>
      <c r="E117" s="248"/>
      <c r="F117" s="249"/>
      <c r="G117" s="249"/>
      <c r="H117" s="250"/>
      <c r="I117" s="251"/>
      <c r="J117" s="252"/>
      <c r="K117" s="253"/>
      <c r="L117" s="370"/>
      <c r="M117" s="371"/>
      <c r="N117" s="371"/>
      <c r="O117" s="7"/>
      <c r="P117" s="31"/>
      <c r="Q117" s="34"/>
      <c r="R117" s="7"/>
      <c r="S117" s="459"/>
      <c r="T117" s="460"/>
      <c r="U117" s="460"/>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220</v>
      </c>
      <c r="AY117" s="66" t="s">
        <v>220</v>
      </c>
      <c r="AZ117" s="1"/>
      <c r="BA117" s="1"/>
      <c r="BB117" s="1"/>
      <c r="BC117" s="1"/>
      <c r="BD117" s="1"/>
      <c r="BP117" s="15"/>
      <c r="BQ117" s="25" t="str">
        <f t="shared" si="13"/>
        <v/>
      </c>
      <c r="BR117" s="26" t="str">
        <f t="shared" si="23"/>
        <v/>
      </c>
      <c r="BS117" s="26" t="str">
        <f t="shared" si="14"/>
        <v/>
      </c>
      <c r="BT117" s="25" t="str">
        <f t="shared" si="15"/>
        <v/>
      </c>
      <c r="BU117" s="26" t="str">
        <f t="shared" si="16"/>
        <v/>
      </c>
      <c r="BV117" s="25" t="e">
        <f>IF(AND(#REF!="",#REF!="",#REF!="",#REF!=""),"",SUM(#REF!,#REF!,#REF!,#REF!,#REF!))</f>
        <v>#REF!</v>
      </c>
      <c r="BW117" s="26" t="str">
        <f t="shared" si="17"/>
        <v/>
      </c>
      <c r="BX117" s="25" t="str">
        <f t="shared" si="18"/>
        <v/>
      </c>
      <c r="BY117" s="26" t="str">
        <f t="shared" si="19"/>
        <v/>
      </c>
      <c r="BZ117" s="25" t="str">
        <f t="shared" si="20"/>
        <v/>
      </c>
      <c r="CA117" s="26" t="str">
        <f t="shared" si="21"/>
        <v/>
      </c>
      <c r="CB117" s="25" t="e">
        <f>IF(AND(#REF!="",#REF!="",#REF!="",#REF!=""),"",SUM(#REF!,#REF!,#REF!,#REF!,#REF!))</f>
        <v>#REF!</v>
      </c>
      <c r="CC117" s="26" t="str">
        <f t="shared" si="22"/>
        <v/>
      </c>
      <c r="CD117" s="23"/>
      <c r="CE117" s="23"/>
    </row>
    <row r="118" spans="1:83" ht="24.75" customHeight="1">
      <c r="A118" s="244">
        <v>112</v>
      </c>
      <c r="B118" s="245"/>
      <c r="C118" s="246"/>
      <c r="D118" s="247"/>
      <c r="E118" s="248"/>
      <c r="F118" s="249"/>
      <c r="G118" s="249"/>
      <c r="H118" s="250"/>
      <c r="I118" s="251"/>
      <c r="J118" s="252"/>
      <c r="K118" s="253"/>
      <c r="L118" s="370"/>
      <c r="M118" s="371"/>
      <c r="N118" s="371"/>
      <c r="O118" s="7"/>
      <c r="P118" s="31"/>
      <c r="Q118" s="34"/>
      <c r="R118" s="7"/>
      <c r="S118" s="459"/>
      <c r="T118" s="460"/>
      <c r="U118" s="460"/>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220</v>
      </c>
      <c r="AY118" s="66" t="s">
        <v>220</v>
      </c>
      <c r="AZ118" s="1"/>
      <c r="BA118" s="1"/>
      <c r="BB118" s="1"/>
      <c r="BC118" s="1"/>
      <c r="BD118" s="1"/>
      <c r="BP118" s="15"/>
      <c r="BQ118" s="25" t="str">
        <f t="shared" si="13"/>
        <v/>
      </c>
      <c r="BR118" s="26" t="str">
        <f t="shared" si="23"/>
        <v/>
      </c>
      <c r="BS118" s="26" t="str">
        <f t="shared" si="14"/>
        <v/>
      </c>
      <c r="BT118" s="25" t="str">
        <f t="shared" si="15"/>
        <v/>
      </c>
      <c r="BU118" s="26" t="str">
        <f t="shared" si="16"/>
        <v/>
      </c>
      <c r="BV118" s="25" t="e">
        <f>IF(AND(#REF!="",#REF!="",#REF!="",#REF!=""),"",SUM(#REF!,#REF!,#REF!,#REF!,#REF!))</f>
        <v>#REF!</v>
      </c>
      <c r="BW118" s="26" t="str">
        <f t="shared" si="17"/>
        <v/>
      </c>
      <c r="BX118" s="25" t="str">
        <f t="shared" si="18"/>
        <v/>
      </c>
      <c r="BY118" s="26" t="str">
        <f t="shared" si="19"/>
        <v/>
      </c>
      <c r="BZ118" s="25" t="str">
        <f t="shared" si="20"/>
        <v/>
      </c>
      <c r="CA118" s="26" t="str">
        <f t="shared" si="21"/>
        <v/>
      </c>
      <c r="CB118" s="25" t="e">
        <f>IF(AND(#REF!="",#REF!="",#REF!="",#REF!=""),"",SUM(#REF!,#REF!,#REF!,#REF!,#REF!))</f>
        <v>#REF!</v>
      </c>
      <c r="CC118" s="26" t="str">
        <f t="shared" si="22"/>
        <v/>
      </c>
      <c r="CD118" s="23"/>
      <c r="CE118" s="23"/>
    </row>
    <row r="119" spans="1:83" ht="24.75" customHeight="1">
      <c r="A119" s="244">
        <v>113</v>
      </c>
      <c r="B119" s="245"/>
      <c r="C119" s="246"/>
      <c r="D119" s="247"/>
      <c r="E119" s="248"/>
      <c r="F119" s="249"/>
      <c r="G119" s="249"/>
      <c r="H119" s="250"/>
      <c r="I119" s="251"/>
      <c r="J119" s="252"/>
      <c r="K119" s="253"/>
      <c r="L119" s="370"/>
      <c r="M119" s="371"/>
      <c r="N119" s="371"/>
      <c r="O119" s="7"/>
      <c r="P119" s="31"/>
      <c r="Q119" s="34"/>
      <c r="R119" s="7"/>
      <c r="S119" s="459"/>
      <c r="T119" s="460"/>
      <c r="U119" s="460"/>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220</v>
      </c>
      <c r="AY119" s="66" t="s">
        <v>220</v>
      </c>
      <c r="AZ119" s="1"/>
      <c r="BA119" s="1"/>
      <c r="BB119" s="1"/>
      <c r="BC119" s="1"/>
      <c r="BD119" s="1"/>
      <c r="BP119" s="15"/>
      <c r="BQ119" s="25" t="str">
        <f t="shared" si="13"/>
        <v/>
      </c>
      <c r="BR119" s="26" t="str">
        <f t="shared" si="23"/>
        <v/>
      </c>
      <c r="BS119" s="26" t="str">
        <f t="shared" si="14"/>
        <v/>
      </c>
      <c r="BT119" s="25" t="str">
        <f t="shared" si="15"/>
        <v/>
      </c>
      <c r="BU119" s="26" t="str">
        <f t="shared" si="16"/>
        <v/>
      </c>
      <c r="BV119" s="25" t="e">
        <f>IF(AND(#REF!="",#REF!="",#REF!="",#REF!=""),"",SUM(#REF!,#REF!,#REF!,#REF!,#REF!))</f>
        <v>#REF!</v>
      </c>
      <c r="BW119" s="26" t="str">
        <f t="shared" si="17"/>
        <v/>
      </c>
      <c r="BX119" s="25" t="str">
        <f t="shared" si="18"/>
        <v/>
      </c>
      <c r="BY119" s="26" t="str">
        <f t="shared" si="19"/>
        <v/>
      </c>
      <c r="BZ119" s="25" t="str">
        <f t="shared" si="20"/>
        <v/>
      </c>
      <c r="CA119" s="26" t="str">
        <f t="shared" si="21"/>
        <v/>
      </c>
      <c r="CB119" s="25" t="e">
        <f>IF(AND(#REF!="",#REF!="",#REF!="",#REF!=""),"",SUM(#REF!,#REF!,#REF!,#REF!,#REF!))</f>
        <v>#REF!</v>
      </c>
      <c r="CC119" s="26" t="str">
        <f t="shared" si="22"/>
        <v/>
      </c>
      <c r="CD119" s="23"/>
      <c r="CE119" s="23"/>
    </row>
    <row r="120" spans="1:83" ht="24.75" customHeight="1">
      <c r="A120" s="244">
        <v>114</v>
      </c>
      <c r="B120" s="245"/>
      <c r="C120" s="246"/>
      <c r="D120" s="247"/>
      <c r="E120" s="248"/>
      <c r="F120" s="249"/>
      <c r="G120" s="249"/>
      <c r="H120" s="250"/>
      <c r="I120" s="251"/>
      <c r="J120" s="252"/>
      <c r="K120" s="253"/>
      <c r="L120" s="370"/>
      <c r="M120" s="371"/>
      <c r="N120" s="371"/>
      <c r="O120" s="7"/>
      <c r="P120" s="31"/>
      <c r="Q120" s="34"/>
      <c r="R120" s="7"/>
      <c r="S120" s="459"/>
      <c r="T120" s="460"/>
      <c r="U120" s="460"/>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220</v>
      </c>
      <c r="AY120" s="66" t="s">
        <v>220</v>
      </c>
      <c r="AZ120" s="1"/>
      <c r="BA120" s="1"/>
      <c r="BB120" s="1"/>
      <c r="BC120" s="1"/>
      <c r="BD120" s="1"/>
      <c r="BP120" s="15"/>
      <c r="BQ120" s="25" t="str">
        <f t="shared" si="13"/>
        <v/>
      </c>
      <c r="BR120" s="26" t="str">
        <f t="shared" si="23"/>
        <v/>
      </c>
      <c r="BS120" s="26" t="str">
        <f t="shared" si="14"/>
        <v/>
      </c>
      <c r="BT120" s="25" t="str">
        <f t="shared" si="15"/>
        <v/>
      </c>
      <c r="BU120" s="26" t="str">
        <f t="shared" si="16"/>
        <v/>
      </c>
      <c r="BV120" s="25" t="e">
        <f>IF(AND(#REF!="",#REF!="",#REF!="",#REF!=""),"",SUM(#REF!,#REF!,#REF!,#REF!,#REF!))</f>
        <v>#REF!</v>
      </c>
      <c r="BW120" s="26" t="str">
        <f t="shared" si="17"/>
        <v/>
      </c>
      <c r="BX120" s="25" t="str">
        <f t="shared" si="18"/>
        <v/>
      </c>
      <c r="BY120" s="26" t="str">
        <f t="shared" si="19"/>
        <v/>
      </c>
      <c r="BZ120" s="25" t="str">
        <f t="shared" si="20"/>
        <v/>
      </c>
      <c r="CA120" s="26" t="str">
        <f t="shared" si="21"/>
        <v/>
      </c>
      <c r="CB120" s="25" t="e">
        <f>IF(AND(#REF!="",#REF!="",#REF!="",#REF!=""),"",SUM(#REF!,#REF!,#REF!,#REF!,#REF!))</f>
        <v>#REF!</v>
      </c>
      <c r="CC120" s="26" t="str">
        <f t="shared" si="22"/>
        <v/>
      </c>
      <c r="CD120" s="23"/>
      <c r="CE120" s="23"/>
    </row>
    <row r="121" spans="1:83" ht="24.75" customHeight="1">
      <c r="A121" s="244">
        <v>115</v>
      </c>
      <c r="B121" s="245"/>
      <c r="C121" s="246"/>
      <c r="D121" s="247"/>
      <c r="E121" s="248"/>
      <c r="F121" s="249"/>
      <c r="G121" s="249"/>
      <c r="H121" s="250"/>
      <c r="I121" s="251"/>
      <c r="J121" s="252"/>
      <c r="K121" s="253"/>
      <c r="L121" s="370"/>
      <c r="M121" s="371"/>
      <c r="N121" s="371"/>
      <c r="O121" s="7"/>
      <c r="P121" s="31"/>
      <c r="Q121" s="34"/>
      <c r="R121" s="7"/>
      <c r="S121" s="459"/>
      <c r="T121" s="460"/>
      <c r="U121" s="460"/>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220</v>
      </c>
      <c r="AY121" s="66" t="s">
        <v>220</v>
      </c>
      <c r="AZ121" s="1"/>
      <c r="BA121" s="1"/>
      <c r="BB121" s="1"/>
      <c r="BC121" s="1"/>
      <c r="BD121" s="1"/>
      <c r="BP121" s="15"/>
      <c r="BQ121" s="25" t="str">
        <f t="shared" si="13"/>
        <v/>
      </c>
      <c r="BR121" s="26" t="str">
        <f t="shared" si="23"/>
        <v/>
      </c>
      <c r="BS121" s="26" t="str">
        <f t="shared" si="14"/>
        <v/>
      </c>
      <c r="BT121" s="25" t="str">
        <f t="shared" si="15"/>
        <v/>
      </c>
      <c r="BU121" s="26" t="str">
        <f t="shared" si="16"/>
        <v/>
      </c>
      <c r="BV121" s="25" t="e">
        <f>IF(AND(#REF!="",#REF!="",#REF!="",#REF!=""),"",SUM(#REF!,#REF!,#REF!,#REF!,#REF!))</f>
        <v>#REF!</v>
      </c>
      <c r="BW121" s="26" t="str">
        <f t="shared" si="17"/>
        <v/>
      </c>
      <c r="BX121" s="25" t="str">
        <f t="shared" si="18"/>
        <v/>
      </c>
      <c r="BY121" s="26" t="str">
        <f t="shared" si="19"/>
        <v/>
      </c>
      <c r="BZ121" s="25" t="str">
        <f t="shared" si="20"/>
        <v/>
      </c>
      <c r="CA121" s="26" t="str">
        <f t="shared" si="21"/>
        <v/>
      </c>
      <c r="CB121" s="25" t="e">
        <f>IF(AND(#REF!="",#REF!="",#REF!="",#REF!=""),"",SUM(#REF!,#REF!,#REF!,#REF!,#REF!))</f>
        <v>#REF!</v>
      </c>
      <c r="CC121" s="26" t="str">
        <f t="shared" si="22"/>
        <v/>
      </c>
      <c r="CD121" s="23"/>
      <c r="CE121" s="23"/>
    </row>
    <row r="122" spans="1:83" ht="24.75" customHeight="1">
      <c r="A122" s="244">
        <v>116</v>
      </c>
      <c r="B122" s="245"/>
      <c r="C122" s="246"/>
      <c r="D122" s="247"/>
      <c r="E122" s="248"/>
      <c r="F122" s="249"/>
      <c r="G122" s="249"/>
      <c r="H122" s="250"/>
      <c r="I122" s="251"/>
      <c r="J122" s="252"/>
      <c r="K122" s="253"/>
      <c r="L122" s="370"/>
      <c r="M122" s="371"/>
      <c r="N122" s="371"/>
      <c r="O122" s="7"/>
      <c r="P122" s="31"/>
      <c r="Q122" s="34"/>
      <c r="R122" s="7"/>
      <c r="S122" s="459"/>
      <c r="T122" s="460"/>
      <c r="U122" s="460"/>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220</v>
      </c>
      <c r="AY122" s="66" t="s">
        <v>220</v>
      </c>
      <c r="AZ122" s="1"/>
      <c r="BA122" s="1"/>
      <c r="BB122" s="1"/>
      <c r="BC122" s="1"/>
      <c r="BD122" s="1"/>
      <c r="BP122" s="15"/>
      <c r="BQ122" s="25" t="str">
        <f t="shared" si="13"/>
        <v/>
      </c>
      <c r="BR122" s="26" t="str">
        <f t="shared" si="23"/>
        <v/>
      </c>
      <c r="BS122" s="26" t="str">
        <f t="shared" si="14"/>
        <v/>
      </c>
      <c r="BT122" s="25" t="str">
        <f t="shared" si="15"/>
        <v/>
      </c>
      <c r="BU122" s="26" t="str">
        <f t="shared" si="16"/>
        <v/>
      </c>
      <c r="BV122" s="25" t="e">
        <f>IF(AND(#REF!="",#REF!="",#REF!="",#REF!=""),"",SUM(#REF!,#REF!,#REF!,#REF!,#REF!))</f>
        <v>#REF!</v>
      </c>
      <c r="BW122" s="26" t="str">
        <f t="shared" si="17"/>
        <v/>
      </c>
      <c r="BX122" s="25" t="str">
        <f t="shared" si="18"/>
        <v/>
      </c>
      <c r="BY122" s="26" t="str">
        <f t="shared" si="19"/>
        <v/>
      </c>
      <c r="BZ122" s="25" t="str">
        <f t="shared" si="20"/>
        <v/>
      </c>
      <c r="CA122" s="26" t="str">
        <f t="shared" si="21"/>
        <v/>
      </c>
      <c r="CB122" s="25" t="e">
        <f>IF(AND(#REF!="",#REF!="",#REF!="",#REF!=""),"",SUM(#REF!,#REF!,#REF!,#REF!,#REF!))</f>
        <v>#REF!</v>
      </c>
      <c r="CC122" s="26" t="str">
        <f t="shared" si="22"/>
        <v/>
      </c>
      <c r="CD122" s="23"/>
      <c r="CE122" s="23"/>
    </row>
    <row r="123" spans="1:83" ht="24.75" customHeight="1">
      <c r="A123" s="244">
        <v>117</v>
      </c>
      <c r="B123" s="245"/>
      <c r="C123" s="246"/>
      <c r="D123" s="247"/>
      <c r="E123" s="248"/>
      <c r="F123" s="249"/>
      <c r="G123" s="249"/>
      <c r="H123" s="250"/>
      <c r="I123" s="251"/>
      <c r="J123" s="252"/>
      <c r="K123" s="253"/>
      <c r="L123" s="370"/>
      <c r="M123" s="371"/>
      <c r="N123" s="371"/>
      <c r="O123" s="7"/>
      <c r="P123" s="31"/>
      <c r="Q123" s="34"/>
      <c r="R123" s="7"/>
      <c r="S123" s="459"/>
      <c r="T123" s="460"/>
      <c r="U123" s="460"/>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220</v>
      </c>
      <c r="AY123" s="66" t="s">
        <v>220</v>
      </c>
      <c r="AZ123" s="1"/>
      <c r="BA123" s="1"/>
      <c r="BB123" s="1"/>
      <c r="BC123" s="1"/>
      <c r="BD123" s="1"/>
      <c r="BP123" s="15"/>
      <c r="BQ123" s="25" t="str">
        <f t="shared" si="13"/>
        <v/>
      </c>
      <c r="BR123" s="26" t="str">
        <f t="shared" si="23"/>
        <v/>
      </c>
      <c r="BS123" s="26" t="str">
        <f t="shared" si="14"/>
        <v/>
      </c>
      <c r="BT123" s="25" t="str">
        <f t="shared" si="15"/>
        <v/>
      </c>
      <c r="BU123" s="26" t="str">
        <f t="shared" si="16"/>
        <v/>
      </c>
      <c r="BV123" s="25" t="e">
        <f>IF(AND(#REF!="",#REF!="",#REF!="",#REF!=""),"",SUM(#REF!,#REF!,#REF!,#REF!,#REF!))</f>
        <v>#REF!</v>
      </c>
      <c r="BW123" s="26" t="str">
        <f t="shared" si="17"/>
        <v/>
      </c>
      <c r="BX123" s="25" t="str">
        <f t="shared" si="18"/>
        <v/>
      </c>
      <c r="BY123" s="26" t="str">
        <f t="shared" si="19"/>
        <v/>
      </c>
      <c r="BZ123" s="25" t="str">
        <f t="shared" si="20"/>
        <v/>
      </c>
      <c r="CA123" s="26" t="str">
        <f t="shared" si="21"/>
        <v/>
      </c>
      <c r="CB123" s="25" t="e">
        <f>IF(AND(#REF!="",#REF!="",#REF!="",#REF!=""),"",SUM(#REF!,#REF!,#REF!,#REF!,#REF!))</f>
        <v>#REF!</v>
      </c>
      <c r="CC123" s="26" t="str">
        <f t="shared" si="22"/>
        <v/>
      </c>
      <c r="CD123" s="23"/>
      <c r="CE123" s="23"/>
    </row>
    <row r="124" spans="1:83" ht="24.75" customHeight="1">
      <c r="A124" s="244">
        <v>118</v>
      </c>
      <c r="B124" s="245"/>
      <c r="C124" s="246"/>
      <c r="D124" s="247"/>
      <c r="E124" s="248"/>
      <c r="F124" s="249"/>
      <c r="G124" s="249"/>
      <c r="H124" s="250"/>
      <c r="I124" s="251"/>
      <c r="J124" s="252"/>
      <c r="K124" s="253"/>
      <c r="L124" s="370"/>
      <c r="M124" s="371"/>
      <c r="N124" s="371"/>
      <c r="O124" s="7"/>
      <c r="P124" s="31"/>
      <c r="Q124" s="34"/>
      <c r="R124" s="7"/>
      <c r="S124" s="459"/>
      <c r="T124" s="460"/>
      <c r="U124" s="460"/>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220</v>
      </c>
      <c r="AY124" s="66" t="s">
        <v>220</v>
      </c>
      <c r="AZ124" s="1"/>
      <c r="BA124" s="1"/>
      <c r="BB124" s="1"/>
      <c r="BC124" s="1"/>
      <c r="BD124" s="1"/>
      <c r="BP124" s="15"/>
      <c r="BQ124" s="25" t="str">
        <f t="shared" si="13"/>
        <v/>
      </c>
      <c r="BR124" s="26" t="str">
        <f t="shared" si="23"/>
        <v/>
      </c>
      <c r="BS124" s="26" t="str">
        <f t="shared" si="14"/>
        <v/>
      </c>
      <c r="BT124" s="25" t="str">
        <f t="shared" si="15"/>
        <v/>
      </c>
      <c r="BU124" s="26" t="str">
        <f t="shared" si="16"/>
        <v/>
      </c>
      <c r="BV124" s="25" t="e">
        <f>IF(AND(#REF!="",#REF!="",#REF!="",#REF!=""),"",SUM(#REF!,#REF!,#REF!,#REF!,#REF!))</f>
        <v>#REF!</v>
      </c>
      <c r="BW124" s="26" t="str">
        <f t="shared" si="17"/>
        <v/>
      </c>
      <c r="BX124" s="25" t="str">
        <f t="shared" si="18"/>
        <v/>
      </c>
      <c r="BY124" s="26" t="str">
        <f t="shared" si="19"/>
        <v/>
      </c>
      <c r="BZ124" s="25" t="str">
        <f t="shared" si="20"/>
        <v/>
      </c>
      <c r="CA124" s="26" t="str">
        <f t="shared" si="21"/>
        <v/>
      </c>
      <c r="CB124" s="25" t="e">
        <f>IF(AND(#REF!="",#REF!="",#REF!="",#REF!=""),"",SUM(#REF!,#REF!,#REF!,#REF!,#REF!))</f>
        <v>#REF!</v>
      </c>
      <c r="CC124" s="26" t="str">
        <f t="shared" si="22"/>
        <v/>
      </c>
      <c r="CD124" s="23"/>
      <c r="CE124" s="23"/>
    </row>
    <row r="125" spans="1:83" ht="24.75" customHeight="1">
      <c r="A125" s="244">
        <v>119</v>
      </c>
      <c r="B125" s="245"/>
      <c r="C125" s="246"/>
      <c r="D125" s="247"/>
      <c r="E125" s="248"/>
      <c r="F125" s="249"/>
      <c r="G125" s="249"/>
      <c r="H125" s="250"/>
      <c r="I125" s="251"/>
      <c r="J125" s="252"/>
      <c r="K125" s="253"/>
      <c r="L125" s="370"/>
      <c r="M125" s="371"/>
      <c r="N125" s="371"/>
      <c r="O125" s="7"/>
      <c r="P125" s="31"/>
      <c r="Q125" s="34"/>
      <c r="R125" s="7"/>
      <c r="S125" s="459"/>
      <c r="T125" s="460"/>
      <c r="U125" s="460"/>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220</v>
      </c>
      <c r="AY125" s="66" t="s">
        <v>220</v>
      </c>
      <c r="AZ125" s="1"/>
      <c r="BA125" s="1"/>
      <c r="BB125" s="1"/>
      <c r="BC125" s="1"/>
      <c r="BD125" s="1"/>
      <c r="BP125" s="15"/>
      <c r="BQ125" s="25" t="str">
        <f t="shared" si="13"/>
        <v/>
      </c>
      <c r="BR125" s="26" t="str">
        <f t="shared" si="23"/>
        <v/>
      </c>
      <c r="BS125" s="26" t="str">
        <f t="shared" si="14"/>
        <v/>
      </c>
      <c r="BT125" s="25" t="str">
        <f t="shared" si="15"/>
        <v/>
      </c>
      <c r="BU125" s="26" t="str">
        <f t="shared" si="16"/>
        <v/>
      </c>
      <c r="BV125" s="25" t="e">
        <f>IF(AND(#REF!="",#REF!="",#REF!="",#REF!=""),"",SUM(#REF!,#REF!,#REF!,#REF!,#REF!))</f>
        <v>#REF!</v>
      </c>
      <c r="BW125" s="26" t="str">
        <f t="shared" si="17"/>
        <v/>
      </c>
      <c r="BX125" s="25" t="str">
        <f t="shared" si="18"/>
        <v/>
      </c>
      <c r="BY125" s="26" t="str">
        <f t="shared" si="19"/>
        <v/>
      </c>
      <c r="BZ125" s="25" t="str">
        <f t="shared" si="20"/>
        <v/>
      </c>
      <c r="CA125" s="26" t="str">
        <f t="shared" si="21"/>
        <v/>
      </c>
      <c r="CB125" s="25" t="e">
        <f>IF(AND(#REF!="",#REF!="",#REF!="",#REF!=""),"",SUM(#REF!,#REF!,#REF!,#REF!,#REF!))</f>
        <v>#REF!</v>
      </c>
      <c r="CC125" s="26" t="str">
        <f t="shared" si="22"/>
        <v/>
      </c>
      <c r="CD125" s="23"/>
      <c r="CE125" s="23"/>
    </row>
    <row r="126" spans="1:83" ht="24.75" customHeight="1">
      <c r="A126" s="244">
        <v>120</v>
      </c>
      <c r="B126" s="245"/>
      <c r="C126" s="246"/>
      <c r="D126" s="247"/>
      <c r="E126" s="248"/>
      <c r="F126" s="249"/>
      <c r="G126" s="249"/>
      <c r="H126" s="250"/>
      <c r="I126" s="251"/>
      <c r="J126" s="252"/>
      <c r="K126" s="253"/>
      <c r="L126" s="370"/>
      <c r="M126" s="371"/>
      <c r="N126" s="371"/>
      <c r="O126" s="7"/>
      <c r="P126" s="31"/>
      <c r="Q126" s="34"/>
      <c r="R126" s="7"/>
      <c r="S126" s="459"/>
      <c r="T126" s="460"/>
      <c r="U126" s="460"/>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220</v>
      </c>
      <c r="AY126" s="66" t="s">
        <v>220</v>
      </c>
      <c r="AZ126" s="1"/>
      <c r="BA126" s="1"/>
      <c r="BB126" s="1"/>
      <c r="BC126" s="1"/>
      <c r="BD126" s="1"/>
      <c r="BP126" s="15"/>
      <c r="BQ126" s="25" t="str">
        <f t="shared" si="13"/>
        <v/>
      </c>
      <c r="BR126" s="26" t="str">
        <f t="shared" si="23"/>
        <v/>
      </c>
      <c r="BS126" s="26" t="str">
        <f t="shared" si="14"/>
        <v/>
      </c>
      <c r="BT126" s="25" t="str">
        <f t="shared" si="15"/>
        <v/>
      </c>
      <c r="BU126" s="26" t="str">
        <f t="shared" si="16"/>
        <v/>
      </c>
      <c r="BV126" s="25" t="e">
        <f>IF(AND(#REF!="",#REF!="",#REF!="",#REF!=""),"",SUM(#REF!,#REF!,#REF!,#REF!,#REF!))</f>
        <v>#REF!</v>
      </c>
      <c r="BW126" s="26" t="str">
        <f t="shared" si="17"/>
        <v/>
      </c>
      <c r="BX126" s="25" t="str">
        <f t="shared" si="18"/>
        <v/>
      </c>
      <c r="BY126" s="26" t="str">
        <f t="shared" si="19"/>
        <v/>
      </c>
      <c r="BZ126" s="25" t="str">
        <f t="shared" si="20"/>
        <v/>
      </c>
      <c r="CA126" s="26" t="str">
        <f t="shared" si="21"/>
        <v/>
      </c>
      <c r="CB126" s="25" t="e">
        <f>IF(AND(#REF!="",#REF!="",#REF!="",#REF!=""),"",SUM(#REF!,#REF!,#REF!,#REF!,#REF!))</f>
        <v>#REF!</v>
      </c>
      <c r="CC126" s="26" t="str">
        <f t="shared" si="22"/>
        <v/>
      </c>
      <c r="CD126" s="23"/>
      <c r="CE126" s="23"/>
    </row>
    <row r="127" spans="1:83" ht="24.75" customHeight="1">
      <c r="A127" s="244">
        <v>121</v>
      </c>
      <c r="B127" s="245"/>
      <c r="C127" s="246"/>
      <c r="D127" s="247"/>
      <c r="E127" s="248"/>
      <c r="F127" s="249"/>
      <c r="G127" s="249"/>
      <c r="H127" s="250"/>
      <c r="I127" s="251"/>
      <c r="J127" s="252"/>
      <c r="K127" s="253"/>
      <c r="L127" s="370"/>
      <c r="M127" s="371"/>
      <c r="N127" s="371"/>
      <c r="O127" s="7"/>
      <c r="P127" s="31"/>
      <c r="Q127" s="34"/>
      <c r="R127" s="7"/>
      <c r="S127" s="459"/>
      <c r="T127" s="460"/>
      <c r="U127" s="460"/>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220</v>
      </c>
      <c r="AY127" s="66" t="s">
        <v>220</v>
      </c>
      <c r="AZ127" s="1"/>
      <c r="BA127" s="1"/>
      <c r="BB127" s="1"/>
      <c r="BC127" s="1"/>
      <c r="BD127" s="1"/>
      <c r="BP127" s="15"/>
      <c r="BQ127" s="25" t="str">
        <f t="shared" si="13"/>
        <v/>
      </c>
      <c r="BR127" s="26" t="str">
        <f t="shared" si="23"/>
        <v/>
      </c>
      <c r="BS127" s="26" t="str">
        <f t="shared" si="14"/>
        <v/>
      </c>
      <c r="BT127" s="25" t="str">
        <f t="shared" si="15"/>
        <v/>
      </c>
      <c r="BU127" s="26" t="str">
        <f t="shared" si="16"/>
        <v/>
      </c>
      <c r="BV127" s="25" t="e">
        <f>IF(AND(#REF!="",#REF!="",#REF!="",#REF!=""),"",SUM(#REF!,#REF!,#REF!,#REF!,#REF!))</f>
        <v>#REF!</v>
      </c>
      <c r="BW127" s="26" t="str">
        <f t="shared" si="17"/>
        <v/>
      </c>
      <c r="BX127" s="25" t="str">
        <f t="shared" si="18"/>
        <v/>
      </c>
      <c r="BY127" s="26" t="str">
        <f t="shared" si="19"/>
        <v/>
      </c>
      <c r="BZ127" s="25" t="str">
        <f t="shared" si="20"/>
        <v/>
      </c>
      <c r="CA127" s="26" t="str">
        <f t="shared" si="21"/>
        <v/>
      </c>
      <c r="CB127" s="25" t="e">
        <f>IF(AND(#REF!="",#REF!="",#REF!="",#REF!=""),"",SUM(#REF!,#REF!,#REF!,#REF!,#REF!))</f>
        <v>#REF!</v>
      </c>
      <c r="CC127" s="26" t="str">
        <f t="shared" si="22"/>
        <v/>
      </c>
      <c r="CD127" s="23" t="e">
        <f>IF(AND(#REF!="",#REF!="",#REF!="",#REF!=""),"",SUM(#REF!,#REF!,#REF!,#REF!))</f>
        <v>#REF!</v>
      </c>
      <c r="CE127" s="23" t="str">
        <f t="shared" ref="CE127:CE190" si="24">IFERROR(IF(CD127="","",IF($CD$5=100,ROUNDUP(CD127*20%,0),IF($CD$5=86,ROUNDUP((CD127/$CD$5)*$CE$5,0),IF($CD$5=66,ROUNDUP((CD127/$CD$5)*$CE$5,0),"")))),"")</f>
        <v/>
      </c>
    </row>
    <row r="128" spans="1:83" ht="24.75" customHeight="1">
      <c r="A128" s="244">
        <v>122</v>
      </c>
      <c r="B128" s="245"/>
      <c r="C128" s="246"/>
      <c r="D128" s="247"/>
      <c r="E128" s="248"/>
      <c r="F128" s="249"/>
      <c r="G128" s="249"/>
      <c r="H128" s="250"/>
      <c r="I128" s="251"/>
      <c r="J128" s="252"/>
      <c r="K128" s="253"/>
      <c r="L128" s="370"/>
      <c r="M128" s="371"/>
      <c r="N128" s="371"/>
      <c r="O128" s="7"/>
      <c r="P128" s="31"/>
      <c r="Q128" s="34"/>
      <c r="R128" s="7"/>
      <c r="S128" s="459"/>
      <c r="T128" s="460"/>
      <c r="U128" s="460"/>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220</v>
      </c>
      <c r="AY128" s="66" t="s">
        <v>220</v>
      </c>
      <c r="AZ128" s="1"/>
      <c r="BA128" s="1"/>
      <c r="BB128" s="1"/>
      <c r="BC128" s="1"/>
      <c r="BD128" s="1"/>
      <c r="BP128" s="15"/>
      <c r="BQ128" s="25" t="str">
        <f t="shared" si="13"/>
        <v/>
      </c>
      <c r="BR128" s="26" t="str">
        <f t="shared" si="23"/>
        <v/>
      </c>
      <c r="BS128" s="26" t="str">
        <f t="shared" si="14"/>
        <v/>
      </c>
      <c r="BT128" s="25" t="str">
        <f t="shared" si="15"/>
        <v/>
      </c>
      <c r="BU128" s="26" t="str">
        <f t="shared" si="16"/>
        <v/>
      </c>
      <c r="BV128" s="25" t="e">
        <f>IF(AND(#REF!="",#REF!="",#REF!="",#REF!=""),"",SUM(#REF!,#REF!,#REF!,#REF!,#REF!))</f>
        <v>#REF!</v>
      </c>
      <c r="BW128" s="26" t="str">
        <f t="shared" si="17"/>
        <v/>
      </c>
      <c r="BX128" s="25" t="str">
        <f t="shared" si="18"/>
        <v/>
      </c>
      <c r="BY128" s="26" t="str">
        <f t="shared" si="19"/>
        <v/>
      </c>
      <c r="BZ128" s="25" t="str">
        <f t="shared" si="20"/>
        <v/>
      </c>
      <c r="CA128" s="26" t="str">
        <f t="shared" si="21"/>
        <v/>
      </c>
      <c r="CB128" s="25" t="e">
        <f>IF(AND(#REF!="",#REF!="",#REF!="",#REF!=""),"",SUM(#REF!,#REF!,#REF!,#REF!,#REF!))</f>
        <v>#REF!</v>
      </c>
      <c r="CC128" s="26" t="str">
        <f t="shared" si="22"/>
        <v/>
      </c>
      <c r="CD128" s="23" t="e">
        <f>IF(AND(#REF!="",#REF!="",#REF!="",#REF!=""),"",SUM(#REF!,#REF!,#REF!,#REF!))</f>
        <v>#REF!</v>
      </c>
      <c r="CE128" s="23" t="str">
        <f t="shared" si="24"/>
        <v/>
      </c>
    </row>
    <row r="129" spans="1:83" ht="24.75" customHeight="1">
      <c r="A129" s="244">
        <v>123</v>
      </c>
      <c r="B129" s="245"/>
      <c r="C129" s="246"/>
      <c r="D129" s="247"/>
      <c r="E129" s="248"/>
      <c r="F129" s="249"/>
      <c r="G129" s="249"/>
      <c r="H129" s="250"/>
      <c r="I129" s="251"/>
      <c r="J129" s="252"/>
      <c r="K129" s="253"/>
      <c r="L129" s="370"/>
      <c r="M129" s="371"/>
      <c r="N129" s="371"/>
      <c r="O129" s="7"/>
      <c r="P129" s="31"/>
      <c r="Q129" s="34"/>
      <c r="R129" s="7"/>
      <c r="S129" s="459"/>
      <c r="T129" s="460"/>
      <c r="U129" s="460"/>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220</v>
      </c>
      <c r="AY129" s="66" t="s">
        <v>220</v>
      </c>
      <c r="AZ129" s="1"/>
      <c r="BA129" s="1"/>
      <c r="BB129" s="1"/>
      <c r="BC129" s="1"/>
      <c r="BD129" s="1"/>
      <c r="BP129" s="15"/>
      <c r="BQ129" s="25" t="str">
        <f t="shared" si="13"/>
        <v/>
      </c>
      <c r="BR129" s="26" t="str">
        <f t="shared" si="23"/>
        <v/>
      </c>
      <c r="BS129" s="26" t="str">
        <f t="shared" si="14"/>
        <v/>
      </c>
      <c r="BT129" s="25" t="str">
        <f t="shared" si="15"/>
        <v/>
      </c>
      <c r="BU129" s="26" t="str">
        <f t="shared" si="16"/>
        <v/>
      </c>
      <c r="BV129" s="25" t="e">
        <f>IF(AND(#REF!="",#REF!="",#REF!="",#REF!=""),"",SUM(#REF!,#REF!,#REF!,#REF!,#REF!))</f>
        <v>#REF!</v>
      </c>
      <c r="BW129" s="26" t="str">
        <f t="shared" si="17"/>
        <v/>
      </c>
      <c r="BX129" s="25" t="str">
        <f t="shared" si="18"/>
        <v/>
      </c>
      <c r="BY129" s="26" t="str">
        <f t="shared" si="19"/>
        <v/>
      </c>
      <c r="BZ129" s="25" t="str">
        <f t="shared" si="20"/>
        <v/>
      </c>
      <c r="CA129" s="26" t="str">
        <f t="shared" si="21"/>
        <v/>
      </c>
      <c r="CB129" s="25" t="e">
        <f>IF(AND(#REF!="",#REF!="",#REF!="",#REF!=""),"",SUM(#REF!,#REF!,#REF!,#REF!,#REF!))</f>
        <v>#REF!</v>
      </c>
      <c r="CC129" s="26" t="str">
        <f t="shared" si="22"/>
        <v/>
      </c>
      <c r="CD129" s="23" t="e">
        <f>IF(AND(#REF!="",#REF!="",#REF!="",#REF!=""),"",SUM(#REF!,#REF!,#REF!,#REF!))</f>
        <v>#REF!</v>
      </c>
      <c r="CE129" s="23" t="str">
        <f t="shared" si="24"/>
        <v/>
      </c>
    </row>
    <row r="130" spans="1:83" ht="24.75" customHeight="1">
      <c r="A130" s="244">
        <v>124</v>
      </c>
      <c r="B130" s="245"/>
      <c r="C130" s="246"/>
      <c r="D130" s="247"/>
      <c r="E130" s="248"/>
      <c r="F130" s="249"/>
      <c r="G130" s="249"/>
      <c r="H130" s="250"/>
      <c r="I130" s="251"/>
      <c r="J130" s="252"/>
      <c r="K130" s="253"/>
      <c r="L130" s="370"/>
      <c r="M130" s="371"/>
      <c r="N130" s="371"/>
      <c r="O130" s="7"/>
      <c r="P130" s="31"/>
      <c r="Q130" s="34"/>
      <c r="R130" s="7"/>
      <c r="S130" s="459"/>
      <c r="T130" s="460"/>
      <c r="U130" s="460"/>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220</v>
      </c>
      <c r="AY130" s="66" t="s">
        <v>220</v>
      </c>
      <c r="AZ130" s="1"/>
      <c r="BA130" s="1"/>
      <c r="BB130" s="1"/>
      <c r="BC130" s="1"/>
      <c r="BD130" s="1"/>
      <c r="BP130" s="15"/>
      <c r="BQ130" s="25" t="str">
        <f t="shared" si="13"/>
        <v/>
      </c>
      <c r="BR130" s="26" t="str">
        <f t="shared" si="23"/>
        <v/>
      </c>
      <c r="BS130" s="26" t="str">
        <f t="shared" si="14"/>
        <v/>
      </c>
      <c r="BT130" s="25" t="str">
        <f t="shared" si="15"/>
        <v/>
      </c>
      <c r="BU130" s="26" t="str">
        <f t="shared" si="16"/>
        <v/>
      </c>
      <c r="BV130" s="25" t="e">
        <f>IF(AND(#REF!="",#REF!="",#REF!="",#REF!=""),"",SUM(#REF!,#REF!,#REF!,#REF!,#REF!))</f>
        <v>#REF!</v>
      </c>
      <c r="BW130" s="26" t="str">
        <f t="shared" si="17"/>
        <v/>
      </c>
      <c r="BX130" s="25" t="str">
        <f t="shared" si="18"/>
        <v/>
      </c>
      <c r="BY130" s="26" t="str">
        <f t="shared" si="19"/>
        <v/>
      </c>
      <c r="BZ130" s="25" t="str">
        <f t="shared" si="20"/>
        <v/>
      </c>
      <c r="CA130" s="26" t="str">
        <f t="shared" si="21"/>
        <v/>
      </c>
      <c r="CB130" s="25" t="e">
        <f>IF(AND(#REF!="",#REF!="",#REF!="",#REF!=""),"",SUM(#REF!,#REF!,#REF!,#REF!,#REF!))</f>
        <v>#REF!</v>
      </c>
      <c r="CC130" s="26" t="str">
        <f t="shared" si="22"/>
        <v/>
      </c>
      <c r="CD130" s="23" t="e">
        <f>IF(AND(#REF!="",#REF!="",#REF!="",#REF!=""),"",SUM(#REF!,#REF!,#REF!,#REF!))</f>
        <v>#REF!</v>
      </c>
      <c r="CE130" s="23" t="str">
        <f t="shared" si="24"/>
        <v/>
      </c>
    </row>
    <row r="131" spans="1:83" ht="24.75" customHeight="1">
      <c r="A131" s="244">
        <v>125</v>
      </c>
      <c r="B131" s="245"/>
      <c r="C131" s="246"/>
      <c r="D131" s="247"/>
      <c r="E131" s="248"/>
      <c r="F131" s="249"/>
      <c r="G131" s="249"/>
      <c r="H131" s="250"/>
      <c r="I131" s="251"/>
      <c r="J131" s="252"/>
      <c r="K131" s="253"/>
      <c r="L131" s="370"/>
      <c r="M131" s="371"/>
      <c r="N131" s="371"/>
      <c r="O131" s="7"/>
      <c r="P131" s="31"/>
      <c r="Q131" s="34"/>
      <c r="R131" s="7"/>
      <c r="S131" s="459"/>
      <c r="T131" s="460"/>
      <c r="U131" s="460"/>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220</v>
      </c>
      <c r="AY131" s="66" t="s">
        <v>220</v>
      </c>
      <c r="AZ131" s="1"/>
      <c r="BA131" s="1"/>
      <c r="BB131" s="1"/>
      <c r="BC131" s="1"/>
      <c r="BD131" s="1"/>
      <c r="BP131" s="15"/>
      <c r="BQ131" s="25" t="str">
        <f t="shared" si="13"/>
        <v/>
      </c>
      <c r="BR131" s="26" t="str">
        <f t="shared" si="23"/>
        <v/>
      </c>
      <c r="BS131" s="26" t="str">
        <f t="shared" si="14"/>
        <v/>
      </c>
      <c r="BT131" s="25" t="str">
        <f t="shared" si="15"/>
        <v/>
      </c>
      <c r="BU131" s="26" t="str">
        <f t="shared" si="16"/>
        <v/>
      </c>
      <c r="BV131" s="25" t="e">
        <f>IF(AND(#REF!="",#REF!="",#REF!="",#REF!=""),"",SUM(#REF!,#REF!,#REF!,#REF!,#REF!))</f>
        <v>#REF!</v>
      </c>
      <c r="BW131" s="26" t="str">
        <f t="shared" si="17"/>
        <v/>
      </c>
      <c r="BX131" s="25" t="str">
        <f t="shared" si="18"/>
        <v/>
      </c>
      <c r="BY131" s="26" t="str">
        <f t="shared" si="19"/>
        <v/>
      </c>
      <c r="BZ131" s="25" t="str">
        <f t="shared" si="20"/>
        <v/>
      </c>
      <c r="CA131" s="26" t="str">
        <f t="shared" si="21"/>
        <v/>
      </c>
      <c r="CB131" s="25" t="e">
        <f>IF(AND(#REF!="",#REF!="",#REF!="",#REF!=""),"",SUM(#REF!,#REF!,#REF!,#REF!,#REF!))</f>
        <v>#REF!</v>
      </c>
      <c r="CC131" s="26" t="str">
        <f t="shared" si="22"/>
        <v/>
      </c>
      <c r="CD131" s="23" t="e">
        <f>IF(AND(#REF!="",#REF!="",#REF!="",#REF!=""),"",SUM(#REF!,#REF!,#REF!,#REF!))</f>
        <v>#REF!</v>
      </c>
      <c r="CE131" s="23" t="str">
        <f t="shared" si="24"/>
        <v/>
      </c>
    </row>
    <row r="132" spans="1:83" ht="24.75" customHeight="1">
      <c r="A132" s="244">
        <v>126</v>
      </c>
      <c r="B132" s="245"/>
      <c r="C132" s="246"/>
      <c r="D132" s="247"/>
      <c r="E132" s="248"/>
      <c r="F132" s="249"/>
      <c r="G132" s="249"/>
      <c r="H132" s="250"/>
      <c r="I132" s="251"/>
      <c r="J132" s="252"/>
      <c r="K132" s="253"/>
      <c r="L132" s="370"/>
      <c r="M132" s="371"/>
      <c r="N132" s="371"/>
      <c r="O132" s="7"/>
      <c r="P132" s="31"/>
      <c r="Q132" s="34"/>
      <c r="R132" s="7"/>
      <c r="S132" s="459"/>
      <c r="T132" s="460"/>
      <c r="U132" s="460"/>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220</v>
      </c>
      <c r="AY132" s="66" t="s">
        <v>220</v>
      </c>
      <c r="AZ132" s="1"/>
      <c r="BA132" s="1"/>
      <c r="BB132" s="1"/>
      <c r="BC132" s="1"/>
      <c r="BD132" s="1"/>
      <c r="BP132" s="15"/>
      <c r="BQ132" s="25" t="str">
        <f t="shared" si="13"/>
        <v/>
      </c>
      <c r="BR132" s="26" t="str">
        <f t="shared" si="23"/>
        <v/>
      </c>
      <c r="BS132" s="26" t="str">
        <f t="shared" si="14"/>
        <v/>
      </c>
      <c r="BT132" s="25" t="str">
        <f t="shared" si="15"/>
        <v/>
      </c>
      <c r="BU132" s="26" t="str">
        <f t="shared" si="16"/>
        <v/>
      </c>
      <c r="BV132" s="25" t="e">
        <f>IF(AND(#REF!="",#REF!="",#REF!="",#REF!=""),"",SUM(#REF!,#REF!,#REF!,#REF!,#REF!))</f>
        <v>#REF!</v>
      </c>
      <c r="BW132" s="26" t="str">
        <f t="shared" si="17"/>
        <v/>
      </c>
      <c r="BX132" s="25" t="str">
        <f t="shared" si="18"/>
        <v/>
      </c>
      <c r="BY132" s="26" t="str">
        <f t="shared" si="19"/>
        <v/>
      </c>
      <c r="BZ132" s="25" t="str">
        <f t="shared" si="20"/>
        <v/>
      </c>
      <c r="CA132" s="26" t="str">
        <f t="shared" si="21"/>
        <v/>
      </c>
      <c r="CB132" s="25" t="e">
        <f>IF(AND(#REF!="",#REF!="",#REF!="",#REF!=""),"",SUM(#REF!,#REF!,#REF!,#REF!,#REF!))</f>
        <v>#REF!</v>
      </c>
      <c r="CC132" s="26" t="str">
        <f t="shared" si="22"/>
        <v/>
      </c>
      <c r="CD132" s="23" t="e">
        <f>IF(AND(#REF!="",#REF!="",#REF!="",#REF!=""),"",SUM(#REF!,#REF!,#REF!,#REF!))</f>
        <v>#REF!</v>
      </c>
      <c r="CE132" s="23" t="str">
        <f t="shared" si="24"/>
        <v/>
      </c>
    </row>
    <row r="133" spans="1:83" ht="24.75" customHeight="1">
      <c r="A133" s="244">
        <v>127</v>
      </c>
      <c r="B133" s="245"/>
      <c r="C133" s="246"/>
      <c r="D133" s="247"/>
      <c r="E133" s="248"/>
      <c r="F133" s="249"/>
      <c r="G133" s="249"/>
      <c r="H133" s="250"/>
      <c r="I133" s="251"/>
      <c r="J133" s="252"/>
      <c r="K133" s="253"/>
      <c r="L133" s="370"/>
      <c r="M133" s="371"/>
      <c r="N133" s="371"/>
      <c r="O133" s="7"/>
      <c r="P133" s="31"/>
      <c r="Q133" s="34"/>
      <c r="R133" s="7"/>
      <c r="S133" s="459"/>
      <c r="T133" s="460"/>
      <c r="U133" s="460"/>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220</v>
      </c>
      <c r="AY133" s="66" t="s">
        <v>220</v>
      </c>
      <c r="AZ133" s="1"/>
      <c r="BA133" s="1"/>
      <c r="BB133" s="1"/>
      <c r="BC133" s="1"/>
      <c r="BD133" s="1"/>
      <c r="BP133" s="15"/>
      <c r="BQ133" s="25" t="str">
        <f t="shared" si="13"/>
        <v/>
      </c>
      <c r="BR133" s="26" t="str">
        <f t="shared" si="23"/>
        <v/>
      </c>
      <c r="BS133" s="26" t="str">
        <f t="shared" si="14"/>
        <v/>
      </c>
      <c r="BT133" s="25" t="str">
        <f t="shared" si="15"/>
        <v/>
      </c>
      <c r="BU133" s="26" t="str">
        <f t="shared" si="16"/>
        <v/>
      </c>
      <c r="BV133" s="25" t="e">
        <f>IF(AND(#REF!="",#REF!="",#REF!="",#REF!=""),"",SUM(#REF!,#REF!,#REF!,#REF!,#REF!))</f>
        <v>#REF!</v>
      </c>
      <c r="BW133" s="26" t="str">
        <f t="shared" si="17"/>
        <v/>
      </c>
      <c r="BX133" s="25" t="str">
        <f t="shared" si="18"/>
        <v/>
      </c>
      <c r="BY133" s="26" t="str">
        <f t="shared" si="19"/>
        <v/>
      </c>
      <c r="BZ133" s="25" t="str">
        <f t="shared" si="20"/>
        <v/>
      </c>
      <c r="CA133" s="26" t="str">
        <f t="shared" si="21"/>
        <v/>
      </c>
      <c r="CB133" s="25" t="e">
        <f>IF(AND(#REF!="",#REF!="",#REF!="",#REF!=""),"",SUM(#REF!,#REF!,#REF!,#REF!,#REF!))</f>
        <v>#REF!</v>
      </c>
      <c r="CC133" s="26" t="str">
        <f t="shared" si="22"/>
        <v/>
      </c>
      <c r="CD133" s="23" t="e">
        <f>IF(AND(#REF!="",#REF!="",#REF!="",#REF!=""),"",SUM(#REF!,#REF!,#REF!,#REF!))</f>
        <v>#REF!</v>
      </c>
      <c r="CE133" s="23" t="str">
        <f t="shared" si="24"/>
        <v/>
      </c>
    </row>
    <row r="134" spans="1:83" ht="24.75" customHeight="1">
      <c r="A134" s="244">
        <v>128</v>
      </c>
      <c r="B134" s="245"/>
      <c r="C134" s="246"/>
      <c r="D134" s="247"/>
      <c r="E134" s="248"/>
      <c r="F134" s="249"/>
      <c r="G134" s="249"/>
      <c r="H134" s="250"/>
      <c r="I134" s="251"/>
      <c r="J134" s="252"/>
      <c r="K134" s="253"/>
      <c r="L134" s="370"/>
      <c r="M134" s="371"/>
      <c r="N134" s="371"/>
      <c r="O134" s="7"/>
      <c r="P134" s="31"/>
      <c r="Q134" s="34"/>
      <c r="R134" s="7"/>
      <c r="S134" s="459"/>
      <c r="T134" s="460"/>
      <c r="U134" s="460"/>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220</v>
      </c>
      <c r="AY134" s="66" t="s">
        <v>220</v>
      </c>
      <c r="AZ134" s="1"/>
      <c r="BA134" s="1"/>
      <c r="BB134" s="1"/>
      <c r="BC134" s="1"/>
      <c r="BD134" s="1"/>
      <c r="BP134" s="15"/>
      <c r="BQ134" s="25" t="str">
        <f t="shared" si="13"/>
        <v/>
      </c>
      <c r="BR134" s="26" t="str">
        <f t="shared" si="23"/>
        <v/>
      </c>
      <c r="BS134" s="26" t="str">
        <f t="shared" si="14"/>
        <v/>
      </c>
      <c r="BT134" s="25" t="str">
        <f t="shared" si="15"/>
        <v/>
      </c>
      <c r="BU134" s="26" t="str">
        <f t="shared" si="16"/>
        <v/>
      </c>
      <c r="BV134" s="25" t="e">
        <f>IF(AND(#REF!="",#REF!="",#REF!="",#REF!=""),"",SUM(#REF!,#REF!,#REF!,#REF!,#REF!))</f>
        <v>#REF!</v>
      </c>
      <c r="BW134" s="26" t="str">
        <f t="shared" si="17"/>
        <v/>
      </c>
      <c r="BX134" s="25" t="str">
        <f t="shared" si="18"/>
        <v/>
      </c>
      <c r="BY134" s="26" t="str">
        <f t="shared" si="19"/>
        <v/>
      </c>
      <c r="BZ134" s="25" t="str">
        <f t="shared" si="20"/>
        <v/>
      </c>
      <c r="CA134" s="26" t="str">
        <f t="shared" si="21"/>
        <v/>
      </c>
      <c r="CB134" s="25" t="e">
        <f>IF(AND(#REF!="",#REF!="",#REF!="",#REF!=""),"",SUM(#REF!,#REF!,#REF!,#REF!,#REF!))</f>
        <v>#REF!</v>
      </c>
      <c r="CC134" s="26" t="str">
        <f t="shared" si="22"/>
        <v/>
      </c>
      <c r="CD134" s="23" t="e">
        <f>IF(AND(#REF!="",#REF!="",#REF!="",#REF!=""),"",SUM(#REF!,#REF!,#REF!,#REF!))</f>
        <v>#REF!</v>
      </c>
      <c r="CE134" s="23" t="str">
        <f t="shared" si="24"/>
        <v/>
      </c>
    </row>
    <row r="135" spans="1:83" ht="24.75" customHeight="1">
      <c r="A135" s="244">
        <v>129</v>
      </c>
      <c r="B135" s="245"/>
      <c r="C135" s="246"/>
      <c r="D135" s="247"/>
      <c r="E135" s="248"/>
      <c r="F135" s="249"/>
      <c r="G135" s="249"/>
      <c r="H135" s="250"/>
      <c r="I135" s="251"/>
      <c r="J135" s="252"/>
      <c r="K135" s="253"/>
      <c r="L135" s="370"/>
      <c r="M135" s="371"/>
      <c r="N135" s="371"/>
      <c r="O135" s="7"/>
      <c r="P135" s="31"/>
      <c r="Q135" s="34"/>
      <c r="R135" s="7"/>
      <c r="S135" s="459"/>
      <c r="T135" s="460"/>
      <c r="U135" s="460"/>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220</v>
      </c>
      <c r="AY135" s="66" t="s">
        <v>220</v>
      </c>
      <c r="AZ135" s="1"/>
      <c r="BA135" s="1"/>
      <c r="BB135" s="1"/>
      <c r="BC135" s="1"/>
      <c r="BD135" s="1"/>
      <c r="BP135" s="15"/>
      <c r="BQ135" s="25" t="str">
        <f t="shared" si="13"/>
        <v/>
      </c>
      <c r="BR135" s="26" t="str">
        <f t="shared" ref="BR135:BR166" si="25">IF(AND(L135="",M135="",N135="",P135=""),"",SUM(L135,M135,N135,O135,P135))</f>
        <v/>
      </c>
      <c r="BS135" s="26" t="str">
        <f t="shared" si="14"/>
        <v/>
      </c>
      <c r="BT135" s="25" t="str">
        <f t="shared" si="15"/>
        <v/>
      </c>
      <c r="BU135" s="26" t="str">
        <f t="shared" si="16"/>
        <v/>
      </c>
      <c r="BV135" s="25" t="e">
        <f>IF(AND(#REF!="",#REF!="",#REF!="",#REF!=""),"",SUM(#REF!,#REF!,#REF!,#REF!,#REF!))</f>
        <v>#REF!</v>
      </c>
      <c r="BW135" s="26" t="str">
        <f t="shared" si="17"/>
        <v/>
      </c>
      <c r="BX135" s="25" t="str">
        <f t="shared" si="18"/>
        <v/>
      </c>
      <c r="BY135" s="26" t="str">
        <f t="shared" si="19"/>
        <v/>
      </c>
      <c r="BZ135" s="25" t="str">
        <f t="shared" si="20"/>
        <v/>
      </c>
      <c r="CA135" s="26" t="str">
        <f t="shared" si="21"/>
        <v/>
      </c>
      <c r="CB135" s="25" t="e">
        <f>IF(AND(#REF!="",#REF!="",#REF!="",#REF!=""),"",SUM(#REF!,#REF!,#REF!,#REF!,#REF!))</f>
        <v>#REF!</v>
      </c>
      <c r="CC135" s="26" t="str">
        <f t="shared" si="22"/>
        <v/>
      </c>
      <c r="CD135" s="23" t="e">
        <f>IF(AND(#REF!="",#REF!="",#REF!="",#REF!=""),"",SUM(#REF!,#REF!,#REF!,#REF!))</f>
        <v>#REF!</v>
      </c>
      <c r="CE135" s="23" t="str">
        <f t="shared" si="24"/>
        <v/>
      </c>
    </row>
    <row r="136" spans="1:83" ht="24.75" customHeight="1">
      <c r="A136" s="244">
        <v>130</v>
      </c>
      <c r="B136" s="245"/>
      <c r="C136" s="246"/>
      <c r="D136" s="247"/>
      <c r="E136" s="248"/>
      <c r="F136" s="249"/>
      <c r="G136" s="249"/>
      <c r="H136" s="250"/>
      <c r="I136" s="251"/>
      <c r="J136" s="252"/>
      <c r="K136" s="253"/>
      <c r="L136" s="370"/>
      <c r="M136" s="371"/>
      <c r="N136" s="371"/>
      <c r="O136" s="7"/>
      <c r="P136" s="31"/>
      <c r="Q136" s="34"/>
      <c r="R136" s="7"/>
      <c r="S136" s="459"/>
      <c r="T136" s="460"/>
      <c r="U136" s="460"/>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220</v>
      </c>
      <c r="AY136" s="66" t="s">
        <v>220</v>
      </c>
      <c r="AZ136" s="1"/>
      <c r="BA136" s="1"/>
      <c r="BB136" s="1"/>
      <c r="BC136" s="1"/>
      <c r="BD136" s="1"/>
      <c r="BP136" s="15"/>
      <c r="BQ136" s="25" t="str">
        <f t="shared" ref="BQ136:BQ199" si="26">IF(I136="","",I136)</f>
        <v/>
      </c>
      <c r="BR136" s="26" t="str">
        <f t="shared" si="25"/>
        <v/>
      </c>
      <c r="BS136" s="26" t="str">
        <f t="shared" ref="BS136:BS199" si="27">IFERROR(IF(BR136="","",ROUNDUP(BR136*20%,0)),"")</f>
        <v/>
      </c>
      <c r="BT136" s="25" t="str">
        <f t="shared" ref="BT136:BT199" si="28">IF(AND(S136="",T136="",U136="",W136=""),"",SUM(S136,T136,U136,V136,W136))</f>
        <v/>
      </c>
      <c r="BU136" s="26" t="str">
        <f t="shared" ref="BU136:BU199" si="29">IFERROR(IF(BT136="","",ROUNDUP(BT136*20%,0)),"")</f>
        <v/>
      </c>
      <c r="BV136" s="25" t="e">
        <f>IF(AND(#REF!="",#REF!="",#REF!="",#REF!=""),"",SUM(#REF!,#REF!,#REF!,#REF!,#REF!))</f>
        <v>#REF!</v>
      </c>
      <c r="BW136" s="26" t="str">
        <f t="shared" ref="BW136:BW199" si="30">IFERROR(IF(BV136="","",ROUNDUP(BV136*20%,0)),"")</f>
        <v/>
      </c>
      <c r="BX136" s="25" t="str">
        <f t="shared" ref="BX136:BX199" si="31">IF(AND(Z136="",AA136="",AB136="",AD136=""),"",SUM(Z136,AA136,AB136,AC136,AD136))</f>
        <v/>
      </c>
      <c r="BY136" s="26" t="str">
        <f t="shared" ref="BY136:BY199" si="32">IFERROR(IF(BX136="","",ROUNDUP(BX136*20%,0)),"")</f>
        <v/>
      </c>
      <c r="BZ136" s="25" t="str">
        <f t="shared" ref="BZ136:BZ199" si="33">IF(AND(AG136="",AH136="",AI136="",AK136=""),"",SUM(AG136,AH136,AI136,AJ136,AK136))</f>
        <v/>
      </c>
      <c r="CA136" s="26" t="str">
        <f t="shared" ref="CA136:CA199" si="34">IFERROR(IF(BZ136="","",ROUNDUP(BZ136*20%,0)),"")</f>
        <v/>
      </c>
      <c r="CB136" s="25" t="e">
        <f>IF(AND(#REF!="",#REF!="",#REF!="",#REF!=""),"",SUM(#REF!,#REF!,#REF!,#REF!,#REF!))</f>
        <v>#REF!</v>
      </c>
      <c r="CC136" s="26" t="str">
        <f t="shared" ref="CC136:CC199" si="35">IFERROR(IF(CB136="","",ROUNDUP(CB136*20%,0)),"")</f>
        <v/>
      </c>
      <c r="CD136" s="23" t="e">
        <f>IF(AND(#REF!="",#REF!="",#REF!="",#REF!=""),"",SUM(#REF!,#REF!,#REF!,#REF!))</f>
        <v>#REF!</v>
      </c>
      <c r="CE136" s="23" t="str">
        <f t="shared" si="24"/>
        <v/>
      </c>
    </row>
    <row r="137" spans="1:83" ht="24.75" customHeight="1">
      <c r="A137" s="244">
        <v>131</v>
      </c>
      <c r="B137" s="245"/>
      <c r="C137" s="246"/>
      <c r="D137" s="247"/>
      <c r="E137" s="248"/>
      <c r="F137" s="249"/>
      <c r="G137" s="249"/>
      <c r="H137" s="250"/>
      <c r="I137" s="251"/>
      <c r="J137" s="252"/>
      <c r="K137" s="253"/>
      <c r="L137" s="370"/>
      <c r="M137" s="371"/>
      <c r="N137" s="371"/>
      <c r="O137" s="7"/>
      <c r="P137" s="31"/>
      <c r="Q137" s="34"/>
      <c r="R137" s="7"/>
      <c r="S137" s="459"/>
      <c r="T137" s="460"/>
      <c r="U137" s="460"/>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220</v>
      </c>
      <c r="AY137" s="66" t="s">
        <v>220</v>
      </c>
      <c r="AZ137" s="1"/>
      <c r="BA137" s="1"/>
      <c r="BB137" s="1"/>
      <c r="BC137" s="1"/>
      <c r="BD137" s="1"/>
      <c r="BP137" s="15"/>
      <c r="BQ137" s="25" t="str">
        <f t="shared" si="26"/>
        <v/>
      </c>
      <c r="BR137" s="26" t="str">
        <f t="shared" si="25"/>
        <v/>
      </c>
      <c r="BS137" s="26" t="str">
        <f t="shared" si="27"/>
        <v/>
      </c>
      <c r="BT137" s="25" t="str">
        <f t="shared" si="28"/>
        <v/>
      </c>
      <c r="BU137" s="26" t="str">
        <f t="shared" si="29"/>
        <v/>
      </c>
      <c r="BV137" s="25" t="e">
        <f>IF(AND(#REF!="",#REF!="",#REF!="",#REF!=""),"",SUM(#REF!,#REF!,#REF!,#REF!,#REF!))</f>
        <v>#REF!</v>
      </c>
      <c r="BW137" s="26" t="str">
        <f t="shared" si="30"/>
        <v/>
      </c>
      <c r="BX137" s="25" t="str">
        <f t="shared" si="31"/>
        <v/>
      </c>
      <c r="BY137" s="26" t="str">
        <f t="shared" si="32"/>
        <v/>
      </c>
      <c r="BZ137" s="25" t="str">
        <f t="shared" si="33"/>
        <v/>
      </c>
      <c r="CA137" s="26" t="str">
        <f t="shared" si="34"/>
        <v/>
      </c>
      <c r="CB137" s="25" t="e">
        <f>IF(AND(#REF!="",#REF!="",#REF!="",#REF!=""),"",SUM(#REF!,#REF!,#REF!,#REF!,#REF!))</f>
        <v>#REF!</v>
      </c>
      <c r="CC137" s="26" t="str">
        <f t="shared" si="35"/>
        <v/>
      </c>
      <c r="CD137" s="23" t="e">
        <f>IF(AND(#REF!="",#REF!="",#REF!="",#REF!=""),"",SUM(#REF!,#REF!,#REF!,#REF!))</f>
        <v>#REF!</v>
      </c>
      <c r="CE137" s="23" t="str">
        <f t="shared" si="24"/>
        <v/>
      </c>
    </row>
    <row r="138" spans="1:83" ht="24.75" customHeight="1">
      <c r="A138" s="244">
        <v>132</v>
      </c>
      <c r="B138" s="245"/>
      <c r="C138" s="246"/>
      <c r="D138" s="247"/>
      <c r="E138" s="248"/>
      <c r="F138" s="249"/>
      <c r="G138" s="249"/>
      <c r="H138" s="250"/>
      <c r="I138" s="251"/>
      <c r="J138" s="252"/>
      <c r="K138" s="253"/>
      <c r="L138" s="370"/>
      <c r="M138" s="371"/>
      <c r="N138" s="371"/>
      <c r="O138" s="7"/>
      <c r="P138" s="31"/>
      <c r="Q138" s="34"/>
      <c r="R138" s="7"/>
      <c r="S138" s="459"/>
      <c r="T138" s="460"/>
      <c r="U138" s="460"/>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220</v>
      </c>
      <c r="AY138" s="66" t="s">
        <v>220</v>
      </c>
      <c r="AZ138" s="1"/>
      <c r="BA138" s="1"/>
      <c r="BB138" s="1"/>
      <c r="BC138" s="1"/>
      <c r="BD138" s="1"/>
      <c r="BP138" s="15"/>
      <c r="BQ138" s="25" t="str">
        <f t="shared" si="26"/>
        <v/>
      </c>
      <c r="BR138" s="26" t="str">
        <f t="shared" si="25"/>
        <v/>
      </c>
      <c r="BS138" s="26" t="str">
        <f t="shared" si="27"/>
        <v/>
      </c>
      <c r="BT138" s="25" t="str">
        <f t="shared" si="28"/>
        <v/>
      </c>
      <c r="BU138" s="26" t="str">
        <f t="shared" si="29"/>
        <v/>
      </c>
      <c r="BV138" s="25" t="e">
        <f>IF(AND(#REF!="",#REF!="",#REF!="",#REF!=""),"",SUM(#REF!,#REF!,#REF!,#REF!,#REF!))</f>
        <v>#REF!</v>
      </c>
      <c r="BW138" s="26" t="str">
        <f t="shared" si="30"/>
        <v/>
      </c>
      <c r="BX138" s="25" t="str">
        <f t="shared" si="31"/>
        <v/>
      </c>
      <c r="BY138" s="26" t="str">
        <f t="shared" si="32"/>
        <v/>
      </c>
      <c r="BZ138" s="25" t="str">
        <f t="shared" si="33"/>
        <v/>
      </c>
      <c r="CA138" s="26" t="str">
        <f t="shared" si="34"/>
        <v/>
      </c>
      <c r="CB138" s="25" t="e">
        <f>IF(AND(#REF!="",#REF!="",#REF!="",#REF!=""),"",SUM(#REF!,#REF!,#REF!,#REF!,#REF!))</f>
        <v>#REF!</v>
      </c>
      <c r="CC138" s="26" t="str">
        <f t="shared" si="35"/>
        <v/>
      </c>
      <c r="CD138" s="23" t="e">
        <f>IF(AND(#REF!="",#REF!="",#REF!="",#REF!=""),"",SUM(#REF!,#REF!,#REF!,#REF!))</f>
        <v>#REF!</v>
      </c>
      <c r="CE138" s="23" t="str">
        <f t="shared" si="24"/>
        <v/>
      </c>
    </row>
    <row r="139" spans="1:83" ht="24.75" customHeight="1">
      <c r="A139" s="244">
        <v>133</v>
      </c>
      <c r="B139" s="245"/>
      <c r="C139" s="246"/>
      <c r="D139" s="247"/>
      <c r="E139" s="248"/>
      <c r="F139" s="249"/>
      <c r="G139" s="249"/>
      <c r="H139" s="250"/>
      <c r="I139" s="251"/>
      <c r="J139" s="252"/>
      <c r="K139" s="253"/>
      <c r="L139" s="370"/>
      <c r="M139" s="371"/>
      <c r="N139" s="371"/>
      <c r="O139" s="7"/>
      <c r="P139" s="31"/>
      <c r="Q139" s="34"/>
      <c r="R139" s="7"/>
      <c r="S139" s="459"/>
      <c r="T139" s="460"/>
      <c r="U139" s="460"/>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220</v>
      </c>
      <c r="AY139" s="66" t="s">
        <v>220</v>
      </c>
      <c r="AZ139" s="1"/>
      <c r="BA139" s="1"/>
      <c r="BB139" s="1"/>
      <c r="BC139" s="1"/>
      <c r="BD139" s="1"/>
      <c r="BP139" s="15"/>
      <c r="BQ139" s="25" t="str">
        <f t="shared" si="26"/>
        <v/>
      </c>
      <c r="BR139" s="26" t="str">
        <f t="shared" si="25"/>
        <v/>
      </c>
      <c r="BS139" s="26" t="str">
        <f t="shared" si="27"/>
        <v/>
      </c>
      <c r="BT139" s="25" t="str">
        <f t="shared" si="28"/>
        <v/>
      </c>
      <c r="BU139" s="26" t="str">
        <f t="shared" si="29"/>
        <v/>
      </c>
      <c r="BV139" s="25" t="e">
        <f>IF(AND(#REF!="",#REF!="",#REF!="",#REF!=""),"",SUM(#REF!,#REF!,#REF!,#REF!,#REF!))</f>
        <v>#REF!</v>
      </c>
      <c r="BW139" s="26" t="str">
        <f t="shared" si="30"/>
        <v/>
      </c>
      <c r="BX139" s="25" t="str">
        <f t="shared" si="31"/>
        <v/>
      </c>
      <c r="BY139" s="26" t="str">
        <f t="shared" si="32"/>
        <v/>
      </c>
      <c r="BZ139" s="25" t="str">
        <f t="shared" si="33"/>
        <v/>
      </c>
      <c r="CA139" s="26" t="str">
        <f t="shared" si="34"/>
        <v/>
      </c>
      <c r="CB139" s="25" t="e">
        <f>IF(AND(#REF!="",#REF!="",#REF!="",#REF!=""),"",SUM(#REF!,#REF!,#REF!,#REF!,#REF!))</f>
        <v>#REF!</v>
      </c>
      <c r="CC139" s="26" t="str">
        <f t="shared" si="35"/>
        <v/>
      </c>
      <c r="CD139" s="23" t="e">
        <f>IF(AND(#REF!="",#REF!="",#REF!="",#REF!=""),"",SUM(#REF!,#REF!,#REF!,#REF!))</f>
        <v>#REF!</v>
      </c>
      <c r="CE139" s="23" t="str">
        <f t="shared" si="24"/>
        <v/>
      </c>
    </row>
    <row r="140" spans="1:83" ht="24.75" customHeight="1">
      <c r="A140" s="244">
        <v>134</v>
      </c>
      <c r="B140" s="245"/>
      <c r="C140" s="246"/>
      <c r="D140" s="247"/>
      <c r="E140" s="248"/>
      <c r="F140" s="249"/>
      <c r="G140" s="249"/>
      <c r="H140" s="250"/>
      <c r="I140" s="251"/>
      <c r="J140" s="252"/>
      <c r="K140" s="253"/>
      <c r="L140" s="370"/>
      <c r="M140" s="371"/>
      <c r="N140" s="371"/>
      <c r="O140" s="7"/>
      <c r="P140" s="31"/>
      <c r="Q140" s="34"/>
      <c r="R140" s="7"/>
      <c r="S140" s="459"/>
      <c r="T140" s="460"/>
      <c r="U140" s="460"/>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220</v>
      </c>
      <c r="AY140" s="66" t="s">
        <v>220</v>
      </c>
      <c r="AZ140" s="1"/>
      <c r="BA140" s="1"/>
      <c r="BB140" s="1"/>
      <c r="BC140" s="1"/>
      <c r="BD140" s="1"/>
      <c r="BP140" s="15"/>
      <c r="BQ140" s="25" t="str">
        <f t="shared" si="26"/>
        <v/>
      </c>
      <c r="BR140" s="26" t="str">
        <f t="shared" si="25"/>
        <v/>
      </c>
      <c r="BS140" s="26" t="str">
        <f t="shared" si="27"/>
        <v/>
      </c>
      <c r="BT140" s="25" t="str">
        <f t="shared" si="28"/>
        <v/>
      </c>
      <c r="BU140" s="26" t="str">
        <f t="shared" si="29"/>
        <v/>
      </c>
      <c r="BV140" s="25" t="e">
        <f>IF(AND(#REF!="",#REF!="",#REF!="",#REF!=""),"",SUM(#REF!,#REF!,#REF!,#REF!,#REF!))</f>
        <v>#REF!</v>
      </c>
      <c r="BW140" s="26" t="str">
        <f t="shared" si="30"/>
        <v/>
      </c>
      <c r="BX140" s="25" t="str">
        <f t="shared" si="31"/>
        <v/>
      </c>
      <c r="BY140" s="26" t="str">
        <f t="shared" si="32"/>
        <v/>
      </c>
      <c r="BZ140" s="25" t="str">
        <f t="shared" si="33"/>
        <v/>
      </c>
      <c r="CA140" s="26" t="str">
        <f t="shared" si="34"/>
        <v/>
      </c>
      <c r="CB140" s="25" t="e">
        <f>IF(AND(#REF!="",#REF!="",#REF!="",#REF!=""),"",SUM(#REF!,#REF!,#REF!,#REF!,#REF!))</f>
        <v>#REF!</v>
      </c>
      <c r="CC140" s="26" t="str">
        <f t="shared" si="35"/>
        <v/>
      </c>
      <c r="CD140" s="23" t="e">
        <f>IF(AND(#REF!="",#REF!="",#REF!="",#REF!=""),"",SUM(#REF!,#REF!,#REF!,#REF!))</f>
        <v>#REF!</v>
      </c>
      <c r="CE140" s="23" t="str">
        <f t="shared" si="24"/>
        <v/>
      </c>
    </row>
    <row r="141" spans="1:83" ht="24.75" customHeight="1">
      <c r="A141" s="244">
        <v>135</v>
      </c>
      <c r="B141" s="245"/>
      <c r="C141" s="246"/>
      <c r="D141" s="247"/>
      <c r="E141" s="248"/>
      <c r="F141" s="249"/>
      <c r="G141" s="249"/>
      <c r="H141" s="250"/>
      <c r="I141" s="251"/>
      <c r="J141" s="252"/>
      <c r="K141" s="253"/>
      <c r="L141" s="370"/>
      <c r="M141" s="371"/>
      <c r="N141" s="371"/>
      <c r="O141" s="7"/>
      <c r="P141" s="31"/>
      <c r="Q141" s="34"/>
      <c r="R141" s="7"/>
      <c r="S141" s="459"/>
      <c r="T141" s="460"/>
      <c r="U141" s="460"/>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220</v>
      </c>
      <c r="AY141" s="66" t="s">
        <v>220</v>
      </c>
      <c r="AZ141" s="1"/>
      <c r="BA141" s="1"/>
      <c r="BB141" s="1"/>
      <c r="BC141" s="1"/>
      <c r="BD141" s="1"/>
      <c r="BP141" s="15"/>
      <c r="BQ141" s="25" t="str">
        <f t="shared" si="26"/>
        <v/>
      </c>
      <c r="BR141" s="26" t="str">
        <f t="shared" si="25"/>
        <v/>
      </c>
      <c r="BS141" s="26" t="str">
        <f t="shared" si="27"/>
        <v/>
      </c>
      <c r="BT141" s="25" t="str">
        <f t="shared" si="28"/>
        <v/>
      </c>
      <c r="BU141" s="26" t="str">
        <f t="shared" si="29"/>
        <v/>
      </c>
      <c r="BV141" s="25" t="e">
        <f>IF(AND(#REF!="",#REF!="",#REF!="",#REF!=""),"",SUM(#REF!,#REF!,#REF!,#REF!,#REF!))</f>
        <v>#REF!</v>
      </c>
      <c r="BW141" s="26" t="str">
        <f t="shared" si="30"/>
        <v/>
      </c>
      <c r="BX141" s="25" t="str">
        <f t="shared" si="31"/>
        <v/>
      </c>
      <c r="BY141" s="26" t="str">
        <f t="shared" si="32"/>
        <v/>
      </c>
      <c r="BZ141" s="25" t="str">
        <f t="shared" si="33"/>
        <v/>
      </c>
      <c r="CA141" s="26" t="str">
        <f t="shared" si="34"/>
        <v/>
      </c>
      <c r="CB141" s="25" t="e">
        <f>IF(AND(#REF!="",#REF!="",#REF!="",#REF!=""),"",SUM(#REF!,#REF!,#REF!,#REF!,#REF!))</f>
        <v>#REF!</v>
      </c>
      <c r="CC141" s="26" t="str">
        <f t="shared" si="35"/>
        <v/>
      </c>
      <c r="CD141" s="23" t="e">
        <f>IF(AND(#REF!="",#REF!="",#REF!="",#REF!=""),"",SUM(#REF!,#REF!,#REF!,#REF!))</f>
        <v>#REF!</v>
      </c>
      <c r="CE141" s="23" t="str">
        <f t="shared" si="24"/>
        <v/>
      </c>
    </row>
    <row r="142" spans="1:83" ht="24.75" customHeight="1">
      <c r="A142" s="244">
        <v>136</v>
      </c>
      <c r="B142" s="245"/>
      <c r="C142" s="246"/>
      <c r="D142" s="247"/>
      <c r="E142" s="248"/>
      <c r="F142" s="249"/>
      <c r="G142" s="249"/>
      <c r="H142" s="250"/>
      <c r="I142" s="251"/>
      <c r="J142" s="252"/>
      <c r="K142" s="253"/>
      <c r="L142" s="370"/>
      <c r="M142" s="371"/>
      <c r="N142" s="371"/>
      <c r="O142" s="7"/>
      <c r="P142" s="31"/>
      <c r="Q142" s="34"/>
      <c r="R142" s="7"/>
      <c r="S142" s="459"/>
      <c r="T142" s="460"/>
      <c r="U142" s="460"/>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220</v>
      </c>
      <c r="AY142" s="66" t="s">
        <v>220</v>
      </c>
      <c r="AZ142" s="1"/>
      <c r="BA142" s="1"/>
      <c r="BB142" s="1"/>
      <c r="BC142" s="1"/>
      <c r="BD142" s="1"/>
      <c r="BP142" s="15"/>
      <c r="BQ142" s="25" t="str">
        <f t="shared" si="26"/>
        <v/>
      </c>
      <c r="BR142" s="26" t="str">
        <f t="shared" si="25"/>
        <v/>
      </c>
      <c r="BS142" s="26" t="str">
        <f t="shared" si="27"/>
        <v/>
      </c>
      <c r="BT142" s="25" t="str">
        <f t="shared" si="28"/>
        <v/>
      </c>
      <c r="BU142" s="26" t="str">
        <f t="shared" si="29"/>
        <v/>
      </c>
      <c r="BV142" s="25" t="e">
        <f>IF(AND(#REF!="",#REF!="",#REF!="",#REF!=""),"",SUM(#REF!,#REF!,#REF!,#REF!,#REF!))</f>
        <v>#REF!</v>
      </c>
      <c r="BW142" s="26" t="str">
        <f t="shared" si="30"/>
        <v/>
      </c>
      <c r="BX142" s="25" t="str">
        <f t="shared" si="31"/>
        <v/>
      </c>
      <c r="BY142" s="26" t="str">
        <f t="shared" si="32"/>
        <v/>
      </c>
      <c r="BZ142" s="25" t="str">
        <f t="shared" si="33"/>
        <v/>
      </c>
      <c r="CA142" s="26" t="str">
        <f t="shared" si="34"/>
        <v/>
      </c>
      <c r="CB142" s="25" t="e">
        <f>IF(AND(#REF!="",#REF!="",#REF!="",#REF!=""),"",SUM(#REF!,#REF!,#REF!,#REF!,#REF!))</f>
        <v>#REF!</v>
      </c>
      <c r="CC142" s="26" t="str">
        <f t="shared" si="35"/>
        <v/>
      </c>
      <c r="CD142" s="23" t="e">
        <f>IF(AND(#REF!="",#REF!="",#REF!="",#REF!=""),"",SUM(#REF!,#REF!,#REF!,#REF!))</f>
        <v>#REF!</v>
      </c>
      <c r="CE142" s="23" t="str">
        <f t="shared" si="24"/>
        <v/>
      </c>
    </row>
    <row r="143" spans="1:83" ht="24.75" customHeight="1">
      <c r="A143" s="244">
        <v>137</v>
      </c>
      <c r="B143" s="245"/>
      <c r="C143" s="246"/>
      <c r="D143" s="247"/>
      <c r="E143" s="248"/>
      <c r="F143" s="249"/>
      <c r="G143" s="249"/>
      <c r="H143" s="250"/>
      <c r="I143" s="251"/>
      <c r="J143" s="252"/>
      <c r="K143" s="253"/>
      <c r="L143" s="370"/>
      <c r="M143" s="371"/>
      <c r="N143" s="371"/>
      <c r="O143" s="7"/>
      <c r="P143" s="31"/>
      <c r="Q143" s="34"/>
      <c r="R143" s="7"/>
      <c r="S143" s="459"/>
      <c r="T143" s="460"/>
      <c r="U143" s="460"/>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220</v>
      </c>
      <c r="AY143" s="66" t="s">
        <v>220</v>
      </c>
      <c r="AZ143" s="1"/>
      <c r="BA143" s="1"/>
      <c r="BB143" s="1"/>
      <c r="BC143" s="1"/>
      <c r="BD143" s="1"/>
      <c r="BP143" s="15"/>
      <c r="BQ143" s="25" t="str">
        <f t="shared" si="26"/>
        <v/>
      </c>
      <c r="BR143" s="26" t="str">
        <f t="shared" si="25"/>
        <v/>
      </c>
      <c r="BS143" s="26" t="str">
        <f t="shared" si="27"/>
        <v/>
      </c>
      <c r="BT143" s="25" t="str">
        <f t="shared" si="28"/>
        <v/>
      </c>
      <c r="BU143" s="26" t="str">
        <f t="shared" si="29"/>
        <v/>
      </c>
      <c r="BV143" s="25" t="e">
        <f>IF(AND(#REF!="",#REF!="",#REF!="",#REF!=""),"",SUM(#REF!,#REF!,#REF!,#REF!,#REF!))</f>
        <v>#REF!</v>
      </c>
      <c r="BW143" s="26" t="str">
        <f t="shared" si="30"/>
        <v/>
      </c>
      <c r="BX143" s="25" t="str">
        <f t="shared" si="31"/>
        <v/>
      </c>
      <c r="BY143" s="26" t="str">
        <f t="shared" si="32"/>
        <v/>
      </c>
      <c r="BZ143" s="25" t="str">
        <f t="shared" si="33"/>
        <v/>
      </c>
      <c r="CA143" s="26" t="str">
        <f t="shared" si="34"/>
        <v/>
      </c>
      <c r="CB143" s="25" t="e">
        <f>IF(AND(#REF!="",#REF!="",#REF!="",#REF!=""),"",SUM(#REF!,#REF!,#REF!,#REF!,#REF!))</f>
        <v>#REF!</v>
      </c>
      <c r="CC143" s="26" t="str">
        <f t="shared" si="35"/>
        <v/>
      </c>
      <c r="CD143" s="23" t="e">
        <f>IF(AND(#REF!="",#REF!="",#REF!="",#REF!=""),"",SUM(#REF!,#REF!,#REF!,#REF!))</f>
        <v>#REF!</v>
      </c>
      <c r="CE143" s="23" t="str">
        <f t="shared" si="24"/>
        <v/>
      </c>
    </row>
    <row r="144" spans="1:83" ht="24.75" customHeight="1">
      <c r="A144" s="244">
        <v>138</v>
      </c>
      <c r="B144" s="245"/>
      <c r="C144" s="246"/>
      <c r="D144" s="247"/>
      <c r="E144" s="248"/>
      <c r="F144" s="249"/>
      <c r="G144" s="249"/>
      <c r="H144" s="250"/>
      <c r="I144" s="251"/>
      <c r="J144" s="252"/>
      <c r="K144" s="253"/>
      <c r="L144" s="370"/>
      <c r="M144" s="371"/>
      <c r="N144" s="371"/>
      <c r="O144" s="7"/>
      <c r="P144" s="31"/>
      <c r="Q144" s="34"/>
      <c r="R144" s="7"/>
      <c r="S144" s="459"/>
      <c r="T144" s="460"/>
      <c r="U144" s="460"/>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220</v>
      </c>
      <c r="AY144" s="66" t="s">
        <v>220</v>
      </c>
      <c r="AZ144" s="1"/>
      <c r="BA144" s="1"/>
      <c r="BB144" s="1"/>
      <c r="BC144" s="1"/>
      <c r="BD144" s="1"/>
      <c r="BP144" s="15"/>
      <c r="BQ144" s="25" t="str">
        <f t="shared" si="26"/>
        <v/>
      </c>
      <c r="BR144" s="26" t="str">
        <f t="shared" si="25"/>
        <v/>
      </c>
      <c r="BS144" s="26" t="str">
        <f t="shared" si="27"/>
        <v/>
      </c>
      <c r="BT144" s="25" t="str">
        <f t="shared" si="28"/>
        <v/>
      </c>
      <c r="BU144" s="26" t="str">
        <f t="shared" si="29"/>
        <v/>
      </c>
      <c r="BV144" s="25" t="e">
        <f>IF(AND(#REF!="",#REF!="",#REF!="",#REF!=""),"",SUM(#REF!,#REF!,#REF!,#REF!,#REF!))</f>
        <v>#REF!</v>
      </c>
      <c r="BW144" s="26" t="str">
        <f t="shared" si="30"/>
        <v/>
      </c>
      <c r="BX144" s="25" t="str">
        <f t="shared" si="31"/>
        <v/>
      </c>
      <c r="BY144" s="26" t="str">
        <f t="shared" si="32"/>
        <v/>
      </c>
      <c r="BZ144" s="25" t="str">
        <f t="shared" si="33"/>
        <v/>
      </c>
      <c r="CA144" s="26" t="str">
        <f t="shared" si="34"/>
        <v/>
      </c>
      <c r="CB144" s="25" t="e">
        <f>IF(AND(#REF!="",#REF!="",#REF!="",#REF!=""),"",SUM(#REF!,#REF!,#REF!,#REF!,#REF!))</f>
        <v>#REF!</v>
      </c>
      <c r="CC144" s="26" t="str">
        <f t="shared" si="35"/>
        <v/>
      </c>
      <c r="CD144" s="23" t="e">
        <f>IF(AND(#REF!="",#REF!="",#REF!="",#REF!=""),"",SUM(#REF!,#REF!,#REF!,#REF!))</f>
        <v>#REF!</v>
      </c>
      <c r="CE144" s="23" t="str">
        <f t="shared" si="24"/>
        <v/>
      </c>
    </row>
    <row r="145" spans="1:83" ht="24.75" customHeight="1">
      <c r="A145" s="244">
        <v>139</v>
      </c>
      <c r="B145" s="245"/>
      <c r="C145" s="246"/>
      <c r="D145" s="247"/>
      <c r="E145" s="248"/>
      <c r="F145" s="249"/>
      <c r="G145" s="249"/>
      <c r="H145" s="250"/>
      <c r="I145" s="251"/>
      <c r="J145" s="252"/>
      <c r="K145" s="253"/>
      <c r="L145" s="370"/>
      <c r="M145" s="371"/>
      <c r="N145" s="371"/>
      <c r="O145" s="7"/>
      <c r="P145" s="31"/>
      <c r="Q145" s="34"/>
      <c r="R145" s="7"/>
      <c r="S145" s="459"/>
      <c r="T145" s="460"/>
      <c r="U145" s="460"/>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220</v>
      </c>
      <c r="AY145" s="66" t="s">
        <v>220</v>
      </c>
      <c r="AZ145" s="1"/>
      <c r="BA145" s="1"/>
      <c r="BB145" s="1"/>
      <c r="BC145" s="1"/>
      <c r="BD145" s="1"/>
      <c r="BP145" s="15"/>
      <c r="BQ145" s="25" t="str">
        <f t="shared" si="26"/>
        <v/>
      </c>
      <c r="BR145" s="26" t="str">
        <f t="shared" si="25"/>
        <v/>
      </c>
      <c r="BS145" s="26" t="str">
        <f t="shared" si="27"/>
        <v/>
      </c>
      <c r="BT145" s="25" t="str">
        <f t="shared" si="28"/>
        <v/>
      </c>
      <c r="BU145" s="26" t="str">
        <f t="shared" si="29"/>
        <v/>
      </c>
      <c r="BV145" s="25" t="e">
        <f>IF(AND(#REF!="",#REF!="",#REF!="",#REF!=""),"",SUM(#REF!,#REF!,#REF!,#REF!,#REF!))</f>
        <v>#REF!</v>
      </c>
      <c r="BW145" s="26" t="str">
        <f t="shared" si="30"/>
        <v/>
      </c>
      <c r="BX145" s="25" t="str">
        <f t="shared" si="31"/>
        <v/>
      </c>
      <c r="BY145" s="26" t="str">
        <f t="shared" si="32"/>
        <v/>
      </c>
      <c r="BZ145" s="25" t="str">
        <f t="shared" si="33"/>
        <v/>
      </c>
      <c r="CA145" s="26" t="str">
        <f t="shared" si="34"/>
        <v/>
      </c>
      <c r="CB145" s="25" t="e">
        <f>IF(AND(#REF!="",#REF!="",#REF!="",#REF!=""),"",SUM(#REF!,#REF!,#REF!,#REF!,#REF!))</f>
        <v>#REF!</v>
      </c>
      <c r="CC145" s="26" t="str">
        <f t="shared" si="35"/>
        <v/>
      </c>
      <c r="CD145" s="23" t="e">
        <f>IF(AND(#REF!="",#REF!="",#REF!="",#REF!=""),"",SUM(#REF!,#REF!,#REF!,#REF!))</f>
        <v>#REF!</v>
      </c>
      <c r="CE145" s="23" t="str">
        <f t="shared" si="24"/>
        <v/>
      </c>
    </row>
    <row r="146" spans="1:83" ht="24.75" customHeight="1">
      <c r="A146" s="244">
        <v>140</v>
      </c>
      <c r="B146" s="245"/>
      <c r="C146" s="246"/>
      <c r="D146" s="247"/>
      <c r="E146" s="248"/>
      <c r="F146" s="249"/>
      <c r="G146" s="249"/>
      <c r="H146" s="250"/>
      <c r="I146" s="251"/>
      <c r="J146" s="252"/>
      <c r="K146" s="253"/>
      <c r="L146" s="370"/>
      <c r="M146" s="371"/>
      <c r="N146" s="371"/>
      <c r="O146" s="7"/>
      <c r="P146" s="31"/>
      <c r="Q146" s="34"/>
      <c r="R146" s="7"/>
      <c r="S146" s="459"/>
      <c r="T146" s="460"/>
      <c r="U146" s="460"/>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220</v>
      </c>
      <c r="AY146" s="66" t="s">
        <v>220</v>
      </c>
      <c r="AZ146" s="1"/>
      <c r="BA146" s="1"/>
      <c r="BB146" s="1"/>
      <c r="BC146" s="1"/>
      <c r="BD146" s="1"/>
      <c r="BP146" s="15"/>
      <c r="BQ146" s="25" t="str">
        <f t="shared" si="26"/>
        <v/>
      </c>
      <c r="BR146" s="26" t="str">
        <f t="shared" si="25"/>
        <v/>
      </c>
      <c r="BS146" s="26" t="str">
        <f t="shared" si="27"/>
        <v/>
      </c>
      <c r="BT146" s="25" t="str">
        <f t="shared" si="28"/>
        <v/>
      </c>
      <c r="BU146" s="26" t="str">
        <f t="shared" si="29"/>
        <v/>
      </c>
      <c r="BV146" s="25" t="e">
        <f>IF(AND(#REF!="",#REF!="",#REF!="",#REF!=""),"",SUM(#REF!,#REF!,#REF!,#REF!,#REF!))</f>
        <v>#REF!</v>
      </c>
      <c r="BW146" s="26" t="str">
        <f t="shared" si="30"/>
        <v/>
      </c>
      <c r="BX146" s="25" t="str">
        <f t="shared" si="31"/>
        <v/>
      </c>
      <c r="BY146" s="26" t="str">
        <f t="shared" si="32"/>
        <v/>
      </c>
      <c r="BZ146" s="25" t="str">
        <f t="shared" si="33"/>
        <v/>
      </c>
      <c r="CA146" s="26" t="str">
        <f t="shared" si="34"/>
        <v/>
      </c>
      <c r="CB146" s="25" t="e">
        <f>IF(AND(#REF!="",#REF!="",#REF!="",#REF!=""),"",SUM(#REF!,#REF!,#REF!,#REF!,#REF!))</f>
        <v>#REF!</v>
      </c>
      <c r="CC146" s="26" t="str">
        <f t="shared" si="35"/>
        <v/>
      </c>
      <c r="CD146" s="23" t="e">
        <f>IF(AND(#REF!="",#REF!="",#REF!="",#REF!=""),"",SUM(#REF!,#REF!,#REF!,#REF!))</f>
        <v>#REF!</v>
      </c>
      <c r="CE146" s="23" t="str">
        <f t="shared" si="24"/>
        <v/>
      </c>
    </row>
    <row r="147" spans="1:83" ht="24.75" customHeight="1">
      <c r="A147" s="244">
        <v>141</v>
      </c>
      <c r="B147" s="245"/>
      <c r="C147" s="246"/>
      <c r="D147" s="247"/>
      <c r="E147" s="248"/>
      <c r="F147" s="249"/>
      <c r="G147" s="249"/>
      <c r="H147" s="250"/>
      <c r="I147" s="251"/>
      <c r="J147" s="252"/>
      <c r="K147" s="253"/>
      <c r="L147" s="370"/>
      <c r="M147" s="371"/>
      <c r="N147" s="371"/>
      <c r="O147" s="7"/>
      <c r="P147" s="31"/>
      <c r="Q147" s="34"/>
      <c r="R147" s="7"/>
      <c r="S147" s="459"/>
      <c r="T147" s="460"/>
      <c r="U147" s="460"/>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220</v>
      </c>
      <c r="AY147" s="66" t="s">
        <v>220</v>
      </c>
      <c r="AZ147" s="1"/>
      <c r="BA147" s="1"/>
      <c r="BB147" s="1"/>
      <c r="BC147" s="1"/>
      <c r="BD147" s="1"/>
      <c r="BP147" s="15"/>
      <c r="BQ147" s="25" t="str">
        <f t="shared" si="26"/>
        <v/>
      </c>
      <c r="BR147" s="26" t="str">
        <f t="shared" si="25"/>
        <v/>
      </c>
      <c r="BS147" s="26" t="str">
        <f t="shared" si="27"/>
        <v/>
      </c>
      <c r="BT147" s="25" t="str">
        <f t="shared" si="28"/>
        <v/>
      </c>
      <c r="BU147" s="26" t="str">
        <f t="shared" si="29"/>
        <v/>
      </c>
      <c r="BV147" s="25" t="e">
        <f>IF(AND(#REF!="",#REF!="",#REF!="",#REF!=""),"",SUM(#REF!,#REF!,#REF!,#REF!,#REF!))</f>
        <v>#REF!</v>
      </c>
      <c r="BW147" s="26" t="str">
        <f t="shared" si="30"/>
        <v/>
      </c>
      <c r="BX147" s="25" t="str">
        <f t="shared" si="31"/>
        <v/>
      </c>
      <c r="BY147" s="26" t="str">
        <f t="shared" si="32"/>
        <v/>
      </c>
      <c r="BZ147" s="25" t="str">
        <f t="shared" si="33"/>
        <v/>
      </c>
      <c r="CA147" s="26" t="str">
        <f t="shared" si="34"/>
        <v/>
      </c>
      <c r="CB147" s="25" t="e">
        <f>IF(AND(#REF!="",#REF!="",#REF!="",#REF!=""),"",SUM(#REF!,#REF!,#REF!,#REF!,#REF!))</f>
        <v>#REF!</v>
      </c>
      <c r="CC147" s="26" t="str">
        <f t="shared" si="35"/>
        <v/>
      </c>
      <c r="CD147" s="23" t="e">
        <f>IF(AND(#REF!="",#REF!="",#REF!="",#REF!=""),"",SUM(#REF!,#REF!,#REF!,#REF!))</f>
        <v>#REF!</v>
      </c>
      <c r="CE147" s="23" t="str">
        <f t="shared" si="24"/>
        <v/>
      </c>
    </row>
    <row r="148" spans="1:83" ht="24.75" customHeight="1">
      <c r="A148" s="244">
        <v>142</v>
      </c>
      <c r="B148" s="245"/>
      <c r="C148" s="246"/>
      <c r="D148" s="247"/>
      <c r="E148" s="248"/>
      <c r="F148" s="249"/>
      <c r="G148" s="249"/>
      <c r="H148" s="250"/>
      <c r="I148" s="251"/>
      <c r="J148" s="252"/>
      <c r="K148" s="253"/>
      <c r="L148" s="370"/>
      <c r="M148" s="371"/>
      <c r="N148" s="371"/>
      <c r="O148" s="7"/>
      <c r="P148" s="31"/>
      <c r="Q148" s="34"/>
      <c r="R148" s="7"/>
      <c r="S148" s="459"/>
      <c r="T148" s="460"/>
      <c r="U148" s="460"/>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220</v>
      </c>
      <c r="AY148" s="66" t="s">
        <v>220</v>
      </c>
      <c r="AZ148" s="1"/>
      <c r="BA148" s="1"/>
      <c r="BB148" s="1"/>
      <c r="BC148" s="1"/>
      <c r="BD148" s="1"/>
      <c r="BP148" s="15"/>
      <c r="BQ148" s="25" t="str">
        <f t="shared" si="26"/>
        <v/>
      </c>
      <c r="BR148" s="26" t="str">
        <f t="shared" si="25"/>
        <v/>
      </c>
      <c r="BS148" s="26" t="str">
        <f t="shared" si="27"/>
        <v/>
      </c>
      <c r="BT148" s="25" t="str">
        <f t="shared" si="28"/>
        <v/>
      </c>
      <c r="BU148" s="26" t="str">
        <f t="shared" si="29"/>
        <v/>
      </c>
      <c r="BV148" s="25" t="e">
        <f>IF(AND(#REF!="",#REF!="",#REF!="",#REF!=""),"",SUM(#REF!,#REF!,#REF!,#REF!,#REF!))</f>
        <v>#REF!</v>
      </c>
      <c r="BW148" s="26" t="str">
        <f t="shared" si="30"/>
        <v/>
      </c>
      <c r="BX148" s="25" t="str">
        <f t="shared" si="31"/>
        <v/>
      </c>
      <c r="BY148" s="26" t="str">
        <f t="shared" si="32"/>
        <v/>
      </c>
      <c r="BZ148" s="25" t="str">
        <f t="shared" si="33"/>
        <v/>
      </c>
      <c r="CA148" s="26" t="str">
        <f t="shared" si="34"/>
        <v/>
      </c>
      <c r="CB148" s="25" t="e">
        <f>IF(AND(#REF!="",#REF!="",#REF!="",#REF!=""),"",SUM(#REF!,#REF!,#REF!,#REF!,#REF!))</f>
        <v>#REF!</v>
      </c>
      <c r="CC148" s="26" t="str">
        <f t="shared" si="35"/>
        <v/>
      </c>
      <c r="CD148" s="23" t="e">
        <f>IF(AND(#REF!="",#REF!="",#REF!="",#REF!=""),"",SUM(#REF!,#REF!,#REF!,#REF!))</f>
        <v>#REF!</v>
      </c>
      <c r="CE148" s="23" t="str">
        <f t="shared" si="24"/>
        <v/>
      </c>
    </row>
    <row r="149" spans="1:83" ht="24.75" customHeight="1">
      <c r="A149" s="244">
        <v>143</v>
      </c>
      <c r="B149" s="245"/>
      <c r="C149" s="246"/>
      <c r="D149" s="247"/>
      <c r="E149" s="248"/>
      <c r="F149" s="249"/>
      <c r="G149" s="249"/>
      <c r="H149" s="250"/>
      <c r="I149" s="251"/>
      <c r="J149" s="252"/>
      <c r="K149" s="253"/>
      <c r="L149" s="370"/>
      <c r="M149" s="371"/>
      <c r="N149" s="371"/>
      <c r="O149" s="7"/>
      <c r="P149" s="31"/>
      <c r="Q149" s="34"/>
      <c r="R149" s="7"/>
      <c r="S149" s="459"/>
      <c r="T149" s="460"/>
      <c r="U149" s="460"/>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220</v>
      </c>
      <c r="AY149" s="66" t="s">
        <v>220</v>
      </c>
      <c r="AZ149" s="1"/>
      <c r="BA149" s="1"/>
      <c r="BB149" s="1"/>
      <c r="BC149" s="1"/>
      <c r="BD149" s="1"/>
      <c r="BP149" s="15"/>
      <c r="BQ149" s="25" t="str">
        <f t="shared" si="26"/>
        <v/>
      </c>
      <c r="BR149" s="26" t="str">
        <f t="shared" si="25"/>
        <v/>
      </c>
      <c r="BS149" s="26" t="str">
        <f t="shared" si="27"/>
        <v/>
      </c>
      <c r="BT149" s="25" t="str">
        <f t="shared" si="28"/>
        <v/>
      </c>
      <c r="BU149" s="26" t="str">
        <f t="shared" si="29"/>
        <v/>
      </c>
      <c r="BV149" s="25" t="e">
        <f>IF(AND(#REF!="",#REF!="",#REF!="",#REF!=""),"",SUM(#REF!,#REF!,#REF!,#REF!,#REF!))</f>
        <v>#REF!</v>
      </c>
      <c r="BW149" s="26" t="str">
        <f t="shared" si="30"/>
        <v/>
      </c>
      <c r="BX149" s="25" t="str">
        <f t="shared" si="31"/>
        <v/>
      </c>
      <c r="BY149" s="26" t="str">
        <f t="shared" si="32"/>
        <v/>
      </c>
      <c r="BZ149" s="25" t="str">
        <f t="shared" si="33"/>
        <v/>
      </c>
      <c r="CA149" s="26" t="str">
        <f t="shared" si="34"/>
        <v/>
      </c>
      <c r="CB149" s="25" t="e">
        <f>IF(AND(#REF!="",#REF!="",#REF!="",#REF!=""),"",SUM(#REF!,#REF!,#REF!,#REF!,#REF!))</f>
        <v>#REF!</v>
      </c>
      <c r="CC149" s="26" t="str">
        <f t="shared" si="35"/>
        <v/>
      </c>
      <c r="CD149" s="23" t="e">
        <f>IF(AND(#REF!="",#REF!="",#REF!="",#REF!=""),"",SUM(#REF!,#REF!,#REF!,#REF!))</f>
        <v>#REF!</v>
      </c>
      <c r="CE149" s="23" t="str">
        <f t="shared" si="24"/>
        <v/>
      </c>
    </row>
    <row r="150" spans="1:83" ht="24.75" customHeight="1">
      <c r="A150" s="244">
        <v>144</v>
      </c>
      <c r="B150" s="245"/>
      <c r="C150" s="246"/>
      <c r="D150" s="247"/>
      <c r="E150" s="248"/>
      <c r="F150" s="249"/>
      <c r="G150" s="249"/>
      <c r="H150" s="250"/>
      <c r="I150" s="251"/>
      <c r="J150" s="252"/>
      <c r="K150" s="253"/>
      <c r="L150" s="370"/>
      <c r="M150" s="371"/>
      <c r="N150" s="371"/>
      <c r="O150" s="7"/>
      <c r="P150" s="31"/>
      <c r="Q150" s="34"/>
      <c r="R150" s="7"/>
      <c r="S150" s="459"/>
      <c r="T150" s="460"/>
      <c r="U150" s="460"/>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220</v>
      </c>
      <c r="AY150" s="66" t="s">
        <v>220</v>
      </c>
      <c r="AZ150" s="1"/>
      <c r="BA150" s="1"/>
      <c r="BB150" s="1"/>
      <c r="BC150" s="1"/>
      <c r="BD150" s="1"/>
      <c r="BP150" s="15"/>
      <c r="BQ150" s="25" t="str">
        <f t="shared" si="26"/>
        <v/>
      </c>
      <c r="BR150" s="26" t="str">
        <f t="shared" si="25"/>
        <v/>
      </c>
      <c r="BS150" s="26" t="str">
        <f t="shared" si="27"/>
        <v/>
      </c>
      <c r="BT150" s="25" t="str">
        <f t="shared" si="28"/>
        <v/>
      </c>
      <c r="BU150" s="26" t="str">
        <f t="shared" si="29"/>
        <v/>
      </c>
      <c r="BV150" s="25" t="e">
        <f>IF(AND(#REF!="",#REF!="",#REF!="",#REF!=""),"",SUM(#REF!,#REF!,#REF!,#REF!,#REF!))</f>
        <v>#REF!</v>
      </c>
      <c r="BW150" s="26" t="str">
        <f t="shared" si="30"/>
        <v/>
      </c>
      <c r="BX150" s="25" t="str">
        <f t="shared" si="31"/>
        <v/>
      </c>
      <c r="BY150" s="26" t="str">
        <f t="shared" si="32"/>
        <v/>
      </c>
      <c r="BZ150" s="25" t="str">
        <f t="shared" si="33"/>
        <v/>
      </c>
      <c r="CA150" s="26" t="str">
        <f t="shared" si="34"/>
        <v/>
      </c>
      <c r="CB150" s="25" t="e">
        <f>IF(AND(#REF!="",#REF!="",#REF!="",#REF!=""),"",SUM(#REF!,#REF!,#REF!,#REF!,#REF!))</f>
        <v>#REF!</v>
      </c>
      <c r="CC150" s="26" t="str">
        <f t="shared" si="35"/>
        <v/>
      </c>
      <c r="CD150" s="23" t="e">
        <f>IF(AND(#REF!="",#REF!="",#REF!="",#REF!=""),"",SUM(#REF!,#REF!,#REF!,#REF!))</f>
        <v>#REF!</v>
      </c>
      <c r="CE150" s="23" t="str">
        <f t="shared" si="24"/>
        <v/>
      </c>
    </row>
    <row r="151" spans="1:83" ht="24.75" customHeight="1">
      <c r="A151" s="244">
        <v>145</v>
      </c>
      <c r="B151" s="245"/>
      <c r="C151" s="246"/>
      <c r="D151" s="247"/>
      <c r="E151" s="248"/>
      <c r="F151" s="249"/>
      <c r="G151" s="249"/>
      <c r="H151" s="250"/>
      <c r="I151" s="251"/>
      <c r="J151" s="252"/>
      <c r="K151" s="253"/>
      <c r="L151" s="370"/>
      <c r="M151" s="371"/>
      <c r="N151" s="371"/>
      <c r="O151" s="7"/>
      <c r="P151" s="31"/>
      <c r="Q151" s="34"/>
      <c r="R151" s="7"/>
      <c r="S151" s="459"/>
      <c r="T151" s="460"/>
      <c r="U151" s="460"/>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220</v>
      </c>
      <c r="AY151" s="66" t="s">
        <v>220</v>
      </c>
      <c r="AZ151" s="1"/>
      <c r="BA151" s="1"/>
      <c r="BB151" s="1"/>
      <c r="BC151" s="1"/>
      <c r="BD151" s="1"/>
      <c r="BP151" s="15"/>
      <c r="BQ151" s="25" t="str">
        <f t="shared" si="26"/>
        <v/>
      </c>
      <c r="BR151" s="26" t="str">
        <f t="shared" si="25"/>
        <v/>
      </c>
      <c r="BS151" s="26" t="str">
        <f t="shared" si="27"/>
        <v/>
      </c>
      <c r="BT151" s="25" t="str">
        <f t="shared" si="28"/>
        <v/>
      </c>
      <c r="BU151" s="26" t="str">
        <f t="shared" si="29"/>
        <v/>
      </c>
      <c r="BV151" s="25" t="e">
        <f>IF(AND(#REF!="",#REF!="",#REF!="",#REF!=""),"",SUM(#REF!,#REF!,#REF!,#REF!,#REF!))</f>
        <v>#REF!</v>
      </c>
      <c r="BW151" s="26" t="str">
        <f t="shared" si="30"/>
        <v/>
      </c>
      <c r="BX151" s="25" t="str">
        <f t="shared" si="31"/>
        <v/>
      </c>
      <c r="BY151" s="26" t="str">
        <f t="shared" si="32"/>
        <v/>
      </c>
      <c r="BZ151" s="25" t="str">
        <f t="shared" si="33"/>
        <v/>
      </c>
      <c r="CA151" s="26" t="str">
        <f t="shared" si="34"/>
        <v/>
      </c>
      <c r="CB151" s="25" t="e">
        <f>IF(AND(#REF!="",#REF!="",#REF!="",#REF!=""),"",SUM(#REF!,#REF!,#REF!,#REF!,#REF!))</f>
        <v>#REF!</v>
      </c>
      <c r="CC151" s="26" t="str">
        <f t="shared" si="35"/>
        <v/>
      </c>
      <c r="CD151" s="23" t="e">
        <f>IF(AND(#REF!="",#REF!="",#REF!="",#REF!=""),"",SUM(#REF!,#REF!,#REF!,#REF!))</f>
        <v>#REF!</v>
      </c>
      <c r="CE151" s="23" t="str">
        <f t="shared" si="24"/>
        <v/>
      </c>
    </row>
    <row r="152" spans="1:83" ht="24.75" customHeight="1">
      <c r="A152" s="244">
        <v>146</v>
      </c>
      <c r="B152" s="245"/>
      <c r="C152" s="246"/>
      <c r="D152" s="247"/>
      <c r="E152" s="248"/>
      <c r="F152" s="249"/>
      <c r="G152" s="249"/>
      <c r="H152" s="250"/>
      <c r="I152" s="251"/>
      <c r="J152" s="252"/>
      <c r="K152" s="253"/>
      <c r="L152" s="370"/>
      <c r="M152" s="371"/>
      <c r="N152" s="371"/>
      <c r="O152" s="7"/>
      <c r="P152" s="31"/>
      <c r="Q152" s="34"/>
      <c r="R152" s="7"/>
      <c r="S152" s="459"/>
      <c r="T152" s="460"/>
      <c r="U152" s="460"/>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220</v>
      </c>
      <c r="AY152" s="66" t="s">
        <v>220</v>
      </c>
      <c r="AZ152" s="1"/>
      <c r="BA152" s="1"/>
      <c r="BB152" s="1"/>
      <c r="BC152" s="1"/>
      <c r="BD152" s="1"/>
      <c r="BP152" s="15"/>
      <c r="BQ152" s="25" t="str">
        <f t="shared" si="26"/>
        <v/>
      </c>
      <c r="BR152" s="26" t="str">
        <f t="shared" si="25"/>
        <v/>
      </c>
      <c r="BS152" s="26" t="str">
        <f t="shared" si="27"/>
        <v/>
      </c>
      <c r="BT152" s="25" t="str">
        <f t="shared" si="28"/>
        <v/>
      </c>
      <c r="BU152" s="26" t="str">
        <f t="shared" si="29"/>
        <v/>
      </c>
      <c r="BV152" s="25" t="e">
        <f>IF(AND(#REF!="",#REF!="",#REF!="",#REF!=""),"",SUM(#REF!,#REF!,#REF!,#REF!,#REF!))</f>
        <v>#REF!</v>
      </c>
      <c r="BW152" s="26" t="str">
        <f t="shared" si="30"/>
        <v/>
      </c>
      <c r="BX152" s="25" t="str">
        <f t="shared" si="31"/>
        <v/>
      </c>
      <c r="BY152" s="26" t="str">
        <f t="shared" si="32"/>
        <v/>
      </c>
      <c r="BZ152" s="25" t="str">
        <f t="shared" si="33"/>
        <v/>
      </c>
      <c r="CA152" s="26" t="str">
        <f t="shared" si="34"/>
        <v/>
      </c>
      <c r="CB152" s="25" t="e">
        <f>IF(AND(#REF!="",#REF!="",#REF!="",#REF!=""),"",SUM(#REF!,#REF!,#REF!,#REF!,#REF!))</f>
        <v>#REF!</v>
      </c>
      <c r="CC152" s="26" t="str">
        <f t="shared" si="35"/>
        <v/>
      </c>
      <c r="CD152" s="23" t="e">
        <f>IF(AND(#REF!="",#REF!="",#REF!="",#REF!=""),"",SUM(#REF!,#REF!,#REF!,#REF!))</f>
        <v>#REF!</v>
      </c>
      <c r="CE152" s="23" t="str">
        <f t="shared" si="24"/>
        <v/>
      </c>
    </row>
    <row r="153" spans="1:83" ht="24.75" customHeight="1">
      <c r="A153" s="244">
        <v>147</v>
      </c>
      <c r="B153" s="245"/>
      <c r="C153" s="246"/>
      <c r="D153" s="247"/>
      <c r="E153" s="248"/>
      <c r="F153" s="249"/>
      <c r="G153" s="249"/>
      <c r="H153" s="250"/>
      <c r="I153" s="251"/>
      <c r="J153" s="252"/>
      <c r="K153" s="253"/>
      <c r="L153" s="370"/>
      <c r="M153" s="371"/>
      <c r="N153" s="371"/>
      <c r="O153" s="7"/>
      <c r="P153" s="31"/>
      <c r="Q153" s="34"/>
      <c r="R153" s="7"/>
      <c r="S153" s="459"/>
      <c r="T153" s="460"/>
      <c r="U153" s="460"/>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220</v>
      </c>
      <c r="AY153" s="66" t="s">
        <v>220</v>
      </c>
      <c r="AZ153" s="1"/>
      <c r="BA153" s="1"/>
      <c r="BB153" s="1"/>
      <c r="BC153" s="1"/>
      <c r="BD153" s="1"/>
      <c r="BP153" s="15"/>
      <c r="BQ153" s="25" t="str">
        <f t="shared" si="26"/>
        <v/>
      </c>
      <c r="BR153" s="26" t="str">
        <f t="shared" si="25"/>
        <v/>
      </c>
      <c r="BS153" s="26" t="str">
        <f t="shared" si="27"/>
        <v/>
      </c>
      <c r="BT153" s="25" t="str">
        <f t="shared" si="28"/>
        <v/>
      </c>
      <c r="BU153" s="26" t="str">
        <f t="shared" si="29"/>
        <v/>
      </c>
      <c r="BV153" s="25" t="e">
        <f>IF(AND(#REF!="",#REF!="",#REF!="",#REF!=""),"",SUM(#REF!,#REF!,#REF!,#REF!,#REF!))</f>
        <v>#REF!</v>
      </c>
      <c r="BW153" s="26" t="str">
        <f t="shared" si="30"/>
        <v/>
      </c>
      <c r="BX153" s="25" t="str">
        <f t="shared" si="31"/>
        <v/>
      </c>
      <c r="BY153" s="26" t="str">
        <f t="shared" si="32"/>
        <v/>
      </c>
      <c r="BZ153" s="25" t="str">
        <f t="shared" si="33"/>
        <v/>
      </c>
      <c r="CA153" s="26" t="str">
        <f t="shared" si="34"/>
        <v/>
      </c>
      <c r="CB153" s="25" t="e">
        <f>IF(AND(#REF!="",#REF!="",#REF!="",#REF!=""),"",SUM(#REF!,#REF!,#REF!,#REF!,#REF!))</f>
        <v>#REF!</v>
      </c>
      <c r="CC153" s="26" t="str">
        <f t="shared" si="35"/>
        <v/>
      </c>
      <c r="CD153" s="23" t="e">
        <f>IF(AND(#REF!="",#REF!="",#REF!="",#REF!=""),"",SUM(#REF!,#REF!,#REF!,#REF!))</f>
        <v>#REF!</v>
      </c>
      <c r="CE153" s="23" t="str">
        <f t="shared" si="24"/>
        <v/>
      </c>
    </row>
    <row r="154" spans="1:83" ht="24.75" customHeight="1">
      <c r="A154" s="244">
        <v>148</v>
      </c>
      <c r="B154" s="245"/>
      <c r="C154" s="246"/>
      <c r="D154" s="247"/>
      <c r="E154" s="248"/>
      <c r="F154" s="249"/>
      <c r="G154" s="249"/>
      <c r="H154" s="250"/>
      <c r="I154" s="251"/>
      <c r="J154" s="252"/>
      <c r="K154" s="253"/>
      <c r="L154" s="370"/>
      <c r="M154" s="371"/>
      <c r="N154" s="371"/>
      <c r="O154" s="7"/>
      <c r="P154" s="31"/>
      <c r="Q154" s="34"/>
      <c r="R154" s="7"/>
      <c r="S154" s="459"/>
      <c r="T154" s="460"/>
      <c r="U154" s="460"/>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220</v>
      </c>
      <c r="AY154" s="66" t="s">
        <v>220</v>
      </c>
      <c r="AZ154" s="1"/>
      <c r="BA154" s="1"/>
      <c r="BB154" s="1"/>
      <c r="BC154" s="1"/>
      <c r="BD154" s="1"/>
      <c r="BP154" s="15"/>
      <c r="BQ154" s="25" t="str">
        <f t="shared" si="26"/>
        <v/>
      </c>
      <c r="BR154" s="26" t="str">
        <f t="shared" si="25"/>
        <v/>
      </c>
      <c r="BS154" s="26" t="str">
        <f t="shared" si="27"/>
        <v/>
      </c>
      <c r="BT154" s="25" t="str">
        <f t="shared" si="28"/>
        <v/>
      </c>
      <c r="BU154" s="26" t="str">
        <f t="shared" si="29"/>
        <v/>
      </c>
      <c r="BV154" s="25" t="e">
        <f>IF(AND(#REF!="",#REF!="",#REF!="",#REF!=""),"",SUM(#REF!,#REF!,#REF!,#REF!,#REF!))</f>
        <v>#REF!</v>
      </c>
      <c r="BW154" s="26" t="str">
        <f t="shared" si="30"/>
        <v/>
      </c>
      <c r="BX154" s="25" t="str">
        <f t="shared" si="31"/>
        <v/>
      </c>
      <c r="BY154" s="26" t="str">
        <f t="shared" si="32"/>
        <v/>
      </c>
      <c r="BZ154" s="25" t="str">
        <f t="shared" si="33"/>
        <v/>
      </c>
      <c r="CA154" s="26" t="str">
        <f t="shared" si="34"/>
        <v/>
      </c>
      <c r="CB154" s="25" t="e">
        <f>IF(AND(#REF!="",#REF!="",#REF!="",#REF!=""),"",SUM(#REF!,#REF!,#REF!,#REF!,#REF!))</f>
        <v>#REF!</v>
      </c>
      <c r="CC154" s="26" t="str">
        <f t="shared" si="35"/>
        <v/>
      </c>
      <c r="CD154" s="23" t="e">
        <f>IF(AND(#REF!="",#REF!="",#REF!="",#REF!=""),"",SUM(#REF!,#REF!,#REF!,#REF!))</f>
        <v>#REF!</v>
      </c>
      <c r="CE154" s="23" t="str">
        <f t="shared" si="24"/>
        <v/>
      </c>
    </row>
    <row r="155" spans="1:83" ht="24.75" customHeight="1">
      <c r="A155" s="244">
        <v>149</v>
      </c>
      <c r="B155" s="245"/>
      <c r="C155" s="246"/>
      <c r="D155" s="247"/>
      <c r="E155" s="248"/>
      <c r="F155" s="249"/>
      <c r="G155" s="249"/>
      <c r="H155" s="250"/>
      <c r="I155" s="251"/>
      <c r="J155" s="252"/>
      <c r="K155" s="253"/>
      <c r="L155" s="370"/>
      <c r="M155" s="371"/>
      <c r="N155" s="371"/>
      <c r="O155" s="7"/>
      <c r="P155" s="31"/>
      <c r="Q155" s="34"/>
      <c r="R155" s="7"/>
      <c r="S155" s="459"/>
      <c r="T155" s="460"/>
      <c r="U155" s="460"/>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220</v>
      </c>
      <c r="AY155" s="66" t="s">
        <v>220</v>
      </c>
      <c r="AZ155" s="1"/>
      <c r="BA155" s="1"/>
      <c r="BB155" s="1"/>
      <c r="BC155" s="1"/>
      <c r="BD155" s="1"/>
      <c r="BP155" s="15"/>
      <c r="BQ155" s="25" t="str">
        <f t="shared" si="26"/>
        <v/>
      </c>
      <c r="BR155" s="26" t="str">
        <f t="shared" si="25"/>
        <v/>
      </c>
      <c r="BS155" s="26" t="str">
        <f t="shared" si="27"/>
        <v/>
      </c>
      <c r="BT155" s="25" t="str">
        <f t="shared" si="28"/>
        <v/>
      </c>
      <c r="BU155" s="26" t="str">
        <f t="shared" si="29"/>
        <v/>
      </c>
      <c r="BV155" s="25" t="e">
        <f>IF(AND(#REF!="",#REF!="",#REF!="",#REF!=""),"",SUM(#REF!,#REF!,#REF!,#REF!,#REF!))</f>
        <v>#REF!</v>
      </c>
      <c r="BW155" s="26" t="str">
        <f t="shared" si="30"/>
        <v/>
      </c>
      <c r="BX155" s="25" t="str">
        <f t="shared" si="31"/>
        <v/>
      </c>
      <c r="BY155" s="26" t="str">
        <f t="shared" si="32"/>
        <v/>
      </c>
      <c r="BZ155" s="25" t="str">
        <f t="shared" si="33"/>
        <v/>
      </c>
      <c r="CA155" s="26" t="str">
        <f t="shared" si="34"/>
        <v/>
      </c>
      <c r="CB155" s="25" t="e">
        <f>IF(AND(#REF!="",#REF!="",#REF!="",#REF!=""),"",SUM(#REF!,#REF!,#REF!,#REF!,#REF!))</f>
        <v>#REF!</v>
      </c>
      <c r="CC155" s="26" t="str">
        <f t="shared" si="35"/>
        <v/>
      </c>
      <c r="CD155" s="23" t="e">
        <f>IF(AND(#REF!="",#REF!="",#REF!="",#REF!=""),"",SUM(#REF!,#REF!,#REF!,#REF!))</f>
        <v>#REF!</v>
      </c>
      <c r="CE155" s="23" t="str">
        <f t="shared" si="24"/>
        <v/>
      </c>
    </row>
    <row r="156" spans="1:83" ht="24.75" customHeight="1">
      <c r="A156" s="244">
        <v>150</v>
      </c>
      <c r="B156" s="245"/>
      <c r="C156" s="246"/>
      <c r="D156" s="247"/>
      <c r="E156" s="248"/>
      <c r="F156" s="249"/>
      <c r="G156" s="249"/>
      <c r="H156" s="250"/>
      <c r="I156" s="251"/>
      <c r="J156" s="252"/>
      <c r="K156" s="253"/>
      <c r="L156" s="370"/>
      <c r="M156" s="371"/>
      <c r="N156" s="371"/>
      <c r="O156" s="7"/>
      <c r="P156" s="31"/>
      <c r="Q156" s="34"/>
      <c r="R156" s="7"/>
      <c r="S156" s="459"/>
      <c r="T156" s="460"/>
      <c r="U156" s="460"/>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220</v>
      </c>
      <c r="AY156" s="66" t="s">
        <v>220</v>
      </c>
      <c r="AZ156" s="1"/>
      <c r="BA156" s="1"/>
      <c r="BB156" s="1"/>
      <c r="BC156" s="1"/>
      <c r="BD156" s="1"/>
      <c r="BP156" s="15"/>
      <c r="BQ156" s="25" t="str">
        <f t="shared" si="26"/>
        <v/>
      </c>
      <c r="BR156" s="26" t="str">
        <f t="shared" si="25"/>
        <v/>
      </c>
      <c r="BS156" s="26" t="str">
        <f t="shared" si="27"/>
        <v/>
      </c>
      <c r="BT156" s="25" t="str">
        <f t="shared" si="28"/>
        <v/>
      </c>
      <c r="BU156" s="26" t="str">
        <f t="shared" si="29"/>
        <v/>
      </c>
      <c r="BV156" s="25" t="e">
        <f>IF(AND(#REF!="",#REF!="",#REF!="",#REF!=""),"",SUM(#REF!,#REF!,#REF!,#REF!,#REF!))</f>
        <v>#REF!</v>
      </c>
      <c r="BW156" s="26" t="str">
        <f t="shared" si="30"/>
        <v/>
      </c>
      <c r="BX156" s="25" t="str">
        <f t="shared" si="31"/>
        <v/>
      </c>
      <c r="BY156" s="26" t="str">
        <f t="shared" si="32"/>
        <v/>
      </c>
      <c r="BZ156" s="25" t="str">
        <f t="shared" si="33"/>
        <v/>
      </c>
      <c r="CA156" s="26" t="str">
        <f t="shared" si="34"/>
        <v/>
      </c>
      <c r="CB156" s="25" t="e">
        <f>IF(AND(#REF!="",#REF!="",#REF!="",#REF!=""),"",SUM(#REF!,#REF!,#REF!,#REF!,#REF!))</f>
        <v>#REF!</v>
      </c>
      <c r="CC156" s="26" t="str">
        <f t="shared" si="35"/>
        <v/>
      </c>
      <c r="CD156" s="23" t="e">
        <f>IF(AND(#REF!="",#REF!="",#REF!="",#REF!=""),"",SUM(#REF!,#REF!,#REF!,#REF!))</f>
        <v>#REF!</v>
      </c>
      <c r="CE156" s="23" t="str">
        <f t="shared" si="24"/>
        <v/>
      </c>
    </row>
    <row r="157" spans="1:83" ht="24.75" customHeight="1">
      <c r="A157" s="244">
        <v>151</v>
      </c>
      <c r="B157" s="245"/>
      <c r="C157" s="246"/>
      <c r="D157" s="247"/>
      <c r="E157" s="248"/>
      <c r="F157" s="249"/>
      <c r="G157" s="249"/>
      <c r="H157" s="250"/>
      <c r="I157" s="251"/>
      <c r="J157" s="252"/>
      <c r="K157" s="253"/>
      <c r="L157" s="370"/>
      <c r="M157" s="371"/>
      <c r="N157" s="371"/>
      <c r="O157" s="7"/>
      <c r="P157" s="31"/>
      <c r="Q157" s="34"/>
      <c r="R157" s="7"/>
      <c r="S157" s="459"/>
      <c r="T157" s="460"/>
      <c r="U157" s="460"/>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220</v>
      </c>
      <c r="AY157" s="66" t="s">
        <v>220</v>
      </c>
      <c r="AZ157" s="1"/>
      <c r="BA157" s="1"/>
      <c r="BB157" s="1"/>
      <c r="BC157" s="1"/>
      <c r="BD157" s="1"/>
      <c r="BP157" s="15"/>
      <c r="BQ157" s="25" t="str">
        <f t="shared" si="26"/>
        <v/>
      </c>
      <c r="BR157" s="26" t="str">
        <f t="shared" si="25"/>
        <v/>
      </c>
      <c r="BS157" s="26" t="str">
        <f t="shared" si="27"/>
        <v/>
      </c>
      <c r="BT157" s="25" t="str">
        <f t="shared" si="28"/>
        <v/>
      </c>
      <c r="BU157" s="26" t="str">
        <f t="shared" si="29"/>
        <v/>
      </c>
      <c r="BV157" s="25" t="e">
        <f>IF(AND(#REF!="",#REF!="",#REF!="",#REF!=""),"",SUM(#REF!,#REF!,#REF!,#REF!,#REF!))</f>
        <v>#REF!</v>
      </c>
      <c r="BW157" s="26" t="str">
        <f t="shared" si="30"/>
        <v/>
      </c>
      <c r="BX157" s="25" t="str">
        <f t="shared" si="31"/>
        <v/>
      </c>
      <c r="BY157" s="26" t="str">
        <f t="shared" si="32"/>
        <v/>
      </c>
      <c r="BZ157" s="25" t="str">
        <f t="shared" si="33"/>
        <v/>
      </c>
      <c r="CA157" s="26" t="str">
        <f t="shared" si="34"/>
        <v/>
      </c>
      <c r="CB157" s="25" t="e">
        <f>IF(AND(#REF!="",#REF!="",#REF!="",#REF!=""),"",SUM(#REF!,#REF!,#REF!,#REF!,#REF!))</f>
        <v>#REF!</v>
      </c>
      <c r="CC157" s="26" t="str">
        <f t="shared" si="35"/>
        <v/>
      </c>
      <c r="CD157" s="23" t="e">
        <f>IF(AND(#REF!="",#REF!="",#REF!="",#REF!=""),"",SUM(#REF!,#REF!,#REF!,#REF!))</f>
        <v>#REF!</v>
      </c>
      <c r="CE157" s="23" t="str">
        <f t="shared" si="24"/>
        <v/>
      </c>
    </row>
    <row r="158" spans="1:83" ht="24.75" customHeight="1">
      <c r="A158" s="244">
        <v>152</v>
      </c>
      <c r="B158" s="245"/>
      <c r="C158" s="246"/>
      <c r="D158" s="247"/>
      <c r="E158" s="248"/>
      <c r="F158" s="249"/>
      <c r="G158" s="249"/>
      <c r="H158" s="250"/>
      <c r="I158" s="251"/>
      <c r="J158" s="252"/>
      <c r="K158" s="253"/>
      <c r="L158" s="370"/>
      <c r="M158" s="371"/>
      <c r="N158" s="371"/>
      <c r="O158" s="7"/>
      <c r="P158" s="31"/>
      <c r="Q158" s="34"/>
      <c r="R158" s="7"/>
      <c r="S158" s="459"/>
      <c r="T158" s="460"/>
      <c r="U158" s="460"/>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220</v>
      </c>
      <c r="AY158" s="66" t="s">
        <v>220</v>
      </c>
      <c r="AZ158" s="1"/>
      <c r="BA158" s="1"/>
      <c r="BB158" s="1"/>
      <c r="BC158" s="1"/>
      <c r="BD158" s="1"/>
      <c r="BP158" s="15"/>
      <c r="BQ158" s="25" t="str">
        <f t="shared" si="26"/>
        <v/>
      </c>
      <c r="BR158" s="26" t="str">
        <f t="shared" si="25"/>
        <v/>
      </c>
      <c r="BS158" s="26" t="str">
        <f t="shared" si="27"/>
        <v/>
      </c>
      <c r="BT158" s="25" t="str">
        <f t="shared" si="28"/>
        <v/>
      </c>
      <c r="BU158" s="26" t="str">
        <f t="shared" si="29"/>
        <v/>
      </c>
      <c r="BV158" s="25" t="e">
        <f>IF(AND(#REF!="",#REF!="",#REF!="",#REF!=""),"",SUM(#REF!,#REF!,#REF!,#REF!,#REF!))</f>
        <v>#REF!</v>
      </c>
      <c r="BW158" s="26" t="str">
        <f t="shared" si="30"/>
        <v/>
      </c>
      <c r="BX158" s="25" t="str">
        <f t="shared" si="31"/>
        <v/>
      </c>
      <c r="BY158" s="26" t="str">
        <f t="shared" si="32"/>
        <v/>
      </c>
      <c r="BZ158" s="25" t="str">
        <f t="shared" si="33"/>
        <v/>
      </c>
      <c r="CA158" s="26" t="str">
        <f t="shared" si="34"/>
        <v/>
      </c>
      <c r="CB158" s="25" t="e">
        <f>IF(AND(#REF!="",#REF!="",#REF!="",#REF!=""),"",SUM(#REF!,#REF!,#REF!,#REF!,#REF!))</f>
        <v>#REF!</v>
      </c>
      <c r="CC158" s="26" t="str">
        <f t="shared" si="35"/>
        <v/>
      </c>
      <c r="CD158" s="23" t="e">
        <f>IF(AND(#REF!="",#REF!="",#REF!="",#REF!=""),"",SUM(#REF!,#REF!,#REF!,#REF!))</f>
        <v>#REF!</v>
      </c>
      <c r="CE158" s="23" t="str">
        <f t="shared" si="24"/>
        <v/>
      </c>
    </row>
    <row r="159" spans="1:83" ht="24.75" customHeight="1">
      <c r="A159" s="244">
        <v>153</v>
      </c>
      <c r="B159" s="245"/>
      <c r="C159" s="246"/>
      <c r="D159" s="247"/>
      <c r="E159" s="248"/>
      <c r="F159" s="249"/>
      <c r="G159" s="249"/>
      <c r="H159" s="250"/>
      <c r="I159" s="251"/>
      <c r="J159" s="252"/>
      <c r="K159" s="253"/>
      <c r="L159" s="370"/>
      <c r="M159" s="371"/>
      <c r="N159" s="371"/>
      <c r="O159" s="7"/>
      <c r="P159" s="31"/>
      <c r="Q159" s="34"/>
      <c r="R159" s="7"/>
      <c r="S159" s="459"/>
      <c r="T159" s="460"/>
      <c r="U159" s="460"/>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220</v>
      </c>
      <c r="AY159" s="66" t="s">
        <v>220</v>
      </c>
      <c r="AZ159" s="1"/>
      <c r="BA159" s="1"/>
      <c r="BB159" s="1"/>
      <c r="BC159" s="1"/>
      <c r="BD159" s="1"/>
      <c r="BP159" s="15"/>
      <c r="BQ159" s="25" t="str">
        <f t="shared" si="26"/>
        <v/>
      </c>
      <c r="BR159" s="26" t="str">
        <f t="shared" si="25"/>
        <v/>
      </c>
      <c r="BS159" s="26" t="str">
        <f t="shared" si="27"/>
        <v/>
      </c>
      <c r="BT159" s="25" t="str">
        <f t="shared" si="28"/>
        <v/>
      </c>
      <c r="BU159" s="26" t="str">
        <f t="shared" si="29"/>
        <v/>
      </c>
      <c r="BV159" s="25" t="e">
        <f>IF(AND(#REF!="",#REF!="",#REF!="",#REF!=""),"",SUM(#REF!,#REF!,#REF!,#REF!,#REF!))</f>
        <v>#REF!</v>
      </c>
      <c r="BW159" s="26" t="str">
        <f t="shared" si="30"/>
        <v/>
      </c>
      <c r="BX159" s="25" t="str">
        <f t="shared" si="31"/>
        <v/>
      </c>
      <c r="BY159" s="26" t="str">
        <f t="shared" si="32"/>
        <v/>
      </c>
      <c r="BZ159" s="25" t="str">
        <f t="shared" si="33"/>
        <v/>
      </c>
      <c r="CA159" s="26" t="str">
        <f t="shared" si="34"/>
        <v/>
      </c>
      <c r="CB159" s="25" t="e">
        <f>IF(AND(#REF!="",#REF!="",#REF!="",#REF!=""),"",SUM(#REF!,#REF!,#REF!,#REF!,#REF!))</f>
        <v>#REF!</v>
      </c>
      <c r="CC159" s="26" t="str">
        <f t="shared" si="35"/>
        <v/>
      </c>
      <c r="CD159" s="23" t="e">
        <f>IF(AND(#REF!="",#REF!="",#REF!="",#REF!=""),"",SUM(#REF!,#REF!,#REF!,#REF!))</f>
        <v>#REF!</v>
      </c>
      <c r="CE159" s="23" t="str">
        <f t="shared" si="24"/>
        <v/>
      </c>
    </row>
    <row r="160" spans="1:83" ht="24.75" customHeight="1">
      <c r="A160" s="244">
        <v>154</v>
      </c>
      <c r="B160" s="245"/>
      <c r="C160" s="246"/>
      <c r="D160" s="247"/>
      <c r="E160" s="248"/>
      <c r="F160" s="249"/>
      <c r="G160" s="249"/>
      <c r="H160" s="250"/>
      <c r="I160" s="251"/>
      <c r="J160" s="252"/>
      <c r="K160" s="253"/>
      <c r="L160" s="370"/>
      <c r="M160" s="371"/>
      <c r="N160" s="371"/>
      <c r="O160" s="7"/>
      <c r="P160" s="31"/>
      <c r="Q160" s="34"/>
      <c r="R160" s="7"/>
      <c r="S160" s="459"/>
      <c r="T160" s="460"/>
      <c r="U160" s="460"/>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220</v>
      </c>
      <c r="AY160" s="66" t="s">
        <v>220</v>
      </c>
      <c r="AZ160" s="1"/>
      <c r="BA160" s="1"/>
      <c r="BB160" s="1"/>
      <c r="BC160" s="1"/>
      <c r="BD160" s="1"/>
      <c r="BP160" s="15"/>
      <c r="BQ160" s="25" t="str">
        <f t="shared" si="26"/>
        <v/>
      </c>
      <c r="BR160" s="26" t="str">
        <f t="shared" si="25"/>
        <v/>
      </c>
      <c r="BS160" s="26" t="str">
        <f t="shared" si="27"/>
        <v/>
      </c>
      <c r="BT160" s="25" t="str">
        <f t="shared" si="28"/>
        <v/>
      </c>
      <c r="BU160" s="26" t="str">
        <f t="shared" si="29"/>
        <v/>
      </c>
      <c r="BV160" s="25" t="e">
        <f>IF(AND(#REF!="",#REF!="",#REF!="",#REF!=""),"",SUM(#REF!,#REF!,#REF!,#REF!,#REF!))</f>
        <v>#REF!</v>
      </c>
      <c r="BW160" s="26" t="str">
        <f t="shared" si="30"/>
        <v/>
      </c>
      <c r="BX160" s="25" t="str">
        <f t="shared" si="31"/>
        <v/>
      </c>
      <c r="BY160" s="26" t="str">
        <f t="shared" si="32"/>
        <v/>
      </c>
      <c r="BZ160" s="25" t="str">
        <f t="shared" si="33"/>
        <v/>
      </c>
      <c r="CA160" s="26" t="str">
        <f t="shared" si="34"/>
        <v/>
      </c>
      <c r="CB160" s="25" t="e">
        <f>IF(AND(#REF!="",#REF!="",#REF!="",#REF!=""),"",SUM(#REF!,#REF!,#REF!,#REF!,#REF!))</f>
        <v>#REF!</v>
      </c>
      <c r="CC160" s="26" t="str">
        <f t="shared" si="35"/>
        <v/>
      </c>
      <c r="CD160" s="23" t="e">
        <f>IF(AND(#REF!="",#REF!="",#REF!="",#REF!=""),"",SUM(#REF!,#REF!,#REF!,#REF!))</f>
        <v>#REF!</v>
      </c>
      <c r="CE160" s="23" t="str">
        <f t="shared" si="24"/>
        <v/>
      </c>
    </row>
    <row r="161" spans="1:83" ht="24.75" customHeight="1">
      <c r="A161" s="244">
        <v>155</v>
      </c>
      <c r="B161" s="245"/>
      <c r="C161" s="246"/>
      <c r="D161" s="247"/>
      <c r="E161" s="248"/>
      <c r="F161" s="249"/>
      <c r="G161" s="249"/>
      <c r="H161" s="250"/>
      <c r="I161" s="251"/>
      <c r="J161" s="252"/>
      <c r="K161" s="253"/>
      <c r="L161" s="370"/>
      <c r="M161" s="371"/>
      <c r="N161" s="371"/>
      <c r="O161" s="7"/>
      <c r="P161" s="31"/>
      <c r="Q161" s="34"/>
      <c r="R161" s="7"/>
      <c r="S161" s="459"/>
      <c r="T161" s="460"/>
      <c r="U161" s="460"/>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220</v>
      </c>
      <c r="AY161" s="66" t="s">
        <v>220</v>
      </c>
      <c r="AZ161" s="1"/>
      <c r="BA161" s="1"/>
      <c r="BB161" s="1"/>
      <c r="BC161" s="1"/>
      <c r="BD161" s="1"/>
      <c r="BP161" s="15"/>
      <c r="BQ161" s="25" t="str">
        <f t="shared" si="26"/>
        <v/>
      </c>
      <c r="BR161" s="26" t="str">
        <f t="shared" si="25"/>
        <v/>
      </c>
      <c r="BS161" s="26" t="str">
        <f t="shared" si="27"/>
        <v/>
      </c>
      <c r="BT161" s="25" t="str">
        <f t="shared" si="28"/>
        <v/>
      </c>
      <c r="BU161" s="26" t="str">
        <f t="shared" si="29"/>
        <v/>
      </c>
      <c r="BV161" s="25" t="e">
        <f>IF(AND(#REF!="",#REF!="",#REF!="",#REF!=""),"",SUM(#REF!,#REF!,#REF!,#REF!,#REF!))</f>
        <v>#REF!</v>
      </c>
      <c r="BW161" s="26" t="str">
        <f t="shared" si="30"/>
        <v/>
      </c>
      <c r="BX161" s="25" t="str">
        <f t="shared" si="31"/>
        <v/>
      </c>
      <c r="BY161" s="26" t="str">
        <f t="shared" si="32"/>
        <v/>
      </c>
      <c r="BZ161" s="25" t="str">
        <f t="shared" si="33"/>
        <v/>
      </c>
      <c r="CA161" s="26" t="str">
        <f t="shared" si="34"/>
        <v/>
      </c>
      <c r="CB161" s="25" t="e">
        <f>IF(AND(#REF!="",#REF!="",#REF!="",#REF!=""),"",SUM(#REF!,#REF!,#REF!,#REF!,#REF!))</f>
        <v>#REF!</v>
      </c>
      <c r="CC161" s="26" t="str">
        <f t="shared" si="35"/>
        <v/>
      </c>
      <c r="CD161" s="23" t="e">
        <f>IF(AND(#REF!="",#REF!="",#REF!="",#REF!=""),"",SUM(#REF!,#REF!,#REF!,#REF!))</f>
        <v>#REF!</v>
      </c>
      <c r="CE161" s="23" t="str">
        <f t="shared" si="24"/>
        <v/>
      </c>
    </row>
    <row r="162" spans="1:83" ht="24.75" customHeight="1">
      <c r="A162" s="244">
        <v>156</v>
      </c>
      <c r="B162" s="245"/>
      <c r="C162" s="246"/>
      <c r="D162" s="247"/>
      <c r="E162" s="248"/>
      <c r="F162" s="249"/>
      <c r="G162" s="249"/>
      <c r="H162" s="250"/>
      <c r="I162" s="251"/>
      <c r="J162" s="252"/>
      <c r="K162" s="253"/>
      <c r="L162" s="370"/>
      <c r="M162" s="371"/>
      <c r="N162" s="371"/>
      <c r="O162" s="7"/>
      <c r="P162" s="31"/>
      <c r="Q162" s="34"/>
      <c r="R162" s="7"/>
      <c r="S162" s="459"/>
      <c r="T162" s="460"/>
      <c r="U162" s="460"/>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220</v>
      </c>
      <c r="AY162" s="66" t="s">
        <v>220</v>
      </c>
      <c r="AZ162" s="1"/>
      <c r="BA162" s="1"/>
      <c r="BB162" s="1"/>
      <c r="BC162" s="1"/>
      <c r="BD162" s="1"/>
      <c r="BP162" s="15"/>
      <c r="BQ162" s="25" t="str">
        <f t="shared" si="26"/>
        <v/>
      </c>
      <c r="BR162" s="26" t="str">
        <f t="shared" si="25"/>
        <v/>
      </c>
      <c r="BS162" s="26" t="str">
        <f t="shared" si="27"/>
        <v/>
      </c>
      <c r="BT162" s="25" t="str">
        <f t="shared" si="28"/>
        <v/>
      </c>
      <c r="BU162" s="26" t="str">
        <f t="shared" si="29"/>
        <v/>
      </c>
      <c r="BV162" s="25" t="e">
        <f>IF(AND(#REF!="",#REF!="",#REF!="",#REF!=""),"",SUM(#REF!,#REF!,#REF!,#REF!,#REF!))</f>
        <v>#REF!</v>
      </c>
      <c r="BW162" s="26" t="str">
        <f t="shared" si="30"/>
        <v/>
      </c>
      <c r="BX162" s="25" t="str">
        <f t="shared" si="31"/>
        <v/>
      </c>
      <c r="BY162" s="26" t="str">
        <f t="shared" si="32"/>
        <v/>
      </c>
      <c r="BZ162" s="25" t="str">
        <f t="shared" si="33"/>
        <v/>
      </c>
      <c r="CA162" s="26" t="str">
        <f t="shared" si="34"/>
        <v/>
      </c>
      <c r="CB162" s="25" t="e">
        <f>IF(AND(#REF!="",#REF!="",#REF!="",#REF!=""),"",SUM(#REF!,#REF!,#REF!,#REF!,#REF!))</f>
        <v>#REF!</v>
      </c>
      <c r="CC162" s="26" t="str">
        <f t="shared" si="35"/>
        <v/>
      </c>
      <c r="CD162" s="23" t="e">
        <f>IF(AND(#REF!="",#REF!="",#REF!="",#REF!=""),"",SUM(#REF!,#REF!,#REF!,#REF!))</f>
        <v>#REF!</v>
      </c>
      <c r="CE162" s="23" t="str">
        <f t="shared" si="24"/>
        <v/>
      </c>
    </row>
    <row r="163" spans="1:83" ht="24.75" customHeight="1">
      <c r="A163" s="244">
        <v>157</v>
      </c>
      <c r="B163" s="245"/>
      <c r="C163" s="246"/>
      <c r="D163" s="247"/>
      <c r="E163" s="248"/>
      <c r="F163" s="249"/>
      <c r="G163" s="249"/>
      <c r="H163" s="250"/>
      <c r="I163" s="251"/>
      <c r="J163" s="252"/>
      <c r="K163" s="253"/>
      <c r="L163" s="370"/>
      <c r="M163" s="371"/>
      <c r="N163" s="371"/>
      <c r="O163" s="7"/>
      <c r="P163" s="31"/>
      <c r="Q163" s="34"/>
      <c r="R163" s="7"/>
      <c r="S163" s="459"/>
      <c r="T163" s="460"/>
      <c r="U163" s="460"/>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220</v>
      </c>
      <c r="AY163" s="66" t="s">
        <v>220</v>
      </c>
      <c r="AZ163" s="1"/>
      <c r="BA163" s="1"/>
      <c r="BB163" s="1"/>
      <c r="BC163" s="1"/>
      <c r="BD163" s="1"/>
      <c r="BP163" s="15"/>
      <c r="BQ163" s="25" t="str">
        <f t="shared" si="26"/>
        <v/>
      </c>
      <c r="BR163" s="26" t="str">
        <f t="shared" si="25"/>
        <v/>
      </c>
      <c r="BS163" s="26" t="str">
        <f t="shared" si="27"/>
        <v/>
      </c>
      <c r="BT163" s="25" t="str">
        <f t="shared" si="28"/>
        <v/>
      </c>
      <c r="BU163" s="26" t="str">
        <f t="shared" si="29"/>
        <v/>
      </c>
      <c r="BV163" s="25" t="e">
        <f>IF(AND(#REF!="",#REF!="",#REF!="",#REF!=""),"",SUM(#REF!,#REF!,#REF!,#REF!,#REF!))</f>
        <v>#REF!</v>
      </c>
      <c r="BW163" s="26" t="str">
        <f t="shared" si="30"/>
        <v/>
      </c>
      <c r="BX163" s="25" t="str">
        <f t="shared" si="31"/>
        <v/>
      </c>
      <c r="BY163" s="26" t="str">
        <f t="shared" si="32"/>
        <v/>
      </c>
      <c r="BZ163" s="25" t="str">
        <f t="shared" si="33"/>
        <v/>
      </c>
      <c r="CA163" s="26" t="str">
        <f t="shared" si="34"/>
        <v/>
      </c>
      <c r="CB163" s="25" t="e">
        <f>IF(AND(#REF!="",#REF!="",#REF!="",#REF!=""),"",SUM(#REF!,#REF!,#REF!,#REF!,#REF!))</f>
        <v>#REF!</v>
      </c>
      <c r="CC163" s="26" t="str">
        <f t="shared" si="35"/>
        <v/>
      </c>
      <c r="CD163" s="23" t="e">
        <f>IF(AND(#REF!="",#REF!="",#REF!="",#REF!=""),"",SUM(#REF!,#REF!,#REF!,#REF!))</f>
        <v>#REF!</v>
      </c>
      <c r="CE163" s="23" t="str">
        <f t="shared" si="24"/>
        <v/>
      </c>
    </row>
    <row r="164" spans="1:83" ht="24.75" customHeight="1">
      <c r="A164" s="244">
        <v>158</v>
      </c>
      <c r="B164" s="245"/>
      <c r="C164" s="246"/>
      <c r="D164" s="247"/>
      <c r="E164" s="248"/>
      <c r="F164" s="249"/>
      <c r="G164" s="249"/>
      <c r="H164" s="250"/>
      <c r="I164" s="251"/>
      <c r="J164" s="252"/>
      <c r="K164" s="253"/>
      <c r="L164" s="370"/>
      <c r="M164" s="371"/>
      <c r="N164" s="371"/>
      <c r="O164" s="7"/>
      <c r="P164" s="31"/>
      <c r="Q164" s="34"/>
      <c r="R164" s="7"/>
      <c r="S164" s="459"/>
      <c r="T164" s="460"/>
      <c r="U164" s="460"/>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220</v>
      </c>
      <c r="AY164" s="66" t="s">
        <v>220</v>
      </c>
      <c r="AZ164" s="1"/>
      <c r="BA164" s="1"/>
      <c r="BB164" s="1"/>
      <c r="BC164" s="1"/>
      <c r="BD164" s="1"/>
      <c r="BP164" s="15"/>
      <c r="BQ164" s="25" t="str">
        <f t="shared" si="26"/>
        <v/>
      </c>
      <c r="BR164" s="26" t="str">
        <f t="shared" si="25"/>
        <v/>
      </c>
      <c r="BS164" s="26" t="str">
        <f t="shared" si="27"/>
        <v/>
      </c>
      <c r="BT164" s="25" t="str">
        <f t="shared" si="28"/>
        <v/>
      </c>
      <c r="BU164" s="26" t="str">
        <f t="shared" si="29"/>
        <v/>
      </c>
      <c r="BV164" s="25" t="e">
        <f>IF(AND(#REF!="",#REF!="",#REF!="",#REF!=""),"",SUM(#REF!,#REF!,#REF!,#REF!,#REF!))</f>
        <v>#REF!</v>
      </c>
      <c r="BW164" s="26" t="str">
        <f t="shared" si="30"/>
        <v/>
      </c>
      <c r="BX164" s="25" t="str">
        <f t="shared" si="31"/>
        <v/>
      </c>
      <c r="BY164" s="26" t="str">
        <f t="shared" si="32"/>
        <v/>
      </c>
      <c r="BZ164" s="25" t="str">
        <f t="shared" si="33"/>
        <v/>
      </c>
      <c r="CA164" s="26" t="str">
        <f t="shared" si="34"/>
        <v/>
      </c>
      <c r="CB164" s="25" t="e">
        <f>IF(AND(#REF!="",#REF!="",#REF!="",#REF!=""),"",SUM(#REF!,#REF!,#REF!,#REF!,#REF!))</f>
        <v>#REF!</v>
      </c>
      <c r="CC164" s="26" t="str">
        <f t="shared" si="35"/>
        <v/>
      </c>
      <c r="CD164" s="23" t="e">
        <f>IF(AND(#REF!="",#REF!="",#REF!="",#REF!=""),"",SUM(#REF!,#REF!,#REF!,#REF!))</f>
        <v>#REF!</v>
      </c>
      <c r="CE164" s="23" t="str">
        <f t="shared" si="24"/>
        <v/>
      </c>
    </row>
    <row r="165" spans="1:83" ht="24.75" customHeight="1">
      <c r="A165" s="244">
        <v>159</v>
      </c>
      <c r="B165" s="245"/>
      <c r="C165" s="246"/>
      <c r="D165" s="247"/>
      <c r="E165" s="248"/>
      <c r="F165" s="249"/>
      <c r="G165" s="249"/>
      <c r="H165" s="250"/>
      <c r="I165" s="251"/>
      <c r="J165" s="252"/>
      <c r="K165" s="253"/>
      <c r="L165" s="370"/>
      <c r="M165" s="371"/>
      <c r="N165" s="371"/>
      <c r="O165" s="7"/>
      <c r="P165" s="31"/>
      <c r="Q165" s="34"/>
      <c r="R165" s="7"/>
      <c r="S165" s="459"/>
      <c r="T165" s="460"/>
      <c r="U165" s="460"/>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220</v>
      </c>
      <c r="AY165" s="66" t="s">
        <v>220</v>
      </c>
      <c r="AZ165" s="1"/>
      <c r="BA165" s="1"/>
      <c r="BB165" s="1"/>
      <c r="BC165" s="1"/>
      <c r="BD165" s="1"/>
      <c r="BP165" s="15"/>
      <c r="BQ165" s="25" t="str">
        <f t="shared" si="26"/>
        <v/>
      </c>
      <c r="BR165" s="26" t="str">
        <f t="shared" si="25"/>
        <v/>
      </c>
      <c r="BS165" s="26" t="str">
        <f t="shared" si="27"/>
        <v/>
      </c>
      <c r="BT165" s="25" t="str">
        <f t="shared" si="28"/>
        <v/>
      </c>
      <c r="BU165" s="26" t="str">
        <f t="shared" si="29"/>
        <v/>
      </c>
      <c r="BV165" s="25" t="e">
        <f>IF(AND(#REF!="",#REF!="",#REF!="",#REF!=""),"",SUM(#REF!,#REF!,#REF!,#REF!,#REF!))</f>
        <v>#REF!</v>
      </c>
      <c r="BW165" s="26" t="str">
        <f t="shared" si="30"/>
        <v/>
      </c>
      <c r="BX165" s="25" t="str">
        <f t="shared" si="31"/>
        <v/>
      </c>
      <c r="BY165" s="26" t="str">
        <f t="shared" si="32"/>
        <v/>
      </c>
      <c r="BZ165" s="25" t="str">
        <f t="shared" si="33"/>
        <v/>
      </c>
      <c r="CA165" s="26" t="str">
        <f t="shared" si="34"/>
        <v/>
      </c>
      <c r="CB165" s="25" t="e">
        <f>IF(AND(#REF!="",#REF!="",#REF!="",#REF!=""),"",SUM(#REF!,#REF!,#REF!,#REF!,#REF!))</f>
        <v>#REF!</v>
      </c>
      <c r="CC165" s="26" t="str">
        <f t="shared" si="35"/>
        <v/>
      </c>
      <c r="CD165" s="23" t="e">
        <f>IF(AND(#REF!="",#REF!="",#REF!="",#REF!=""),"",SUM(#REF!,#REF!,#REF!,#REF!))</f>
        <v>#REF!</v>
      </c>
      <c r="CE165" s="23" t="str">
        <f t="shared" si="24"/>
        <v/>
      </c>
    </row>
    <row r="166" spans="1:83" ht="24.75" customHeight="1">
      <c r="A166" s="244">
        <v>160</v>
      </c>
      <c r="B166" s="245"/>
      <c r="C166" s="246"/>
      <c r="D166" s="247"/>
      <c r="E166" s="248"/>
      <c r="F166" s="249"/>
      <c r="G166" s="249"/>
      <c r="H166" s="250"/>
      <c r="I166" s="251"/>
      <c r="J166" s="252"/>
      <c r="K166" s="253"/>
      <c r="L166" s="370"/>
      <c r="M166" s="371"/>
      <c r="N166" s="371"/>
      <c r="O166" s="7"/>
      <c r="P166" s="31"/>
      <c r="Q166" s="34"/>
      <c r="R166" s="7"/>
      <c r="S166" s="459"/>
      <c r="T166" s="460"/>
      <c r="U166" s="460"/>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220</v>
      </c>
      <c r="AY166" s="66" t="s">
        <v>220</v>
      </c>
      <c r="AZ166" s="1"/>
      <c r="BA166" s="1"/>
      <c r="BB166" s="1"/>
      <c r="BC166" s="1"/>
      <c r="BD166" s="1"/>
      <c r="BP166" s="15"/>
      <c r="BQ166" s="25" t="str">
        <f t="shared" si="26"/>
        <v/>
      </c>
      <c r="BR166" s="26" t="str">
        <f t="shared" si="25"/>
        <v/>
      </c>
      <c r="BS166" s="26" t="str">
        <f t="shared" si="27"/>
        <v/>
      </c>
      <c r="BT166" s="25" t="str">
        <f t="shared" si="28"/>
        <v/>
      </c>
      <c r="BU166" s="26" t="str">
        <f t="shared" si="29"/>
        <v/>
      </c>
      <c r="BV166" s="25" t="e">
        <f>IF(AND(#REF!="",#REF!="",#REF!="",#REF!=""),"",SUM(#REF!,#REF!,#REF!,#REF!,#REF!))</f>
        <v>#REF!</v>
      </c>
      <c r="BW166" s="26" t="str">
        <f t="shared" si="30"/>
        <v/>
      </c>
      <c r="BX166" s="25" t="str">
        <f t="shared" si="31"/>
        <v/>
      </c>
      <c r="BY166" s="26" t="str">
        <f t="shared" si="32"/>
        <v/>
      </c>
      <c r="BZ166" s="25" t="str">
        <f t="shared" si="33"/>
        <v/>
      </c>
      <c r="CA166" s="26" t="str">
        <f t="shared" si="34"/>
        <v/>
      </c>
      <c r="CB166" s="25" t="e">
        <f>IF(AND(#REF!="",#REF!="",#REF!="",#REF!=""),"",SUM(#REF!,#REF!,#REF!,#REF!,#REF!))</f>
        <v>#REF!</v>
      </c>
      <c r="CC166" s="26" t="str">
        <f t="shared" si="35"/>
        <v/>
      </c>
      <c r="CD166" s="23" t="e">
        <f>IF(AND(#REF!="",#REF!="",#REF!="",#REF!=""),"",SUM(#REF!,#REF!,#REF!,#REF!))</f>
        <v>#REF!</v>
      </c>
      <c r="CE166" s="23" t="str">
        <f t="shared" si="24"/>
        <v/>
      </c>
    </row>
    <row r="167" spans="1:83" ht="24.75" customHeight="1">
      <c r="A167" s="244">
        <v>161</v>
      </c>
      <c r="B167" s="245"/>
      <c r="C167" s="246"/>
      <c r="D167" s="247"/>
      <c r="E167" s="248"/>
      <c r="F167" s="249"/>
      <c r="G167" s="249"/>
      <c r="H167" s="250"/>
      <c r="I167" s="251"/>
      <c r="J167" s="252"/>
      <c r="K167" s="253"/>
      <c r="L167" s="370"/>
      <c r="M167" s="371"/>
      <c r="N167" s="371"/>
      <c r="O167" s="7"/>
      <c r="P167" s="31"/>
      <c r="Q167" s="34"/>
      <c r="R167" s="7"/>
      <c r="S167" s="459"/>
      <c r="T167" s="460"/>
      <c r="U167" s="460"/>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220</v>
      </c>
      <c r="AY167" s="66" t="s">
        <v>220</v>
      </c>
      <c r="AZ167" s="1"/>
      <c r="BA167" s="1"/>
      <c r="BB167" s="1"/>
      <c r="BC167" s="1"/>
      <c r="BD167" s="1"/>
      <c r="BP167" s="15"/>
      <c r="BQ167" s="25" t="str">
        <f t="shared" si="26"/>
        <v/>
      </c>
      <c r="BR167" s="26" t="str">
        <f t="shared" ref="BR167:BR198" si="36">IF(AND(L167="",M167="",N167="",P167=""),"",SUM(L167,M167,N167,O167,P167))</f>
        <v/>
      </c>
      <c r="BS167" s="26" t="str">
        <f t="shared" si="27"/>
        <v/>
      </c>
      <c r="BT167" s="25" t="str">
        <f t="shared" si="28"/>
        <v/>
      </c>
      <c r="BU167" s="26" t="str">
        <f t="shared" si="29"/>
        <v/>
      </c>
      <c r="BV167" s="25" t="e">
        <f>IF(AND(#REF!="",#REF!="",#REF!="",#REF!=""),"",SUM(#REF!,#REF!,#REF!,#REF!,#REF!))</f>
        <v>#REF!</v>
      </c>
      <c r="BW167" s="26" t="str">
        <f t="shared" si="30"/>
        <v/>
      </c>
      <c r="BX167" s="25" t="str">
        <f t="shared" si="31"/>
        <v/>
      </c>
      <c r="BY167" s="26" t="str">
        <f t="shared" si="32"/>
        <v/>
      </c>
      <c r="BZ167" s="25" t="str">
        <f t="shared" si="33"/>
        <v/>
      </c>
      <c r="CA167" s="26" t="str">
        <f t="shared" si="34"/>
        <v/>
      </c>
      <c r="CB167" s="25" t="e">
        <f>IF(AND(#REF!="",#REF!="",#REF!="",#REF!=""),"",SUM(#REF!,#REF!,#REF!,#REF!,#REF!))</f>
        <v>#REF!</v>
      </c>
      <c r="CC167" s="26" t="str">
        <f t="shared" si="35"/>
        <v/>
      </c>
      <c r="CD167" s="23" t="e">
        <f>IF(AND(#REF!="",#REF!="",#REF!="",#REF!=""),"",SUM(#REF!,#REF!,#REF!,#REF!))</f>
        <v>#REF!</v>
      </c>
      <c r="CE167" s="23" t="str">
        <f t="shared" si="24"/>
        <v/>
      </c>
    </row>
    <row r="168" spans="1:83" ht="24.75" customHeight="1">
      <c r="A168" s="244">
        <v>162</v>
      </c>
      <c r="B168" s="245"/>
      <c r="C168" s="246"/>
      <c r="D168" s="247"/>
      <c r="E168" s="248"/>
      <c r="F168" s="249"/>
      <c r="G168" s="249"/>
      <c r="H168" s="250"/>
      <c r="I168" s="251"/>
      <c r="J168" s="252"/>
      <c r="K168" s="253"/>
      <c r="L168" s="370"/>
      <c r="M168" s="371"/>
      <c r="N168" s="371"/>
      <c r="O168" s="7"/>
      <c r="P168" s="31"/>
      <c r="Q168" s="34"/>
      <c r="R168" s="7"/>
      <c r="S168" s="459"/>
      <c r="T168" s="460"/>
      <c r="U168" s="460"/>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220</v>
      </c>
      <c r="AY168" s="66" t="s">
        <v>220</v>
      </c>
      <c r="AZ168" s="1"/>
      <c r="BA168" s="1"/>
      <c r="BB168" s="1"/>
      <c r="BC168" s="1"/>
      <c r="BD168" s="1"/>
      <c r="BP168" s="15"/>
      <c r="BQ168" s="25" t="str">
        <f t="shared" si="26"/>
        <v/>
      </c>
      <c r="BR168" s="26" t="str">
        <f t="shared" si="36"/>
        <v/>
      </c>
      <c r="BS168" s="26" t="str">
        <f t="shared" si="27"/>
        <v/>
      </c>
      <c r="BT168" s="25" t="str">
        <f t="shared" si="28"/>
        <v/>
      </c>
      <c r="BU168" s="26" t="str">
        <f t="shared" si="29"/>
        <v/>
      </c>
      <c r="BV168" s="25" t="e">
        <f>IF(AND(#REF!="",#REF!="",#REF!="",#REF!=""),"",SUM(#REF!,#REF!,#REF!,#REF!,#REF!))</f>
        <v>#REF!</v>
      </c>
      <c r="BW168" s="26" t="str">
        <f t="shared" si="30"/>
        <v/>
      </c>
      <c r="BX168" s="25" t="str">
        <f t="shared" si="31"/>
        <v/>
      </c>
      <c r="BY168" s="26" t="str">
        <f t="shared" si="32"/>
        <v/>
      </c>
      <c r="BZ168" s="25" t="str">
        <f t="shared" si="33"/>
        <v/>
      </c>
      <c r="CA168" s="26" t="str">
        <f t="shared" si="34"/>
        <v/>
      </c>
      <c r="CB168" s="25" t="e">
        <f>IF(AND(#REF!="",#REF!="",#REF!="",#REF!=""),"",SUM(#REF!,#REF!,#REF!,#REF!,#REF!))</f>
        <v>#REF!</v>
      </c>
      <c r="CC168" s="26" t="str">
        <f t="shared" si="35"/>
        <v/>
      </c>
      <c r="CD168" s="23" t="e">
        <f>IF(AND(#REF!="",#REF!="",#REF!="",#REF!=""),"",SUM(#REF!,#REF!,#REF!,#REF!))</f>
        <v>#REF!</v>
      </c>
      <c r="CE168" s="23" t="str">
        <f t="shared" si="24"/>
        <v/>
      </c>
    </row>
    <row r="169" spans="1:83" ht="24.75" customHeight="1">
      <c r="A169" s="244">
        <v>163</v>
      </c>
      <c r="B169" s="245"/>
      <c r="C169" s="246"/>
      <c r="D169" s="247"/>
      <c r="E169" s="248"/>
      <c r="F169" s="249"/>
      <c r="G169" s="249"/>
      <c r="H169" s="250"/>
      <c r="I169" s="251"/>
      <c r="J169" s="252"/>
      <c r="K169" s="253"/>
      <c r="L169" s="370"/>
      <c r="M169" s="371"/>
      <c r="N169" s="371"/>
      <c r="O169" s="7"/>
      <c r="P169" s="31"/>
      <c r="Q169" s="34"/>
      <c r="R169" s="7"/>
      <c r="S169" s="459"/>
      <c r="T169" s="460"/>
      <c r="U169" s="460"/>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220</v>
      </c>
      <c r="AY169" s="66" t="s">
        <v>220</v>
      </c>
      <c r="AZ169" s="1"/>
      <c r="BA169" s="1"/>
      <c r="BB169" s="1"/>
      <c r="BC169" s="1"/>
      <c r="BD169" s="1"/>
      <c r="BP169" s="15"/>
      <c r="BQ169" s="25" t="str">
        <f t="shared" si="26"/>
        <v/>
      </c>
      <c r="BR169" s="26" t="str">
        <f t="shared" si="36"/>
        <v/>
      </c>
      <c r="BS169" s="26" t="str">
        <f t="shared" si="27"/>
        <v/>
      </c>
      <c r="BT169" s="25" t="str">
        <f t="shared" si="28"/>
        <v/>
      </c>
      <c r="BU169" s="26" t="str">
        <f t="shared" si="29"/>
        <v/>
      </c>
      <c r="BV169" s="25" t="e">
        <f>IF(AND(#REF!="",#REF!="",#REF!="",#REF!=""),"",SUM(#REF!,#REF!,#REF!,#REF!,#REF!))</f>
        <v>#REF!</v>
      </c>
      <c r="BW169" s="26" t="str">
        <f t="shared" si="30"/>
        <v/>
      </c>
      <c r="BX169" s="25" t="str">
        <f t="shared" si="31"/>
        <v/>
      </c>
      <c r="BY169" s="26" t="str">
        <f t="shared" si="32"/>
        <v/>
      </c>
      <c r="BZ169" s="25" t="str">
        <f t="shared" si="33"/>
        <v/>
      </c>
      <c r="CA169" s="26" t="str">
        <f t="shared" si="34"/>
        <v/>
      </c>
      <c r="CB169" s="25" t="e">
        <f>IF(AND(#REF!="",#REF!="",#REF!="",#REF!=""),"",SUM(#REF!,#REF!,#REF!,#REF!,#REF!))</f>
        <v>#REF!</v>
      </c>
      <c r="CC169" s="26" t="str">
        <f t="shared" si="35"/>
        <v/>
      </c>
      <c r="CD169" s="23" t="e">
        <f>IF(AND(#REF!="",#REF!="",#REF!="",#REF!=""),"",SUM(#REF!,#REF!,#REF!,#REF!))</f>
        <v>#REF!</v>
      </c>
      <c r="CE169" s="23" t="str">
        <f t="shared" si="24"/>
        <v/>
      </c>
    </row>
    <row r="170" spans="1:83" ht="24.75" customHeight="1">
      <c r="A170" s="244">
        <v>164</v>
      </c>
      <c r="B170" s="245"/>
      <c r="C170" s="246"/>
      <c r="D170" s="247"/>
      <c r="E170" s="248"/>
      <c r="F170" s="249"/>
      <c r="G170" s="249"/>
      <c r="H170" s="250"/>
      <c r="I170" s="251"/>
      <c r="J170" s="252"/>
      <c r="K170" s="253"/>
      <c r="L170" s="370"/>
      <c r="M170" s="371"/>
      <c r="N170" s="371"/>
      <c r="O170" s="7"/>
      <c r="P170" s="31"/>
      <c r="Q170" s="34"/>
      <c r="R170" s="7"/>
      <c r="S170" s="459"/>
      <c r="T170" s="460"/>
      <c r="U170" s="460"/>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220</v>
      </c>
      <c r="AY170" s="66" t="s">
        <v>220</v>
      </c>
      <c r="AZ170" s="1"/>
      <c r="BA170" s="1"/>
      <c r="BB170" s="1"/>
      <c r="BC170" s="1"/>
      <c r="BD170" s="1"/>
      <c r="BP170" s="15"/>
      <c r="BQ170" s="25" t="str">
        <f t="shared" si="26"/>
        <v/>
      </c>
      <c r="BR170" s="26" t="str">
        <f t="shared" si="36"/>
        <v/>
      </c>
      <c r="BS170" s="26" t="str">
        <f t="shared" si="27"/>
        <v/>
      </c>
      <c r="BT170" s="25" t="str">
        <f t="shared" si="28"/>
        <v/>
      </c>
      <c r="BU170" s="26" t="str">
        <f t="shared" si="29"/>
        <v/>
      </c>
      <c r="BV170" s="25" t="e">
        <f>IF(AND(#REF!="",#REF!="",#REF!="",#REF!=""),"",SUM(#REF!,#REF!,#REF!,#REF!,#REF!))</f>
        <v>#REF!</v>
      </c>
      <c r="BW170" s="26" t="str">
        <f t="shared" si="30"/>
        <v/>
      </c>
      <c r="BX170" s="25" t="str">
        <f t="shared" si="31"/>
        <v/>
      </c>
      <c r="BY170" s="26" t="str">
        <f t="shared" si="32"/>
        <v/>
      </c>
      <c r="BZ170" s="25" t="str">
        <f t="shared" si="33"/>
        <v/>
      </c>
      <c r="CA170" s="26" t="str">
        <f t="shared" si="34"/>
        <v/>
      </c>
      <c r="CB170" s="25" t="e">
        <f>IF(AND(#REF!="",#REF!="",#REF!="",#REF!=""),"",SUM(#REF!,#REF!,#REF!,#REF!,#REF!))</f>
        <v>#REF!</v>
      </c>
      <c r="CC170" s="26" t="str">
        <f t="shared" si="35"/>
        <v/>
      </c>
      <c r="CD170" s="23" t="e">
        <f>IF(AND(#REF!="",#REF!="",#REF!="",#REF!=""),"",SUM(#REF!,#REF!,#REF!,#REF!))</f>
        <v>#REF!</v>
      </c>
      <c r="CE170" s="23" t="str">
        <f t="shared" si="24"/>
        <v/>
      </c>
    </row>
    <row r="171" spans="1:83" ht="24.75" customHeight="1">
      <c r="A171" s="244">
        <v>165</v>
      </c>
      <c r="B171" s="245"/>
      <c r="C171" s="246"/>
      <c r="D171" s="247"/>
      <c r="E171" s="248"/>
      <c r="F171" s="249"/>
      <c r="G171" s="249"/>
      <c r="H171" s="250"/>
      <c r="I171" s="251"/>
      <c r="J171" s="252"/>
      <c r="K171" s="253"/>
      <c r="L171" s="370"/>
      <c r="M171" s="371"/>
      <c r="N171" s="371"/>
      <c r="O171" s="7"/>
      <c r="P171" s="31"/>
      <c r="Q171" s="34"/>
      <c r="R171" s="7"/>
      <c r="S171" s="459"/>
      <c r="T171" s="460"/>
      <c r="U171" s="460"/>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220</v>
      </c>
      <c r="AY171" s="66" t="s">
        <v>220</v>
      </c>
      <c r="AZ171" s="1"/>
      <c r="BA171" s="1"/>
      <c r="BB171" s="1"/>
      <c r="BC171" s="1"/>
      <c r="BD171" s="1"/>
      <c r="BP171" s="15"/>
      <c r="BQ171" s="25" t="str">
        <f t="shared" si="26"/>
        <v/>
      </c>
      <c r="BR171" s="26" t="str">
        <f t="shared" si="36"/>
        <v/>
      </c>
      <c r="BS171" s="26" t="str">
        <f t="shared" si="27"/>
        <v/>
      </c>
      <c r="BT171" s="25" t="str">
        <f t="shared" si="28"/>
        <v/>
      </c>
      <c r="BU171" s="26" t="str">
        <f t="shared" si="29"/>
        <v/>
      </c>
      <c r="BV171" s="25" t="e">
        <f>IF(AND(#REF!="",#REF!="",#REF!="",#REF!=""),"",SUM(#REF!,#REF!,#REF!,#REF!,#REF!))</f>
        <v>#REF!</v>
      </c>
      <c r="BW171" s="26" t="str">
        <f t="shared" si="30"/>
        <v/>
      </c>
      <c r="BX171" s="25" t="str">
        <f t="shared" si="31"/>
        <v/>
      </c>
      <c r="BY171" s="26" t="str">
        <f t="shared" si="32"/>
        <v/>
      </c>
      <c r="BZ171" s="25" t="str">
        <f t="shared" si="33"/>
        <v/>
      </c>
      <c r="CA171" s="26" t="str">
        <f t="shared" si="34"/>
        <v/>
      </c>
      <c r="CB171" s="25" t="e">
        <f>IF(AND(#REF!="",#REF!="",#REF!="",#REF!=""),"",SUM(#REF!,#REF!,#REF!,#REF!,#REF!))</f>
        <v>#REF!</v>
      </c>
      <c r="CC171" s="26" t="str">
        <f t="shared" si="35"/>
        <v/>
      </c>
      <c r="CD171" s="23" t="e">
        <f>IF(AND(#REF!="",#REF!="",#REF!="",#REF!=""),"",SUM(#REF!,#REF!,#REF!,#REF!))</f>
        <v>#REF!</v>
      </c>
      <c r="CE171" s="23" t="str">
        <f t="shared" si="24"/>
        <v/>
      </c>
    </row>
    <row r="172" spans="1:83" ht="24.75" customHeight="1">
      <c r="A172" s="244">
        <v>166</v>
      </c>
      <c r="B172" s="245"/>
      <c r="C172" s="246"/>
      <c r="D172" s="247"/>
      <c r="E172" s="248"/>
      <c r="F172" s="249"/>
      <c r="G172" s="249"/>
      <c r="H172" s="250"/>
      <c r="I172" s="251"/>
      <c r="J172" s="252"/>
      <c r="K172" s="253"/>
      <c r="L172" s="370"/>
      <c r="M172" s="371"/>
      <c r="N172" s="371"/>
      <c r="O172" s="7"/>
      <c r="P172" s="31"/>
      <c r="Q172" s="34"/>
      <c r="R172" s="7"/>
      <c r="S172" s="459"/>
      <c r="T172" s="460"/>
      <c r="U172" s="460"/>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220</v>
      </c>
      <c r="AY172" s="66" t="s">
        <v>220</v>
      </c>
      <c r="AZ172" s="1"/>
      <c r="BA172" s="1"/>
      <c r="BB172" s="1"/>
      <c r="BC172" s="1"/>
      <c r="BD172" s="1"/>
      <c r="BP172" s="15"/>
      <c r="BQ172" s="25" t="str">
        <f t="shared" si="26"/>
        <v/>
      </c>
      <c r="BR172" s="26" t="str">
        <f t="shared" si="36"/>
        <v/>
      </c>
      <c r="BS172" s="26" t="str">
        <f t="shared" si="27"/>
        <v/>
      </c>
      <c r="BT172" s="25" t="str">
        <f t="shared" si="28"/>
        <v/>
      </c>
      <c r="BU172" s="26" t="str">
        <f t="shared" si="29"/>
        <v/>
      </c>
      <c r="BV172" s="25" t="e">
        <f>IF(AND(#REF!="",#REF!="",#REF!="",#REF!=""),"",SUM(#REF!,#REF!,#REF!,#REF!,#REF!))</f>
        <v>#REF!</v>
      </c>
      <c r="BW172" s="26" t="str">
        <f t="shared" si="30"/>
        <v/>
      </c>
      <c r="BX172" s="25" t="str">
        <f t="shared" si="31"/>
        <v/>
      </c>
      <c r="BY172" s="26" t="str">
        <f t="shared" si="32"/>
        <v/>
      </c>
      <c r="BZ172" s="25" t="str">
        <f t="shared" si="33"/>
        <v/>
      </c>
      <c r="CA172" s="26" t="str">
        <f t="shared" si="34"/>
        <v/>
      </c>
      <c r="CB172" s="25" t="e">
        <f>IF(AND(#REF!="",#REF!="",#REF!="",#REF!=""),"",SUM(#REF!,#REF!,#REF!,#REF!,#REF!))</f>
        <v>#REF!</v>
      </c>
      <c r="CC172" s="26" t="str">
        <f t="shared" si="35"/>
        <v/>
      </c>
      <c r="CD172" s="23" t="e">
        <f>IF(AND(#REF!="",#REF!="",#REF!="",#REF!=""),"",SUM(#REF!,#REF!,#REF!,#REF!))</f>
        <v>#REF!</v>
      </c>
      <c r="CE172" s="23" t="str">
        <f t="shared" si="24"/>
        <v/>
      </c>
    </row>
    <row r="173" spans="1:83" ht="24.75" customHeight="1">
      <c r="A173" s="244">
        <v>167</v>
      </c>
      <c r="B173" s="245"/>
      <c r="C173" s="246"/>
      <c r="D173" s="247"/>
      <c r="E173" s="248"/>
      <c r="F173" s="249"/>
      <c r="G173" s="249"/>
      <c r="H173" s="250"/>
      <c r="I173" s="251"/>
      <c r="J173" s="252"/>
      <c r="K173" s="253"/>
      <c r="L173" s="370"/>
      <c r="M173" s="371"/>
      <c r="N173" s="371"/>
      <c r="O173" s="7"/>
      <c r="P173" s="31"/>
      <c r="Q173" s="34"/>
      <c r="R173" s="7"/>
      <c r="S173" s="459"/>
      <c r="T173" s="460"/>
      <c r="U173" s="460"/>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220</v>
      </c>
      <c r="AY173" s="66" t="s">
        <v>220</v>
      </c>
      <c r="AZ173" s="1"/>
      <c r="BA173" s="1"/>
      <c r="BB173" s="1"/>
      <c r="BC173" s="1"/>
      <c r="BD173" s="1"/>
      <c r="BP173" s="15"/>
      <c r="BQ173" s="25" t="str">
        <f t="shared" si="26"/>
        <v/>
      </c>
      <c r="BR173" s="26" t="str">
        <f t="shared" si="36"/>
        <v/>
      </c>
      <c r="BS173" s="26" t="str">
        <f t="shared" si="27"/>
        <v/>
      </c>
      <c r="BT173" s="25" t="str">
        <f t="shared" si="28"/>
        <v/>
      </c>
      <c r="BU173" s="26" t="str">
        <f t="shared" si="29"/>
        <v/>
      </c>
      <c r="BV173" s="25" t="e">
        <f>IF(AND(#REF!="",#REF!="",#REF!="",#REF!=""),"",SUM(#REF!,#REF!,#REF!,#REF!,#REF!))</f>
        <v>#REF!</v>
      </c>
      <c r="BW173" s="26" t="str">
        <f t="shared" si="30"/>
        <v/>
      </c>
      <c r="BX173" s="25" t="str">
        <f t="shared" si="31"/>
        <v/>
      </c>
      <c r="BY173" s="26" t="str">
        <f t="shared" si="32"/>
        <v/>
      </c>
      <c r="BZ173" s="25" t="str">
        <f t="shared" si="33"/>
        <v/>
      </c>
      <c r="CA173" s="26" t="str">
        <f t="shared" si="34"/>
        <v/>
      </c>
      <c r="CB173" s="25" t="e">
        <f>IF(AND(#REF!="",#REF!="",#REF!="",#REF!=""),"",SUM(#REF!,#REF!,#REF!,#REF!,#REF!))</f>
        <v>#REF!</v>
      </c>
      <c r="CC173" s="26" t="str">
        <f t="shared" si="35"/>
        <v/>
      </c>
      <c r="CD173" s="23" t="e">
        <f>IF(AND(#REF!="",#REF!="",#REF!="",#REF!=""),"",SUM(#REF!,#REF!,#REF!,#REF!))</f>
        <v>#REF!</v>
      </c>
      <c r="CE173" s="23" t="str">
        <f t="shared" si="24"/>
        <v/>
      </c>
    </row>
    <row r="174" spans="1:83" ht="24.75" customHeight="1">
      <c r="A174" s="244">
        <v>168</v>
      </c>
      <c r="B174" s="245"/>
      <c r="C174" s="246"/>
      <c r="D174" s="247"/>
      <c r="E174" s="248"/>
      <c r="F174" s="249"/>
      <c r="G174" s="249"/>
      <c r="H174" s="250"/>
      <c r="I174" s="251"/>
      <c r="J174" s="252"/>
      <c r="K174" s="253"/>
      <c r="L174" s="370"/>
      <c r="M174" s="371"/>
      <c r="N174" s="371"/>
      <c r="O174" s="7"/>
      <c r="P174" s="31"/>
      <c r="Q174" s="34"/>
      <c r="R174" s="7"/>
      <c r="S174" s="459"/>
      <c r="T174" s="460"/>
      <c r="U174" s="460"/>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220</v>
      </c>
      <c r="AY174" s="66" t="s">
        <v>220</v>
      </c>
      <c r="AZ174" s="1"/>
      <c r="BA174" s="1"/>
      <c r="BB174" s="1"/>
      <c r="BC174" s="1"/>
      <c r="BD174" s="1"/>
      <c r="BP174" s="15"/>
      <c r="BQ174" s="25" t="str">
        <f t="shared" si="26"/>
        <v/>
      </c>
      <c r="BR174" s="26" t="str">
        <f t="shared" si="36"/>
        <v/>
      </c>
      <c r="BS174" s="26" t="str">
        <f t="shared" si="27"/>
        <v/>
      </c>
      <c r="BT174" s="25" t="str">
        <f t="shared" si="28"/>
        <v/>
      </c>
      <c r="BU174" s="26" t="str">
        <f t="shared" si="29"/>
        <v/>
      </c>
      <c r="BV174" s="25" t="e">
        <f>IF(AND(#REF!="",#REF!="",#REF!="",#REF!=""),"",SUM(#REF!,#REF!,#REF!,#REF!,#REF!))</f>
        <v>#REF!</v>
      </c>
      <c r="BW174" s="26" t="str">
        <f t="shared" si="30"/>
        <v/>
      </c>
      <c r="BX174" s="25" t="str">
        <f t="shared" si="31"/>
        <v/>
      </c>
      <c r="BY174" s="26" t="str">
        <f t="shared" si="32"/>
        <v/>
      </c>
      <c r="BZ174" s="25" t="str">
        <f t="shared" si="33"/>
        <v/>
      </c>
      <c r="CA174" s="26" t="str">
        <f t="shared" si="34"/>
        <v/>
      </c>
      <c r="CB174" s="25" t="e">
        <f>IF(AND(#REF!="",#REF!="",#REF!="",#REF!=""),"",SUM(#REF!,#REF!,#REF!,#REF!,#REF!))</f>
        <v>#REF!</v>
      </c>
      <c r="CC174" s="26" t="str">
        <f t="shared" si="35"/>
        <v/>
      </c>
      <c r="CD174" s="23" t="e">
        <f>IF(AND(#REF!="",#REF!="",#REF!="",#REF!=""),"",SUM(#REF!,#REF!,#REF!,#REF!))</f>
        <v>#REF!</v>
      </c>
      <c r="CE174" s="23" t="str">
        <f t="shared" si="24"/>
        <v/>
      </c>
    </row>
    <row r="175" spans="1:83" ht="24.75" customHeight="1">
      <c r="A175" s="244">
        <v>169</v>
      </c>
      <c r="B175" s="245"/>
      <c r="C175" s="246"/>
      <c r="D175" s="247"/>
      <c r="E175" s="248"/>
      <c r="F175" s="249"/>
      <c r="G175" s="249"/>
      <c r="H175" s="250"/>
      <c r="I175" s="251"/>
      <c r="J175" s="252"/>
      <c r="K175" s="253"/>
      <c r="L175" s="370"/>
      <c r="M175" s="371"/>
      <c r="N175" s="371"/>
      <c r="O175" s="7"/>
      <c r="P175" s="31"/>
      <c r="Q175" s="34"/>
      <c r="R175" s="7"/>
      <c r="S175" s="459"/>
      <c r="T175" s="460"/>
      <c r="U175" s="460"/>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220</v>
      </c>
      <c r="AY175" s="66" t="s">
        <v>220</v>
      </c>
      <c r="AZ175" s="1"/>
      <c r="BA175" s="1"/>
      <c r="BB175" s="1"/>
      <c r="BC175" s="1"/>
      <c r="BD175" s="1"/>
      <c r="BP175" s="15"/>
      <c r="BQ175" s="25" t="str">
        <f t="shared" si="26"/>
        <v/>
      </c>
      <c r="BR175" s="26" t="str">
        <f t="shared" si="36"/>
        <v/>
      </c>
      <c r="BS175" s="26" t="str">
        <f t="shared" si="27"/>
        <v/>
      </c>
      <c r="BT175" s="25" t="str">
        <f t="shared" si="28"/>
        <v/>
      </c>
      <c r="BU175" s="26" t="str">
        <f t="shared" si="29"/>
        <v/>
      </c>
      <c r="BV175" s="25" t="e">
        <f>IF(AND(#REF!="",#REF!="",#REF!="",#REF!=""),"",SUM(#REF!,#REF!,#REF!,#REF!,#REF!))</f>
        <v>#REF!</v>
      </c>
      <c r="BW175" s="26" t="str">
        <f t="shared" si="30"/>
        <v/>
      </c>
      <c r="BX175" s="25" t="str">
        <f t="shared" si="31"/>
        <v/>
      </c>
      <c r="BY175" s="26" t="str">
        <f t="shared" si="32"/>
        <v/>
      </c>
      <c r="BZ175" s="25" t="str">
        <f t="shared" si="33"/>
        <v/>
      </c>
      <c r="CA175" s="26" t="str">
        <f t="shared" si="34"/>
        <v/>
      </c>
      <c r="CB175" s="25" t="e">
        <f>IF(AND(#REF!="",#REF!="",#REF!="",#REF!=""),"",SUM(#REF!,#REF!,#REF!,#REF!,#REF!))</f>
        <v>#REF!</v>
      </c>
      <c r="CC175" s="26" t="str">
        <f t="shared" si="35"/>
        <v/>
      </c>
      <c r="CD175" s="23" t="e">
        <f>IF(AND(#REF!="",#REF!="",#REF!="",#REF!=""),"",SUM(#REF!,#REF!,#REF!,#REF!))</f>
        <v>#REF!</v>
      </c>
      <c r="CE175" s="23" t="str">
        <f t="shared" si="24"/>
        <v/>
      </c>
    </row>
    <row r="176" spans="1:83" ht="24.75" customHeight="1">
      <c r="A176" s="244">
        <v>170</v>
      </c>
      <c r="B176" s="245"/>
      <c r="C176" s="246"/>
      <c r="D176" s="247"/>
      <c r="E176" s="248"/>
      <c r="F176" s="249"/>
      <c r="G176" s="249"/>
      <c r="H176" s="250"/>
      <c r="I176" s="251"/>
      <c r="J176" s="252"/>
      <c r="K176" s="253"/>
      <c r="L176" s="370"/>
      <c r="M176" s="371"/>
      <c r="N176" s="371"/>
      <c r="O176" s="7"/>
      <c r="P176" s="31"/>
      <c r="Q176" s="34"/>
      <c r="R176" s="7"/>
      <c r="S176" s="459"/>
      <c r="T176" s="460"/>
      <c r="U176" s="460"/>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220</v>
      </c>
      <c r="AY176" s="66" t="s">
        <v>220</v>
      </c>
      <c r="AZ176" s="1"/>
      <c r="BA176" s="1"/>
      <c r="BB176" s="1"/>
      <c r="BC176" s="1"/>
      <c r="BD176" s="1"/>
      <c r="BP176" s="15"/>
      <c r="BQ176" s="25" t="str">
        <f t="shared" si="26"/>
        <v/>
      </c>
      <c r="BR176" s="26" t="str">
        <f t="shared" si="36"/>
        <v/>
      </c>
      <c r="BS176" s="26" t="str">
        <f t="shared" si="27"/>
        <v/>
      </c>
      <c r="BT176" s="25" t="str">
        <f t="shared" si="28"/>
        <v/>
      </c>
      <c r="BU176" s="26" t="str">
        <f t="shared" si="29"/>
        <v/>
      </c>
      <c r="BV176" s="25" t="e">
        <f>IF(AND(#REF!="",#REF!="",#REF!="",#REF!=""),"",SUM(#REF!,#REF!,#REF!,#REF!,#REF!))</f>
        <v>#REF!</v>
      </c>
      <c r="BW176" s="26" t="str">
        <f t="shared" si="30"/>
        <v/>
      </c>
      <c r="BX176" s="25" t="str">
        <f t="shared" si="31"/>
        <v/>
      </c>
      <c r="BY176" s="26" t="str">
        <f t="shared" si="32"/>
        <v/>
      </c>
      <c r="BZ176" s="25" t="str">
        <f t="shared" si="33"/>
        <v/>
      </c>
      <c r="CA176" s="26" t="str">
        <f t="shared" si="34"/>
        <v/>
      </c>
      <c r="CB176" s="25" t="e">
        <f>IF(AND(#REF!="",#REF!="",#REF!="",#REF!=""),"",SUM(#REF!,#REF!,#REF!,#REF!,#REF!))</f>
        <v>#REF!</v>
      </c>
      <c r="CC176" s="26" t="str">
        <f t="shared" si="35"/>
        <v/>
      </c>
      <c r="CD176" s="23" t="e">
        <f>IF(AND(#REF!="",#REF!="",#REF!="",#REF!=""),"",SUM(#REF!,#REF!,#REF!,#REF!))</f>
        <v>#REF!</v>
      </c>
      <c r="CE176" s="23" t="str">
        <f t="shared" si="24"/>
        <v/>
      </c>
    </row>
    <row r="177" spans="1:83" ht="24.75" customHeight="1">
      <c r="A177" s="244">
        <v>171</v>
      </c>
      <c r="B177" s="245"/>
      <c r="C177" s="246"/>
      <c r="D177" s="247"/>
      <c r="E177" s="248"/>
      <c r="F177" s="249"/>
      <c r="G177" s="249"/>
      <c r="H177" s="250"/>
      <c r="I177" s="251"/>
      <c r="J177" s="252"/>
      <c r="K177" s="253"/>
      <c r="L177" s="370"/>
      <c r="M177" s="371"/>
      <c r="N177" s="371"/>
      <c r="O177" s="7"/>
      <c r="P177" s="31"/>
      <c r="Q177" s="34"/>
      <c r="R177" s="7"/>
      <c r="S177" s="459"/>
      <c r="T177" s="460"/>
      <c r="U177" s="460"/>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220</v>
      </c>
      <c r="AY177" s="66" t="s">
        <v>220</v>
      </c>
      <c r="AZ177" s="1"/>
      <c r="BA177" s="1"/>
      <c r="BB177" s="1"/>
      <c r="BC177" s="1"/>
      <c r="BD177" s="1"/>
      <c r="BP177" s="15"/>
      <c r="BQ177" s="25" t="str">
        <f t="shared" si="26"/>
        <v/>
      </c>
      <c r="BR177" s="26" t="str">
        <f t="shared" si="36"/>
        <v/>
      </c>
      <c r="BS177" s="26" t="str">
        <f t="shared" si="27"/>
        <v/>
      </c>
      <c r="BT177" s="25" t="str">
        <f t="shared" si="28"/>
        <v/>
      </c>
      <c r="BU177" s="26" t="str">
        <f t="shared" si="29"/>
        <v/>
      </c>
      <c r="BV177" s="25" t="e">
        <f>IF(AND(#REF!="",#REF!="",#REF!="",#REF!=""),"",SUM(#REF!,#REF!,#REF!,#REF!,#REF!))</f>
        <v>#REF!</v>
      </c>
      <c r="BW177" s="26" t="str">
        <f t="shared" si="30"/>
        <v/>
      </c>
      <c r="BX177" s="25" t="str">
        <f t="shared" si="31"/>
        <v/>
      </c>
      <c r="BY177" s="26" t="str">
        <f t="shared" si="32"/>
        <v/>
      </c>
      <c r="BZ177" s="25" t="str">
        <f t="shared" si="33"/>
        <v/>
      </c>
      <c r="CA177" s="26" t="str">
        <f t="shared" si="34"/>
        <v/>
      </c>
      <c r="CB177" s="25" t="e">
        <f>IF(AND(#REF!="",#REF!="",#REF!="",#REF!=""),"",SUM(#REF!,#REF!,#REF!,#REF!,#REF!))</f>
        <v>#REF!</v>
      </c>
      <c r="CC177" s="26" t="str">
        <f t="shared" si="35"/>
        <v/>
      </c>
      <c r="CD177" s="23" t="e">
        <f>IF(AND(#REF!="",#REF!="",#REF!="",#REF!=""),"",SUM(#REF!,#REF!,#REF!,#REF!))</f>
        <v>#REF!</v>
      </c>
      <c r="CE177" s="23" t="str">
        <f t="shared" si="24"/>
        <v/>
      </c>
    </row>
    <row r="178" spans="1:83" ht="24.75" customHeight="1">
      <c r="A178" s="244">
        <v>172</v>
      </c>
      <c r="B178" s="245"/>
      <c r="C178" s="246"/>
      <c r="D178" s="247"/>
      <c r="E178" s="248"/>
      <c r="F178" s="249"/>
      <c r="G178" s="249"/>
      <c r="H178" s="250"/>
      <c r="I178" s="251"/>
      <c r="J178" s="252"/>
      <c r="K178" s="253"/>
      <c r="L178" s="370"/>
      <c r="M178" s="371"/>
      <c r="N178" s="371"/>
      <c r="O178" s="7"/>
      <c r="P178" s="31"/>
      <c r="Q178" s="34"/>
      <c r="R178" s="7"/>
      <c r="S178" s="459"/>
      <c r="T178" s="460"/>
      <c r="U178" s="460"/>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220</v>
      </c>
      <c r="AY178" s="66" t="s">
        <v>220</v>
      </c>
      <c r="AZ178" s="1"/>
      <c r="BA178" s="1"/>
      <c r="BB178" s="1"/>
      <c r="BC178" s="1"/>
      <c r="BD178" s="1"/>
      <c r="BP178" s="15"/>
      <c r="BQ178" s="25" t="str">
        <f t="shared" si="26"/>
        <v/>
      </c>
      <c r="BR178" s="26" t="str">
        <f t="shared" si="36"/>
        <v/>
      </c>
      <c r="BS178" s="26" t="str">
        <f t="shared" si="27"/>
        <v/>
      </c>
      <c r="BT178" s="25" t="str">
        <f t="shared" si="28"/>
        <v/>
      </c>
      <c r="BU178" s="26" t="str">
        <f t="shared" si="29"/>
        <v/>
      </c>
      <c r="BV178" s="25" t="e">
        <f>IF(AND(#REF!="",#REF!="",#REF!="",#REF!=""),"",SUM(#REF!,#REF!,#REF!,#REF!,#REF!))</f>
        <v>#REF!</v>
      </c>
      <c r="BW178" s="26" t="str">
        <f t="shared" si="30"/>
        <v/>
      </c>
      <c r="BX178" s="25" t="str">
        <f t="shared" si="31"/>
        <v/>
      </c>
      <c r="BY178" s="26" t="str">
        <f t="shared" si="32"/>
        <v/>
      </c>
      <c r="BZ178" s="25" t="str">
        <f t="shared" si="33"/>
        <v/>
      </c>
      <c r="CA178" s="26" t="str">
        <f t="shared" si="34"/>
        <v/>
      </c>
      <c r="CB178" s="25" t="e">
        <f>IF(AND(#REF!="",#REF!="",#REF!="",#REF!=""),"",SUM(#REF!,#REF!,#REF!,#REF!,#REF!))</f>
        <v>#REF!</v>
      </c>
      <c r="CC178" s="26" t="str">
        <f t="shared" si="35"/>
        <v/>
      </c>
      <c r="CD178" s="23" t="e">
        <f>IF(AND(#REF!="",#REF!="",#REF!="",#REF!=""),"",SUM(#REF!,#REF!,#REF!,#REF!))</f>
        <v>#REF!</v>
      </c>
      <c r="CE178" s="23" t="str">
        <f t="shared" si="24"/>
        <v/>
      </c>
    </row>
    <row r="179" spans="1:83" ht="24.75" customHeight="1">
      <c r="A179" s="244">
        <v>173</v>
      </c>
      <c r="B179" s="245"/>
      <c r="C179" s="246"/>
      <c r="D179" s="247"/>
      <c r="E179" s="248"/>
      <c r="F179" s="249"/>
      <c r="G179" s="249"/>
      <c r="H179" s="250"/>
      <c r="I179" s="251"/>
      <c r="J179" s="252"/>
      <c r="K179" s="253"/>
      <c r="L179" s="370"/>
      <c r="M179" s="371"/>
      <c r="N179" s="371"/>
      <c r="O179" s="7"/>
      <c r="P179" s="31"/>
      <c r="Q179" s="34"/>
      <c r="R179" s="7"/>
      <c r="S179" s="459"/>
      <c r="T179" s="460"/>
      <c r="U179" s="460"/>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220</v>
      </c>
      <c r="AY179" s="66" t="s">
        <v>220</v>
      </c>
      <c r="AZ179" s="1"/>
      <c r="BA179" s="1"/>
      <c r="BB179" s="1"/>
      <c r="BC179" s="1"/>
      <c r="BD179" s="1"/>
      <c r="BP179" s="15"/>
      <c r="BQ179" s="25" t="str">
        <f t="shared" si="26"/>
        <v/>
      </c>
      <c r="BR179" s="26" t="str">
        <f t="shared" si="36"/>
        <v/>
      </c>
      <c r="BS179" s="26" t="str">
        <f t="shared" si="27"/>
        <v/>
      </c>
      <c r="BT179" s="25" t="str">
        <f t="shared" si="28"/>
        <v/>
      </c>
      <c r="BU179" s="26" t="str">
        <f t="shared" si="29"/>
        <v/>
      </c>
      <c r="BV179" s="25" t="e">
        <f>IF(AND(#REF!="",#REF!="",#REF!="",#REF!=""),"",SUM(#REF!,#REF!,#REF!,#REF!,#REF!))</f>
        <v>#REF!</v>
      </c>
      <c r="BW179" s="26" t="str">
        <f t="shared" si="30"/>
        <v/>
      </c>
      <c r="BX179" s="25" t="str">
        <f t="shared" si="31"/>
        <v/>
      </c>
      <c r="BY179" s="26" t="str">
        <f t="shared" si="32"/>
        <v/>
      </c>
      <c r="BZ179" s="25" t="str">
        <f t="shared" si="33"/>
        <v/>
      </c>
      <c r="CA179" s="26" t="str">
        <f t="shared" si="34"/>
        <v/>
      </c>
      <c r="CB179" s="25" t="e">
        <f>IF(AND(#REF!="",#REF!="",#REF!="",#REF!=""),"",SUM(#REF!,#REF!,#REF!,#REF!,#REF!))</f>
        <v>#REF!</v>
      </c>
      <c r="CC179" s="26" t="str">
        <f t="shared" si="35"/>
        <v/>
      </c>
      <c r="CD179" s="23" t="e">
        <f>IF(AND(#REF!="",#REF!="",#REF!="",#REF!=""),"",SUM(#REF!,#REF!,#REF!,#REF!))</f>
        <v>#REF!</v>
      </c>
      <c r="CE179" s="23" t="str">
        <f t="shared" si="24"/>
        <v/>
      </c>
    </row>
    <row r="180" spans="1:83" ht="24.75" customHeight="1">
      <c r="A180" s="244">
        <v>174</v>
      </c>
      <c r="B180" s="245"/>
      <c r="C180" s="246"/>
      <c r="D180" s="247"/>
      <c r="E180" s="248"/>
      <c r="F180" s="249"/>
      <c r="G180" s="249"/>
      <c r="H180" s="250"/>
      <c r="I180" s="251"/>
      <c r="J180" s="252"/>
      <c r="K180" s="253"/>
      <c r="L180" s="370"/>
      <c r="M180" s="371"/>
      <c r="N180" s="371"/>
      <c r="O180" s="7"/>
      <c r="P180" s="31"/>
      <c r="Q180" s="34"/>
      <c r="R180" s="7"/>
      <c r="S180" s="459"/>
      <c r="T180" s="460"/>
      <c r="U180" s="460"/>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220</v>
      </c>
      <c r="AY180" s="66" t="s">
        <v>220</v>
      </c>
      <c r="AZ180" s="1"/>
      <c r="BA180" s="1"/>
      <c r="BB180" s="1"/>
      <c r="BC180" s="1"/>
      <c r="BD180" s="1"/>
      <c r="BP180" s="15"/>
      <c r="BQ180" s="25" t="str">
        <f t="shared" si="26"/>
        <v/>
      </c>
      <c r="BR180" s="26" t="str">
        <f t="shared" si="36"/>
        <v/>
      </c>
      <c r="BS180" s="26" t="str">
        <f t="shared" si="27"/>
        <v/>
      </c>
      <c r="BT180" s="25" t="str">
        <f t="shared" si="28"/>
        <v/>
      </c>
      <c r="BU180" s="26" t="str">
        <f t="shared" si="29"/>
        <v/>
      </c>
      <c r="BV180" s="25" t="e">
        <f>IF(AND(#REF!="",#REF!="",#REF!="",#REF!=""),"",SUM(#REF!,#REF!,#REF!,#REF!,#REF!))</f>
        <v>#REF!</v>
      </c>
      <c r="BW180" s="26" t="str">
        <f t="shared" si="30"/>
        <v/>
      </c>
      <c r="BX180" s="25" t="str">
        <f t="shared" si="31"/>
        <v/>
      </c>
      <c r="BY180" s="26" t="str">
        <f t="shared" si="32"/>
        <v/>
      </c>
      <c r="BZ180" s="25" t="str">
        <f t="shared" si="33"/>
        <v/>
      </c>
      <c r="CA180" s="26" t="str">
        <f t="shared" si="34"/>
        <v/>
      </c>
      <c r="CB180" s="25" t="e">
        <f>IF(AND(#REF!="",#REF!="",#REF!="",#REF!=""),"",SUM(#REF!,#REF!,#REF!,#REF!,#REF!))</f>
        <v>#REF!</v>
      </c>
      <c r="CC180" s="26" t="str">
        <f t="shared" si="35"/>
        <v/>
      </c>
      <c r="CD180" s="23" t="e">
        <f>IF(AND(#REF!="",#REF!="",#REF!="",#REF!=""),"",SUM(#REF!,#REF!,#REF!,#REF!))</f>
        <v>#REF!</v>
      </c>
      <c r="CE180" s="23" t="str">
        <f t="shared" si="24"/>
        <v/>
      </c>
    </row>
    <row r="181" spans="1:83" ht="24.75" customHeight="1">
      <c r="A181" s="244">
        <v>175</v>
      </c>
      <c r="B181" s="245"/>
      <c r="C181" s="246"/>
      <c r="D181" s="247"/>
      <c r="E181" s="248"/>
      <c r="F181" s="249"/>
      <c r="G181" s="249"/>
      <c r="H181" s="250"/>
      <c r="I181" s="251"/>
      <c r="J181" s="252"/>
      <c r="K181" s="253"/>
      <c r="L181" s="370"/>
      <c r="M181" s="371"/>
      <c r="N181" s="371"/>
      <c r="O181" s="7"/>
      <c r="P181" s="31"/>
      <c r="Q181" s="34"/>
      <c r="R181" s="7"/>
      <c r="S181" s="459"/>
      <c r="T181" s="460"/>
      <c r="U181" s="460"/>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220</v>
      </c>
      <c r="AY181" s="66" t="s">
        <v>220</v>
      </c>
      <c r="AZ181" s="1"/>
      <c r="BA181" s="1"/>
      <c r="BB181" s="1"/>
      <c r="BC181" s="1"/>
      <c r="BD181" s="1"/>
      <c r="BP181" s="15"/>
      <c r="BQ181" s="25" t="str">
        <f t="shared" si="26"/>
        <v/>
      </c>
      <c r="BR181" s="26" t="str">
        <f t="shared" si="36"/>
        <v/>
      </c>
      <c r="BS181" s="26" t="str">
        <f t="shared" si="27"/>
        <v/>
      </c>
      <c r="BT181" s="25" t="str">
        <f t="shared" si="28"/>
        <v/>
      </c>
      <c r="BU181" s="26" t="str">
        <f t="shared" si="29"/>
        <v/>
      </c>
      <c r="BV181" s="25" t="e">
        <f>IF(AND(#REF!="",#REF!="",#REF!="",#REF!=""),"",SUM(#REF!,#REF!,#REF!,#REF!,#REF!))</f>
        <v>#REF!</v>
      </c>
      <c r="BW181" s="26" t="str">
        <f t="shared" si="30"/>
        <v/>
      </c>
      <c r="BX181" s="25" t="str">
        <f t="shared" si="31"/>
        <v/>
      </c>
      <c r="BY181" s="26" t="str">
        <f t="shared" si="32"/>
        <v/>
      </c>
      <c r="BZ181" s="25" t="str">
        <f t="shared" si="33"/>
        <v/>
      </c>
      <c r="CA181" s="26" t="str">
        <f t="shared" si="34"/>
        <v/>
      </c>
      <c r="CB181" s="25" t="e">
        <f>IF(AND(#REF!="",#REF!="",#REF!="",#REF!=""),"",SUM(#REF!,#REF!,#REF!,#REF!,#REF!))</f>
        <v>#REF!</v>
      </c>
      <c r="CC181" s="26" t="str">
        <f t="shared" si="35"/>
        <v/>
      </c>
      <c r="CD181" s="23" t="e">
        <f>IF(AND(#REF!="",#REF!="",#REF!="",#REF!=""),"",SUM(#REF!,#REF!,#REF!,#REF!))</f>
        <v>#REF!</v>
      </c>
      <c r="CE181" s="23" t="str">
        <f t="shared" si="24"/>
        <v/>
      </c>
    </row>
    <row r="182" spans="1:83" ht="24.75" customHeight="1">
      <c r="A182" s="244">
        <v>176</v>
      </c>
      <c r="B182" s="245"/>
      <c r="C182" s="246"/>
      <c r="D182" s="247"/>
      <c r="E182" s="248"/>
      <c r="F182" s="249"/>
      <c r="G182" s="249"/>
      <c r="H182" s="250"/>
      <c r="I182" s="251"/>
      <c r="J182" s="252"/>
      <c r="K182" s="253"/>
      <c r="L182" s="370"/>
      <c r="M182" s="371"/>
      <c r="N182" s="371"/>
      <c r="O182" s="7"/>
      <c r="P182" s="31"/>
      <c r="Q182" s="34"/>
      <c r="R182" s="7"/>
      <c r="S182" s="459"/>
      <c r="T182" s="460"/>
      <c r="U182" s="460"/>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220</v>
      </c>
      <c r="AY182" s="66" t="s">
        <v>220</v>
      </c>
      <c r="AZ182" s="1"/>
      <c r="BA182" s="1"/>
      <c r="BB182" s="1"/>
      <c r="BC182" s="1"/>
      <c r="BD182" s="1"/>
      <c r="BP182" s="15"/>
      <c r="BQ182" s="25" t="str">
        <f t="shared" si="26"/>
        <v/>
      </c>
      <c r="BR182" s="26" t="str">
        <f t="shared" si="36"/>
        <v/>
      </c>
      <c r="BS182" s="26" t="str">
        <f t="shared" si="27"/>
        <v/>
      </c>
      <c r="BT182" s="25" t="str">
        <f t="shared" si="28"/>
        <v/>
      </c>
      <c r="BU182" s="26" t="str">
        <f t="shared" si="29"/>
        <v/>
      </c>
      <c r="BV182" s="25" t="e">
        <f>IF(AND(#REF!="",#REF!="",#REF!="",#REF!=""),"",SUM(#REF!,#REF!,#REF!,#REF!,#REF!))</f>
        <v>#REF!</v>
      </c>
      <c r="BW182" s="26" t="str">
        <f t="shared" si="30"/>
        <v/>
      </c>
      <c r="BX182" s="25" t="str">
        <f t="shared" si="31"/>
        <v/>
      </c>
      <c r="BY182" s="26" t="str">
        <f t="shared" si="32"/>
        <v/>
      </c>
      <c r="BZ182" s="25" t="str">
        <f t="shared" si="33"/>
        <v/>
      </c>
      <c r="CA182" s="26" t="str">
        <f t="shared" si="34"/>
        <v/>
      </c>
      <c r="CB182" s="25" t="e">
        <f>IF(AND(#REF!="",#REF!="",#REF!="",#REF!=""),"",SUM(#REF!,#REF!,#REF!,#REF!,#REF!))</f>
        <v>#REF!</v>
      </c>
      <c r="CC182" s="26" t="str">
        <f t="shared" si="35"/>
        <v/>
      </c>
      <c r="CD182" s="23" t="e">
        <f>IF(AND(#REF!="",#REF!="",#REF!="",#REF!=""),"",SUM(#REF!,#REF!,#REF!,#REF!))</f>
        <v>#REF!</v>
      </c>
      <c r="CE182" s="23" t="str">
        <f t="shared" si="24"/>
        <v/>
      </c>
    </row>
    <row r="183" spans="1:83" ht="24.75" customHeight="1">
      <c r="A183" s="244">
        <v>177</v>
      </c>
      <c r="B183" s="245"/>
      <c r="C183" s="246"/>
      <c r="D183" s="247"/>
      <c r="E183" s="248"/>
      <c r="F183" s="249"/>
      <c r="G183" s="249"/>
      <c r="H183" s="250"/>
      <c r="I183" s="251"/>
      <c r="J183" s="252"/>
      <c r="K183" s="253"/>
      <c r="L183" s="370"/>
      <c r="M183" s="371"/>
      <c r="N183" s="371"/>
      <c r="O183" s="7"/>
      <c r="P183" s="31"/>
      <c r="Q183" s="34"/>
      <c r="R183" s="7"/>
      <c r="S183" s="459"/>
      <c r="T183" s="460"/>
      <c r="U183" s="460"/>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220</v>
      </c>
      <c r="AY183" s="66" t="s">
        <v>220</v>
      </c>
      <c r="AZ183" s="1"/>
      <c r="BA183" s="1"/>
      <c r="BB183" s="1"/>
      <c r="BC183" s="1"/>
      <c r="BD183" s="1"/>
      <c r="BP183" s="15"/>
      <c r="BQ183" s="25" t="str">
        <f t="shared" si="26"/>
        <v/>
      </c>
      <c r="BR183" s="26" t="str">
        <f t="shared" si="36"/>
        <v/>
      </c>
      <c r="BS183" s="26" t="str">
        <f t="shared" si="27"/>
        <v/>
      </c>
      <c r="BT183" s="25" t="str">
        <f t="shared" si="28"/>
        <v/>
      </c>
      <c r="BU183" s="26" t="str">
        <f t="shared" si="29"/>
        <v/>
      </c>
      <c r="BV183" s="25" t="e">
        <f>IF(AND(#REF!="",#REF!="",#REF!="",#REF!=""),"",SUM(#REF!,#REF!,#REF!,#REF!,#REF!))</f>
        <v>#REF!</v>
      </c>
      <c r="BW183" s="26" t="str">
        <f t="shared" si="30"/>
        <v/>
      </c>
      <c r="BX183" s="25" t="str">
        <f t="shared" si="31"/>
        <v/>
      </c>
      <c r="BY183" s="26" t="str">
        <f t="shared" si="32"/>
        <v/>
      </c>
      <c r="BZ183" s="25" t="str">
        <f t="shared" si="33"/>
        <v/>
      </c>
      <c r="CA183" s="26" t="str">
        <f t="shared" si="34"/>
        <v/>
      </c>
      <c r="CB183" s="25" t="e">
        <f>IF(AND(#REF!="",#REF!="",#REF!="",#REF!=""),"",SUM(#REF!,#REF!,#REF!,#REF!,#REF!))</f>
        <v>#REF!</v>
      </c>
      <c r="CC183" s="26" t="str">
        <f t="shared" si="35"/>
        <v/>
      </c>
      <c r="CD183" s="23" t="e">
        <f>IF(AND(#REF!="",#REF!="",#REF!="",#REF!=""),"",SUM(#REF!,#REF!,#REF!,#REF!))</f>
        <v>#REF!</v>
      </c>
      <c r="CE183" s="23" t="str">
        <f t="shared" si="24"/>
        <v/>
      </c>
    </row>
    <row r="184" spans="1:83" ht="24.75" customHeight="1">
      <c r="A184" s="244">
        <v>178</v>
      </c>
      <c r="B184" s="245"/>
      <c r="C184" s="246"/>
      <c r="D184" s="247"/>
      <c r="E184" s="248"/>
      <c r="F184" s="249"/>
      <c r="G184" s="249"/>
      <c r="H184" s="250"/>
      <c r="I184" s="251"/>
      <c r="J184" s="252"/>
      <c r="K184" s="253"/>
      <c r="L184" s="370"/>
      <c r="M184" s="371"/>
      <c r="N184" s="371"/>
      <c r="O184" s="7"/>
      <c r="P184" s="31"/>
      <c r="Q184" s="34"/>
      <c r="R184" s="7"/>
      <c r="S184" s="459"/>
      <c r="T184" s="460"/>
      <c r="U184" s="460"/>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220</v>
      </c>
      <c r="AY184" s="66" t="s">
        <v>220</v>
      </c>
      <c r="AZ184" s="1"/>
      <c r="BA184" s="1"/>
      <c r="BB184" s="1"/>
      <c r="BC184" s="1"/>
      <c r="BD184" s="1"/>
      <c r="BP184" s="15"/>
      <c r="BQ184" s="25" t="str">
        <f t="shared" si="26"/>
        <v/>
      </c>
      <c r="BR184" s="26" t="str">
        <f t="shared" si="36"/>
        <v/>
      </c>
      <c r="BS184" s="26" t="str">
        <f t="shared" si="27"/>
        <v/>
      </c>
      <c r="BT184" s="25" t="str">
        <f t="shared" si="28"/>
        <v/>
      </c>
      <c r="BU184" s="26" t="str">
        <f t="shared" si="29"/>
        <v/>
      </c>
      <c r="BV184" s="25" t="e">
        <f>IF(AND(#REF!="",#REF!="",#REF!="",#REF!=""),"",SUM(#REF!,#REF!,#REF!,#REF!,#REF!))</f>
        <v>#REF!</v>
      </c>
      <c r="BW184" s="26" t="str">
        <f t="shared" si="30"/>
        <v/>
      </c>
      <c r="BX184" s="25" t="str">
        <f t="shared" si="31"/>
        <v/>
      </c>
      <c r="BY184" s="26" t="str">
        <f t="shared" si="32"/>
        <v/>
      </c>
      <c r="BZ184" s="25" t="str">
        <f t="shared" si="33"/>
        <v/>
      </c>
      <c r="CA184" s="26" t="str">
        <f t="shared" si="34"/>
        <v/>
      </c>
      <c r="CB184" s="25" t="e">
        <f>IF(AND(#REF!="",#REF!="",#REF!="",#REF!=""),"",SUM(#REF!,#REF!,#REF!,#REF!,#REF!))</f>
        <v>#REF!</v>
      </c>
      <c r="CC184" s="26" t="str">
        <f t="shared" si="35"/>
        <v/>
      </c>
      <c r="CD184" s="23" t="e">
        <f>IF(AND(#REF!="",#REF!="",#REF!="",#REF!=""),"",SUM(#REF!,#REF!,#REF!,#REF!))</f>
        <v>#REF!</v>
      </c>
      <c r="CE184" s="23" t="str">
        <f t="shared" si="24"/>
        <v/>
      </c>
    </row>
    <row r="185" spans="1:83" ht="24.75" customHeight="1">
      <c r="A185" s="244">
        <v>179</v>
      </c>
      <c r="B185" s="245"/>
      <c r="C185" s="246"/>
      <c r="D185" s="247"/>
      <c r="E185" s="248"/>
      <c r="F185" s="249"/>
      <c r="G185" s="249"/>
      <c r="H185" s="250"/>
      <c r="I185" s="251"/>
      <c r="J185" s="252"/>
      <c r="K185" s="253"/>
      <c r="L185" s="370"/>
      <c r="M185" s="371"/>
      <c r="N185" s="371"/>
      <c r="O185" s="7"/>
      <c r="P185" s="31"/>
      <c r="Q185" s="34"/>
      <c r="R185" s="7"/>
      <c r="S185" s="459"/>
      <c r="T185" s="460"/>
      <c r="U185" s="460"/>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220</v>
      </c>
      <c r="AY185" s="66" t="s">
        <v>220</v>
      </c>
      <c r="AZ185" s="1"/>
      <c r="BA185" s="1"/>
      <c r="BB185" s="1"/>
      <c r="BC185" s="1"/>
      <c r="BD185" s="1"/>
      <c r="BP185" s="15"/>
      <c r="BQ185" s="25" t="str">
        <f t="shared" si="26"/>
        <v/>
      </c>
      <c r="BR185" s="26" t="str">
        <f t="shared" si="36"/>
        <v/>
      </c>
      <c r="BS185" s="26" t="str">
        <f t="shared" si="27"/>
        <v/>
      </c>
      <c r="BT185" s="25" t="str">
        <f t="shared" si="28"/>
        <v/>
      </c>
      <c r="BU185" s="26" t="str">
        <f t="shared" si="29"/>
        <v/>
      </c>
      <c r="BV185" s="25" t="e">
        <f>IF(AND(#REF!="",#REF!="",#REF!="",#REF!=""),"",SUM(#REF!,#REF!,#REF!,#REF!,#REF!))</f>
        <v>#REF!</v>
      </c>
      <c r="BW185" s="26" t="str">
        <f t="shared" si="30"/>
        <v/>
      </c>
      <c r="BX185" s="25" t="str">
        <f t="shared" si="31"/>
        <v/>
      </c>
      <c r="BY185" s="26" t="str">
        <f t="shared" si="32"/>
        <v/>
      </c>
      <c r="BZ185" s="25" t="str">
        <f t="shared" si="33"/>
        <v/>
      </c>
      <c r="CA185" s="26" t="str">
        <f t="shared" si="34"/>
        <v/>
      </c>
      <c r="CB185" s="25" t="e">
        <f>IF(AND(#REF!="",#REF!="",#REF!="",#REF!=""),"",SUM(#REF!,#REF!,#REF!,#REF!,#REF!))</f>
        <v>#REF!</v>
      </c>
      <c r="CC185" s="26" t="str">
        <f t="shared" si="35"/>
        <v/>
      </c>
      <c r="CD185" s="23" t="e">
        <f>IF(AND(#REF!="",#REF!="",#REF!="",#REF!=""),"",SUM(#REF!,#REF!,#REF!,#REF!))</f>
        <v>#REF!</v>
      </c>
      <c r="CE185" s="23" t="str">
        <f t="shared" si="24"/>
        <v/>
      </c>
    </row>
    <row r="186" spans="1:83" ht="24.75" customHeight="1">
      <c r="A186" s="244">
        <v>180</v>
      </c>
      <c r="B186" s="245"/>
      <c r="C186" s="246"/>
      <c r="D186" s="247"/>
      <c r="E186" s="248"/>
      <c r="F186" s="249"/>
      <c r="G186" s="249"/>
      <c r="H186" s="250"/>
      <c r="I186" s="251"/>
      <c r="J186" s="252"/>
      <c r="K186" s="253"/>
      <c r="L186" s="370"/>
      <c r="M186" s="371"/>
      <c r="N186" s="371"/>
      <c r="O186" s="7"/>
      <c r="P186" s="31"/>
      <c r="Q186" s="34"/>
      <c r="R186" s="7"/>
      <c r="S186" s="459"/>
      <c r="T186" s="460"/>
      <c r="U186" s="460"/>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220</v>
      </c>
      <c r="AY186" s="66" t="s">
        <v>220</v>
      </c>
      <c r="AZ186" s="1"/>
      <c r="BA186" s="1"/>
      <c r="BB186" s="1"/>
      <c r="BC186" s="1"/>
      <c r="BD186" s="1"/>
      <c r="BP186" s="15"/>
      <c r="BQ186" s="25" t="str">
        <f t="shared" si="26"/>
        <v/>
      </c>
      <c r="BR186" s="26" t="str">
        <f t="shared" si="36"/>
        <v/>
      </c>
      <c r="BS186" s="26" t="str">
        <f t="shared" si="27"/>
        <v/>
      </c>
      <c r="BT186" s="25" t="str">
        <f t="shared" si="28"/>
        <v/>
      </c>
      <c r="BU186" s="26" t="str">
        <f t="shared" si="29"/>
        <v/>
      </c>
      <c r="BV186" s="25" t="e">
        <f>IF(AND(#REF!="",#REF!="",#REF!="",#REF!=""),"",SUM(#REF!,#REF!,#REF!,#REF!,#REF!))</f>
        <v>#REF!</v>
      </c>
      <c r="BW186" s="26" t="str">
        <f t="shared" si="30"/>
        <v/>
      </c>
      <c r="BX186" s="25" t="str">
        <f t="shared" si="31"/>
        <v/>
      </c>
      <c r="BY186" s="26" t="str">
        <f t="shared" si="32"/>
        <v/>
      </c>
      <c r="BZ186" s="25" t="str">
        <f t="shared" si="33"/>
        <v/>
      </c>
      <c r="CA186" s="26" t="str">
        <f t="shared" si="34"/>
        <v/>
      </c>
      <c r="CB186" s="25" t="e">
        <f>IF(AND(#REF!="",#REF!="",#REF!="",#REF!=""),"",SUM(#REF!,#REF!,#REF!,#REF!,#REF!))</f>
        <v>#REF!</v>
      </c>
      <c r="CC186" s="26" t="str">
        <f t="shared" si="35"/>
        <v/>
      </c>
      <c r="CD186" s="23" t="e">
        <f>IF(AND(#REF!="",#REF!="",#REF!="",#REF!=""),"",SUM(#REF!,#REF!,#REF!,#REF!))</f>
        <v>#REF!</v>
      </c>
      <c r="CE186" s="23" t="str">
        <f t="shared" si="24"/>
        <v/>
      </c>
    </row>
    <row r="187" spans="1:83" ht="24.75" customHeight="1">
      <c r="A187" s="244">
        <v>181</v>
      </c>
      <c r="B187" s="245"/>
      <c r="C187" s="246"/>
      <c r="D187" s="247"/>
      <c r="E187" s="248"/>
      <c r="F187" s="249"/>
      <c r="G187" s="249"/>
      <c r="H187" s="250"/>
      <c r="I187" s="251"/>
      <c r="J187" s="252"/>
      <c r="K187" s="253"/>
      <c r="L187" s="370"/>
      <c r="M187" s="371"/>
      <c r="N187" s="371"/>
      <c r="O187" s="7"/>
      <c r="P187" s="31"/>
      <c r="Q187" s="34"/>
      <c r="R187" s="7"/>
      <c r="S187" s="459"/>
      <c r="T187" s="460"/>
      <c r="U187" s="460"/>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220</v>
      </c>
      <c r="AY187" s="66" t="s">
        <v>220</v>
      </c>
      <c r="AZ187" s="1"/>
      <c r="BA187" s="1"/>
      <c r="BB187" s="1"/>
      <c r="BC187" s="1"/>
      <c r="BD187" s="1"/>
      <c r="BP187" s="15"/>
      <c r="BQ187" s="25" t="str">
        <f t="shared" si="26"/>
        <v/>
      </c>
      <c r="BR187" s="26" t="str">
        <f t="shared" si="36"/>
        <v/>
      </c>
      <c r="BS187" s="26" t="str">
        <f t="shared" si="27"/>
        <v/>
      </c>
      <c r="BT187" s="25" t="str">
        <f t="shared" si="28"/>
        <v/>
      </c>
      <c r="BU187" s="26" t="str">
        <f t="shared" si="29"/>
        <v/>
      </c>
      <c r="BV187" s="25" t="e">
        <f>IF(AND(#REF!="",#REF!="",#REF!="",#REF!=""),"",SUM(#REF!,#REF!,#REF!,#REF!,#REF!))</f>
        <v>#REF!</v>
      </c>
      <c r="BW187" s="26" t="str">
        <f t="shared" si="30"/>
        <v/>
      </c>
      <c r="BX187" s="25" t="str">
        <f t="shared" si="31"/>
        <v/>
      </c>
      <c r="BY187" s="26" t="str">
        <f t="shared" si="32"/>
        <v/>
      </c>
      <c r="BZ187" s="25" t="str">
        <f t="shared" si="33"/>
        <v/>
      </c>
      <c r="CA187" s="26" t="str">
        <f t="shared" si="34"/>
        <v/>
      </c>
      <c r="CB187" s="25" t="e">
        <f>IF(AND(#REF!="",#REF!="",#REF!="",#REF!=""),"",SUM(#REF!,#REF!,#REF!,#REF!,#REF!))</f>
        <v>#REF!</v>
      </c>
      <c r="CC187" s="26" t="str">
        <f t="shared" si="35"/>
        <v/>
      </c>
      <c r="CD187" s="23" t="e">
        <f>IF(AND(#REF!="",#REF!="",#REF!="",#REF!=""),"",SUM(#REF!,#REF!,#REF!,#REF!))</f>
        <v>#REF!</v>
      </c>
      <c r="CE187" s="23" t="str">
        <f t="shared" si="24"/>
        <v/>
      </c>
    </row>
    <row r="188" spans="1:83" ht="24.75" customHeight="1">
      <c r="A188" s="244">
        <v>182</v>
      </c>
      <c r="B188" s="245"/>
      <c r="C188" s="246"/>
      <c r="D188" s="247"/>
      <c r="E188" s="248"/>
      <c r="F188" s="249"/>
      <c r="G188" s="249"/>
      <c r="H188" s="250"/>
      <c r="I188" s="251"/>
      <c r="J188" s="252"/>
      <c r="K188" s="253"/>
      <c r="L188" s="370"/>
      <c r="M188" s="371"/>
      <c r="N188" s="371"/>
      <c r="O188" s="7"/>
      <c r="P188" s="31"/>
      <c r="Q188" s="34"/>
      <c r="R188" s="7"/>
      <c r="S188" s="459"/>
      <c r="T188" s="460"/>
      <c r="U188" s="460"/>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220</v>
      </c>
      <c r="AY188" s="66" t="s">
        <v>220</v>
      </c>
      <c r="AZ188" s="1"/>
      <c r="BA188" s="1"/>
      <c r="BB188" s="1"/>
      <c r="BC188" s="1"/>
      <c r="BD188" s="1"/>
      <c r="BP188" s="15"/>
      <c r="BQ188" s="25" t="str">
        <f t="shared" si="26"/>
        <v/>
      </c>
      <c r="BR188" s="26" t="str">
        <f t="shared" si="36"/>
        <v/>
      </c>
      <c r="BS188" s="26" t="str">
        <f t="shared" si="27"/>
        <v/>
      </c>
      <c r="BT188" s="25" t="str">
        <f t="shared" si="28"/>
        <v/>
      </c>
      <c r="BU188" s="26" t="str">
        <f t="shared" si="29"/>
        <v/>
      </c>
      <c r="BV188" s="25" t="e">
        <f>IF(AND(#REF!="",#REF!="",#REF!="",#REF!=""),"",SUM(#REF!,#REF!,#REF!,#REF!,#REF!))</f>
        <v>#REF!</v>
      </c>
      <c r="BW188" s="26" t="str">
        <f t="shared" si="30"/>
        <v/>
      </c>
      <c r="BX188" s="25" t="str">
        <f t="shared" si="31"/>
        <v/>
      </c>
      <c r="BY188" s="26" t="str">
        <f t="shared" si="32"/>
        <v/>
      </c>
      <c r="BZ188" s="25" t="str">
        <f t="shared" si="33"/>
        <v/>
      </c>
      <c r="CA188" s="26" t="str">
        <f t="shared" si="34"/>
        <v/>
      </c>
      <c r="CB188" s="25" t="e">
        <f>IF(AND(#REF!="",#REF!="",#REF!="",#REF!=""),"",SUM(#REF!,#REF!,#REF!,#REF!,#REF!))</f>
        <v>#REF!</v>
      </c>
      <c r="CC188" s="26" t="str">
        <f t="shared" si="35"/>
        <v/>
      </c>
      <c r="CD188" s="23" t="e">
        <f>IF(AND(#REF!="",#REF!="",#REF!="",#REF!=""),"",SUM(#REF!,#REF!,#REF!,#REF!))</f>
        <v>#REF!</v>
      </c>
      <c r="CE188" s="23" t="str">
        <f t="shared" si="24"/>
        <v/>
      </c>
    </row>
    <row r="189" spans="1:83" ht="24.75" customHeight="1">
      <c r="A189" s="244">
        <v>183</v>
      </c>
      <c r="B189" s="245"/>
      <c r="C189" s="246"/>
      <c r="D189" s="247"/>
      <c r="E189" s="248"/>
      <c r="F189" s="249"/>
      <c r="G189" s="249"/>
      <c r="H189" s="250"/>
      <c r="I189" s="251"/>
      <c r="J189" s="252"/>
      <c r="K189" s="253"/>
      <c r="L189" s="370"/>
      <c r="M189" s="371"/>
      <c r="N189" s="371"/>
      <c r="O189" s="7"/>
      <c r="P189" s="31"/>
      <c r="Q189" s="34"/>
      <c r="R189" s="7"/>
      <c r="S189" s="459"/>
      <c r="T189" s="460"/>
      <c r="U189" s="460"/>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220</v>
      </c>
      <c r="AY189" s="66" t="s">
        <v>220</v>
      </c>
      <c r="AZ189" s="1"/>
      <c r="BA189" s="1"/>
      <c r="BB189" s="1"/>
      <c r="BC189" s="1"/>
      <c r="BD189" s="1"/>
      <c r="BP189" s="15"/>
      <c r="BQ189" s="25" t="str">
        <f t="shared" si="26"/>
        <v/>
      </c>
      <c r="BR189" s="26" t="str">
        <f t="shared" si="36"/>
        <v/>
      </c>
      <c r="BS189" s="26" t="str">
        <f t="shared" si="27"/>
        <v/>
      </c>
      <c r="BT189" s="25" t="str">
        <f t="shared" si="28"/>
        <v/>
      </c>
      <c r="BU189" s="26" t="str">
        <f t="shared" si="29"/>
        <v/>
      </c>
      <c r="BV189" s="25" t="e">
        <f>IF(AND(#REF!="",#REF!="",#REF!="",#REF!=""),"",SUM(#REF!,#REF!,#REF!,#REF!,#REF!))</f>
        <v>#REF!</v>
      </c>
      <c r="BW189" s="26" t="str">
        <f t="shared" si="30"/>
        <v/>
      </c>
      <c r="BX189" s="25" t="str">
        <f t="shared" si="31"/>
        <v/>
      </c>
      <c r="BY189" s="26" t="str">
        <f t="shared" si="32"/>
        <v/>
      </c>
      <c r="BZ189" s="25" t="str">
        <f t="shared" si="33"/>
        <v/>
      </c>
      <c r="CA189" s="26" t="str">
        <f t="shared" si="34"/>
        <v/>
      </c>
      <c r="CB189" s="25" t="e">
        <f>IF(AND(#REF!="",#REF!="",#REF!="",#REF!=""),"",SUM(#REF!,#REF!,#REF!,#REF!,#REF!))</f>
        <v>#REF!</v>
      </c>
      <c r="CC189" s="26" t="str">
        <f t="shared" si="35"/>
        <v/>
      </c>
      <c r="CD189" s="23" t="e">
        <f>IF(AND(#REF!="",#REF!="",#REF!="",#REF!=""),"",SUM(#REF!,#REF!,#REF!,#REF!))</f>
        <v>#REF!</v>
      </c>
      <c r="CE189" s="23" t="str">
        <f t="shared" si="24"/>
        <v/>
      </c>
    </row>
    <row r="190" spans="1:83" ht="24.75" customHeight="1">
      <c r="A190" s="244">
        <v>184</v>
      </c>
      <c r="B190" s="245"/>
      <c r="C190" s="246"/>
      <c r="D190" s="247"/>
      <c r="E190" s="248"/>
      <c r="F190" s="249"/>
      <c r="G190" s="249"/>
      <c r="H190" s="250"/>
      <c r="I190" s="251"/>
      <c r="J190" s="252"/>
      <c r="K190" s="253"/>
      <c r="L190" s="370"/>
      <c r="M190" s="371"/>
      <c r="N190" s="371"/>
      <c r="O190" s="7"/>
      <c r="P190" s="31"/>
      <c r="Q190" s="34"/>
      <c r="R190" s="7"/>
      <c r="S190" s="459"/>
      <c r="T190" s="460"/>
      <c r="U190" s="460"/>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220</v>
      </c>
      <c r="AY190" s="66" t="s">
        <v>220</v>
      </c>
      <c r="AZ190" s="1"/>
      <c r="BA190" s="1"/>
      <c r="BB190" s="1"/>
      <c r="BC190" s="1"/>
      <c r="BD190" s="1"/>
      <c r="BP190" s="15"/>
      <c r="BQ190" s="25" t="str">
        <f t="shared" si="26"/>
        <v/>
      </c>
      <c r="BR190" s="26" t="str">
        <f t="shared" si="36"/>
        <v/>
      </c>
      <c r="BS190" s="26" t="str">
        <f t="shared" si="27"/>
        <v/>
      </c>
      <c r="BT190" s="25" t="str">
        <f t="shared" si="28"/>
        <v/>
      </c>
      <c r="BU190" s="26" t="str">
        <f t="shared" si="29"/>
        <v/>
      </c>
      <c r="BV190" s="25" t="e">
        <f>IF(AND(#REF!="",#REF!="",#REF!="",#REF!=""),"",SUM(#REF!,#REF!,#REF!,#REF!,#REF!))</f>
        <v>#REF!</v>
      </c>
      <c r="BW190" s="26" t="str">
        <f t="shared" si="30"/>
        <v/>
      </c>
      <c r="BX190" s="25" t="str">
        <f t="shared" si="31"/>
        <v/>
      </c>
      <c r="BY190" s="26" t="str">
        <f t="shared" si="32"/>
        <v/>
      </c>
      <c r="BZ190" s="25" t="str">
        <f t="shared" si="33"/>
        <v/>
      </c>
      <c r="CA190" s="26" t="str">
        <f t="shared" si="34"/>
        <v/>
      </c>
      <c r="CB190" s="25" t="e">
        <f>IF(AND(#REF!="",#REF!="",#REF!="",#REF!=""),"",SUM(#REF!,#REF!,#REF!,#REF!,#REF!))</f>
        <v>#REF!</v>
      </c>
      <c r="CC190" s="26" t="str">
        <f t="shared" si="35"/>
        <v/>
      </c>
      <c r="CD190" s="23" t="e">
        <f>IF(AND(#REF!="",#REF!="",#REF!="",#REF!=""),"",SUM(#REF!,#REF!,#REF!,#REF!))</f>
        <v>#REF!</v>
      </c>
      <c r="CE190" s="23" t="str">
        <f t="shared" si="24"/>
        <v/>
      </c>
    </row>
    <row r="191" spans="1:83" ht="24.75" customHeight="1">
      <c r="A191" s="244">
        <v>185</v>
      </c>
      <c r="B191" s="245"/>
      <c r="C191" s="246"/>
      <c r="D191" s="247"/>
      <c r="E191" s="248"/>
      <c r="F191" s="249"/>
      <c r="G191" s="249"/>
      <c r="H191" s="250"/>
      <c r="I191" s="251"/>
      <c r="J191" s="252"/>
      <c r="K191" s="253"/>
      <c r="L191" s="370"/>
      <c r="M191" s="371"/>
      <c r="N191" s="371"/>
      <c r="O191" s="7"/>
      <c r="P191" s="31"/>
      <c r="Q191" s="34"/>
      <c r="R191" s="7"/>
      <c r="S191" s="459"/>
      <c r="T191" s="460"/>
      <c r="U191" s="460"/>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220</v>
      </c>
      <c r="AY191" s="66" t="s">
        <v>220</v>
      </c>
      <c r="AZ191" s="1"/>
      <c r="BA191" s="1"/>
      <c r="BB191" s="1"/>
      <c r="BC191" s="1"/>
      <c r="BD191" s="1"/>
      <c r="BP191" s="15"/>
      <c r="BQ191" s="25" t="str">
        <f t="shared" si="26"/>
        <v/>
      </c>
      <c r="BR191" s="26" t="str">
        <f t="shared" si="36"/>
        <v/>
      </c>
      <c r="BS191" s="26" t="str">
        <f t="shared" si="27"/>
        <v/>
      </c>
      <c r="BT191" s="25" t="str">
        <f t="shared" si="28"/>
        <v/>
      </c>
      <c r="BU191" s="26" t="str">
        <f t="shared" si="29"/>
        <v/>
      </c>
      <c r="BV191" s="25" t="e">
        <f>IF(AND(#REF!="",#REF!="",#REF!="",#REF!=""),"",SUM(#REF!,#REF!,#REF!,#REF!,#REF!))</f>
        <v>#REF!</v>
      </c>
      <c r="BW191" s="26" t="str">
        <f t="shared" si="30"/>
        <v/>
      </c>
      <c r="BX191" s="25" t="str">
        <f t="shared" si="31"/>
        <v/>
      </c>
      <c r="BY191" s="26" t="str">
        <f t="shared" si="32"/>
        <v/>
      </c>
      <c r="BZ191" s="25" t="str">
        <f t="shared" si="33"/>
        <v/>
      </c>
      <c r="CA191" s="26" t="str">
        <f t="shared" si="34"/>
        <v/>
      </c>
      <c r="CB191" s="25" t="e">
        <f>IF(AND(#REF!="",#REF!="",#REF!="",#REF!=""),"",SUM(#REF!,#REF!,#REF!,#REF!,#REF!))</f>
        <v>#REF!</v>
      </c>
      <c r="CC191" s="26" t="str">
        <f t="shared" si="35"/>
        <v/>
      </c>
      <c r="CD191" s="23" t="e">
        <f>IF(AND(#REF!="",#REF!="",#REF!="",#REF!=""),"",SUM(#REF!,#REF!,#REF!,#REF!))</f>
        <v>#REF!</v>
      </c>
      <c r="CE191" s="23" t="str">
        <f t="shared" ref="CE191:CE206" si="37">IFERROR(IF(CD191="","",IF($CD$5=100,ROUNDUP(CD191*20%,0),IF($CD$5=86,ROUNDUP((CD191/$CD$5)*$CE$5,0),IF($CD$5=66,ROUNDUP((CD191/$CD$5)*$CE$5,0),"")))),"")</f>
        <v/>
      </c>
    </row>
    <row r="192" spans="1:83" ht="24.75" customHeight="1">
      <c r="A192" s="244">
        <v>186</v>
      </c>
      <c r="B192" s="245"/>
      <c r="C192" s="246"/>
      <c r="D192" s="247"/>
      <c r="E192" s="248"/>
      <c r="F192" s="249"/>
      <c r="G192" s="249"/>
      <c r="H192" s="250"/>
      <c r="I192" s="251"/>
      <c r="J192" s="252"/>
      <c r="K192" s="253"/>
      <c r="L192" s="370"/>
      <c r="M192" s="371"/>
      <c r="N192" s="371"/>
      <c r="O192" s="7"/>
      <c r="P192" s="31"/>
      <c r="Q192" s="34"/>
      <c r="R192" s="7"/>
      <c r="S192" s="459"/>
      <c r="T192" s="460"/>
      <c r="U192" s="460"/>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220</v>
      </c>
      <c r="AY192" s="66" t="s">
        <v>220</v>
      </c>
      <c r="AZ192" s="1"/>
      <c r="BA192" s="1"/>
      <c r="BB192" s="1"/>
      <c r="BC192" s="1"/>
      <c r="BD192" s="1"/>
      <c r="BP192" s="15"/>
      <c r="BQ192" s="25" t="str">
        <f t="shared" si="26"/>
        <v/>
      </c>
      <c r="BR192" s="26" t="str">
        <f t="shared" si="36"/>
        <v/>
      </c>
      <c r="BS192" s="26" t="str">
        <f t="shared" si="27"/>
        <v/>
      </c>
      <c r="BT192" s="25" t="str">
        <f t="shared" si="28"/>
        <v/>
      </c>
      <c r="BU192" s="26" t="str">
        <f t="shared" si="29"/>
        <v/>
      </c>
      <c r="BV192" s="25" t="e">
        <f>IF(AND(#REF!="",#REF!="",#REF!="",#REF!=""),"",SUM(#REF!,#REF!,#REF!,#REF!,#REF!))</f>
        <v>#REF!</v>
      </c>
      <c r="BW192" s="26" t="str">
        <f t="shared" si="30"/>
        <v/>
      </c>
      <c r="BX192" s="25" t="str">
        <f t="shared" si="31"/>
        <v/>
      </c>
      <c r="BY192" s="26" t="str">
        <f t="shared" si="32"/>
        <v/>
      </c>
      <c r="BZ192" s="25" t="str">
        <f t="shared" si="33"/>
        <v/>
      </c>
      <c r="CA192" s="26" t="str">
        <f t="shared" si="34"/>
        <v/>
      </c>
      <c r="CB192" s="25" t="e">
        <f>IF(AND(#REF!="",#REF!="",#REF!="",#REF!=""),"",SUM(#REF!,#REF!,#REF!,#REF!,#REF!))</f>
        <v>#REF!</v>
      </c>
      <c r="CC192" s="26" t="str">
        <f t="shared" si="35"/>
        <v/>
      </c>
      <c r="CD192" s="23" t="e">
        <f>IF(AND(#REF!="",#REF!="",#REF!="",#REF!=""),"",SUM(#REF!,#REF!,#REF!,#REF!))</f>
        <v>#REF!</v>
      </c>
      <c r="CE192" s="23" t="str">
        <f t="shared" si="37"/>
        <v/>
      </c>
    </row>
    <row r="193" spans="1:83" ht="24.75" customHeight="1">
      <c r="A193" s="244">
        <v>187</v>
      </c>
      <c r="B193" s="245"/>
      <c r="C193" s="246"/>
      <c r="D193" s="247"/>
      <c r="E193" s="248"/>
      <c r="F193" s="249"/>
      <c r="G193" s="249"/>
      <c r="H193" s="250"/>
      <c r="I193" s="251"/>
      <c r="J193" s="252"/>
      <c r="K193" s="253"/>
      <c r="L193" s="370"/>
      <c r="M193" s="371"/>
      <c r="N193" s="371"/>
      <c r="O193" s="7"/>
      <c r="P193" s="31"/>
      <c r="Q193" s="34"/>
      <c r="R193" s="7"/>
      <c r="S193" s="459"/>
      <c r="T193" s="460"/>
      <c r="U193" s="460"/>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220</v>
      </c>
      <c r="AY193" s="66" t="s">
        <v>220</v>
      </c>
      <c r="AZ193" s="1"/>
      <c r="BA193" s="1"/>
      <c r="BB193" s="1"/>
      <c r="BC193" s="1"/>
      <c r="BD193" s="1"/>
      <c r="BP193" s="15"/>
      <c r="BQ193" s="25" t="str">
        <f t="shared" si="26"/>
        <v/>
      </c>
      <c r="BR193" s="26" t="str">
        <f t="shared" si="36"/>
        <v/>
      </c>
      <c r="BS193" s="26" t="str">
        <f t="shared" si="27"/>
        <v/>
      </c>
      <c r="BT193" s="25" t="str">
        <f t="shared" si="28"/>
        <v/>
      </c>
      <c r="BU193" s="26" t="str">
        <f t="shared" si="29"/>
        <v/>
      </c>
      <c r="BV193" s="25" t="e">
        <f>IF(AND(#REF!="",#REF!="",#REF!="",#REF!=""),"",SUM(#REF!,#REF!,#REF!,#REF!,#REF!))</f>
        <v>#REF!</v>
      </c>
      <c r="BW193" s="26" t="str">
        <f t="shared" si="30"/>
        <v/>
      </c>
      <c r="BX193" s="25" t="str">
        <f t="shared" si="31"/>
        <v/>
      </c>
      <c r="BY193" s="26" t="str">
        <f t="shared" si="32"/>
        <v/>
      </c>
      <c r="BZ193" s="25" t="str">
        <f t="shared" si="33"/>
        <v/>
      </c>
      <c r="CA193" s="26" t="str">
        <f t="shared" si="34"/>
        <v/>
      </c>
      <c r="CB193" s="25" t="e">
        <f>IF(AND(#REF!="",#REF!="",#REF!="",#REF!=""),"",SUM(#REF!,#REF!,#REF!,#REF!,#REF!))</f>
        <v>#REF!</v>
      </c>
      <c r="CC193" s="26" t="str">
        <f t="shared" si="35"/>
        <v/>
      </c>
      <c r="CD193" s="23" t="e">
        <f>IF(AND(#REF!="",#REF!="",#REF!="",#REF!=""),"",SUM(#REF!,#REF!,#REF!,#REF!))</f>
        <v>#REF!</v>
      </c>
      <c r="CE193" s="23" t="str">
        <f t="shared" si="37"/>
        <v/>
      </c>
    </row>
    <row r="194" spans="1:83" ht="24.75" customHeight="1">
      <c r="A194" s="244">
        <v>188</v>
      </c>
      <c r="B194" s="245"/>
      <c r="C194" s="246"/>
      <c r="D194" s="247"/>
      <c r="E194" s="248"/>
      <c r="F194" s="249"/>
      <c r="G194" s="249"/>
      <c r="H194" s="250"/>
      <c r="I194" s="251"/>
      <c r="J194" s="252"/>
      <c r="K194" s="253"/>
      <c r="L194" s="370"/>
      <c r="M194" s="371"/>
      <c r="N194" s="371"/>
      <c r="O194" s="7"/>
      <c r="P194" s="31"/>
      <c r="Q194" s="34"/>
      <c r="R194" s="7"/>
      <c r="S194" s="459"/>
      <c r="T194" s="460"/>
      <c r="U194" s="460"/>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220</v>
      </c>
      <c r="AY194" s="66" t="s">
        <v>220</v>
      </c>
      <c r="AZ194" s="1"/>
      <c r="BA194" s="1"/>
      <c r="BB194" s="1"/>
      <c r="BC194" s="1"/>
      <c r="BD194" s="1"/>
      <c r="BP194" s="15"/>
      <c r="BQ194" s="25" t="str">
        <f t="shared" si="26"/>
        <v/>
      </c>
      <c r="BR194" s="26" t="str">
        <f t="shared" si="36"/>
        <v/>
      </c>
      <c r="BS194" s="26" t="str">
        <f t="shared" si="27"/>
        <v/>
      </c>
      <c r="BT194" s="25" t="str">
        <f t="shared" si="28"/>
        <v/>
      </c>
      <c r="BU194" s="26" t="str">
        <f t="shared" si="29"/>
        <v/>
      </c>
      <c r="BV194" s="25" t="e">
        <f>IF(AND(#REF!="",#REF!="",#REF!="",#REF!=""),"",SUM(#REF!,#REF!,#REF!,#REF!,#REF!))</f>
        <v>#REF!</v>
      </c>
      <c r="BW194" s="26" t="str">
        <f t="shared" si="30"/>
        <v/>
      </c>
      <c r="BX194" s="25" t="str">
        <f t="shared" si="31"/>
        <v/>
      </c>
      <c r="BY194" s="26" t="str">
        <f t="shared" si="32"/>
        <v/>
      </c>
      <c r="BZ194" s="25" t="str">
        <f t="shared" si="33"/>
        <v/>
      </c>
      <c r="CA194" s="26" t="str">
        <f t="shared" si="34"/>
        <v/>
      </c>
      <c r="CB194" s="25" t="e">
        <f>IF(AND(#REF!="",#REF!="",#REF!="",#REF!=""),"",SUM(#REF!,#REF!,#REF!,#REF!,#REF!))</f>
        <v>#REF!</v>
      </c>
      <c r="CC194" s="26" t="str">
        <f t="shared" si="35"/>
        <v/>
      </c>
      <c r="CD194" s="23" t="e">
        <f>IF(AND(#REF!="",#REF!="",#REF!="",#REF!=""),"",SUM(#REF!,#REF!,#REF!,#REF!))</f>
        <v>#REF!</v>
      </c>
      <c r="CE194" s="23" t="str">
        <f t="shared" si="37"/>
        <v/>
      </c>
    </row>
    <row r="195" spans="1:83" ht="24.75" customHeight="1">
      <c r="A195" s="244">
        <v>189</v>
      </c>
      <c r="B195" s="245"/>
      <c r="C195" s="246"/>
      <c r="D195" s="247"/>
      <c r="E195" s="248"/>
      <c r="F195" s="249"/>
      <c r="G195" s="249"/>
      <c r="H195" s="250"/>
      <c r="I195" s="251"/>
      <c r="J195" s="252"/>
      <c r="K195" s="253"/>
      <c r="L195" s="370"/>
      <c r="M195" s="371"/>
      <c r="N195" s="371"/>
      <c r="O195" s="7"/>
      <c r="P195" s="31"/>
      <c r="Q195" s="34"/>
      <c r="R195" s="7"/>
      <c r="S195" s="459"/>
      <c r="T195" s="460"/>
      <c r="U195" s="460"/>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220</v>
      </c>
      <c r="AY195" s="66" t="s">
        <v>220</v>
      </c>
      <c r="AZ195" s="1"/>
      <c r="BA195" s="1"/>
      <c r="BB195" s="1"/>
      <c r="BC195" s="1"/>
      <c r="BD195" s="1"/>
      <c r="BP195" s="15"/>
      <c r="BQ195" s="25" t="str">
        <f t="shared" si="26"/>
        <v/>
      </c>
      <c r="BR195" s="26" t="str">
        <f t="shared" si="36"/>
        <v/>
      </c>
      <c r="BS195" s="26" t="str">
        <f t="shared" si="27"/>
        <v/>
      </c>
      <c r="BT195" s="25" t="str">
        <f t="shared" si="28"/>
        <v/>
      </c>
      <c r="BU195" s="26" t="str">
        <f t="shared" si="29"/>
        <v/>
      </c>
      <c r="BV195" s="25" t="e">
        <f>IF(AND(#REF!="",#REF!="",#REF!="",#REF!=""),"",SUM(#REF!,#REF!,#REF!,#REF!,#REF!))</f>
        <v>#REF!</v>
      </c>
      <c r="BW195" s="26" t="str">
        <f t="shared" si="30"/>
        <v/>
      </c>
      <c r="BX195" s="25" t="str">
        <f t="shared" si="31"/>
        <v/>
      </c>
      <c r="BY195" s="26" t="str">
        <f t="shared" si="32"/>
        <v/>
      </c>
      <c r="BZ195" s="25" t="str">
        <f t="shared" si="33"/>
        <v/>
      </c>
      <c r="CA195" s="26" t="str">
        <f t="shared" si="34"/>
        <v/>
      </c>
      <c r="CB195" s="25" t="e">
        <f>IF(AND(#REF!="",#REF!="",#REF!="",#REF!=""),"",SUM(#REF!,#REF!,#REF!,#REF!,#REF!))</f>
        <v>#REF!</v>
      </c>
      <c r="CC195" s="26" t="str">
        <f t="shared" si="35"/>
        <v/>
      </c>
      <c r="CD195" s="23" t="e">
        <f>IF(AND(#REF!="",#REF!="",#REF!="",#REF!=""),"",SUM(#REF!,#REF!,#REF!,#REF!))</f>
        <v>#REF!</v>
      </c>
      <c r="CE195" s="23" t="str">
        <f t="shared" si="37"/>
        <v/>
      </c>
    </row>
    <row r="196" spans="1:83" ht="24.75" customHeight="1">
      <c r="A196" s="244">
        <v>190</v>
      </c>
      <c r="B196" s="245"/>
      <c r="C196" s="246"/>
      <c r="D196" s="247"/>
      <c r="E196" s="248"/>
      <c r="F196" s="249"/>
      <c r="G196" s="249"/>
      <c r="H196" s="250"/>
      <c r="I196" s="251"/>
      <c r="J196" s="252"/>
      <c r="K196" s="253"/>
      <c r="L196" s="370"/>
      <c r="M196" s="371"/>
      <c r="N196" s="371"/>
      <c r="O196" s="7"/>
      <c r="P196" s="31"/>
      <c r="Q196" s="34"/>
      <c r="R196" s="7"/>
      <c r="S196" s="459"/>
      <c r="T196" s="460"/>
      <c r="U196" s="460"/>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220</v>
      </c>
      <c r="AY196" s="66" t="s">
        <v>220</v>
      </c>
      <c r="AZ196" s="1"/>
      <c r="BA196" s="1"/>
      <c r="BB196" s="1"/>
      <c r="BC196" s="1"/>
      <c r="BD196" s="1"/>
      <c r="BP196" s="15"/>
      <c r="BQ196" s="25" t="str">
        <f t="shared" si="26"/>
        <v/>
      </c>
      <c r="BR196" s="26" t="str">
        <f t="shared" si="36"/>
        <v/>
      </c>
      <c r="BS196" s="26" t="str">
        <f t="shared" si="27"/>
        <v/>
      </c>
      <c r="BT196" s="25" t="str">
        <f t="shared" si="28"/>
        <v/>
      </c>
      <c r="BU196" s="26" t="str">
        <f t="shared" si="29"/>
        <v/>
      </c>
      <c r="BV196" s="25" t="e">
        <f>IF(AND(#REF!="",#REF!="",#REF!="",#REF!=""),"",SUM(#REF!,#REF!,#REF!,#REF!,#REF!))</f>
        <v>#REF!</v>
      </c>
      <c r="BW196" s="26" t="str">
        <f t="shared" si="30"/>
        <v/>
      </c>
      <c r="BX196" s="25" t="str">
        <f t="shared" si="31"/>
        <v/>
      </c>
      <c r="BY196" s="26" t="str">
        <f t="shared" si="32"/>
        <v/>
      </c>
      <c r="BZ196" s="25" t="str">
        <f t="shared" si="33"/>
        <v/>
      </c>
      <c r="CA196" s="26" t="str">
        <f t="shared" si="34"/>
        <v/>
      </c>
      <c r="CB196" s="25" t="e">
        <f>IF(AND(#REF!="",#REF!="",#REF!="",#REF!=""),"",SUM(#REF!,#REF!,#REF!,#REF!,#REF!))</f>
        <v>#REF!</v>
      </c>
      <c r="CC196" s="26" t="str">
        <f t="shared" si="35"/>
        <v/>
      </c>
      <c r="CD196" s="23" t="e">
        <f>IF(AND(#REF!="",#REF!="",#REF!="",#REF!=""),"",SUM(#REF!,#REF!,#REF!,#REF!))</f>
        <v>#REF!</v>
      </c>
      <c r="CE196" s="23" t="str">
        <f t="shared" si="37"/>
        <v/>
      </c>
    </row>
    <row r="197" spans="1:83" ht="24.75" customHeight="1">
      <c r="A197" s="244">
        <v>191</v>
      </c>
      <c r="B197" s="245"/>
      <c r="C197" s="246"/>
      <c r="D197" s="247"/>
      <c r="E197" s="248"/>
      <c r="F197" s="249"/>
      <c r="G197" s="249"/>
      <c r="H197" s="250"/>
      <c r="I197" s="251"/>
      <c r="J197" s="252"/>
      <c r="K197" s="253"/>
      <c r="L197" s="370"/>
      <c r="M197" s="371"/>
      <c r="N197" s="371"/>
      <c r="O197" s="7"/>
      <c r="P197" s="31"/>
      <c r="Q197" s="34"/>
      <c r="R197" s="7"/>
      <c r="S197" s="459"/>
      <c r="T197" s="460"/>
      <c r="U197" s="460"/>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220</v>
      </c>
      <c r="AY197" s="66" t="s">
        <v>220</v>
      </c>
      <c r="AZ197" s="1"/>
      <c r="BA197" s="1"/>
      <c r="BB197" s="1"/>
      <c r="BC197" s="1"/>
      <c r="BD197" s="1"/>
      <c r="BP197" s="15"/>
      <c r="BQ197" s="25" t="str">
        <f t="shared" si="26"/>
        <v/>
      </c>
      <c r="BR197" s="26" t="str">
        <f t="shared" si="36"/>
        <v/>
      </c>
      <c r="BS197" s="26" t="str">
        <f t="shared" si="27"/>
        <v/>
      </c>
      <c r="BT197" s="25" t="str">
        <f t="shared" si="28"/>
        <v/>
      </c>
      <c r="BU197" s="26" t="str">
        <f t="shared" si="29"/>
        <v/>
      </c>
      <c r="BV197" s="25" t="e">
        <f>IF(AND(#REF!="",#REF!="",#REF!="",#REF!=""),"",SUM(#REF!,#REF!,#REF!,#REF!,#REF!))</f>
        <v>#REF!</v>
      </c>
      <c r="BW197" s="26" t="str">
        <f t="shared" si="30"/>
        <v/>
      </c>
      <c r="BX197" s="25" t="str">
        <f t="shared" si="31"/>
        <v/>
      </c>
      <c r="BY197" s="26" t="str">
        <f t="shared" si="32"/>
        <v/>
      </c>
      <c r="BZ197" s="25" t="str">
        <f t="shared" si="33"/>
        <v/>
      </c>
      <c r="CA197" s="26" t="str">
        <f t="shared" si="34"/>
        <v/>
      </c>
      <c r="CB197" s="25" t="e">
        <f>IF(AND(#REF!="",#REF!="",#REF!="",#REF!=""),"",SUM(#REF!,#REF!,#REF!,#REF!,#REF!))</f>
        <v>#REF!</v>
      </c>
      <c r="CC197" s="26" t="str">
        <f t="shared" si="35"/>
        <v/>
      </c>
      <c r="CD197" s="23" t="e">
        <f>IF(AND(#REF!="",#REF!="",#REF!="",#REF!=""),"",SUM(#REF!,#REF!,#REF!,#REF!))</f>
        <v>#REF!</v>
      </c>
      <c r="CE197" s="23" t="str">
        <f t="shared" si="37"/>
        <v/>
      </c>
    </row>
    <row r="198" spans="1:83" ht="24.75" customHeight="1">
      <c r="A198" s="244">
        <v>192</v>
      </c>
      <c r="B198" s="245"/>
      <c r="C198" s="246"/>
      <c r="D198" s="247"/>
      <c r="E198" s="248"/>
      <c r="F198" s="249"/>
      <c r="G198" s="249"/>
      <c r="H198" s="250"/>
      <c r="I198" s="251"/>
      <c r="J198" s="252"/>
      <c r="K198" s="253"/>
      <c r="L198" s="370"/>
      <c r="M198" s="371"/>
      <c r="N198" s="371"/>
      <c r="O198" s="7"/>
      <c r="P198" s="31"/>
      <c r="Q198" s="34"/>
      <c r="R198" s="7"/>
      <c r="S198" s="459"/>
      <c r="T198" s="460"/>
      <c r="U198" s="460"/>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220</v>
      </c>
      <c r="AY198" s="66" t="s">
        <v>220</v>
      </c>
      <c r="AZ198" s="1"/>
      <c r="BA198" s="1"/>
      <c r="BB198" s="1"/>
      <c r="BC198" s="1"/>
      <c r="BD198" s="1"/>
      <c r="BP198" s="15"/>
      <c r="BQ198" s="25" t="str">
        <f t="shared" si="26"/>
        <v/>
      </c>
      <c r="BR198" s="26" t="str">
        <f t="shared" si="36"/>
        <v/>
      </c>
      <c r="BS198" s="26" t="str">
        <f t="shared" si="27"/>
        <v/>
      </c>
      <c r="BT198" s="25" t="str">
        <f t="shared" si="28"/>
        <v/>
      </c>
      <c r="BU198" s="26" t="str">
        <f t="shared" si="29"/>
        <v/>
      </c>
      <c r="BV198" s="25" t="e">
        <f>IF(AND(#REF!="",#REF!="",#REF!="",#REF!=""),"",SUM(#REF!,#REF!,#REF!,#REF!,#REF!))</f>
        <v>#REF!</v>
      </c>
      <c r="BW198" s="26" t="str">
        <f t="shared" si="30"/>
        <v/>
      </c>
      <c r="BX198" s="25" t="str">
        <f t="shared" si="31"/>
        <v/>
      </c>
      <c r="BY198" s="26" t="str">
        <f t="shared" si="32"/>
        <v/>
      </c>
      <c r="BZ198" s="25" t="str">
        <f t="shared" si="33"/>
        <v/>
      </c>
      <c r="CA198" s="26" t="str">
        <f t="shared" si="34"/>
        <v/>
      </c>
      <c r="CB198" s="25" t="e">
        <f>IF(AND(#REF!="",#REF!="",#REF!="",#REF!=""),"",SUM(#REF!,#REF!,#REF!,#REF!,#REF!))</f>
        <v>#REF!</v>
      </c>
      <c r="CC198" s="26" t="str">
        <f t="shared" si="35"/>
        <v/>
      </c>
      <c r="CD198" s="23" t="e">
        <f>IF(AND(#REF!="",#REF!="",#REF!="",#REF!=""),"",SUM(#REF!,#REF!,#REF!,#REF!))</f>
        <v>#REF!</v>
      </c>
      <c r="CE198" s="23" t="str">
        <f t="shared" si="37"/>
        <v/>
      </c>
    </row>
    <row r="199" spans="1:83" ht="24.75" customHeight="1">
      <c r="A199" s="244">
        <v>193</v>
      </c>
      <c r="B199" s="245"/>
      <c r="C199" s="246"/>
      <c r="D199" s="247"/>
      <c r="E199" s="248"/>
      <c r="F199" s="249"/>
      <c r="G199" s="249"/>
      <c r="H199" s="250"/>
      <c r="I199" s="251"/>
      <c r="J199" s="252"/>
      <c r="K199" s="253"/>
      <c r="L199" s="370"/>
      <c r="M199" s="371"/>
      <c r="N199" s="371"/>
      <c r="O199" s="7"/>
      <c r="P199" s="31"/>
      <c r="Q199" s="34"/>
      <c r="R199" s="7"/>
      <c r="S199" s="459"/>
      <c r="T199" s="460"/>
      <c r="U199" s="460"/>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220</v>
      </c>
      <c r="AY199" s="66" t="s">
        <v>220</v>
      </c>
      <c r="AZ199" s="1"/>
      <c r="BA199" s="1"/>
      <c r="BB199" s="1"/>
      <c r="BC199" s="1"/>
      <c r="BD199" s="1"/>
      <c r="BP199" s="15"/>
      <c r="BQ199" s="25" t="str">
        <f t="shared" si="26"/>
        <v/>
      </c>
      <c r="BR199" s="26" t="str">
        <f t="shared" ref="BR199:BR206" si="38">IF(AND(L199="",M199="",N199="",P199=""),"",SUM(L199,M199,N199,O199,P199))</f>
        <v/>
      </c>
      <c r="BS199" s="26" t="str">
        <f t="shared" si="27"/>
        <v/>
      </c>
      <c r="BT199" s="25" t="str">
        <f t="shared" si="28"/>
        <v/>
      </c>
      <c r="BU199" s="26" t="str">
        <f t="shared" si="29"/>
        <v/>
      </c>
      <c r="BV199" s="25" t="e">
        <f>IF(AND(#REF!="",#REF!="",#REF!="",#REF!=""),"",SUM(#REF!,#REF!,#REF!,#REF!,#REF!))</f>
        <v>#REF!</v>
      </c>
      <c r="BW199" s="26" t="str">
        <f t="shared" si="30"/>
        <v/>
      </c>
      <c r="BX199" s="25" t="str">
        <f t="shared" si="31"/>
        <v/>
      </c>
      <c r="BY199" s="26" t="str">
        <f t="shared" si="32"/>
        <v/>
      </c>
      <c r="BZ199" s="25" t="str">
        <f t="shared" si="33"/>
        <v/>
      </c>
      <c r="CA199" s="26" t="str">
        <f t="shared" si="34"/>
        <v/>
      </c>
      <c r="CB199" s="25" t="e">
        <f>IF(AND(#REF!="",#REF!="",#REF!="",#REF!=""),"",SUM(#REF!,#REF!,#REF!,#REF!,#REF!))</f>
        <v>#REF!</v>
      </c>
      <c r="CC199" s="26" t="str">
        <f t="shared" si="35"/>
        <v/>
      </c>
      <c r="CD199" s="23" t="e">
        <f>IF(AND(#REF!="",#REF!="",#REF!="",#REF!=""),"",SUM(#REF!,#REF!,#REF!,#REF!))</f>
        <v>#REF!</v>
      </c>
      <c r="CE199" s="23" t="str">
        <f t="shared" si="37"/>
        <v/>
      </c>
    </row>
    <row r="200" spans="1:83" ht="24.75" customHeight="1">
      <c r="A200" s="244">
        <v>194</v>
      </c>
      <c r="B200" s="245"/>
      <c r="C200" s="246"/>
      <c r="D200" s="247"/>
      <c r="E200" s="248"/>
      <c r="F200" s="249"/>
      <c r="G200" s="249"/>
      <c r="H200" s="250"/>
      <c r="I200" s="251"/>
      <c r="J200" s="252"/>
      <c r="K200" s="253"/>
      <c r="L200" s="370"/>
      <c r="M200" s="371"/>
      <c r="N200" s="371"/>
      <c r="O200" s="7"/>
      <c r="P200" s="31"/>
      <c r="Q200" s="34"/>
      <c r="R200" s="7"/>
      <c r="S200" s="459"/>
      <c r="T200" s="460"/>
      <c r="U200" s="460"/>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220</v>
      </c>
      <c r="AY200" s="66" t="s">
        <v>220</v>
      </c>
      <c r="AZ200" s="1"/>
      <c r="BA200" s="1"/>
      <c r="BB200" s="1"/>
      <c r="BC200" s="1"/>
      <c r="BD200" s="1"/>
      <c r="BP200" s="15"/>
      <c r="BQ200" s="25" t="str">
        <f t="shared" ref="BQ200:BQ206" si="39">IF(I200="","",I200)</f>
        <v/>
      </c>
      <c r="BR200" s="26" t="str">
        <f t="shared" si="38"/>
        <v/>
      </c>
      <c r="BS200" s="26" t="str">
        <f t="shared" ref="BS200:BS206" si="40">IFERROR(IF(BR200="","",ROUNDUP(BR200*20%,0)),"")</f>
        <v/>
      </c>
      <c r="BT200" s="25" t="str">
        <f t="shared" ref="BT200:BT206" si="41">IF(AND(S200="",T200="",U200="",W200=""),"",SUM(S200,T200,U200,V200,W200))</f>
        <v/>
      </c>
      <c r="BU200" s="26" t="str">
        <f t="shared" ref="BU200:BU206" si="42">IFERROR(IF(BT200="","",ROUNDUP(BT200*20%,0)),"")</f>
        <v/>
      </c>
      <c r="BV200" s="25" t="e">
        <f>IF(AND(#REF!="",#REF!="",#REF!="",#REF!=""),"",SUM(#REF!,#REF!,#REF!,#REF!,#REF!))</f>
        <v>#REF!</v>
      </c>
      <c r="BW200" s="26" t="str">
        <f t="shared" ref="BW200:BW206" si="43">IFERROR(IF(BV200="","",ROUNDUP(BV200*20%,0)),"")</f>
        <v/>
      </c>
      <c r="BX200" s="25" t="str">
        <f t="shared" ref="BX200:BX206" si="44">IF(AND(Z200="",AA200="",AB200="",AD200=""),"",SUM(Z200,AA200,AB200,AC200,AD200))</f>
        <v/>
      </c>
      <c r="BY200" s="26" t="str">
        <f t="shared" ref="BY200:BY206" si="45">IFERROR(IF(BX200="","",ROUNDUP(BX200*20%,0)),"")</f>
        <v/>
      </c>
      <c r="BZ200" s="25" t="str">
        <f t="shared" ref="BZ200:BZ206" si="46">IF(AND(AG200="",AH200="",AI200="",AK200=""),"",SUM(AG200,AH200,AI200,AJ200,AK200))</f>
        <v/>
      </c>
      <c r="CA200" s="26" t="str">
        <f t="shared" ref="CA200:CA206" si="47">IFERROR(IF(BZ200="","",ROUNDUP(BZ200*20%,0)),"")</f>
        <v/>
      </c>
      <c r="CB200" s="25" t="e">
        <f>IF(AND(#REF!="",#REF!="",#REF!="",#REF!=""),"",SUM(#REF!,#REF!,#REF!,#REF!,#REF!))</f>
        <v>#REF!</v>
      </c>
      <c r="CC200" s="26" t="str">
        <f t="shared" ref="CC200:CC206" si="48">IFERROR(IF(CB200="","",ROUNDUP(CB200*20%,0)),"")</f>
        <v/>
      </c>
      <c r="CD200" s="23" t="e">
        <f>IF(AND(#REF!="",#REF!="",#REF!="",#REF!=""),"",SUM(#REF!,#REF!,#REF!,#REF!))</f>
        <v>#REF!</v>
      </c>
      <c r="CE200" s="23" t="str">
        <f t="shared" si="37"/>
        <v/>
      </c>
    </row>
    <row r="201" spans="1:83" ht="24.75" customHeight="1">
      <c r="A201" s="244">
        <v>195</v>
      </c>
      <c r="B201" s="245"/>
      <c r="C201" s="246"/>
      <c r="D201" s="247"/>
      <c r="E201" s="248"/>
      <c r="F201" s="249"/>
      <c r="G201" s="249"/>
      <c r="H201" s="250"/>
      <c r="I201" s="251"/>
      <c r="J201" s="252"/>
      <c r="K201" s="253"/>
      <c r="L201" s="370"/>
      <c r="M201" s="371"/>
      <c r="N201" s="371"/>
      <c r="O201" s="7"/>
      <c r="P201" s="31"/>
      <c r="Q201" s="34"/>
      <c r="R201" s="7"/>
      <c r="S201" s="459"/>
      <c r="T201" s="460"/>
      <c r="U201" s="460"/>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220</v>
      </c>
      <c r="AY201" s="66" t="s">
        <v>220</v>
      </c>
      <c r="AZ201" s="1"/>
      <c r="BA201" s="1"/>
      <c r="BB201" s="1"/>
      <c r="BC201" s="1"/>
      <c r="BD201" s="1"/>
      <c r="BP201" s="15"/>
      <c r="BQ201" s="25" t="str">
        <f t="shared" si="39"/>
        <v/>
      </c>
      <c r="BR201" s="26" t="str">
        <f t="shared" si="38"/>
        <v/>
      </c>
      <c r="BS201" s="26" t="str">
        <f t="shared" si="40"/>
        <v/>
      </c>
      <c r="BT201" s="25" t="str">
        <f t="shared" si="41"/>
        <v/>
      </c>
      <c r="BU201" s="26" t="str">
        <f t="shared" si="42"/>
        <v/>
      </c>
      <c r="BV201" s="25" t="e">
        <f>IF(AND(#REF!="",#REF!="",#REF!="",#REF!=""),"",SUM(#REF!,#REF!,#REF!,#REF!,#REF!))</f>
        <v>#REF!</v>
      </c>
      <c r="BW201" s="26" t="str">
        <f t="shared" si="43"/>
        <v/>
      </c>
      <c r="BX201" s="25" t="str">
        <f t="shared" si="44"/>
        <v/>
      </c>
      <c r="BY201" s="26" t="str">
        <f t="shared" si="45"/>
        <v/>
      </c>
      <c r="BZ201" s="25" t="str">
        <f t="shared" si="46"/>
        <v/>
      </c>
      <c r="CA201" s="26" t="str">
        <f t="shared" si="47"/>
        <v/>
      </c>
      <c r="CB201" s="25" t="e">
        <f>IF(AND(#REF!="",#REF!="",#REF!="",#REF!=""),"",SUM(#REF!,#REF!,#REF!,#REF!,#REF!))</f>
        <v>#REF!</v>
      </c>
      <c r="CC201" s="26" t="str">
        <f t="shared" si="48"/>
        <v/>
      </c>
      <c r="CD201" s="23" t="e">
        <f>IF(AND(#REF!="",#REF!="",#REF!="",#REF!=""),"",SUM(#REF!,#REF!,#REF!,#REF!))</f>
        <v>#REF!</v>
      </c>
      <c r="CE201" s="23" t="str">
        <f t="shared" si="37"/>
        <v/>
      </c>
    </row>
    <row r="202" spans="1:83" ht="24.75" customHeight="1">
      <c r="A202" s="244">
        <v>196</v>
      </c>
      <c r="B202" s="245"/>
      <c r="C202" s="246"/>
      <c r="D202" s="247"/>
      <c r="E202" s="248"/>
      <c r="F202" s="249"/>
      <c r="G202" s="249"/>
      <c r="H202" s="250"/>
      <c r="I202" s="251"/>
      <c r="J202" s="252"/>
      <c r="K202" s="253"/>
      <c r="L202" s="370"/>
      <c r="M202" s="371"/>
      <c r="N202" s="371"/>
      <c r="O202" s="7"/>
      <c r="P202" s="31"/>
      <c r="Q202" s="34"/>
      <c r="R202" s="7"/>
      <c r="S202" s="459"/>
      <c r="T202" s="460"/>
      <c r="U202" s="460"/>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220</v>
      </c>
      <c r="AY202" s="66" t="s">
        <v>220</v>
      </c>
      <c r="AZ202" s="1"/>
      <c r="BA202" s="1"/>
      <c r="BB202" s="1"/>
      <c r="BC202" s="1"/>
      <c r="BD202" s="1"/>
      <c r="BP202" s="15"/>
      <c r="BQ202" s="25" t="str">
        <f t="shared" si="39"/>
        <v/>
      </c>
      <c r="BR202" s="26" t="str">
        <f t="shared" si="38"/>
        <v/>
      </c>
      <c r="BS202" s="26" t="str">
        <f t="shared" si="40"/>
        <v/>
      </c>
      <c r="BT202" s="25" t="str">
        <f t="shared" si="41"/>
        <v/>
      </c>
      <c r="BU202" s="26" t="str">
        <f t="shared" si="42"/>
        <v/>
      </c>
      <c r="BV202" s="25" t="e">
        <f>IF(AND(#REF!="",#REF!="",#REF!="",#REF!=""),"",SUM(#REF!,#REF!,#REF!,#REF!,#REF!))</f>
        <v>#REF!</v>
      </c>
      <c r="BW202" s="26" t="str">
        <f t="shared" si="43"/>
        <v/>
      </c>
      <c r="BX202" s="25" t="str">
        <f t="shared" si="44"/>
        <v/>
      </c>
      <c r="BY202" s="26" t="str">
        <f t="shared" si="45"/>
        <v/>
      </c>
      <c r="BZ202" s="25" t="str">
        <f t="shared" si="46"/>
        <v/>
      </c>
      <c r="CA202" s="26" t="str">
        <f t="shared" si="47"/>
        <v/>
      </c>
      <c r="CB202" s="25" t="e">
        <f>IF(AND(#REF!="",#REF!="",#REF!="",#REF!=""),"",SUM(#REF!,#REF!,#REF!,#REF!,#REF!))</f>
        <v>#REF!</v>
      </c>
      <c r="CC202" s="26" t="str">
        <f t="shared" si="48"/>
        <v/>
      </c>
      <c r="CD202" s="23" t="e">
        <f>IF(AND(#REF!="",#REF!="",#REF!="",#REF!=""),"",SUM(#REF!,#REF!,#REF!,#REF!))</f>
        <v>#REF!</v>
      </c>
      <c r="CE202" s="23" t="str">
        <f t="shared" si="37"/>
        <v/>
      </c>
    </row>
    <row r="203" spans="1:83" ht="24.75" customHeight="1">
      <c r="A203" s="244">
        <v>197</v>
      </c>
      <c r="B203" s="245"/>
      <c r="C203" s="246"/>
      <c r="D203" s="247"/>
      <c r="E203" s="248"/>
      <c r="F203" s="249"/>
      <c r="G203" s="249"/>
      <c r="H203" s="250"/>
      <c r="I203" s="251"/>
      <c r="J203" s="252"/>
      <c r="K203" s="253"/>
      <c r="L203" s="370"/>
      <c r="M203" s="371"/>
      <c r="N203" s="371"/>
      <c r="O203" s="7"/>
      <c r="P203" s="31"/>
      <c r="Q203" s="34"/>
      <c r="R203" s="7"/>
      <c r="S203" s="459"/>
      <c r="T203" s="460"/>
      <c r="U203" s="460"/>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220</v>
      </c>
      <c r="AY203" s="66" t="s">
        <v>220</v>
      </c>
      <c r="AZ203" s="1"/>
      <c r="BA203" s="1"/>
      <c r="BB203" s="1"/>
      <c r="BC203" s="1"/>
      <c r="BD203" s="1"/>
      <c r="BP203" s="15"/>
      <c r="BQ203" s="25" t="str">
        <f t="shared" si="39"/>
        <v/>
      </c>
      <c r="BR203" s="26" t="str">
        <f t="shared" si="38"/>
        <v/>
      </c>
      <c r="BS203" s="26" t="str">
        <f t="shared" si="40"/>
        <v/>
      </c>
      <c r="BT203" s="25" t="str">
        <f t="shared" si="41"/>
        <v/>
      </c>
      <c r="BU203" s="26" t="str">
        <f t="shared" si="42"/>
        <v/>
      </c>
      <c r="BV203" s="25" t="e">
        <f>IF(AND(#REF!="",#REF!="",#REF!="",#REF!=""),"",SUM(#REF!,#REF!,#REF!,#REF!,#REF!))</f>
        <v>#REF!</v>
      </c>
      <c r="BW203" s="26" t="str">
        <f t="shared" si="43"/>
        <v/>
      </c>
      <c r="BX203" s="25" t="str">
        <f t="shared" si="44"/>
        <v/>
      </c>
      <c r="BY203" s="26" t="str">
        <f t="shared" si="45"/>
        <v/>
      </c>
      <c r="BZ203" s="25" t="str">
        <f t="shared" si="46"/>
        <v/>
      </c>
      <c r="CA203" s="26" t="str">
        <f t="shared" si="47"/>
        <v/>
      </c>
      <c r="CB203" s="25" t="e">
        <f>IF(AND(#REF!="",#REF!="",#REF!="",#REF!=""),"",SUM(#REF!,#REF!,#REF!,#REF!,#REF!))</f>
        <v>#REF!</v>
      </c>
      <c r="CC203" s="26" t="str">
        <f t="shared" si="48"/>
        <v/>
      </c>
      <c r="CD203" s="23" t="e">
        <f>IF(AND(#REF!="",#REF!="",#REF!="",#REF!=""),"",SUM(#REF!,#REF!,#REF!,#REF!))</f>
        <v>#REF!</v>
      </c>
      <c r="CE203" s="23" t="str">
        <f t="shared" si="37"/>
        <v/>
      </c>
    </row>
    <row r="204" spans="1:83" ht="24.75" customHeight="1">
      <c r="A204" s="244">
        <v>198</v>
      </c>
      <c r="B204" s="245"/>
      <c r="C204" s="246"/>
      <c r="D204" s="247"/>
      <c r="E204" s="248"/>
      <c r="F204" s="249"/>
      <c r="G204" s="249"/>
      <c r="H204" s="250"/>
      <c r="I204" s="251"/>
      <c r="J204" s="252"/>
      <c r="K204" s="253"/>
      <c r="L204" s="370"/>
      <c r="M204" s="371"/>
      <c r="N204" s="371"/>
      <c r="O204" s="7"/>
      <c r="P204" s="31"/>
      <c r="Q204" s="34"/>
      <c r="R204" s="7"/>
      <c r="S204" s="459"/>
      <c r="T204" s="460"/>
      <c r="U204" s="460"/>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220</v>
      </c>
      <c r="AY204" s="66" t="s">
        <v>220</v>
      </c>
      <c r="AZ204" s="1"/>
      <c r="BA204" s="1"/>
      <c r="BB204" s="1"/>
      <c r="BC204" s="1"/>
      <c r="BD204" s="1"/>
      <c r="BP204" s="15"/>
      <c r="BQ204" s="25" t="str">
        <f t="shared" si="39"/>
        <v/>
      </c>
      <c r="BR204" s="26" t="str">
        <f t="shared" si="38"/>
        <v/>
      </c>
      <c r="BS204" s="26" t="str">
        <f t="shared" si="40"/>
        <v/>
      </c>
      <c r="BT204" s="25" t="str">
        <f t="shared" si="41"/>
        <v/>
      </c>
      <c r="BU204" s="26" t="str">
        <f t="shared" si="42"/>
        <v/>
      </c>
      <c r="BV204" s="25" t="e">
        <f>IF(AND(#REF!="",#REF!="",#REF!="",#REF!=""),"",SUM(#REF!,#REF!,#REF!,#REF!,#REF!))</f>
        <v>#REF!</v>
      </c>
      <c r="BW204" s="26" t="str">
        <f t="shared" si="43"/>
        <v/>
      </c>
      <c r="BX204" s="25" t="str">
        <f t="shared" si="44"/>
        <v/>
      </c>
      <c r="BY204" s="26" t="str">
        <f t="shared" si="45"/>
        <v/>
      </c>
      <c r="BZ204" s="25" t="str">
        <f t="shared" si="46"/>
        <v/>
      </c>
      <c r="CA204" s="26" t="str">
        <f t="shared" si="47"/>
        <v/>
      </c>
      <c r="CB204" s="25" t="e">
        <f>IF(AND(#REF!="",#REF!="",#REF!="",#REF!=""),"",SUM(#REF!,#REF!,#REF!,#REF!,#REF!))</f>
        <v>#REF!</v>
      </c>
      <c r="CC204" s="26" t="str">
        <f t="shared" si="48"/>
        <v/>
      </c>
      <c r="CD204" s="23" t="e">
        <f>IF(AND(#REF!="",#REF!="",#REF!="",#REF!=""),"",SUM(#REF!,#REF!,#REF!,#REF!))</f>
        <v>#REF!</v>
      </c>
      <c r="CE204" s="23" t="str">
        <f t="shared" si="37"/>
        <v/>
      </c>
    </row>
    <row r="205" spans="1:83" ht="24.75" customHeight="1">
      <c r="A205" s="244">
        <v>199</v>
      </c>
      <c r="B205" s="245"/>
      <c r="C205" s="246"/>
      <c r="D205" s="247"/>
      <c r="E205" s="248"/>
      <c r="F205" s="249"/>
      <c r="G205" s="249"/>
      <c r="H205" s="250"/>
      <c r="I205" s="251"/>
      <c r="J205" s="252"/>
      <c r="K205" s="253"/>
      <c r="L205" s="370"/>
      <c r="M205" s="371"/>
      <c r="N205" s="371"/>
      <c r="O205" s="7"/>
      <c r="P205" s="31"/>
      <c r="Q205" s="34"/>
      <c r="R205" s="7"/>
      <c r="S205" s="459"/>
      <c r="T205" s="460"/>
      <c r="U205" s="460"/>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220</v>
      </c>
      <c r="AY205" s="66" t="s">
        <v>220</v>
      </c>
      <c r="AZ205" s="1"/>
      <c r="BA205" s="1"/>
      <c r="BB205" s="1"/>
      <c r="BC205" s="1"/>
      <c r="BD205" s="1"/>
      <c r="BP205" s="15"/>
      <c r="BQ205" s="25" t="str">
        <f t="shared" si="39"/>
        <v/>
      </c>
      <c r="BR205" s="26" t="str">
        <f t="shared" si="38"/>
        <v/>
      </c>
      <c r="BS205" s="26" t="str">
        <f t="shared" si="40"/>
        <v/>
      </c>
      <c r="BT205" s="25" t="str">
        <f t="shared" si="41"/>
        <v/>
      </c>
      <c r="BU205" s="26" t="str">
        <f t="shared" si="42"/>
        <v/>
      </c>
      <c r="BV205" s="25" t="e">
        <f>IF(AND(#REF!="",#REF!="",#REF!="",#REF!=""),"",SUM(#REF!,#REF!,#REF!,#REF!,#REF!))</f>
        <v>#REF!</v>
      </c>
      <c r="BW205" s="26" t="str">
        <f t="shared" si="43"/>
        <v/>
      </c>
      <c r="BX205" s="25" t="str">
        <f t="shared" si="44"/>
        <v/>
      </c>
      <c r="BY205" s="26" t="str">
        <f t="shared" si="45"/>
        <v/>
      </c>
      <c r="BZ205" s="25" t="str">
        <f t="shared" si="46"/>
        <v/>
      </c>
      <c r="CA205" s="26" t="str">
        <f t="shared" si="47"/>
        <v/>
      </c>
      <c r="CB205" s="25" t="e">
        <f>IF(AND(#REF!="",#REF!="",#REF!="",#REF!=""),"",SUM(#REF!,#REF!,#REF!,#REF!,#REF!))</f>
        <v>#REF!</v>
      </c>
      <c r="CC205" s="26" t="str">
        <f t="shared" si="48"/>
        <v/>
      </c>
      <c r="CD205" s="23" t="e">
        <f>IF(AND(#REF!="",#REF!="",#REF!="",#REF!=""),"",SUM(#REF!,#REF!,#REF!,#REF!))</f>
        <v>#REF!</v>
      </c>
      <c r="CE205" s="23" t="str">
        <f t="shared" si="37"/>
        <v/>
      </c>
    </row>
    <row r="206" spans="1:83" ht="24.75" customHeight="1">
      <c r="A206" s="244">
        <v>200</v>
      </c>
      <c r="B206" s="245"/>
      <c r="C206" s="246"/>
      <c r="D206" s="247"/>
      <c r="E206" s="248"/>
      <c r="F206" s="249"/>
      <c r="G206" s="249"/>
      <c r="H206" s="250"/>
      <c r="I206" s="251"/>
      <c r="J206" s="252"/>
      <c r="K206" s="253"/>
      <c r="L206" s="372"/>
      <c r="M206" s="373"/>
      <c r="N206" s="373"/>
      <c r="O206" s="7"/>
      <c r="P206" s="32"/>
      <c r="Q206" s="34"/>
      <c r="R206" s="7"/>
      <c r="S206" s="461"/>
      <c r="T206" s="462"/>
      <c r="U206" s="462"/>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220</v>
      </c>
      <c r="AY206" s="66" t="s">
        <v>220</v>
      </c>
      <c r="AZ206" s="1"/>
      <c r="BA206" s="1"/>
      <c r="BB206" s="1"/>
      <c r="BC206" s="1"/>
      <c r="BD206" s="1"/>
      <c r="BP206" s="15"/>
      <c r="BQ206" s="25" t="str">
        <f t="shared" si="39"/>
        <v/>
      </c>
      <c r="BR206" s="26" t="str">
        <f t="shared" si="38"/>
        <v/>
      </c>
      <c r="BS206" s="26" t="str">
        <f t="shared" si="40"/>
        <v/>
      </c>
      <c r="BT206" s="25" t="str">
        <f t="shared" si="41"/>
        <v/>
      </c>
      <c r="BU206" s="26" t="str">
        <f t="shared" si="42"/>
        <v/>
      </c>
      <c r="BV206" s="25" t="e">
        <f>IF(AND(#REF!="",#REF!="",#REF!="",#REF!=""),"",SUM(#REF!,#REF!,#REF!,#REF!,#REF!))</f>
        <v>#REF!</v>
      </c>
      <c r="BW206" s="26" t="str">
        <f t="shared" si="43"/>
        <v/>
      </c>
      <c r="BX206" s="25" t="str">
        <f t="shared" si="44"/>
        <v/>
      </c>
      <c r="BY206" s="26" t="str">
        <f t="shared" si="45"/>
        <v/>
      </c>
      <c r="BZ206" s="25" t="str">
        <f t="shared" si="46"/>
        <v/>
      </c>
      <c r="CA206" s="26" t="str">
        <f t="shared" si="47"/>
        <v/>
      </c>
      <c r="CB206" s="25" t="e">
        <f>IF(AND(#REF!="",#REF!="",#REF!="",#REF!=""),"",SUM(#REF!,#REF!,#REF!,#REF!,#REF!))</f>
        <v>#REF!</v>
      </c>
      <c r="CC206" s="26" t="str">
        <f t="shared" si="48"/>
        <v/>
      </c>
      <c r="CD206" s="23" t="e">
        <f>IF(AND(#REF!="",#REF!="",#REF!="",#REF!=""),"",SUM(#REF!,#REF!,#REF!,#REF!))</f>
        <v>#REF!</v>
      </c>
      <c r="CE206" s="23" t="str">
        <f t="shared" si="37"/>
        <v/>
      </c>
    </row>
    <row r="207" spans="1:83" ht="24.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ht="24.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ht="24.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ht="18.75" customHeight="1"/>
    <row r="211" spans="1:68" ht="18.75" hidden="1" customHeight="1"/>
    <row r="212" spans="1:68" ht="18.75" hidden="1" customHeight="1"/>
    <row r="213" spans="1:68" ht="18.75" hidden="1" customHeight="1"/>
    <row r="214" spans="1:68" ht="18.75" hidden="1" customHeight="1"/>
    <row r="215" spans="1:68" ht="18.75" hidden="1" customHeight="1"/>
    <row r="216" spans="1:68" ht="18.75" hidden="1" customHeight="1"/>
    <row r="217" spans="1:68" ht="18.75" hidden="1" customHeight="1"/>
    <row r="218" spans="1:68" ht="18.75" hidden="1" customHeight="1"/>
    <row r="219" spans="1:68" ht="18.75" hidden="1" customHeight="1"/>
    <row r="220" spans="1:68" ht="18.75" hidden="1" customHeight="1"/>
    <row r="221" spans="1:68" ht="18.75" hidden="1" customHeight="1"/>
    <row r="222" spans="1:68" ht="18.75" hidden="1" customHeight="1"/>
    <row r="223" spans="1:68" ht="18.75" hidden="1" customHeight="1"/>
    <row r="224" spans="1:68"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C" sheet="1" objects="1" scenarios="1" formatCells="0" formatColumns="0" formatRows="0"/>
  <mergeCells count="68">
    <mergeCell ref="B4:B6"/>
    <mergeCell ref="A4:A6"/>
    <mergeCell ref="C4:C6"/>
    <mergeCell ref="D4:D6"/>
    <mergeCell ref="E4:E6"/>
    <mergeCell ref="F4:F6"/>
    <mergeCell ref="L4:L5"/>
    <mergeCell ref="AN4:AO4"/>
    <mergeCell ref="AP4:AQ4"/>
    <mergeCell ref="AR4:AS4"/>
    <mergeCell ref="I4:I6"/>
    <mergeCell ref="J4:J6"/>
    <mergeCell ref="K4:K6"/>
    <mergeCell ref="G4:G6"/>
    <mergeCell ref="H4:H6"/>
    <mergeCell ref="T4:T5"/>
    <mergeCell ref="U4:U5"/>
    <mergeCell ref="AB4:AB5"/>
    <mergeCell ref="M4:M5"/>
    <mergeCell ref="N4:N5"/>
    <mergeCell ref="O4:P4"/>
    <mergeCell ref="AX1:AY2"/>
    <mergeCell ref="A3:H3"/>
    <mergeCell ref="J3:K3"/>
    <mergeCell ref="S3:T3"/>
    <mergeCell ref="Z3:AA3"/>
    <mergeCell ref="AG3:AH3"/>
    <mergeCell ref="AN3:AO3"/>
    <mergeCell ref="AP3:AQ3"/>
    <mergeCell ref="AR3:AS3"/>
    <mergeCell ref="A1:O1"/>
    <mergeCell ref="A2:G2"/>
    <mergeCell ref="I2:K2"/>
    <mergeCell ref="L3:M3"/>
    <mergeCell ref="AX3:AY3"/>
    <mergeCell ref="AT1:AW2"/>
    <mergeCell ref="AV3:AW3"/>
    <mergeCell ref="AC4:AD4"/>
    <mergeCell ref="AE4:AF4"/>
    <mergeCell ref="AG4:AG5"/>
    <mergeCell ref="AH4:AH5"/>
    <mergeCell ref="Q4:R4"/>
    <mergeCell ref="S4:S5"/>
    <mergeCell ref="V4:W4"/>
    <mergeCell ref="X4:Y4"/>
    <mergeCell ref="Z4:Z5"/>
    <mergeCell ref="BA16:BC17"/>
    <mergeCell ref="AY4:AY5"/>
    <mergeCell ref="BA6:BC6"/>
    <mergeCell ref="BA8:BC8"/>
    <mergeCell ref="BA10:BC11"/>
    <mergeCell ref="BA12:BC13"/>
    <mergeCell ref="P1:Y2"/>
    <mergeCell ref="Z1:AM2"/>
    <mergeCell ref="AN1:AS2"/>
    <mergeCell ref="AV4:AW4"/>
    <mergeCell ref="BA14:BC15"/>
    <mergeCell ref="AX4:AX5"/>
    <mergeCell ref="AI4:AI5"/>
    <mergeCell ref="AJ4:AK4"/>
    <mergeCell ref="AL4:AM4"/>
    <mergeCell ref="P3:R3"/>
    <mergeCell ref="AT4:AU4"/>
    <mergeCell ref="W3:Y3"/>
    <mergeCell ref="AD3:AF3"/>
    <mergeCell ref="AK3:AM3"/>
    <mergeCell ref="AT3:AU3"/>
    <mergeCell ref="AA4:AA5"/>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"LKG"</formula1>
    </dataValidation>
  </dataValidations>
  <hyperlinks>
    <hyperlink ref="BA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dimension ref="A1:EH413"/>
  <sheetViews>
    <sheetView showGridLines="0" workbookViewId="0">
      <pane xSplit="14" ySplit="6" topLeftCell="O7" activePane="bottomRight" state="frozen"/>
      <selection pane="topRight" activeCell="O1" sqref="O1"/>
      <selection pane="bottomLeft" activeCell="A7" sqref="A7"/>
      <selection pane="bottomRight" activeCell="G11" sqref="G11"/>
    </sheetView>
  </sheetViews>
  <sheetFormatPr defaultColWidth="0" defaultRowHeight="18.75" zeroHeight="1"/>
  <cols>
    <col min="1" max="1" width="4.75" style="4" customWidth="1"/>
    <col min="2" max="2" width="5.37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7.75" customHeight="1">
      <c r="A1" s="611" t="str">
        <f>IF('Master sheet'!D14="Hindi",'Master sheet'!D8,'Master sheet'!D7)</f>
        <v xml:space="preserve">महात्मा गाँधी राजकीय विद्यालय (अंग्रेजी माध्यम) बर, पाली </v>
      </c>
      <c r="B1" s="612"/>
      <c r="C1" s="612"/>
      <c r="D1" s="612"/>
      <c r="E1" s="612"/>
      <c r="F1" s="612"/>
      <c r="G1" s="612"/>
      <c r="H1" s="612"/>
      <c r="I1" s="612"/>
      <c r="J1" s="612"/>
      <c r="K1" s="612"/>
      <c r="L1" s="612"/>
      <c r="M1" s="612"/>
      <c r="N1" s="612"/>
      <c r="O1" s="613"/>
      <c r="P1" s="619" t="s">
        <v>284</v>
      </c>
      <c r="Q1" s="619"/>
      <c r="R1" s="619"/>
      <c r="S1" s="619"/>
      <c r="T1" s="619"/>
      <c r="U1" s="619"/>
      <c r="V1" s="619"/>
      <c r="W1" s="619"/>
      <c r="X1" s="619"/>
      <c r="Y1" s="619"/>
      <c r="Z1" s="621"/>
      <c r="AA1" s="621"/>
      <c r="AB1" s="621"/>
      <c r="AC1" s="621"/>
      <c r="AD1" s="621"/>
      <c r="AE1" s="621"/>
      <c r="AF1" s="621"/>
      <c r="AG1" s="621"/>
      <c r="AH1" s="621"/>
      <c r="AI1" s="621"/>
      <c r="AJ1" s="621"/>
      <c r="AK1" s="621"/>
      <c r="AL1" s="621"/>
      <c r="AM1" s="621"/>
      <c r="AN1" s="600" t="s">
        <v>57</v>
      </c>
      <c r="AO1" s="600"/>
      <c r="AP1" s="600"/>
      <c r="AQ1" s="600"/>
      <c r="AR1" s="600"/>
      <c r="AS1" s="600"/>
      <c r="AT1" s="560" t="str">
        <f>IF('Master sheet'!$D$14="Hindi","अतिरिक्त विषय ","Extra Subject")</f>
        <v xml:space="preserve">अतिरिक्त विषय </v>
      </c>
      <c r="AU1" s="560"/>
      <c r="AV1" s="560"/>
      <c r="AW1" s="560"/>
      <c r="AX1" s="600"/>
      <c r="AY1" s="600"/>
      <c r="AZ1" s="1"/>
      <c r="BA1" s="1"/>
      <c r="BB1" s="1"/>
      <c r="BC1" s="1"/>
      <c r="BD1" s="1"/>
      <c r="CG1" s="15">
        <f>L3</f>
        <v>0</v>
      </c>
      <c r="CJ1" s="15" t="str">
        <f>AN3</f>
        <v>कार्यानुभव</v>
      </c>
    </row>
    <row r="2" spans="1:88" ht="28.5" customHeight="1" thickBot="1">
      <c r="A2" s="609" t="str">
        <f>IF('Master sheet'!D14="Hindi","रिजल्ट वर्कशीट","RESULT WORKSHEET")</f>
        <v>रिजल्ट वर्कशीट</v>
      </c>
      <c r="B2" s="609"/>
      <c r="C2" s="609"/>
      <c r="D2" s="609"/>
      <c r="E2" s="609"/>
      <c r="F2" s="609"/>
      <c r="G2" s="609"/>
      <c r="H2" s="53"/>
      <c r="I2" s="610" t="str">
        <f>IF('Master sheet'!D12="","",'Master sheet'!D12)</f>
        <v>2025-26</v>
      </c>
      <c r="J2" s="610"/>
      <c r="K2" s="610"/>
      <c r="L2" s="46"/>
      <c r="M2" s="46"/>
      <c r="N2" s="46"/>
      <c r="O2" s="46"/>
      <c r="P2" s="620"/>
      <c r="Q2" s="620"/>
      <c r="R2" s="620"/>
      <c r="S2" s="620"/>
      <c r="T2" s="620"/>
      <c r="U2" s="620"/>
      <c r="V2" s="620"/>
      <c r="W2" s="620"/>
      <c r="X2" s="620"/>
      <c r="Y2" s="620"/>
      <c r="Z2" s="621"/>
      <c r="AA2" s="621"/>
      <c r="AB2" s="621"/>
      <c r="AC2" s="621"/>
      <c r="AD2" s="621"/>
      <c r="AE2" s="621"/>
      <c r="AF2" s="621"/>
      <c r="AG2" s="621"/>
      <c r="AH2" s="621"/>
      <c r="AI2" s="621"/>
      <c r="AJ2" s="621"/>
      <c r="AK2" s="621"/>
      <c r="AL2" s="621"/>
      <c r="AM2" s="621"/>
      <c r="AN2" s="601"/>
      <c r="AO2" s="601"/>
      <c r="AP2" s="601"/>
      <c r="AQ2" s="601"/>
      <c r="AR2" s="601"/>
      <c r="AS2" s="601"/>
      <c r="AT2" s="561"/>
      <c r="AU2" s="561"/>
      <c r="AV2" s="561"/>
      <c r="AW2" s="561"/>
      <c r="AX2" s="601"/>
      <c r="AY2" s="601"/>
      <c r="AZ2" s="1"/>
      <c r="BA2" s="1"/>
      <c r="BB2" s="1"/>
      <c r="BC2" s="1"/>
      <c r="BD2" s="1"/>
      <c r="CG2" s="15">
        <f>S3</f>
        <v>0</v>
      </c>
      <c r="CJ2" s="15" t="str">
        <f>AP3</f>
        <v>कला शिक्षा</v>
      </c>
    </row>
    <row r="3" spans="1:88" s="6" customFormat="1" ht="25.5" customHeight="1" thickTop="1" thickBot="1">
      <c r="A3" s="628" t="str">
        <f>IF('Master sheet'!D14="Hindi","विद्यार्थी की सामान्य जानकारी","General Information of Students")</f>
        <v>विद्यार्थी की सामान्य जानकारी</v>
      </c>
      <c r="B3" s="629"/>
      <c r="C3" s="629"/>
      <c r="D3" s="629"/>
      <c r="E3" s="629"/>
      <c r="F3" s="629"/>
      <c r="G3" s="629"/>
      <c r="H3" s="629"/>
      <c r="I3" s="29" t="str">
        <f>IF('Master sheet'!D14="Hindi","कक्षा  :-","CLASS :- ")</f>
        <v>कक्षा  :-</v>
      </c>
      <c r="J3" s="562" t="s">
        <v>239</v>
      </c>
      <c r="K3" s="563"/>
      <c r="L3" s="569"/>
      <c r="M3" s="570"/>
      <c r="N3" s="381"/>
      <c r="O3" s="397" t="str">
        <f>IF('Master sheet'!$D$14="Hindi","हिंदी","Hindi")</f>
        <v>हिंदी</v>
      </c>
      <c r="P3" s="571" t="str">
        <f>UPPER('Master sheet'!H17)</f>
        <v>ABHIMANYU SINGH</v>
      </c>
      <c r="Q3" s="571"/>
      <c r="R3" s="572"/>
      <c r="S3" s="626"/>
      <c r="T3" s="627"/>
      <c r="U3" s="382"/>
      <c r="V3" s="398" t="str">
        <f>IF('Master sheet'!$D$14="Hindi","अंग्रेजी","English")</f>
        <v>अंग्रेजी</v>
      </c>
      <c r="W3" s="573" t="str">
        <f>UPPER('Master sheet'!H18)</f>
        <v>SAMPAT RAJ</v>
      </c>
      <c r="X3" s="573"/>
      <c r="Y3" s="574"/>
      <c r="Z3" s="622"/>
      <c r="AA3" s="623"/>
      <c r="AB3" s="383"/>
      <c r="AC3" s="392" t="str">
        <f>IF('Master sheet'!$D$14="Hindi","गणित","Maths")</f>
        <v>गणित</v>
      </c>
      <c r="AD3" s="605" t="str">
        <f>UPPER('Master sheet'!H19)</f>
        <v>PRADIP SINGH</v>
      </c>
      <c r="AE3" s="605"/>
      <c r="AF3" s="606"/>
      <c r="AG3" s="624"/>
      <c r="AH3" s="625"/>
      <c r="AI3" s="384"/>
      <c r="AJ3" s="385" t="str">
        <f>IF('Master sheet'!$D$14="Hindi","पर्यावरण अध्ययन","EVS")</f>
        <v>पर्यावरण अध्ययन</v>
      </c>
      <c r="AK3" s="607" t="str">
        <f>UPPER('Master sheet'!H20)</f>
        <v>PUSHPENDRA JAWRA</v>
      </c>
      <c r="AL3" s="607"/>
      <c r="AM3" s="608"/>
      <c r="AN3" s="615" t="str">
        <f>IF('Master sheet'!$D$14="Hindi","कार्यानुभव","WORK EXP.")</f>
        <v>कार्यानुभव</v>
      </c>
      <c r="AO3" s="616"/>
      <c r="AP3" s="615" t="str">
        <f>IF('Master sheet'!$D$14="Hindi","कला शिक्षा","ART EDU.")</f>
        <v>कला शिक्षा</v>
      </c>
      <c r="AQ3" s="616"/>
      <c r="AR3" s="615" t="str">
        <f>IF('Master sheet'!$D$14="Hindi","स्वा. एवं शा. शिक्षा","HE.&amp;PH. EDU.")</f>
        <v>स्वा. एवं शा. शिक्षा</v>
      </c>
      <c r="AS3" s="616"/>
      <c r="AT3" s="558" t="str">
        <f>'Marks Entry LKG'!AT3:AU3</f>
        <v>Computer</v>
      </c>
      <c r="AU3" s="558"/>
      <c r="AV3" s="558" t="str">
        <f>'Marks Entry LKG'!AV3:AW3</f>
        <v>G.K.</v>
      </c>
      <c r="AW3" s="558"/>
      <c r="AX3" s="617" t="str">
        <f>IF('Master sheet'!$D$14="Hindi","उपस्थिति","Attendance")</f>
        <v>उपस्थिति</v>
      </c>
      <c r="AY3" s="618"/>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4" customHeight="1" thickTop="1" thickBot="1">
      <c r="A4" s="575" t="str">
        <f>IF('Master sheet'!D14="Hindi","क्र. स.","Sr. No. ")</f>
        <v>क्र. स.</v>
      </c>
      <c r="B4" s="578" t="str">
        <f>IF('Master sheet'!D14="Hindi","कक्षा","CLASS ")</f>
        <v>कक्षा</v>
      </c>
      <c r="C4" s="578" t="str">
        <f>IF('Master sheet'!D14="Hindi","सेक्शन","Section ")</f>
        <v>सेक्शन</v>
      </c>
      <c r="D4" s="578" t="str">
        <f>IF('Master sheet'!D14="Hindi","प्रवेशांक","SR. NO.")</f>
        <v>प्रवेशांक</v>
      </c>
      <c r="E4" s="578" t="str">
        <f>IF('Master sheet'!D14="Hindi","जन्म दिनांक","Date of Birth")</f>
        <v>जन्म दिनांक</v>
      </c>
      <c r="F4" s="575" t="str">
        <f>IF('Master sheet'!D14="Hindi","विद्यार्थी का नाम","Student's Name")</f>
        <v>विद्यार्थी का नाम</v>
      </c>
      <c r="G4" s="575" t="str">
        <f>IF('Master sheet'!D14="Hindi","पिता का नाम","Father's Name")</f>
        <v>पिता का नाम</v>
      </c>
      <c r="H4" s="575" t="str">
        <f>IF('Master sheet'!D14="Hindi","माता का नाम ","Mother's Name")</f>
        <v xml:space="preserve">माता का नाम </v>
      </c>
      <c r="I4" s="578" t="str">
        <f>IF('Master sheet'!D14="Hindi","कक्षा रोल न. ","Class Roll No.")</f>
        <v xml:space="preserve">कक्षा रोल न. </v>
      </c>
      <c r="J4" s="579" t="str">
        <f>IF('Master sheet'!D14="Hindi","लिंग ","Gender")</f>
        <v xml:space="preserve">लिंग </v>
      </c>
      <c r="K4" s="579" t="str">
        <f>IF('Master sheet'!D14="Hindi","वर्ग  ","Category")</f>
        <v xml:space="preserve">वर्ग  </v>
      </c>
      <c r="L4" s="630"/>
      <c r="M4" s="630"/>
      <c r="N4" s="630"/>
      <c r="O4" s="581" t="str">
        <f>IF('Master sheet'!$D$14="Hindi","अर्द्धवार्षिक","Half Yearly")</f>
        <v>अर्द्धवार्षिक</v>
      </c>
      <c r="P4" s="582"/>
      <c r="Q4" s="581" t="str">
        <f>IF('Master sheet'!$D$14="Hindi","वार्षिक","Yearly")</f>
        <v>वार्षिक</v>
      </c>
      <c r="R4" s="582"/>
      <c r="S4" s="565"/>
      <c r="T4" s="565"/>
      <c r="U4" s="565"/>
      <c r="V4" s="566" t="str">
        <f>IF('Master sheet'!$D$14="Hindi","अर्द्धवार्षिक","Half Yearly")</f>
        <v>अर्द्धवार्षिक</v>
      </c>
      <c r="W4" s="567"/>
      <c r="X4" s="566" t="str">
        <f>IF('Master sheet'!$D$14="Hindi","वार्षिक","Yearly")</f>
        <v>वार्षिक</v>
      </c>
      <c r="Y4" s="567"/>
      <c r="Z4" s="568"/>
      <c r="AA4" s="568"/>
      <c r="AB4" s="568"/>
      <c r="AC4" s="598" t="str">
        <f>IF('Master sheet'!$D$14="Hindi","अर्द्धवार्षिक","Half Yearly")</f>
        <v>अर्द्धवार्षिक</v>
      </c>
      <c r="AD4" s="599"/>
      <c r="AE4" s="598" t="str">
        <f>IF('Master sheet'!$D$14="Hindi","वार्षिक","Yearly")</f>
        <v>वार्षिक</v>
      </c>
      <c r="AF4" s="599"/>
      <c r="AG4" s="597"/>
      <c r="AH4" s="597"/>
      <c r="AI4" s="597"/>
      <c r="AJ4" s="595" t="str">
        <f>IF('Master sheet'!$D$14="Hindi","अर्द्धवार्षिक","Half Yearly")</f>
        <v>अर्द्धवार्षिक</v>
      </c>
      <c r="AK4" s="596"/>
      <c r="AL4" s="595" t="str">
        <f>IF('Master sheet'!$D$14="Hindi","वार्षिक","Yearly")</f>
        <v>वार्षिक</v>
      </c>
      <c r="AM4" s="596"/>
      <c r="AN4" s="602" t="str">
        <f>UPPER('Master sheet'!H21)</f>
        <v>MUKESH KUMAR</v>
      </c>
      <c r="AO4" s="603"/>
      <c r="AP4" s="602" t="str">
        <f>UPPER('Master sheet'!H22)</f>
        <v>RAMESH KUMAR</v>
      </c>
      <c r="AQ4" s="603"/>
      <c r="AR4" s="604" t="str">
        <f>UPPER('Master sheet'!H23)</f>
        <v>RAJENDRA SEL</v>
      </c>
      <c r="AS4" s="604"/>
      <c r="AT4" s="559"/>
      <c r="AU4" s="559"/>
      <c r="AV4" s="559"/>
      <c r="AW4" s="559"/>
      <c r="AX4" s="592" t="str">
        <f>IF('Master sheet'!$D$14="Hindi","कुल कार्य दिवस","Total Meeting")</f>
        <v>कुल कार्य दिवस</v>
      </c>
      <c r="AY4" s="592" t="str">
        <f>IF('Master sheet'!$D$14="Hindi","कुल उपस्थिति","Total Attendance")</f>
        <v>कुल उपस्थिति</v>
      </c>
      <c r="AZ4" s="1"/>
      <c r="BA4" s="1"/>
      <c r="BB4" s="1"/>
      <c r="BC4" s="1"/>
      <c r="BD4" s="1"/>
      <c r="BP4" s="15"/>
      <c r="CG4" s="15">
        <f>Z3</f>
        <v>0</v>
      </c>
    </row>
    <row r="5" spans="1:88" ht="74.25" customHeight="1" thickTop="1" thickBot="1">
      <c r="A5" s="576"/>
      <c r="B5" s="579"/>
      <c r="C5" s="579"/>
      <c r="D5" s="579"/>
      <c r="E5" s="579"/>
      <c r="F5" s="576"/>
      <c r="G5" s="576"/>
      <c r="H5" s="576"/>
      <c r="I5" s="579"/>
      <c r="J5" s="579"/>
      <c r="K5" s="579"/>
      <c r="L5" s="631"/>
      <c r="M5" s="631"/>
      <c r="N5" s="631"/>
      <c r="O5" s="394" t="str">
        <f>IF('Master sheet'!$D$14="Hindi","लिखित","Written")</f>
        <v>लिखित</v>
      </c>
      <c r="P5" s="394" t="str">
        <f>IF('Master sheet'!$D$14="Hindi","मौखिक","Oral")</f>
        <v>मौखिक</v>
      </c>
      <c r="Q5" s="394" t="str">
        <f>IF('Master sheet'!$D$14="Hindi","लिखित","Written")</f>
        <v>लिखित</v>
      </c>
      <c r="R5" s="394" t="str">
        <f>IF('Master sheet'!$D$14="Hindi","मौखिक","Oral")</f>
        <v>मौखिक</v>
      </c>
      <c r="S5" s="565"/>
      <c r="T5" s="565"/>
      <c r="U5" s="565"/>
      <c r="V5" s="395" t="str">
        <f>IF('Master sheet'!$D$14="Hindi","लिखित","Written")</f>
        <v>लिखित</v>
      </c>
      <c r="W5" s="395" t="str">
        <f>IF('Master sheet'!$D$14="Hindi","मौखिक","Oral")</f>
        <v>मौखिक</v>
      </c>
      <c r="X5" s="395" t="str">
        <f>IF('Master sheet'!$D$14="Hindi","लिखित","Written")</f>
        <v>लिखित</v>
      </c>
      <c r="Y5" s="395" t="str">
        <f>IF('Master sheet'!$D$14="Hindi","मौखिक","Oral")</f>
        <v>मौखिक</v>
      </c>
      <c r="Z5" s="568"/>
      <c r="AA5" s="568"/>
      <c r="AB5" s="568"/>
      <c r="AC5" s="396" t="str">
        <f>IF('Master sheet'!$D$14="Hindi","लिखित","Written")</f>
        <v>लिखित</v>
      </c>
      <c r="AD5" s="396" t="str">
        <f>IF('Master sheet'!$D$14="Hindi","मौखिक","Oral")</f>
        <v>मौखिक</v>
      </c>
      <c r="AE5" s="396" t="str">
        <f>IF('Master sheet'!$D$14="Hindi","लिखित","Written")</f>
        <v>लिखित</v>
      </c>
      <c r="AF5" s="396" t="str">
        <f>IF('Master sheet'!$D$14="Hindi","मौखिक","Oral")</f>
        <v>मौखिक</v>
      </c>
      <c r="AG5" s="597"/>
      <c r="AH5" s="597"/>
      <c r="AI5" s="597"/>
      <c r="AJ5" s="393" t="str">
        <f>IF('Master sheet'!$D$14="Hindi","लिखित","Written")</f>
        <v>लिखित</v>
      </c>
      <c r="AK5" s="393" t="str">
        <f>IF('Master sheet'!$D$14="Hindi","मौखिक","Oral")</f>
        <v>मौखिक</v>
      </c>
      <c r="AL5" s="393" t="str">
        <f>IF('Master sheet'!$D$14="Hindi","लिखित","Written")</f>
        <v>लिखित</v>
      </c>
      <c r="AM5" s="393" t="str">
        <f>IF('Master sheet'!$D$14="Hindi","मौखिक","Oral")</f>
        <v>मौखिक</v>
      </c>
      <c r="AN5" s="258" t="str">
        <f>IF('Master sheet'!$D$14="Hindi","अर्द्धवार्षिक","Half Yearly")</f>
        <v>अर्द्धवार्षिक</v>
      </c>
      <c r="AO5" s="258" t="str">
        <f>IF('Master sheet'!$D$14="Hindi","वार्षिक","Yearly")</f>
        <v>वार्षिक</v>
      </c>
      <c r="AP5" s="258" t="str">
        <f>IF('Master sheet'!$D$14="Hindi","अर्द्धवार्षिक","Half Yearly")</f>
        <v>अर्द्धवार्षिक</v>
      </c>
      <c r="AQ5" s="258" t="str">
        <f>IF('Master sheet'!$D$14="Hindi","वार्षिक","Yearly")</f>
        <v>वार्षिक</v>
      </c>
      <c r="AR5" s="258" t="str">
        <f>IF('Master sheet'!$D$14="Hindi","अर्द्धवार्षिक","Half Yearly")</f>
        <v>अर्द्धवार्षिक</v>
      </c>
      <c r="AS5" s="258" t="str">
        <f>IF('Master sheet'!$D$14="Hindi","वार्षिक","Yearly")</f>
        <v>वार्षिक</v>
      </c>
      <c r="AT5" s="343" t="str">
        <f>IF('Master sheet'!$D$14="Hindi","अर्द्धवार्षिक","Half Yearly")</f>
        <v>अर्द्धवार्षिक</v>
      </c>
      <c r="AU5" s="343" t="str">
        <f>IF('Master sheet'!$D$14="Hindi","वार्षिक","Yearly")</f>
        <v>वार्षिक</v>
      </c>
      <c r="AV5" s="343" t="str">
        <f>IF('Master sheet'!$D$14="Hindi","अर्द्धवार्षिक","Half Yearly")</f>
        <v>अर्द्धवार्षिक</v>
      </c>
      <c r="AW5" s="343" t="str">
        <f>IF('Master sheet'!$D$14="Hindi","वार्षिक","Yearly")</f>
        <v>वार्षिक</v>
      </c>
      <c r="AX5" s="592"/>
      <c r="AY5" s="592"/>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0.25" thickTop="1" thickBot="1">
      <c r="A6" s="577"/>
      <c r="B6" s="580"/>
      <c r="C6" s="580"/>
      <c r="D6" s="580"/>
      <c r="E6" s="580"/>
      <c r="F6" s="577"/>
      <c r="G6" s="577"/>
      <c r="H6" s="577"/>
      <c r="I6" s="580"/>
      <c r="J6" s="580"/>
      <c r="K6" s="580"/>
      <c r="L6" s="367"/>
      <c r="M6" s="367"/>
      <c r="N6" s="367"/>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85" t="s">
        <v>33</v>
      </c>
      <c r="BB6" s="586"/>
      <c r="BC6" s="586"/>
      <c r="BD6" s="1"/>
      <c r="BP6" s="15"/>
      <c r="BR6" s="15">
        <v>1</v>
      </c>
      <c r="BS6" s="15">
        <v>1</v>
      </c>
      <c r="BT6" s="15">
        <v>2</v>
      </c>
      <c r="BU6" s="15">
        <v>2</v>
      </c>
      <c r="BV6" s="15">
        <v>3</v>
      </c>
      <c r="BW6" s="15">
        <v>3</v>
      </c>
      <c r="BX6" s="15">
        <v>4</v>
      </c>
      <c r="BY6" s="15">
        <v>4</v>
      </c>
      <c r="BZ6" s="15">
        <v>5</v>
      </c>
      <c r="CA6" s="15">
        <v>5</v>
      </c>
      <c r="CB6" s="15">
        <v>6</v>
      </c>
      <c r="CC6" s="15">
        <v>6</v>
      </c>
      <c r="CG6" s="15" t="e">
        <f>#REF!</f>
        <v>#REF!</v>
      </c>
    </row>
    <row r="7" spans="1:88" ht="20.25">
      <c r="A7" s="234">
        <v>1</v>
      </c>
      <c r="B7" s="235" t="s">
        <v>242</v>
      </c>
      <c r="C7" s="236" t="s">
        <v>6</v>
      </c>
      <c r="D7" s="237">
        <v>936</v>
      </c>
      <c r="E7" s="238" t="s">
        <v>59</v>
      </c>
      <c r="F7" s="239" t="s">
        <v>149</v>
      </c>
      <c r="G7" s="239" t="s">
        <v>150</v>
      </c>
      <c r="H7" s="240" t="s">
        <v>151</v>
      </c>
      <c r="I7" s="241">
        <v>301</v>
      </c>
      <c r="J7" s="242" t="s">
        <v>7</v>
      </c>
      <c r="K7" s="243" t="s">
        <v>8</v>
      </c>
      <c r="L7" s="9"/>
      <c r="M7" s="10"/>
      <c r="N7" s="10"/>
      <c r="O7" s="10">
        <v>25</v>
      </c>
      <c r="P7" s="30">
        <v>62</v>
      </c>
      <c r="Q7" s="33">
        <v>29</v>
      </c>
      <c r="R7" s="10">
        <v>25</v>
      </c>
      <c r="S7" s="457"/>
      <c r="T7" s="458"/>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c r="AU7" s="10"/>
      <c r="AV7" s="10"/>
      <c r="AW7" s="10"/>
      <c r="AX7" s="9">
        <v>220</v>
      </c>
      <c r="AY7" s="65">
        <v>28</v>
      </c>
      <c r="AZ7" s="1"/>
      <c r="BA7" s="1"/>
      <c r="BB7" s="1"/>
      <c r="BC7" s="1"/>
      <c r="BD7" s="3"/>
      <c r="BP7" s="15"/>
      <c r="BQ7" s="15">
        <f>IF(I7="","",I7)</f>
        <v>301</v>
      </c>
      <c r="BR7" s="23">
        <f t="shared" ref="BR7:BR70" si="0">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c r="A8" s="244">
        <v>2</v>
      </c>
      <c r="B8" s="245" t="s">
        <v>242</v>
      </c>
      <c r="C8" s="246" t="s">
        <v>6</v>
      </c>
      <c r="D8" s="247">
        <v>944</v>
      </c>
      <c r="E8" s="248">
        <v>42015</v>
      </c>
      <c r="F8" s="249" t="s">
        <v>152</v>
      </c>
      <c r="G8" s="249" t="s">
        <v>153</v>
      </c>
      <c r="H8" s="250" t="s">
        <v>15</v>
      </c>
      <c r="I8" s="251">
        <v>302</v>
      </c>
      <c r="J8" s="252" t="s">
        <v>9</v>
      </c>
      <c r="K8" s="253" t="s">
        <v>8</v>
      </c>
      <c r="L8" s="11"/>
      <c r="M8" s="7"/>
      <c r="N8" s="7"/>
      <c r="O8" s="7">
        <v>20</v>
      </c>
      <c r="P8" s="31">
        <v>63</v>
      </c>
      <c r="Q8" s="34">
        <v>21</v>
      </c>
      <c r="R8" s="7">
        <v>20</v>
      </c>
      <c r="S8" s="459"/>
      <c r="T8" s="460"/>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c r="AU8" s="7"/>
      <c r="AV8" s="7"/>
      <c r="AW8" s="7"/>
      <c r="AX8" s="11">
        <v>220</v>
      </c>
      <c r="AY8" s="66">
        <v>24</v>
      </c>
      <c r="AZ8" s="1"/>
      <c r="BA8" s="587" t="s">
        <v>234</v>
      </c>
      <c r="BB8" s="587"/>
      <c r="BC8" s="587"/>
      <c r="BD8" s="1"/>
      <c r="BP8" s="15"/>
      <c r="BQ8" s="15">
        <f t="shared" ref="BQ8:BQ71" si="1">IF(I8="","",I8)</f>
        <v>302</v>
      </c>
      <c r="BR8" s="23">
        <f t="shared" si="0"/>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c r="A9" s="244">
        <v>3</v>
      </c>
      <c r="B9" s="245" t="s">
        <v>242</v>
      </c>
      <c r="C9" s="246" t="s">
        <v>6</v>
      </c>
      <c r="D9" s="247">
        <v>934</v>
      </c>
      <c r="E9" s="248">
        <v>42348</v>
      </c>
      <c r="F9" s="249" t="s">
        <v>154</v>
      </c>
      <c r="G9" s="249" t="s">
        <v>155</v>
      </c>
      <c r="H9" s="250" t="s">
        <v>156</v>
      </c>
      <c r="I9" s="251">
        <v>303</v>
      </c>
      <c r="J9" s="252" t="s">
        <v>9</v>
      </c>
      <c r="K9" s="253" t="s">
        <v>8</v>
      </c>
      <c r="L9" s="11"/>
      <c r="M9" s="7"/>
      <c r="N9" s="7"/>
      <c r="O9" s="7">
        <v>21</v>
      </c>
      <c r="P9" s="31">
        <v>69</v>
      </c>
      <c r="Q9" s="34">
        <v>27</v>
      </c>
      <c r="R9" s="7">
        <v>21</v>
      </c>
      <c r="S9" s="459"/>
      <c r="T9" s="460"/>
      <c r="U9" s="460"/>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c r="AU9" s="7"/>
      <c r="AV9" s="7"/>
      <c r="AW9" s="7"/>
      <c r="AX9" s="11">
        <v>220</v>
      </c>
      <c r="AY9" s="66">
        <v>36</v>
      </c>
      <c r="AZ9" s="1"/>
      <c r="BA9" s="1"/>
      <c r="BB9" s="1"/>
      <c r="BC9" s="1"/>
      <c r="BD9" s="1"/>
      <c r="BP9" s="15"/>
      <c r="BQ9" s="15">
        <f t="shared" si="1"/>
        <v>303</v>
      </c>
      <c r="BR9" s="23">
        <f t="shared" si="0"/>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c r="A10" s="244">
        <v>4</v>
      </c>
      <c r="B10" s="245" t="s">
        <v>242</v>
      </c>
      <c r="C10" s="246" t="s">
        <v>6</v>
      </c>
      <c r="D10" s="247">
        <v>926</v>
      </c>
      <c r="E10" s="248">
        <v>42491</v>
      </c>
      <c r="F10" s="249" t="s">
        <v>157</v>
      </c>
      <c r="G10" s="249" t="s">
        <v>158</v>
      </c>
      <c r="H10" s="250" t="s">
        <v>20</v>
      </c>
      <c r="I10" s="251">
        <v>304</v>
      </c>
      <c r="J10" s="252" t="s">
        <v>9</v>
      </c>
      <c r="K10" s="253" t="s">
        <v>8</v>
      </c>
      <c r="L10" s="11"/>
      <c r="M10" s="7"/>
      <c r="N10" s="7"/>
      <c r="O10" s="7">
        <v>23</v>
      </c>
      <c r="P10" s="31">
        <v>68</v>
      </c>
      <c r="Q10" s="34">
        <v>25</v>
      </c>
      <c r="R10" s="7">
        <v>24</v>
      </c>
      <c r="S10" s="459"/>
      <c r="T10" s="460"/>
      <c r="U10" s="460"/>
      <c r="V10" s="7">
        <v>14</v>
      </c>
      <c r="W10" s="36">
        <v>32</v>
      </c>
      <c r="X10" s="34">
        <v>12</v>
      </c>
      <c r="Y10" s="7">
        <v>30</v>
      </c>
      <c r="Z10" s="11"/>
      <c r="AA10" s="7"/>
      <c r="AB10" s="7"/>
      <c r="AC10" s="7">
        <v>25</v>
      </c>
      <c r="AD10" s="31">
        <v>61</v>
      </c>
      <c r="AE10" s="34">
        <v>25</v>
      </c>
      <c r="AF10" s="7">
        <v>63</v>
      </c>
      <c r="AG10" s="11"/>
      <c r="AH10" s="7"/>
      <c r="AI10" s="7"/>
      <c r="AJ10" s="7">
        <v>45</v>
      </c>
      <c r="AK10" s="31"/>
      <c r="AL10" s="34">
        <v>48</v>
      </c>
      <c r="AM10" s="7"/>
      <c r="AN10" s="11">
        <v>20</v>
      </c>
      <c r="AO10" s="7" t="s">
        <v>4</v>
      </c>
      <c r="AP10" s="11">
        <v>11</v>
      </c>
      <c r="AQ10" s="7">
        <v>25</v>
      </c>
      <c r="AR10" s="11">
        <v>46</v>
      </c>
      <c r="AS10" s="7">
        <v>36</v>
      </c>
      <c r="AT10" s="7"/>
      <c r="AU10" s="7"/>
      <c r="AV10" s="7"/>
      <c r="AW10" s="7"/>
      <c r="AX10" s="11">
        <v>220</v>
      </c>
      <c r="AY10" s="66">
        <v>36</v>
      </c>
      <c r="AZ10" s="1"/>
      <c r="BA10" s="593" t="s">
        <v>0</v>
      </c>
      <c r="BB10" s="594"/>
      <c r="BC10" s="594"/>
      <c r="BD10" s="1"/>
      <c r="BP10" s="15"/>
      <c r="BQ10" s="15">
        <f t="shared" si="1"/>
        <v>304</v>
      </c>
      <c r="BR10" s="23">
        <f t="shared" si="0"/>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4">
      <c r="A11" s="244">
        <v>5</v>
      </c>
      <c r="B11" s="245" t="s">
        <v>242</v>
      </c>
      <c r="C11" s="246" t="s">
        <v>6</v>
      </c>
      <c r="D11" s="247">
        <v>951</v>
      </c>
      <c r="E11" s="248" t="s">
        <v>60</v>
      </c>
      <c r="F11" s="249" t="s">
        <v>159</v>
      </c>
      <c r="G11" s="249" t="s">
        <v>30</v>
      </c>
      <c r="H11" s="250" t="s">
        <v>22</v>
      </c>
      <c r="I11" s="251">
        <v>305</v>
      </c>
      <c r="J11" s="252" t="s">
        <v>9</v>
      </c>
      <c r="K11" s="253" t="s">
        <v>8</v>
      </c>
      <c r="L11" s="11"/>
      <c r="M11" s="7"/>
      <c r="N11" s="7"/>
      <c r="O11" s="7">
        <v>25</v>
      </c>
      <c r="P11" s="31">
        <v>67</v>
      </c>
      <c r="Q11" s="34">
        <v>26</v>
      </c>
      <c r="R11" s="7">
        <v>21</v>
      </c>
      <c r="S11" s="459"/>
      <c r="T11" s="460"/>
      <c r="U11" s="460"/>
      <c r="V11" s="7">
        <v>15</v>
      </c>
      <c r="W11" s="36">
        <v>31</v>
      </c>
      <c r="X11" s="34">
        <v>12</v>
      </c>
      <c r="Y11" s="7">
        <v>32</v>
      </c>
      <c r="Z11" s="11"/>
      <c r="AA11" s="7"/>
      <c r="AB11" s="7"/>
      <c r="AC11" s="7">
        <v>26</v>
      </c>
      <c r="AD11" s="31">
        <v>64</v>
      </c>
      <c r="AE11" s="34">
        <v>24</v>
      </c>
      <c r="AF11" s="7">
        <v>65</v>
      </c>
      <c r="AG11" s="11"/>
      <c r="AH11" s="7"/>
      <c r="AI11" s="7"/>
      <c r="AJ11" s="7">
        <v>45</v>
      </c>
      <c r="AK11" s="31"/>
      <c r="AL11" s="34">
        <v>48</v>
      </c>
      <c r="AM11" s="7"/>
      <c r="AN11" s="11">
        <v>22</v>
      </c>
      <c r="AO11" s="7">
        <v>24</v>
      </c>
      <c r="AP11" s="11">
        <v>11</v>
      </c>
      <c r="AQ11" s="7">
        <v>24</v>
      </c>
      <c r="AR11" s="11">
        <v>47</v>
      </c>
      <c r="AS11" s="7">
        <v>36</v>
      </c>
      <c r="AT11" s="7"/>
      <c r="AU11" s="7"/>
      <c r="AV11" s="7"/>
      <c r="AW11" s="7"/>
      <c r="AX11" s="11">
        <v>220</v>
      </c>
      <c r="AY11" s="66">
        <v>0</v>
      </c>
      <c r="AZ11" s="1"/>
      <c r="BA11" s="593"/>
      <c r="BB11" s="594"/>
      <c r="BC11" s="594"/>
      <c r="BD11" s="1"/>
      <c r="BP11" s="15"/>
      <c r="BQ11" s="15">
        <f t="shared" si="1"/>
        <v>305</v>
      </c>
      <c r="BR11" s="23">
        <f t="shared" si="0"/>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c r="A12" s="244">
        <v>6</v>
      </c>
      <c r="B12" s="245" t="s">
        <v>242</v>
      </c>
      <c r="C12" s="246" t="s">
        <v>6</v>
      </c>
      <c r="D12" s="247">
        <v>939</v>
      </c>
      <c r="E12" s="248" t="s">
        <v>61</v>
      </c>
      <c r="F12" s="249" t="s">
        <v>160</v>
      </c>
      <c r="G12" s="249" t="s">
        <v>161</v>
      </c>
      <c r="H12" s="250" t="s">
        <v>162</v>
      </c>
      <c r="I12" s="251">
        <v>306</v>
      </c>
      <c r="J12" s="252" t="s">
        <v>7</v>
      </c>
      <c r="K12" s="253" t="s">
        <v>8</v>
      </c>
      <c r="L12" s="11"/>
      <c r="M12" s="7"/>
      <c r="N12" s="7"/>
      <c r="O12" s="7">
        <v>26</v>
      </c>
      <c r="P12" s="31">
        <v>64</v>
      </c>
      <c r="Q12" s="34">
        <v>28</v>
      </c>
      <c r="R12" s="7">
        <v>20</v>
      </c>
      <c r="S12" s="459"/>
      <c r="T12" s="460"/>
      <c r="U12" s="460"/>
      <c r="V12" s="7">
        <v>12</v>
      </c>
      <c r="W12" s="36">
        <v>30</v>
      </c>
      <c r="X12" s="34">
        <v>10</v>
      </c>
      <c r="Y12" s="7">
        <v>31</v>
      </c>
      <c r="Z12" s="11"/>
      <c r="AA12" s="7"/>
      <c r="AB12" s="7"/>
      <c r="AC12" s="7">
        <v>25</v>
      </c>
      <c r="AD12" s="31">
        <v>64</v>
      </c>
      <c r="AE12" s="34">
        <v>21</v>
      </c>
      <c r="AF12" s="7">
        <v>64</v>
      </c>
      <c r="AG12" s="11"/>
      <c r="AH12" s="7"/>
      <c r="AI12" s="7"/>
      <c r="AJ12" s="7">
        <v>45</v>
      </c>
      <c r="AK12" s="31"/>
      <c r="AL12" s="34">
        <v>47</v>
      </c>
      <c r="AM12" s="7"/>
      <c r="AN12" s="11">
        <v>21</v>
      </c>
      <c r="AO12" s="7">
        <v>22</v>
      </c>
      <c r="AP12" s="11">
        <v>12</v>
      </c>
      <c r="AQ12" s="7">
        <v>21</v>
      </c>
      <c r="AR12" s="11">
        <v>48</v>
      </c>
      <c r="AS12" s="7">
        <v>36</v>
      </c>
      <c r="AT12" s="7"/>
      <c r="AU12" s="7"/>
      <c r="AV12" s="7"/>
      <c r="AW12" s="7"/>
      <c r="AX12" s="11">
        <v>220</v>
      </c>
      <c r="AY12" s="66">
        <v>26</v>
      </c>
      <c r="AZ12" s="1"/>
      <c r="BA12" s="590" t="s">
        <v>1</v>
      </c>
      <c r="BB12" s="591"/>
      <c r="BC12" s="591"/>
      <c r="BD12" s="1"/>
      <c r="BP12" s="15"/>
      <c r="BQ12" s="15">
        <f t="shared" si="1"/>
        <v>306</v>
      </c>
      <c r="BR12" s="23">
        <f t="shared" si="0"/>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c r="A13" s="244">
        <v>7</v>
      </c>
      <c r="B13" s="245" t="s">
        <v>242</v>
      </c>
      <c r="C13" s="246" t="s">
        <v>6</v>
      </c>
      <c r="D13" s="247">
        <v>942</v>
      </c>
      <c r="E13" s="248" t="s">
        <v>62</v>
      </c>
      <c r="F13" s="249" t="s">
        <v>163</v>
      </c>
      <c r="G13" s="249" t="s">
        <v>19</v>
      </c>
      <c r="H13" s="250" t="s">
        <v>164</v>
      </c>
      <c r="I13" s="251">
        <v>307</v>
      </c>
      <c r="J13" s="252" t="s">
        <v>9</v>
      </c>
      <c r="K13" s="253" t="s">
        <v>8</v>
      </c>
      <c r="L13" s="11"/>
      <c r="M13" s="7"/>
      <c r="N13" s="7"/>
      <c r="O13" s="7">
        <v>24</v>
      </c>
      <c r="P13" s="31">
        <v>65</v>
      </c>
      <c r="Q13" s="34">
        <v>29</v>
      </c>
      <c r="R13" s="7">
        <v>25</v>
      </c>
      <c r="S13" s="459"/>
      <c r="T13" s="460"/>
      <c r="U13" s="460"/>
      <c r="V13" s="7">
        <v>13</v>
      </c>
      <c r="W13" s="36">
        <v>32</v>
      </c>
      <c r="X13" s="34">
        <v>12</v>
      </c>
      <c r="Y13" s="7">
        <v>34</v>
      </c>
      <c r="Z13" s="11"/>
      <c r="AA13" s="7"/>
      <c r="AB13" s="7"/>
      <c r="AC13" s="7">
        <v>24</v>
      </c>
      <c r="AD13" s="31">
        <v>64</v>
      </c>
      <c r="AE13" s="34">
        <v>20</v>
      </c>
      <c r="AF13" s="7">
        <v>69</v>
      </c>
      <c r="AG13" s="11"/>
      <c r="AH13" s="7"/>
      <c r="AI13" s="7"/>
      <c r="AJ13" s="7">
        <v>41</v>
      </c>
      <c r="AK13" s="31"/>
      <c r="AL13" s="34">
        <v>48</v>
      </c>
      <c r="AM13" s="7"/>
      <c r="AN13" s="11" t="s">
        <v>31</v>
      </c>
      <c r="AO13" s="7">
        <v>25</v>
      </c>
      <c r="AP13" s="11">
        <v>13</v>
      </c>
      <c r="AQ13" s="7">
        <v>20</v>
      </c>
      <c r="AR13" s="11">
        <v>23</v>
      </c>
      <c r="AS13" s="7">
        <v>36</v>
      </c>
      <c r="AT13" s="7"/>
      <c r="AU13" s="7"/>
      <c r="AV13" s="7"/>
      <c r="AW13" s="7"/>
      <c r="AX13" s="11">
        <v>220</v>
      </c>
      <c r="AY13" s="66">
        <v>36</v>
      </c>
      <c r="AZ13" s="1"/>
      <c r="BA13" s="590"/>
      <c r="BB13" s="591"/>
      <c r="BC13" s="591"/>
      <c r="BD13" s="1"/>
      <c r="BP13" s="15"/>
      <c r="BQ13" s="15">
        <f t="shared" si="1"/>
        <v>307</v>
      </c>
      <c r="BR13" s="23">
        <f t="shared" si="0"/>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c r="A14" s="244">
        <v>8</v>
      </c>
      <c r="B14" s="245" t="s">
        <v>242</v>
      </c>
      <c r="C14" s="246" t="s">
        <v>6</v>
      </c>
      <c r="D14" s="247">
        <v>925</v>
      </c>
      <c r="E14" s="248" t="s">
        <v>63</v>
      </c>
      <c r="F14" s="249" t="s">
        <v>165</v>
      </c>
      <c r="G14" s="249" t="s">
        <v>166</v>
      </c>
      <c r="H14" s="250" t="s">
        <v>29</v>
      </c>
      <c r="I14" s="251">
        <v>308</v>
      </c>
      <c r="J14" s="252" t="s">
        <v>7</v>
      </c>
      <c r="K14" s="253" t="s">
        <v>8</v>
      </c>
      <c r="L14" s="11"/>
      <c r="M14" s="7"/>
      <c r="N14" s="7"/>
      <c r="O14" s="7">
        <v>28</v>
      </c>
      <c r="P14" s="31">
        <v>61</v>
      </c>
      <c r="Q14" s="34">
        <v>24</v>
      </c>
      <c r="R14" s="7">
        <v>24</v>
      </c>
      <c r="S14" s="459"/>
      <c r="T14" s="460"/>
      <c r="U14" s="460"/>
      <c r="V14" s="7">
        <v>10</v>
      </c>
      <c r="W14" s="36">
        <v>31</v>
      </c>
      <c r="X14" s="34">
        <v>14</v>
      </c>
      <c r="Y14" s="7">
        <v>32</v>
      </c>
      <c r="Z14" s="11"/>
      <c r="AA14" s="7"/>
      <c r="AB14" s="7"/>
      <c r="AC14" s="7">
        <v>21</v>
      </c>
      <c r="AD14" s="31">
        <v>64</v>
      </c>
      <c r="AE14" s="34">
        <v>23</v>
      </c>
      <c r="AF14" s="7">
        <v>68</v>
      </c>
      <c r="AG14" s="11"/>
      <c r="AH14" s="7"/>
      <c r="AI14" s="7"/>
      <c r="AJ14" s="7">
        <v>41</v>
      </c>
      <c r="AK14" s="31"/>
      <c r="AL14" s="34">
        <v>49</v>
      </c>
      <c r="AM14" s="7"/>
      <c r="AN14" s="11">
        <v>23</v>
      </c>
      <c r="AO14" s="7">
        <v>24</v>
      </c>
      <c r="AP14" s="11">
        <v>13</v>
      </c>
      <c r="AQ14" s="7">
        <v>23</v>
      </c>
      <c r="AR14" s="11">
        <v>45</v>
      </c>
      <c r="AS14" s="7">
        <v>36</v>
      </c>
      <c r="AT14" s="7"/>
      <c r="AU14" s="7"/>
      <c r="AV14" s="7"/>
      <c r="AW14" s="7"/>
      <c r="AX14" s="11">
        <v>220</v>
      </c>
      <c r="AY14" s="66">
        <v>28</v>
      </c>
      <c r="AZ14" s="1"/>
      <c r="BA14" s="588" t="s">
        <v>5</v>
      </c>
      <c r="BB14" s="589"/>
      <c r="BC14" s="589"/>
      <c r="BD14" s="1"/>
      <c r="BP14" s="15"/>
      <c r="BQ14" s="15">
        <f t="shared" si="1"/>
        <v>308</v>
      </c>
      <c r="BR14" s="23">
        <f t="shared" si="0"/>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c r="A15" s="244">
        <v>9</v>
      </c>
      <c r="B15" s="245" t="s">
        <v>242</v>
      </c>
      <c r="C15" s="246" t="s">
        <v>6</v>
      </c>
      <c r="D15" s="247">
        <v>952</v>
      </c>
      <c r="E15" s="248">
        <v>42047</v>
      </c>
      <c r="F15" s="249" t="s">
        <v>167</v>
      </c>
      <c r="G15" s="249" t="s">
        <v>168</v>
      </c>
      <c r="H15" s="250" t="s">
        <v>169</v>
      </c>
      <c r="I15" s="251">
        <v>309</v>
      </c>
      <c r="J15" s="252" t="s">
        <v>9</v>
      </c>
      <c r="K15" s="253" t="s">
        <v>10</v>
      </c>
      <c r="L15" s="11"/>
      <c r="M15" s="7"/>
      <c r="N15" s="7"/>
      <c r="O15" s="7">
        <v>29</v>
      </c>
      <c r="P15" s="31">
        <v>62</v>
      </c>
      <c r="Q15" s="34">
        <v>24</v>
      </c>
      <c r="R15" s="7">
        <v>21</v>
      </c>
      <c r="S15" s="459"/>
      <c r="T15" s="460"/>
      <c r="U15" s="460"/>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c r="AU15" s="7"/>
      <c r="AV15" s="7"/>
      <c r="AW15" s="7"/>
      <c r="AX15" s="11">
        <v>220</v>
      </c>
      <c r="AY15" s="66">
        <v>18</v>
      </c>
      <c r="AZ15" s="1"/>
      <c r="BA15" s="588"/>
      <c r="BB15" s="589"/>
      <c r="BC15" s="589"/>
      <c r="BD15" s="1"/>
      <c r="BP15" s="15"/>
      <c r="BQ15" s="15">
        <f t="shared" si="1"/>
        <v>309</v>
      </c>
      <c r="BR15" s="23">
        <f t="shared" si="0"/>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c r="A16" s="244">
        <v>10</v>
      </c>
      <c r="B16" s="245" t="s">
        <v>242</v>
      </c>
      <c r="C16" s="246" t="s">
        <v>6</v>
      </c>
      <c r="D16" s="247">
        <v>931</v>
      </c>
      <c r="E16" s="248" t="s">
        <v>64</v>
      </c>
      <c r="F16" s="249" t="s">
        <v>170</v>
      </c>
      <c r="G16" s="249" t="s">
        <v>171</v>
      </c>
      <c r="H16" s="250" t="s">
        <v>21</v>
      </c>
      <c r="I16" s="251">
        <v>310</v>
      </c>
      <c r="J16" s="252" t="s">
        <v>9</v>
      </c>
      <c r="K16" s="253" t="s">
        <v>8</v>
      </c>
      <c r="L16" s="11"/>
      <c r="M16" s="7"/>
      <c r="N16" s="7"/>
      <c r="O16" s="7">
        <v>29</v>
      </c>
      <c r="P16" s="31">
        <v>62</v>
      </c>
      <c r="Q16" s="34">
        <v>24</v>
      </c>
      <c r="R16" s="7">
        <v>20</v>
      </c>
      <c r="S16" s="459"/>
      <c r="T16" s="460"/>
      <c r="U16" s="460"/>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c r="AU16" s="7"/>
      <c r="AV16" s="7"/>
      <c r="AW16" s="7"/>
      <c r="AX16" s="11">
        <v>220</v>
      </c>
      <c r="AY16" s="66">
        <v>36</v>
      </c>
      <c r="AZ16" s="1"/>
      <c r="BA16" s="583" t="s">
        <v>2</v>
      </c>
      <c r="BB16" s="584"/>
      <c r="BC16" s="584"/>
      <c r="BD16" s="1"/>
      <c r="BP16" s="15"/>
      <c r="BQ16" s="15">
        <f t="shared" si="1"/>
        <v>310</v>
      </c>
      <c r="BR16" s="23">
        <f t="shared" si="0"/>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c r="A17" s="244">
        <v>11</v>
      </c>
      <c r="B17" s="245" t="s">
        <v>242</v>
      </c>
      <c r="C17" s="246" t="s">
        <v>6</v>
      </c>
      <c r="D17" s="247">
        <v>923</v>
      </c>
      <c r="E17" s="248" t="s">
        <v>64</v>
      </c>
      <c r="F17" s="249" t="s">
        <v>172</v>
      </c>
      <c r="G17" s="249" t="s">
        <v>173</v>
      </c>
      <c r="H17" s="250" t="s">
        <v>174</v>
      </c>
      <c r="I17" s="251">
        <v>311</v>
      </c>
      <c r="J17" s="252" t="s">
        <v>7</v>
      </c>
      <c r="K17" s="253" t="s">
        <v>8</v>
      </c>
      <c r="L17" s="11"/>
      <c r="M17" s="7"/>
      <c r="N17" s="7"/>
      <c r="O17" s="7">
        <v>29</v>
      </c>
      <c r="P17" s="31">
        <v>65</v>
      </c>
      <c r="Q17" s="34">
        <v>24</v>
      </c>
      <c r="R17" s="7">
        <v>20</v>
      </c>
      <c r="S17" s="459"/>
      <c r="T17" s="460"/>
      <c r="U17" s="460"/>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28</v>
      </c>
      <c r="AZ17" s="1"/>
      <c r="BA17" s="583"/>
      <c r="BB17" s="584"/>
      <c r="BC17" s="584"/>
      <c r="BD17" s="1"/>
      <c r="BP17" s="15"/>
      <c r="BQ17" s="15">
        <f t="shared" si="1"/>
        <v>311</v>
      </c>
      <c r="BR17" s="23">
        <f t="shared" si="0"/>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c r="A18" s="244">
        <v>12</v>
      </c>
      <c r="B18" s="245" t="s">
        <v>242</v>
      </c>
      <c r="C18" s="246" t="s">
        <v>6</v>
      </c>
      <c r="D18" s="247">
        <v>949</v>
      </c>
      <c r="E18" s="248" t="s">
        <v>65</v>
      </c>
      <c r="F18" s="249" t="s">
        <v>175</v>
      </c>
      <c r="G18" s="249" t="s">
        <v>176</v>
      </c>
      <c r="H18" s="250" t="s">
        <v>177</v>
      </c>
      <c r="I18" s="251">
        <v>312</v>
      </c>
      <c r="J18" s="252" t="s">
        <v>9</v>
      </c>
      <c r="K18" s="253" t="s">
        <v>8</v>
      </c>
      <c r="L18" s="11"/>
      <c r="M18" s="7"/>
      <c r="N18" s="7"/>
      <c r="O18" s="7">
        <v>29</v>
      </c>
      <c r="P18" s="31">
        <v>68</v>
      </c>
      <c r="Q18" s="34">
        <v>24</v>
      </c>
      <c r="R18" s="7">
        <v>23</v>
      </c>
      <c r="S18" s="459"/>
      <c r="T18" s="460"/>
      <c r="U18" s="460"/>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12</v>
      </c>
      <c r="AZ18" s="1"/>
      <c r="BA18" s="1"/>
      <c r="BB18" s="1"/>
      <c r="BC18" s="1"/>
      <c r="BD18" s="1"/>
      <c r="BP18" s="15"/>
      <c r="BQ18" s="15">
        <f t="shared" si="1"/>
        <v>312</v>
      </c>
      <c r="BR18" s="23">
        <f t="shared" si="0"/>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c r="A19" s="244">
        <v>13</v>
      </c>
      <c r="B19" s="245" t="s">
        <v>242</v>
      </c>
      <c r="C19" s="246" t="s">
        <v>6</v>
      </c>
      <c r="D19" s="247">
        <v>933</v>
      </c>
      <c r="E19" s="248" t="s">
        <v>66</v>
      </c>
      <c r="F19" s="249" t="s">
        <v>178</v>
      </c>
      <c r="G19" s="249" t="s">
        <v>179</v>
      </c>
      <c r="H19" s="250" t="s">
        <v>26</v>
      </c>
      <c r="I19" s="251">
        <v>313</v>
      </c>
      <c r="J19" s="252" t="s">
        <v>7</v>
      </c>
      <c r="K19" s="253" t="s">
        <v>8</v>
      </c>
      <c r="L19" s="11"/>
      <c r="M19" s="7"/>
      <c r="N19" s="7"/>
      <c r="O19" s="7">
        <v>29</v>
      </c>
      <c r="P19" s="31">
        <v>69</v>
      </c>
      <c r="Q19" s="34">
        <v>24</v>
      </c>
      <c r="R19" s="7">
        <v>20</v>
      </c>
      <c r="S19" s="459"/>
      <c r="T19" s="460"/>
      <c r="U19" s="460"/>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22</v>
      </c>
      <c r="AZ19" s="1"/>
      <c r="BA19" s="1"/>
      <c r="BB19" s="1"/>
      <c r="BC19" s="1"/>
      <c r="BD19" s="1"/>
      <c r="BP19" s="15"/>
      <c r="BQ19" s="15">
        <f t="shared" si="1"/>
        <v>313</v>
      </c>
      <c r="BR19" s="23">
        <f t="shared" si="0"/>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c r="A20" s="244">
        <v>14</v>
      </c>
      <c r="B20" s="245" t="s">
        <v>242</v>
      </c>
      <c r="C20" s="246" t="s">
        <v>6</v>
      </c>
      <c r="D20" s="247">
        <v>946</v>
      </c>
      <c r="E20" s="248" t="s">
        <v>67</v>
      </c>
      <c r="F20" s="249" t="s">
        <v>178</v>
      </c>
      <c r="G20" s="249" t="s">
        <v>180</v>
      </c>
      <c r="H20" s="250" t="s">
        <v>181</v>
      </c>
      <c r="I20" s="251">
        <v>314</v>
      </c>
      <c r="J20" s="252" t="s">
        <v>7</v>
      </c>
      <c r="K20" s="253" t="s">
        <v>8</v>
      </c>
      <c r="L20" s="11"/>
      <c r="M20" s="7"/>
      <c r="N20" s="7"/>
      <c r="O20" s="7">
        <v>29</v>
      </c>
      <c r="P20" s="31">
        <v>68</v>
      </c>
      <c r="Q20" s="34">
        <v>24</v>
      </c>
      <c r="R20" s="7">
        <v>21</v>
      </c>
      <c r="S20" s="459"/>
      <c r="T20" s="460"/>
      <c r="U20" s="460"/>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40</v>
      </c>
      <c r="AZ20" s="1"/>
      <c r="BA20" s="1"/>
      <c r="BB20" s="27"/>
      <c r="BC20" s="1"/>
      <c r="BD20" s="1"/>
      <c r="BP20" s="15"/>
      <c r="BQ20" s="15">
        <f t="shared" si="1"/>
        <v>314</v>
      </c>
      <c r="BR20" s="23">
        <f t="shared" si="0"/>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c r="A21" s="244">
        <v>15</v>
      </c>
      <c r="B21" s="245" t="s">
        <v>242</v>
      </c>
      <c r="C21" s="246" t="s">
        <v>6</v>
      </c>
      <c r="D21" s="247">
        <v>935</v>
      </c>
      <c r="E21" s="248" t="s">
        <v>68</v>
      </c>
      <c r="F21" s="249" t="s">
        <v>182</v>
      </c>
      <c r="G21" s="249" t="s">
        <v>183</v>
      </c>
      <c r="H21" s="250" t="s">
        <v>14</v>
      </c>
      <c r="I21" s="251">
        <v>315</v>
      </c>
      <c r="J21" s="252" t="s">
        <v>9</v>
      </c>
      <c r="K21" s="253" t="s">
        <v>10</v>
      </c>
      <c r="L21" s="11"/>
      <c r="M21" s="7"/>
      <c r="N21" s="7"/>
      <c r="O21" s="7">
        <v>29</v>
      </c>
      <c r="P21" s="31">
        <v>62</v>
      </c>
      <c r="Q21" s="34">
        <v>24</v>
      </c>
      <c r="R21" s="7">
        <v>24</v>
      </c>
      <c r="S21" s="459"/>
      <c r="T21" s="460"/>
      <c r="U21" s="460"/>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4</v>
      </c>
      <c r="AZ21" s="1"/>
      <c r="BA21" s="1"/>
      <c r="BB21" s="28"/>
      <c r="BC21" s="1"/>
      <c r="BD21" s="1"/>
      <c r="BP21" s="15"/>
      <c r="BQ21" s="15">
        <f t="shared" si="1"/>
        <v>315</v>
      </c>
      <c r="BR21" s="23">
        <f t="shared" si="0"/>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c r="A22" s="244">
        <v>16</v>
      </c>
      <c r="B22" s="245" t="s">
        <v>242</v>
      </c>
      <c r="C22" s="246" t="s">
        <v>6</v>
      </c>
      <c r="D22" s="247">
        <v>940</v>
      </c>
      <c r="E22" s="248" t="s">
        <v>69</v>
      </c>
      <c r="F22" s="249" t="s">
        <v>184</v>
      </c>
      <c r="G22" s="249" t="s">
        <v>185</v>
      </c>
      <c r="H22" s="250" t="s">
        <v>21</v>
      </c>
      <c r="I22" s="251">
        <v>316</v>
      </c>
      <c r="J22" s="252" t="s">
        <v>7</v>
      </c>
      <c r="K22" s="253" t="s">
        <v>8</v>
      </c>
      <c r="L22" s="11"/>
      <c r="M22" s="7"/>
      <c r="N22" s="7"/>
      <c r="O22" s="7">
        <v>29</v>
      </c>
      <c r="P22" s="31">
        <v>50</v>
      </c>
      <c r="Q22" s="34">
        <v>24</v>
      </c>
      <c r="R22" s="7">
        <v>21</v>
      </c>
      <c r="S22" s="459"/>
      <c r="T22" s="460"/>
      <c r="U22" s="460"/>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26</v>
      </c>
      <c r="AZ22" s="1"/>
      <c r="BA22" s="1"/>
      <c r="BB22" s="24"/>
      <c r="BC22" s="1"/>
      <c r="BD22" s="1"/>
      <c r="BP22" s="15"/>
      <c r="BQ22" s="15">
        <f t="shared" si="1"/>
        <v>316</v>
      </c>
      <c r="BR22" s="23">
        <f t="shared" si="0"/>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c r="A23" s="244">
        <v>17</v>
      </c>
      <c r="B23" s="245" t="s">
        <v>242</v>
      </c>
      <c r="C23" s="246" t="s">
        <v>6</v>
      </c>
      <c r="D23" s="247">
        <v>924</v>
      </c>
      <c r="E23" s="248" t="s">
        <v>70</v>
      </c>
      <c r="F23" s="249" t="s">
        <v>186</v>
      </c>
      <c r="G23" s="249" t="s">
        <v>187</v>
      </c>
      <c r="H23" s="250" t="s">
        <v>188</v>
      </c>
      <c r="I23" s="251">
        <v>317</v>
      </c>
      <c r="J23" s="252" t="s">
        <v>9</v>
      </c>
      <c r="K23" s="253" t="s">
        <v>8</v>
      </c>
      <c r="L23" s="11"/>
      <c r="M23" s="7"/>
      <c r="N23" s="7"/>
      <c r="O23" s="7">
        <v>29</v>
      </c>
      <c r="P23" s="31">
        <v>51</v>
      </c>
      <c r="Q23" s="34">
        <v>24</v>
      </c>
      <c r="R23" s="7">
        <v>20</v>
      </c>
      <c r="S23" s="459"/>
      <c r="T23" s="460"/>
      <c r="U23" s="460"/>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38</v>
      </c>
      <c r="AZ23" s="1"/>
      <c r="BA23" s="1"/>
      <c r="BB23" s="24"/>
      <c r="BC23" s="1"/>
      <c r="BD23" s="1"/>
      <c r="BP23" s="15"/>
      <c r="BQ23" s="15">
        <f t="shared" si="1"/>
        <v>317</v>
      </c>
      <c r="BR23" s="23">
        <f t="shared" si="0"/>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4">
      <c r="A24" s="244">
        <v>18</v>
      </c>
      <c r="B24" s="245" t="s">
        <v>242</v>
      </c>
      <c r="C24" s="246" t="s">
        <v>6</v>
      </c>
      <c r="D24" s="247">
        <v>921</v>
      </c>
      <c r="E24" s="248">
        <v>42008</v>
      </c>
      <c r="F24" s="249" t="s">
        <v>189</v>
      </c>
      <c r="G24" s="249" t="s">
        <v>190</v>
      </c>
      <c r="H24" s="250" t="s">
        <v>191</v>
      </c>
      <c r="I24" s="251">
        <v>318</v>
      </c>
      <c r="J24" s="252" t="s">
        <v>9</v>
      </c>
      <c r="K24" s="253" t="s">
        <v>11</v>
      </c>
      <c r="L24" s="11"/>
      <c r="M24" s="7"/>
      <c r="N24" s="7"/>
      <c r="O24" s="7">
        <v>29</v>
      </c>
      <c r="P24" s="31">
        <v>54</v>
      </c>
      <c r="Q24" s="34">
        <v>24</v>
      </c>
      <c r="R24" s="7">
        <v>21</v>
      </c>
      <c r="S24" s="459"/>
      <c r="T24" s="460"/>
      <c r="U24" s="460"/>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22</v>
      </c>
      <c r="AZ24" s="1"/>
      <c r="BA24" s="1"/>
      <c r="BB24" s="24"/>
      <c r="BC24" s="1"/>
      <c r="BD24" s="1"/>
      <c r="BP24" s="15"/>
      <c r="BQ24" s="15">
        <f t="shared" si="1"/>
        <v>318</v>
      </c>
      <c r="BR24" s="23">
        <f t="shared" si="0"/>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c r="A25" s="244">
        <v>19</v>
      </c>
      <c r="B25" s="245" t="s">
        <v>242</v>
      </c>
      <c r="C25" s="246" t="s">
        <v>6</v>
      </c>
      <c r="D25" s="247">
        <v>948</v>
      </c>
      <c r="E25" s="248">
        <v>42257</v>
      </c>
      <c r="F25" s="249" t="s">
        <v>192</v>
      </c>
      <c r="G25" s="249" t="s">
        <v>193</v>
      </c>
      <c r="H25" s="250" t="s">
        <v>194</v>
      </c>
      <c r="I25" s="251">
        <v>319</v>
      </c>
      <c r="J25" s="252" t="s">
        <v>9</v>
      </c>
      <c r="K25" s="253" t="s">
        <v>12</v>
      </c>
      <c r="L25" s="11"/>
      <c r="M25" s="7"/>
      <c r="N25" s="7"/>
      <c r="O25" s="7">
        <v>29</v>
      </c>
      <c r="P25" s="31">
        <v>56</v>
      </c>
      <c r="Q25" s="34">
        <v>24</v>
      </c>
      <c r="R25" s="7">
        <v>24</v>
      </c>
      <c r="S25" s="459"/>
      <c r="T25" s="460"/>
      <c r="U25" s="460"/>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24</v>
      </c>
      <c r="AZ25" s="1"/>
      <c r="BA25" s="1"/>
      <c r="BB25" s="24"/>
      <c r="BC25" s="1"/>
      <c r="BD25" s="1"/>
      <c r="BP25" s="15"/>
      <c r="BQ25" s="15">
        <f t="shared" si="1"/>
        <v>319</v>
      </c>
      <c r="BR25" s="23">
        <f t="shared" si="0"/>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c r="A26" s="244">
        <v>20</v>
      </c>
      <c r="B26" s="245" t="s">
        <v>242</v>
      </c>
      <c r="C26" s="246" t="s">
        <v>6</v>
      </c>
      <c r="D26" s="247">
        <v>943</v>
      </c>
      <c r="E26" s="248" t="s">
        <v>71</v>
      </c>
      <c r="F26" s="249" t="s">
        <v>195</v>
      </c>
      <c r="G26" s="249" t="s">
        <v>28</v>
      </c>
      <c r="H26" s="250" t="s">
        <v>16</v>
      </c>
      <c r="I26" s="251">
        <v>320</v>
      </c>
      <c r="J26" s="252" t="s">
        <v>7</v>
      </c>
      <c r="K26" s="253" t="s">
        <v>10</v>
      </c>
      <c r="L26" s="11"/>
      <c r="M26" s="7"/>
      <c r="N26" s="7"/>
      <c r="O26" s="7">
        <v>29</v>
      </c>
      <c r="P26" s="31">
        <v>58</v>
      </c>
      <c r="Q26" s="34">
        <v>24</v>
      </c>
      <c r="R26" s="7">
        <v>45</v>
      </c>
      <c r="S26" s="459"/>
      <c r="T26" s="460"/>
      <c r="U26" s="460"/>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v>
      </c>
      <c r="AZ26" s="1"/>
      <c r="BA26" s="1"/>
      <c r="BB26" s="24"/>
      <c r="BC26" s="1"/>
      <c r="BD26" s="1"/>
      <c r="BP26" s="15"/>
      <c r="BQ26" s="15">
        <f t="shared" si="1"/>
        <v>320</v>
      </c>
      <c r="BR26" s="23">
        <f t="shared" si="0"/>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c r="A27" s="244">
        <v>21</v>
      </c>
      <c r="B27" s="245" t="s">
        <v>242</v>
      </c>
      <c r="C27" s="246" t="s">
        <v>6</v>
      </c>
      <c r="D27" s="247">
        <v>929</v>
      </c>
      <c r="E27" s="248" t="s">
        <v>72</v>
      </c>
      <c r="F27" s="249" t="s">
        <v>196</v>
      </c>
      <c r="G27" s="249" t="s">
        <v>197</v>
      </c>
      <c r="H27" s="250" t="s">
        <v>198</v>
      </c>
      <c r="I27" s="251">
        <v>321</v>
      </c>
      <c r="J27" s="252" t="s">
        <v>9</v>
      </c>
      <c r="K27" s="253" t="s">
        <v>8</v>
      </c>
      <c r="L27" s="11"/>
      <c r="M27" s="7"/>
      <c r="N27" s="7"/>
      <c r="O27" s="7">
        <v>29</v>
      </c>
      <c r="P27" s="31">
        <v>59</v>
      </c>
      <c r="Q27" s="34">
        <v>24</v>
      </c>
      <c r="R27" s="7">
        <v>45</v>
      </c>
      <c r="S27" s="459"/>
      <c r="T27" s="460"/>
      <c r="U27" s="460"/>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34</v>
      </c>
      <c r="AZ27" s="1"/>
      <c r="BA27" s="1"/>
      <c r="BB27" s="24"/>
      <c r="BC27" s="1"/>
      <c r="BD27" s="1"/>
      <c r="BP27" s="15"/>
      <c r="BQ27" s="15">
        <f t="shared" si="1"/>
        <v>321</v>
      </c>
      <c r="BR27" s="23">
        <f t="shared" si="0"/>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c r="A28" s="244">
        <v>22</v>
      </c>
      <c r="B28" s="245" t="s">
        <v>242</v>
      </c>
      <c r="C28" s="246" t="s">
        <v>6</v>
      </c>
      <c r="D28" s="247">
        <v>932</v>
      </c>
      <c r="E28" s="248" t="s">
        <v>73</v>
      </c>
      <c r="F28" s="249" t="s">
        <v>199</v>
      </c>
      <c r="G28" s="249" t="s">
        <v>13</v>
      </c>
      <c r="H28" s="250" t="s">
        <v>24</v>
      </c>
      <c r="I28" s="251">
        <v>322</v>
      </c>
      <c r="J28" s="252" t="s">
        <v>7</v>
      </c>
      <c r="K28" s="253" t="s">
        <v>8</v>
      </c>
      <c r="L28" s="11"/>
      <c r="M28" s="7"/>
      <c r="N28" s="7"/>
      <c r="O28" s="7">
        <v>29</v>
      </c>
      <c r="P28" s="31">
        <v>57</v>
      </c>
      <c r="Q28" s="34">
        <v>24</v>
      </c>
      <c r="R28" s="7">
        <v>45</v>
      </c>
      <c r="S28" s="459"/>
      <c r="T28" s="460"/>
      <c r="U28" s="460"/>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22</v>
      </c>
      <c r="AZ28" s="1"/>
      <c r="BA28" s="1"/>
      <c r="BB28" s="24"/>
      <c r="BC28" s="1"/>
      <c r="BD28" s="1"/>
      <c r="BP28" s="15"/>
      <c r="BQ28" s="15">
        <f t="shared" si="1"/>
        <v>322</v>
      </c>
      <c r="BR28" s="23">
        <f t="shared" si="0"/>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c r="A29" s="244">
        <v>23</v>
      </c>
      <c r="B29" s="245" t="s">
        <v>242</v>
      </c>
      <c r="C29" s="246" t="s">
        <v>6</v>
      </c>
      <c r="D29" s="247">
        <v>927</v>
      </c>
      <c r="E29" s="248" t="s">
        <v>74</v>
      </c>
      <c r="F29" s="249" t="s">
        <v>200</v>
      </c>
      <c r="G29" s="249" t="s">
        <v>201</v>
      </c>
      <c r="H29" s="250" t="s">
        <v>17</v>
      </c>
      <c r="I29" s="251">
        <v>323</v>
      </c>
      <c r="J29" s="252" t="s">
        <v>9</v>
      </c>
      <c r="K29" s="253" t="s">
        <v>8</v>
      </c>
      <c r="L29" s="11"/>
      <c r="M29" s="7"/>
      <c r="N29" s="7"/>
      <c r="O29" s="7">
        <v>29</v>
      </c>
      <c r="P29" s="31">
        <v>54</v>
      </c>
      <c r="Q29" s="34">
        <v>24</v>
      </c>
      <c r="R29" s="7">
        <v>45</v>
      </c>
      <c r="S29" s="459"/>
      <c r="T29" s="460"/>
      <c r="U29" s="460"/>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32</v>
      </c>
      <c r="AZ29" s="1"/>
      <c r="BA29" s="1"/>
      <c r="BB29" s="24"/>
      <c r="BC29" s="1"/>
      <c r="BD29" s="1"/>
      <c r="BP29" s="15"/>
      <c r="BQ29" s="15">
        <f t="shared" si="1"/>
        <v>323</v>
      </c>
      <c r="BR29" s="23">
        <f t="shared" si="0"/>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c r="A30" s="244">
        <v>24</v>
      </c>
      <c r="B30" s="245" t="s">
        <v>242</v>
      </c>
      <c r="C30" s="246" t="s">
        <v>6</v>
      </c>
      <c r="D30" s="247">
        <v>938</v>
      </c>
      <c r="E30" s="248" t="s">
        <v>75</v>
      </c>
      <c r="F30" s="249" t="s">
        <v>202</v>
      </c>
      <c r="G30" s="249" t="s">
        <v>203</v>
      </c>
      <c r="H30" s="250" t="s">
        <v>18</v>
      </c>
      <c r="I30" s="251">
        <v>324</v>
      </c>
      <c r="J30" s="252" t="s">
        <v>9</v>
      </c>
      <c r="K30" s="253" t="s">
        <v>12</v>
      </c>
      <c r="L30" s="11"/>
      <c r="M30" s="7"/>
      <c r="N30" s="7"/>
      <c r="O30" s="7">
        <v>29</v>
      </c>
      <c r="P30" s="31">
        <v>51</v>
      </c>
      <c r="Q30" s="34">
        <v>24</v>
      </c>
      <c r="R30" s="7">
        <v>45</v>
      </c>
      <c r="S30" s="459"/>
      <c r="T30" s="460"/>
      <c r="U30" s="460"/>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20</v>
      </c>
      <c r="AZ30" s="1"/>
      <c r="BA30" s="1"/>
      <c r="BB30" s="24"/>
      <c r="BC30" s="1"/>
      <c r="BD30" s="1"/>
      <c r="BP30" s="15"/>
      <c r="BQ30" s="15">
        <f t="shared" si="1"/>
        <v>324</v>
      </c>
      <c r="BR30" s="23">
        <f t="shared" si="0"/>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c r="A31" s="244">
        <v>25</v>
      </c>
      <c r="B31" s="245" t="s">
        <v>242</v>
      </c>
      <c r="C31" s="246" t="s">
        <v>6</v>
      </c>
      <c r="D31" s="247">
        <v>950</v>
      </c>
      <c r="E31" s="248" t="s">
        <v>76</v>
      </c>
      <c r="F31" s="249" t="s">
        <v>204</v>
      </c>
      <c r="G31" s="249" t="s">
        <v>205</v>
      </c>
      <c r="H31" s="250" t="s">
        <v>206</v>
      </c>
      <c r="I31" s="251">
        <v>325</v>
      </c>
      <c r="J31" s="252" t="s">
        <v>9</v>
      </c>
      <c r="K31" s="253" t="s">
        <v>8</v>
      </c>
      <c r="L31" s="11"/>
      <c r="M31" s="7"/>
      <c r="N31" s="7"/>
      <c r="O31" s="7">
        <v>29</v>
      </c>
      <c r="P31" s="31">
        <v>52</v>
      </c>
      <c r="Q31" s="34">
        <v>24</v>
      </c>
      <c r="R31" s="7">
        <v>45</v>
      </c>
      <c r="S31" s="459"/>
      <c r="T31" s="460"/>
      <c r="U31" s="460"/>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12</v>
      </c>
      <c r="AZ31" s="1"/>
      <c r="BA31" s="1"/>
      <c r="BB31" s="24"/>
      <c r="BC31" s="1"/>
      <c r="BD31" s="1"/>
      <c r="BP31" s="15"/>
      <c r="BQ31" s="15">
        <f t="shared" si="1"/>
        <v>325</v>
      </c>
      <c r="BR31" s="23">
        <f t="shared" si="0"/>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c r="A32" s="244">
        <v>26</v>
      </c>
      <c r="B32" s="245" t="s">
        <v>242</v>
      </c>
      <c r="C32" s="246" t="s">
        <v>6</v>
      </c>
      <c r="D32" s="247">
        <v>945</v>
      </c>
      <c r="E32" s="248" t="s">
        <v>77</v>
      </c>
      <c r="F32" s="249" t="s">
        <v>207</v>
      </c>
      <c r="G32" s="249" t="s">
        <v>208</v>
      </c>
      <c r="H32" s="250" t="s">
        <v>209</v>
      </c>
      <c r="I32" s="251">
        <v>326</v>
      </c>
      <c r="J32" s="252" t="s">
        <v>9</v>
      </c>
      <c r="K32" s="253" t="s">
        <v>8</v>
      </c>
      <c r="L32" s="11"/>
      <c r="M32" s="7"/>
      <c r="N32" s="7"/>
      <c r="O32" s="7">
        <v>29</v>
      </c>
      <c r="P32" s="31">
        <v>53</v>
      </c>
      <c r="Q32" s="34">
        <v>24</v>
      </c>
      <c r="R32" s="7">
        <v>45</v>
      </c>
      <c r="S32" s="459"/>
      <c r="T32" s="460"/>
      <c r="U32" s="460"/>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22</v>
      </c>
      <c r="AZ32" s="1"/>
      <c r="BA32" s="1"/>
      <c r="BB32" s="24"/>
      <c r="BC32" s="1"/>
      <c r="BD32" s="1"/>
      <c r="BP32" s="15"/>
      <c r="BQ32" s="15">
        <f t="shared" si="1"/>
        <v>326</v>
      </c>
      <c r="BR32" s="23">
        <f t="shared" si="0"/>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c r="A33" s="244">
        <v>27</v>
      </c>
      <c r="B33" s="245" t="s">
        <v>242</v>
      </c>
      <c r="C33" s="246" t="s">
        <v>6</v>
      </c>
      <c r="D33" s="247">
        <v>928</v>
      </c>
      <c r="E33" s="248">
        <v>42676</v>
      </c>
      <c r="F33" s="249" t="s">
        <v>210</v>
      </c>
      <c r="G33" s="249" t="s">
        <v>211</v>
      </c>
      <c r="H33" s="250" t="s">
        <v>27</v>
      </c>
      <c r="I33" s="251">
        <v>327</v>
      </c>
      <c r="J33" s="252" t="s">
        <v>9</v>
      </c>
      <c r="K33" s="253" t="s">
        <v>8</v>
      </c>
      <c r="L33" s="11"/>
      <c r="M33" s="7"/>
      <c r="N33" s="7"/>
      <c r="O33" s="7">
        <v>29</v>
      </c>
      <c r="P33" s="31">
        <v>56</v>
      </c>
      <c r="Q33" s="34">
        <v>24</v>
      </c>
      <c r="R33" s="7">
        <v>45</v>
      </c>
      <c r="S33" s="459"/>
      <c r="T33" s="460"/>
      <c r="U33" s="460"/>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24</v>
      </c>
      <c r="AZ33" s="1"/>
      <c r="BA33" s="1"/>
      <c r="BB33" s="24"/>
      <c r="BC33" s="1"/>
      <c r="BD33" s="1"/>
      <c r="BP33" s="15"/>
      <c r="BQ33" s="15">
        <f t="shared" si="1"/>
        <v>327</v>
      </c>
      <c r="BR33" s="23">
        <f t="shared" si="0"/>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c r="A34" s="244">
        <v>28</v>
      </c>
      <c r="B34" s="245" t="s">
        <v>242</v>
      </c>
      <c r="C34" s="246" t="s">
        <v>6</v>
      </c>
      <c r="D34" s="247">
        <v>947</v>
      </c>
      <c r="E34" s="248" t="s">
        <v>78</v>
      </c>
      <c r="F34" s="249" t="s">
        <v>212</v>
      </c>
      <c r="G34" s="249" t="s">
        <v>213</v>
      </c>
      <c r="H34" s="250" t="s">
        <v>25</v>
      </c>
      <c r="I34" s="251">
        <v>328</v>
      </c>
      <c r="J34" s="252" t="s">
        <v>9</v>
      </c>
      <c r="K34" s="253" t="s">
        <v>8</v>
      </c>
      <c r="L34" s="11"/>
      <c r="M34" s="7"/>
      <c r="N34" s="7"/>
      <c r="O34" s="7">
        <v>29</v>
      </c>
      <c r="P34" s="31">
        <v>62</v>
      </c>
      <c r="Q34" s="34">
        <v>24</v>
      </c>
      <c r="R34" s="7">
        <v>45</v>
      </c>
      <c r="S34" s="459"/>
      <c r="T34" s="460"/>
      <c r="U34" s="460"/>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20</v>
      </c>
      <c r="AZ34" s="1"/>
      <c r="BA34" s="1"/>
      <c r="BB34" s="24"/>
      <c r="BC34" s="1"/>
      <c r="BD34" s="1"/>
      <c r="BP34" s="15"/>
      <c r="BQ34" s="15">
        <f t="shared" si="1"/>
        <v>328</v>
      </c>
      <c r="BR34" s="23">
        <f t="shared" si="0"/>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c r="A35" s="244">
        <v>29</v>
      </c>
      <c r="B35" s="245" t="s">
        <v>242</v>
      </c>
      <c r="C35" s="246" t="s">
        <v>6</v>
      </c>
      <c r="D35" s="247">
        <v>930</v>
      </c>
      <c r="E35" s="248" t="s">
        <v>79</v>
      </c>
      <c r="F35" s="249" t="s">
        <v>214</v>
      </c>
      <c r="G35" s="249" t="s">
        <v>215</v>
      </c>
      <c r="H35" s="250" t="s">
        <v>216</v>
      </c>
      <c r="I35" s="251">
        <v>329</v>
      </c>
      <c r="J35" s="252" t="s">
        <v>9</v>
      </c>
      <c r="K35" s="253" t="s">
        <v>8</v>
      </c>
      <c r="L35" s="11"/>
      <c r="M35" s="7"/>
      <c r="N35" s="7"/>
      <c r="O35" s="7">
        <v>29</v>
      </c>
      <c r="P35" s="31">
        <v>65</v>
      </c>
      <c r="Q35" s="34">
        <v>24</v>
      </c>
      <c r="R35" s="7">
        <v>45</v>
      </c>
      <c r="S35" s="459"/>
      <c r="T35" s="460"/>
      <c r="U35" s="460"/>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34</v>
      </c>
      <c r="AZ35" s="1"/>
      <c r="BA35" s="1"/>
      <c r="BB35" s="24"/>
      <c r="BC35" s="1"/>
      <c r="BD35" s="1"/>
      <c r="BP35" s="15"/>
      <c r="BQ35" s="15">
        <f t="shared" si="1"/>
        <v>329</v>
      </c>
      <c r="BR35" s="23">
        <f t="shared" si="0"/>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c r="A36" s="244">
        <v>30</v>
      </c>
      <c r="B36" s="245" t="s">
        <v>242</v>
      </c>
      <c r="C36" s="246" t="s">
        <v>6</v>
      </c>
      <c r="D36" s="247">
        <v>941</v>
      </c>
      <c r="E36" s="248">
        <v>42219</v>
      </c>
      <c r="F36" s="249" t="s">
        <v>217</v>
      </c>
      <c r="G36" s="249" t="s">
        <v>218</v>
      </c>
      <c r="H36" s="250" t="s">
        <v>219</v>
      </c>
      <c r="I36" s="251">
        <v>330</v>
      </c>
      <c r="J36" s="252" t="s">
        <v>7</v>
      </c>
      <c r="K36" s="253" t="s">
        <v>11</v>
      </c>
      <c r="L36" s="11"/>
      <c r="M36" s="7"/>
      <c r="N36" s="7"/>
      <c r="O36" s="7">
        <v>29</v>
      </c>
      <c r="P36" s="31">
        <v>68</v>
      </c>
      <c r="Q36" s="34">
        <v>24</v>
      </c>
      <c r="R36" s="7">
        <v>45</v>
      </c>
      <c r="S36" s="459"/>
      <c r="T36" s="460"/>
      <c r="U36" s="460"/>
      <c r="V36" s="7">
        <v>15</v>
      </c>
      <c r="W36" s="36">
        <v>32</v>
      </c>
      <c r="X36" s="34">
        <v>10</v>
      </c>
      <c r="Y36" s="7">
        <v>30</v>
      </c>
      <c r="Z36" s="11"/>
      <c r="AA36" s="7"/>
      <c r="AB36" s="7"/>
      <c r="AC36" s="7">
        <v>22</v>
      </c>
      <c r="AD36" s="31">
        <v>64</v>
      </c>
      <c r="AE36" s="34">
        <v>20</v>
      </c>
      <c r="AF36" s="7">
        <v>62</v>
      </c>
      <c r="AG36" s="11"/>
      <c r="AH36" s="7"/>
      <c r="AI36" s="7"/>
      <c r="AJ36" s="7">
        <v>40</v>
      </c>
      <c r="AK36" s="31"/>
      <c r="AL36" s="34">
        <v>42</v>
      </c>
      <c r="AM36" s="7"/>
      <c r="AN36" s="11"/>
      <c r="AO36" s="7"/>
      <c r="AP36" s="11"/>
      <c r="AQ36" s="7"/>
      <c r="AR36" s="11"/>
      <c r="AS36" s="7"/>
      <c r="AT36" s="7"/>
      <c r="AU36" s="7"/>
      <c r="AV36" s="7"/>
      <c r="AW36" s="7"/>
      <c r="AX36" s="11">
        <v>220</v>
      </c>
      <c r="AY36" s="66">
        <v>28</v>
      </c>
      <c r="AZ36" s="1"/>
      <c r="BA36" s="1"/>
      <c r="BB36" s="24"/>
      <c r="BC36" s="1"/>
      <c r="BD36" s="1"/>
      <c r="BP36" s="15"/>
      <c r="BQ36" s="15">
        <f t="shared" si="1"/>
        <v>330</v>
      </c>
      <c r="BR36" s="23">
        <f t="shared" si="0"/>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c r="A37" s="244">
        <v>31</v>
      </c>
      <c r="B37" s="245"/>
      <c r="C37" s="246"/>
      <c r="D37" s="247"/>
      <c r="E37" s="248"/>
      <c r="F37" s="249"/>
      <c r="G37" s="249"/>
      <c r="H37" s="250"/>
      <c r="I37" s="251"/>
      <c r="J37" s="252"/>
      <c r="K37" s="253"/>
      <c r="L37" s="11"/>
      <c r="M37" s="7"/>
      <c r="N37" s="7"/>
      <c r="O37" s="7"/>
      <c r="P37" s="31"/>
      <c r="Q37" s="34"/>
      <c r="R37" s="7"/>
      <c r="S37" s="459"/>
      <c r="T37" s="460"/>
      <c r="U37" s="460"/>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1"/>
        <v/>
      </c>
      <c r="BR37" s="23" t="str">
        <f t="shared" si="0"/>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c r="A38" s="244">
        <v>32</v>
      </c>
      <c r="B38" s="245"/>
      <c r="C38" s="246"/>
      <c r="D38" s="247"/>
      <c r="E38" s="248"/>
      <c r="F38" s="249"/>
      <c r="G38" s="249"/>
      <c r="H38" s="250"/>
      <c r="I38" s="251"/>
      <c r="J38" s="252"/>
      <c r="K38" s="253"/>
      <c r="L38" s="11"/>
      <c r="M38" s="7"/>
      <c r="N38" s="7"/>
      <c r="O38" s="7"/>
      <c r="P38" s="31"/>
      <c r="Q38" s="34"/>
      <c r="R38" s="7"/>
      <c r="S38" s="459"/>
      <c r="T38" s="460"/>
      <c r="U38" s="460"/>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1"/>
        <v/>
      </c>
      <c r="BR38" s="23" t="str">
        <f t="shared" si="0"/>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c r="A39" s="244">
        <v>33</v>
      </c>
      <c r="B39" s="245"/>
      <c r="C39" s="246"/>
      <c r="D39" s="247"/>
      <c r="E39" s="248"/>
      <c r="F39" s="249"/>
      <c r="G39" s="249"/>
      <c r="H39" s="250"/>
      <c r="I39" s="251"/>
      <c r="J39" s="252"/>
      <c r="K39" s="253"/>
      <c r="L39" s="11"/>
      <c r="M39" s="7"/>
      <c r="N39" s="7"/>
      <c r="O39" s="7"/>
      <c r="P39" s="31"/>
      <c r="Q39" s="34"/>
      <c r="R39" s="7"/>
      <c r="S39" s="459"/>
      <c r="T39" s="460"/>
      <c r="U39" s="460"/>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1"/>
        <v/>
      </c>
      <c r="BR39" s="23" t="str">
        <f t="shared" si="0"/>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c r="A40" s="244">
        <v>34</v>
      </c>
      <c r="B40" s="245"/>
      <c r="C40" s="246"/>
      <c r="D40" s="247"/>
      <c r="E40" s="248"/>
      <c r="F40" s="249"/>
      <c r="G40" s="249"/>
      <c r="H40" s="250"/>
      <c r="I40" s="251"/>
      <c r="J40" s="252"/>
      <c r="K40" s="253"/>
      <c r="L40" s="11"/>
      <c r="M40" s="7"/>
      <c r="N40" s="7"/>
      <c r="O40" s="7"/>
      <c r="P40" s="31"/>
      <c r="Q40" s="34"/>
      <c r="R40" s="7"/>
      <c r="S40" s="459"/>
      <c r="T40" s="460"/>
      <c r="U40" s="460"/>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1"/>
        <v/>
      </c>
      <c r="BR40" s="23" t="str">
        <f t="shared" si="0"/>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c r="A41" s="244">
        <v>35</v>
      </c>
      <c r="B41" s="245"/>
      <c r="C41" s="246"/>
      <c r="D41" s="247"/>
      <c r="E41" s="248"/>
      <c r="F41" s="249"/>
      <c r="G41" s="249"/>
      <c r="H41" s="250"/>
      <c r="I41" s="251"/>
      <c r="J41" s="252"/>
      <c r="K41" s="253"/>
      <c r="L41" s="11"/>
      <c r="M41" s="7"/>
      <c r="N41" s="7"/>
      <c r="O41" s="7"/>
      <c r="P41" s="31"/>
      <c r="Q41" s="34"/>
      <c r="R41" s="7"/>
      <c r="S41" s="459"/>
      <c r="T41" s="460"/>
      <c r="U41" s="460"/>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1"/>
        <v/>
      </c>
      <c r="BR41" s="23" t="str">
        <f t="shared" si="0"/>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c r="A42" s="244">
        <v>36</v>
      </c>
      <c r="B42" s="245"/>
      <c r="C42" s="246"/>
      <c r="D42" s="247"/>
      <c r="E42" s="248"/>
      <c r="F42" s="249"/>
      <c r="G42" s="249"/>
      <c r="H42" s="250"/>
      <c r="I42" s="251"/>
      <c r="J42" s="252"/>
      <c r="K42" s="253"/>
      <c r="L42" s="11"/>
      <c r="M42" s="7"/>
      <c r="N42" s="7"/>
      <c r="O42" s="7"/>
      <c r="P42" s="31"/>
      <c r="Q42" s="34"/>
      <c r="R42" s="7"/>
      <c r="S42" s="459"/>
      <c r="T42" s="460"/>
      <c r="U42" s="460"/>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1"/>
        <v/>
      </c>
      <c r="BR42" s="23" t="str">
        <f t="shared" si="0"/>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c r="A43" s="244">
        <v>37</v>
      </c>
      <c r="B43" s="245"/>
      <c r="C43" s="246"/>
      <c r="D43" s="247"/>
      <c r="E43" s="248"/>
      <c r="F43" s="249"/>
      <c r="G43" s="249"/>
      <c r="H43" s="250"/>
      <c r="I43" s="251"/>
      <c r="J43" s="252"/>
      <c r="K43" s="253"/>
      <c r="L43" s="11"/>
      <c r="M43" s="7"/>
      <c r="N43" s="7"/>
      <c r="O43" s="7"/>
      <c r="P43" s="31"/>
      <c r="Q43" s="34"/>
      <c r="R43" s="7"/>
      <c r="S43" s="459"/>
      <c r="T43" s="460"/>
      <c r="U43" s="460"/>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c r="AY43" s="66"/>
      <c r="AZ43" s="1"/>
      <c r="BA43" s="1"/>
      <c r="BB43" s="24"/>
      <c r="BC43" s="1"/>
      <c r="BD43" s="1"/>
      <c r="BP43" s="15"/>
      <c r="BQ43" s="15" t="str">
        <f t="shared" si="1"/>
        <v/>
      </c>
      <c r="BR43" s="23" t="str">
        <f t="shared" si="0"/>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c r="A44" s="244">
        <v>38</v>
      </c>
      <c r="B44" s="245"/>
      <c r="C44" s="246"/>
      <c r="D44" s="247"/>
      <c r="E44" s="248"/>
      <c r="F44" s="249"/>
      <c r="G44" s="249"/>
      <c r="H44" s="250"/>
      <c r="I44" s="251"/>
      <c r="J44" s="252"/>
      <c r="K44" s="253"/>
      <c r="L44" s="11"/>
      <c r="M44" s="7"/>
      <c r="N44" s="7"/>
      <c r="O44" s="7"/>
      <c r="P44" s="31"/>
      <c r="Q44" s="34"/>
      <c r="R44" s="7"/>
      <c r="S44" s="459"/>
      <c r="T44" s="460"/>
      <c r="U44" s="460"/>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c r="AY44" s="66"/>
      <c r="AZ44" s="1"/>
      <c r="BA44" s="1"/>
      <c r="BB44" s="24"/>
      <c r="BC44" s="1"/>
      <c r="BD44" s="1"/>
      <c r="BP44" s="15"/>
      <c r="BQ44" s="15" t="str">
        <f t="shared" si="1"/>
        <v/>
      </c>
      <c r="BR44" s="23" t="str">
        <f t="shared" si="0"/>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c r="A45" s="244">
        <v>39</v>
      </c>
      <c r="B45" s="245"/>
      <c r="C45" s="246"/>
      <c r="D45" s="247"/>
      <c r="E45" s="248"/>
      <c r="F45" s="249"/>
      <c r="G45" s="249"/>
      <c r="H45" s="250"/>
      <c r="I45" s="251"/>
      <c r="J45" s="252"/>
      <c r="K45" s="253"/>
      <c r="L45" s="11"/>
      <c r="M45" s="7"/>
      <c r="N45" s="7"/>
      <c r="O45" s="7"/>
      <c r="P45" s="31"/>
      <c r="Q45" s="34"/>
      <c r="R45" s="7"/>
      <c r="S45" s="459"/>
      <c r="T45" s="460"/>
      <c r="U45" s="460"/>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c r="AY45" s="66"/>
      <c r="AZ45" s="1"/>
      <c r="BA45" s="1"/>
      <c r="BB45" s="24"/>
      <c r="BC45" s="1"/>
      <c r="BD45" s="1"/>
      <c r="BP45" s="15"/>
      <c r="BQ45" s="15" t="str">
        <f t="shared" si="1"/>
        <v/>
      </c>
      <c r="BR45" s="23" t="str">
        <f t="shared" si="0"/>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c r="A46" s="244">
        <v>40</v>
      </c>
      <c r="B46" s="245"/>
      <c r="C46" s="246"/>
      <c r="D46" s="247"/>
      <c r="E46" s="248"/>
      <c r="F46" s="249"/>
      <c r="G46" s="249"/>
      <c r="H46" s="250"/>
      <c r="I46" s="251"/>
      <c r="J46" s="252"/>
      <c r="K46" s="253"/>
      <c r="L46" s="11"/>
      <c r="M46" s="7"/>
      <c r="N46" s="7"/>
      <c r="O46" s="7"/>
      <c r="P46" s="31"/>
      <c r="Q46" s="34"/>
      <c r="R46" s="7"/>
      <c r="S46" s="459"/>
      <c r="T46" s="460"/>
      <c r="U46" s="460"/>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c r="AY46" s="66"/>
      <c r="AZ46" s="1"/>
      <c r="BA46" s="1"/>
      <c r="BB46" s="24"/>
      <c r="BC46" s="1"/>
      <c r="BD46" s="1"/>
      <c r="BP46" s="15"/>
      <c r="BQ46" s="15" t="str">
        <f t="shared" si="1"/>
        <v/>
      </c>
      <c r="BR46" s="23" t="str">
        <f t="shared" si="0"/>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c r="A47" s="244">
        <v>41</v>
      </c>
      <c r="B47" s="245"/>
      <c r="C47" s="246"/>
      <c r="D47" s="247"/>
      <c r="E47" s="248"/>
      <c r="F47" s="249"/>
      <c r="G47" s="249"/>
      <c r="H47" s="250"/>
      <c r="I47" s="251"/>
      <c r="J47" s="252"/>
      <c r="K47" s="253"/>
      <c r="L47" s="11"/>
      <c r="M47" s="7"/>
      <c r="N47" s="7"/>
      <c r="O47" s="7"/>
      <c r="P47" s="31"/>
      <c r="Q47" s="34"/>
      <c r="R47" s="7"/>
      <c r="S47" s="459"/>
      <c r="T47" s="460"/>
      <c r="U47" s="460"/>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c r="AY47" s="66"/>
      <c r="AZ47" s="1"/>
      <c r="BA47" s="1"/>
      <c r="BB47" s="24"/>
      <c r="BC47" s="1"/>
      <c r="BD47" s="1"/>
      <c r="BP47" s="15"/>
      <c r="BQ47" s="15" t="str">
        <f t="shared" si="1"/>
        <v/>
      </c>
      <c r="BR47" s="23" t="str">
        <f t="shared" si="0"/>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c r="A48" s="244">
        <v>42</v>
      </c>
      <c r="B48" s="245"/>
      <c r="C48" s="246"/>
      <c r="D48" s="247"/>
      <c r="E48" s="248"/>
      <c r="F48" s="249"/>
      <c r="G48" s="249"/>
      <c r="H48" s="250"/>
      <c r="I48" s="251"/>
      <c r="J48" s="252"/>
      <c r="K48" s="253"/>
      <c r="L48" s="11"/>
      <c r="M48" s="7"/>
      <c r="N48" s="7"/>
      <c r="O48" s="7"/>
      <c r="P48" s="31"/>
      <c r="Q48" s="34"/>
      <c r="R48" s="7"/>
      <c r="S48" s="459"/>
      <c r="T48" s="460"/>
      <c r="U48" s="460"/>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c r="AY48" s="66"/>
      <c r="AZ48" s="1"/>
      <c r="BA48" s="1"/>
      <c r="BB48" s="24"/>
      <c r="BC48" s="1"/>
      <c r="BD48" s="1"/>
      <c r="BP48" s="15"/>
      <c r="BQ48" s="15" t="str">
        <f t="shared" si="1"/>
        <v/>
      </c>
      <c r="BR48" s="23" t="str">
        <f t="shared" si="0"/>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c r="A49" s="244">
        <v>43</v>
      </c>
      <c r="B49" s="245"/>
      <c r="C49" s="246"/>
      <c r="D49" s="247"/>
      <c r="E49" s="248"/>
      <c r="F49" s="249"/>
      <c r="G49" s="249"/>
      <c r="H49" s="250"/>
      <c r="I49" s="251"/>
      <c r="J49" s="252"/>
      <c r="K49" s="253"/>
      <c r="L49" s="11"/>
      <c r="M49" s="7"/>
      <c r="N49" s="7"/>
      <c r="O49" s="7"/>
      <c r="P49" s="31"/>
      <c r="Q49" s="34"/>
      <c r="R49" s="7"/>
      <c r="S49" s="459"/>
      <c r="T49" s="460"/>
      <c r="U49" s="460"/>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c r="AY49" s="66"/>
      <c r="AZ49" s="1"/>
      <c r="BA49" s="1"/>
      <c r="BB49" s="24"/>
      <c r="BC49" s="1"/>
      <c r="BD49" s="1"/>
      <c r="BP49" s="15"/>
      <c r="BQ49" s="15" t="str">
        <f t="shared" si="1"/>
        <v/>
      </c>
      <c r="BR49" s="23" t="str">
        <f t="shared" si="0"/>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c r="A50" s="244">
        <v>44</v>
      </c>
      <c r="B50" s="245"/>
      <c r="C50" s="246"/>
      <c r="D50" s="247"/>
      <c r="E50" s="248"/>
      <c r="F50" s="249"/>
      <c r="G50" s="249"/>
      <c r="H50" s="250"/>
      <c r="I50" s="251"/>
      <c r="J50" s="252"/>
      <c r="K50" s="253"/>
      <c r="L50" s="11"/>
      <c r="M50" s="7"/>
      <c r="N50" s="7"/>
      <c r="O50" s="7"/>
      <c r="P50" s="31"/>
      <c r="Q50" s="34"/>
      <c r="R50" s="7"/>
      <c r="S50" s="459"/>
      <c r="T50" s="460"/>
      <c r="U50" s="460"/>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c r="AY50" s="66"/>
      <c r="AZ50" s="1"/>
      <c r="BA50" s="1"/>
      <c r="BB50" s="24"/>
      <c r="BC50" s="1"/>
      <c r="BD50" s="1"/>
      <c r="BP50" s="15"/>
      <c r="BQ50" s="15" t="str">
        <f t="shared" si="1"/>
        <v/>
      </c>
      <c r="BR50" s="23" t="str">
        <f t="shared" si="0"/>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c r="A51" s="244">
        <v>45</v>
      </c>
      <c r="B51" s="245"/>
      <c r="C51" s="246"/>
      <c r="D51" s="247"/>
      <c r="E51" s="248"/>
      <c r="F51" s="249"/>
      <c r="G51" s="249"/>
      <c r="H51" s="250"/>
      <c r="I51" s="251"/>
      <c r="J51" s="252"/>
      <c r="K51" s="253"/>
      <c r="L51" s="11"/>
      <c r="M51" s="7"/>
      <c r="N51" s="7"/>
      <c r="O51" s="7"/>
      <c r="P51" s="31"/>
      <c r="Q51" s="34"/>
      <c r="R51" s="7"/>
      <c r="S51" s="459"/>
      <c r="T51" s="460"/>
      <c r="U51" s="460"/>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c r="AY51" s="66"/>
      <c r="AZ51" s="1"/>
      <c r="BA51" s="1"/>
      <c r="BB51" s="24"/>
      <c r="BC51" s="1"/>
      <c r="BD51" s="1"/>
      <c r="BP51" s="15"/>
      <c r="BQ51" s="15" t="str">
        <f t="shared" si="1"/>
        <v/>
      </c>
      <c r="BR51" s="23" t="str">
        <f t="shared" si="0"/>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c r="A52" s="244">
        <v>46</v>
      </c>
      <c r="B52" s="245"/>
      <c r="C52" s="246"/>
      <c r="D52" s="247"/>
      <c r="E52" s="248"/>
      <c r="F52" s="249"/>
      <c r="G52" s="249"/>
      <c r="H52" s="250"/>
      <c r="I52" s="251"/>
      <c r="J52" s="252"/>
      <c r="K52" s="253"/>
      <c r="L52" s="11"/>
      <c r="M52" s="7"/>
      <c r="N52" s="7"/>
      <c r="O52" s="7"/>
      <c r="P52" s="31"/>
      <c r="Q52" s="34"/>
      <c r="R52" s="7"/>
      <c r="S52" s="459"/>
      <c r="T52" s="460"/>
      <c r="U52" s="460"/>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c r="AY52" s="66"/>
      <c r="AZ52" s="1"/>
      <c r="BA52" s="1"/>
      <c r="BB52" s="24"/>
      <c r="BC52" s="1"/>
      <c r="BD52" s="1"/>
      <c r="BP52" s="15"/>
      <c r="BQ52" s="15" t="str">
        <f t="shared" si="1"/>
        <v/>
      </c>
      <c r="BR52" s="23" t="str">
        <f t="shared" si="0"/>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c r="A53" s="244">
        <v>47</v>
      </c>
      <c r="B53" s="245"/>
      <c r="C53" s="246"/>
      <c r="D53" s="247"/>
      <c r="E53" s="248"/>
      <c r="F53" s="249"/>
      <c r="G53" s="249"/>
      <c r="H53" s="250"/>
      <c r="I53" s="251"/>
      <c r="J53" s="252"/>
      <c r="K53" s="253"/>
      <c r="L53" s="11"/>
      <c r="M53" s="7"/>
      <c r="N53" s="7"/>
      <c r="O53" s="7"/>
      <c r="P53" s="31"/>
      <c r="Q53" s="34"/>
      <c r="R53" s="7"/>
      <c r="S53" s="459"/>
      <c r="T53" s="460"/>
      <c r="U53" s="460"/>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c r="AY53" s="66"/>
      <c r="AZ53" s="1"/>
      <c r="BA53" s="1"/>
      <c r="BB53" s="24"/>
      <c r="BC53" s="1"/>
      <c r="BD53" s="1"/>
      <c r="BP53" s="15"/>
      <c r="BQ53" s="15" t="str">
        <f t="shared" si="1"/>
        <v/>
      </c>
      <c r="BR53" s="23" t="str">
        <f t="shared" si="0"/>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c r="A54" s="244">
        <v>48</v>
      </c>
      <c r="B54" s="245"/>
      <c r="C54" s="246"/>
      <c r="D54" s="247"/>
      <c r="E54" s="248"/>
      <c r="F54" s="249"/>
      <c r="G54" s="249"/>
      <c r="H54" s="250"/>
      <c r="I54" s="251"/>
      <c r="J54" s="252"/>
      <c r="K54" s="253"/>
      <c r="L54" s="11"/>
      <c r="M54" s="7"/>
      <c r="N54" s="7"/>
      <c r="O54" s="7"/>
      <c r="P54" s="31"/>
      <c r="Q54" s="34"/>
      <c r="R54" s="7"/>
      <c r="S54" s="459"/>
      <c r="T54" s="460"/>
      <c r="U54" s="460"/>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c r="AY54" s="66"/>
      <c r="AZ54" s="1"/>
      <c r="BA54" s="1"/>
      <c r="BB54" s="24"/>
      <c r="BC54" s="1"/>
      <c r="BD54" s="1"/>
      <c r="BP54" s="15"/>
      <c r="BQ54" s="15" t="str">
        <f t="shared" si="1"/>
        <v/>
      </c>
      <c r="BR54" s="23" t="str">
        <f t="shared" si="0"/>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c r="A55" s="244">
        <v>49</v>
      </c>
      <c r="B55" s="245"/>
      <c r="C55" s="246"/>
      <c r="D55" s="247"/>
      <c r="E55" s="248"/>
      <c r="F55" s="249"/>
      <c r="G55" s="249"/>
      <c r="H55" s="250"/>
      <c r="I55" s="251"/>
      <c r="J55" s="252"/>
      <c r="K55" s="253"/>
      <c r="L55" s="11"/>
      <c r="M55" s="7"/>
      <c r="N55" s="7"/>
      <c r="O55" s="7"/>
      <c r="P55" s="31"/>
      <c r="Q55" s="34"/>
      <c r="R55" s="7"/>
      <c r="S55" s="459"/>
      <c r="T55" s="460"/>
      <c r="U55" s="460"/>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c r="AY55" s="66"/>
      <c r="AZ55" s="1"/>
      <c r="BA55" s="1"/>
      <c r="BB55" s="24"/>
      <c r="BC55" s="1"/>
      <c r="BD55" s="1"/>
      <c r="BP55" s="15"/>
      <c r="BQ55" s="15" t="str">
        <f t="shared" si="1"/>
        <v/>
      </c>
      <c r="BR55" s="23" t="str">
        <f t="shared" si="0"/>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c r="A56" s="244">
        <v>50</v>
      </c>
      <c r="B56" s="245"/>
      <c r="C56" s="246"/>
      <c r="D56" s="247"/>
      <c r="E56" s="248"/>
      <c r="F56" s="249"/>
      <c r="G56" s="249"/>
      <c r="H56" s="250"/>
      <c r="I56" s="251"/>
      <c r="J56" s="252"/>
      <c r="K56" s="253"/>
      <c r="L56" s="11"/>
      <c r="M56" s="7"/>
      <c r="N56" s="7"/>
      <c r="O56" s="7"/>
      <c r="P56" s="31"/>
      <c r="Q56" s="34"/>
      <c r="R56" s="7"/>
      <c r="S56" s="459"/>
      <c r="T56" s="460"/>
      <c r="U56" s="460"/>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c r="AY56" s="66"/>
      <c r="AZ56" s="1"/>
      <c r="BA56" s="1"/>
      <c r="BB56" s="24"/>
      <c r="BC56" s="1"/>
      <c r="BD56" s="1"/>
      <c r="BP56" s="15"/>
      <c r="BQ56" s="15" t="str">
        <f t="shared" si="1"/>
        <v/>
      </c>
      <c r="BR56" s="23" t="str">
        <f t="shared" si="0"/>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c r="A57" s="244">
        <v>51</v>
      </c>
      <c r="B57" s="245"/>
      <c r="C57" s="246"/>
      <c r="D57" s="247"/>
      <c r="E57" s="248"/>
      <c r="F57" s="249"/>
      <c r="G57" s="249"/>
      <c r="H57" s="250"/>
      <c r="I57" s="251"/>
      <c r="J57" s="252"/>
      <c r="K57" s="253"/>
      <c r="L57" s="11"/>
      <c r="M57" s="7"/>
      <c r="N57" s="7"/>
      <c r="O57" s="7"/>
      <c r="P57" s="31"/>
      <c r="Q57" s="34"/>
      <c r="R57" s="7"/>
      <c r="S57" s="459"/>
      <c r="T57" s="460"/>
      <c r="U57" s="460"/>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220</v>
      </c>
      <c r="AY57" s="66" t="s">
        <v>220</v>
      </c>
      <c r="AZ57" s="1"/>
      <c r="BA57" s="1"/>
      <c r="BB57" s="24"/>
      <c r="BC57" s="1"/>
      <c r="BD57" s="1"/>
      <c r="BP57" s="15"/>
      <c r="BQ57" s="15" t="str">
        <f t="shared" si="1"/>
        <v/>
      </c>
      <c r="BR57" s="23" t="str">
        <f t="shared" si="0"/>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c r="A58" s="244">
        <v>52</v>
      </c>
      <c r="B58" s="245"/>
      <c r="C58" s="246"/>
      <c r="D58" s="247"/>
      <c r="E58" s="248"/>
      <c r="F58" s="249"/>
      <c r="G58" s="249"/>
      <c r="H58" s="250"/>
      <c r="I58" s="251"/>
      <c r="J58" s="252"/>
      <c r="K58" s="253"/>
      <c r="L58" s="11"/>
      <c r="M58" s="7"/>
      <c r="N58" s="7"/>
      <c r="O58" s="7"/>
      <c r="P58" s="31"/>
      <c r="Q58" s="34"/>
      <c r="R58" s="7"/>
      <c r="S58" s="459"/>
      <c r="T58" s="460"/>
      <c r="U58" s="460"/>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220</v>
      </c>
      <c r="AY58" s="66" t="s">
        <v>220</v>
      </c>
      <c r="AZ58" s="1"/>
      <c r="BA58" s="1"/>
      <c r="BB58" s="24"/>
      <c r="BC58" s="1"/>
      <c r="BD58" s="1"/>
      <c r="BP58" s="15"/>
      <c r="BQ58" s="15" t="str">
        <f t="shared" si="1"/>
        <v/>
      </c>
      <c r="BR58" s="23" t="str">
        <f t="shared" si="0"/>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c r="A59" s="244">
        <v>53</v>
      </c>
      <c r="B59" s="245"/>
      <c r="C59" s="246"/>
      <c r="D59" s="247"/>
      <c r="E59" s="248"/>
      <c r="F59" s="249"/>
      <c r="G59" s="249"/>
      <c r="H59" s="250"/>
      <c r="I59" s="251"/>
      <c r="J59" s="252"/>
      <c r="K59" s="253"/>
      <c r="L59" s="11"/>
      <c r="M59" s="7"/>
      <c r="N59" s="7"/>
      <c r="O59" s="7"/>
      <c r="P59" s="31"/>
      <c r="Q59" s="34"/>
      <c r="R59" s="7"/>
      <c r="S59" s="459"/>
      <c r="T59" s="460"/>
      <c r="U59" s="460"/>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220</v>
      </c>
      <c r="AY59" s="66" t="s">
        <v>220</v>
      </c>
      <c r="AZ59" s="1"/>
      <c r="BA59" s="1"/>
      <c r="BB59" s="24"/>
      <c r="BC59" s="1"/>
      <c r="BD59" s="1"/>
      <c r="BP59" s="15"/>
      <c r="BQ59" s="25" t="str">
        <f t="shared" si="1"/>
        <v/>
      </c>
      <c r="BR59" s="26" t="str">
        <f t="shared" si="0"/>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c r="A60" s="244">
        <v>54</v>
      </c>
      <c r="B60" s="245"/>
      <c r="C60" s="246"/>
      <c r="D60" s="247"/>
      <c r="E60" s="248"/>
      <c r="F60" s="249"/>
      <c r="G60" s="249"/>
      <c r="H60" s="250"/>
      <c r="I60" s="251"/>
      <c r="J60" s="252"/>
      <c r="K60" s="253"/>
      <c r="L60" s="11"/>
      <c r="M60" s="7"/>
      <c r="N60" s="7"/>
      <c r="O60" s="7"/>
      <c r="P60" s="31"/>
      <c r="Q60" s="34"/>
      <c r="R60" s="7"/>
      <c r="S60" s="459"/>
      <c r="T60" s="460"/>
      <c r="U60" s="460"/>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220</v>
      </c>
      <c r="AY60" s="66" t="s">
        <v>220</v>
      </c>
      <c r="AZ60" s="1"/>
      <c r="BA60" s="1"/>
      <c r="BB60" s="24"/>
      <c r="BC60" s="1"/>
      <c r="BD60" s="1"/>
      <c r="BP60" s="15"/>
      <c r="BQ60" s="25" t="str">
        <f t="shared" si="1"/>
        <v/>
      </c>
      <c r="BR60" s="26" t="str">
        <f t="shared" si="0"/>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c r="A61" s="244">
        <v>55</v>
      </c>
      <c r="B61" s="245"/>
      <c r="C61" s="246"/>
      <c r="D61" s="247"/>
      <c r="E61" s="248"/>
      <c r="F61" s="249"/>
      <c r="G61" s="249"/>
      <c r="H61" s="250"/>
      <c r="I61" s="251"/>
      <c r="J61" s="252"/>
      <c r="K61" s="253"/>
      <c r="L61" s="11"/>
      <c r="M61" s="7"/>
      <c r="N61" s="7"/>
      <c r="O61" s="7"/>
      <c r="P61" s="31"/>
      <c r="Q61" s="34"/>
      <c r="R61" s="7"/>
      <c r="S61" s="459"/>
      <c r="T61" s="460"/>
      <c r="U61" s="460"/>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220</v>
      </c>
      <c r="AY61" s="66" t="s">
        <v>220</v>
      </c>
      <c r="AZ61" s="1"/>
      <c r="BA61" s="1"/>
      <c r="BB61" s="24"/>
      <c r="BC61" s="1"/>
      <c r="BD61" s="1"/>
      <c r="BP61" s="15"/>
      <c r="BQ61" s="25" t="str">
        <f t="shared" si="1"/>
        <v/>
      </c>
      <c r="BR61" s="26" t="str">
        <f t="shared" si="0"/>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c r="A62" s="244">
        <v>56</v>
      </c>
      <c r="B62" s="245"/>
      <c r="C62" s="246"/>
      <c r="D62" s="247"/>
      <c r="E62" s="248"/>
      <c r="F62" s="249"/>
      <c r="G62" s="249"/>
      <c r="H62" s="250"/>
      <c r="I62" s="251"/>
      <c r="J62" s="252"/>
      <c r="K62" s="253"/>
      <c r="L62" s="11"/>
      <c r="M62" s="7"/>
      <c r="N62" s="7"/>
      <c r="O62" s="7"/>
      <c r="P62" s="31"/>
      <c r="Q62" s="34"/>
      <c r="R62" s="7"/>
      <c r="S62" s="459"/>
      <c r="T62" s="460"/>
      <c r="U62" s="460"/>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220</v>
      </c>
      <c r="AY62" s="66" t="s">
        <v>220</v>
      </c>
      <c r="AZ62" s="1"/>
      <c r="BA62" s="1"/>
      <c r="BB62" s="24"/>
      <c r="BC62" s="1"/>
      <c r="BD62" s="1"/>
      <c r="BP62" s="15"/>
      <c r="BQ62" s="25" t="str">
        <f t="shared" si="1"/>
        <v/>
      </c>
      <c r="BR62" s="26" t="str">
        <f t="shared" si="0"/>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c r="A63" s="244">
        <v>57</v>
      </c>
      <c r="B63" s="245"/>
      <c r="C63" s="246"/>
      <c r="D63" s="247"/>
      <c r="E63" s="248"/>
      <c r="F63" s="249"/>
      <c r="G63" s="249"/>
      <c r="H63" s="250"/>
      <c r="I63" s="251"/>
      <c r="J63" s="252"/>
      <c r="K63" s="253"/>
      <c r="L63" s="11"/>
      <c r="M63" s="7"/>
      <c r="N63" s="7"/>
      <c r="O63" s="7"/>
      <c r="P63" s="31"/>
      <c r="Q63" s="34"/>
      <c r="R63" s="7"/>
      <c r="S63" s="459"/>
      <c r="T63" s="460"/>
      <c r="U63" s="460"/>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220</v>
      </c>
      <c r="AY63" s="66" t="s">
        <v>220</v>
      </c>
      <c r="AZ63" s="1"/>
      <c r="BA63" s="1"/>
      <c r="BB63" s="24"/>
      <c r="BC63" s="1"/>
      <c r="BD63" s="1"/>
      <c r="BP63" s="15"/>
      <c r="BQ63" s="25" t="str">
        <f t="shared" si="1"/>
        <v/>
      </c>
      <c r="BR63" s="26" t="str">
        <f t="shared" si="0"/>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c r="A64" s="244">
        <v>58</v>
      </c>
      <c r="B64" s="245"/>
      <c r="C64" s="246"/>
      <c r="D64" s="247"/>
      <c r="E64" s="248"/>
      <c r="F64" s="249"/>
      <c r="G64" s="249"/>
      <c r="H64" s="250"/>
      <c r="I64" s="251"/>
      <c r="J64" s="252"/>
      <c r="K64" s="253"/>
      <c r="L64" s="11"/>
      <c r="M64" s="7"/>
      <c r="N64" s="7"/>
      <c r="O64" s="7"/>
      <c r="P64" s="31"/>
      <c r="Q64" s="34"/>
      <c r="R64" s="7"/>
      <c r="S64" s="459"/>
      <c r="T64" s="460"/>
      <c r="U64" s="460"/>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220</v>
      </c>
      <c r="AY64" s="66" t="s">
        <v>220</v>
      </c>
      <c r="AZ64" s="1"/>
      <c r="BA64" s="1"/>
      <c r="BB64" s="24"/>
      <c r="BC64" s="1"/>
      <c r="BD64" s="1"/>
      <c r="BP64" s="15"/>
      <c r="BQ64" s="25" t="str">
        <f t="shared" si="1"/>
        <v/>
      </c>
      <c r="BR64" s="26" t="str">
        <f t="shared" si="0"/>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c r="A65" s="244">
        <v>59</v>
      </c>
      <c r="B65" s="245"/>
      <c r="C65" s="246"/>
      <c r="D65" s="247"/>
      <c r="E65" s="248"/>
      <c r="F65" s="249"/>
      <c r="G65" s="249"/>
      <c r="H65" s="250"/>
      <c r="I65" s="251"/>
      <c r="J65" s="252"/>
      <c r="K65" s="253"/>
      <c r="L65" s="11"/>
      <c r="M65" s="7"/>
      <c r="N65" s="7"/>
      <c r="O65" s="7"/>
      <c r="P65" s="31"/>
      <c r="Q65" s="34"/>
      <c r="R65" s="7"/>
      <c r="S65" s="459"/>
      <c r="T65" s="460"/>
      <c r="U65" s="460"/>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220</v>
      </c>
      <c r="AY65" s="66" t="s">
        <v>220</v>
      </c>
      <c r="AZ65" s="1"/>
      <c r="BA65" s="1"/>
      <c r="BB65" s="24"/>
      <c r="BC65" s="1"/>
      <c r="BD65" s="1"/>
      <c r="BP65" s="15"/>
      <c r="BQ65" s="25" t="str">
        <f t="shared" si="1"/>
        <v/>
      </c>
      <c r="BR65" s="26" t="str">
        <f t="shared" si="0"/>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c r="A66" s="244">
        <v>60</v>
      </c>
      <c r="B66" s="245"/>
      <c r="C66" s="246"/>
      <c r="D66" s="247"/>
      <c r="E66" s="248"/>
      <c r="F66" s="249"/>
      <c r="G66" s="249"/>
      <c r="H66" s="250"/>
      <c r="I66" s="251"/>
      <c r="J66" s="252"/>
      <c r="K66" s="253"/>
      <c r="L66" s="11"/>
      <c r="M66" s="7"/>
      <c r="N66" s="7"/>
      <c r="O66" s="7"/>
      <c r="P66" s="31"/>
      <c r="Q66" s="34"/>
      <c r="R66" s="7"/>
      <c r="S66" s="459"/>
      <c r="T66" s="460"/>
      <c r="U66" s="460"/>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220</v>
      </c>
      <c r="AY66" s="66" t="s">
        <v>220</v>
      </c>
      <c r="AZ66" s="1"/>
      <c r="BA66" s="1"/>
      <c r="BB66" s="24"/>
      <c r="BC66" s="1"/>
      <c r="BD66" s="1"/>
      <c r="BP66" s="15"/>
      <c r="BQ66" s="25" t="str">
        <f t="shared" si="1"/>
        <v/>
      </c>
      <c r="BR66" s="26" t="str">
        <f t="shared" si="0"/>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c r="A67" s="244">
        <v>61</v>
      </c>
      <c r="B67" s="245"/>
      <c r="C67" s="246"/>
      <c r="D67" s="247"/>
      <c r="E67" s="248"/>
      <c r="F67" s="249"/>
      <c r="G67" s="249"/>
      <c r="H67" s="250"/>
      <c r="I67" s="251"/>
      <c r="J67" s="252"/>
      <c r="K67" s="253"/>
      <c r="L67" s="11"/>
      <c r="M67" s="7"/>
      <c r="N67" s="7"/>
      <c r="O67" s="7"/>
      <c r="P67" s="31"/>
      <c r="Q67" s="34"/>
      <c r="R67" s="7"/>
      <c r="S67" s="459"/>
      <c r="T67" s="460"/>
      <c r="U67" s="460"/>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220</v>
      </c>
      <c r="AY67" s="66" t="s">
        <v>220</v>
      </c>
      <c r="AZ67" s="1"/>
      <c r="BA67" s="1"/>
      <c r="BB67" s="1"/>
      <c r="BC67" s="1"/>
      <c r="BD67" s="1"/>
      <c r="BP67" s="15"/>
      <c r="BQ67" s="25" t="str">
        <f t="shared" si="1"/>
        <v/>
      </c>
      <c r="BR67" s="26" t="str">
        <f t="shared" si="0"/>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c r="A68" s="244">
        <v>62</v>
      </c>
      <c r="B68" s="245"/>
      <c r="C68" s="246"/>
      <c r="D68" s="247"/>
      <c r="E68" s="248"/>
      <c r="F68" s="249"/>
      <c r="G68" s="249"/>
      <c r="H68" s="250"/>
      <c r="I68" s="251"/>
      <c r="J68" s="252"/>
      <c r="K68" s="253"/>
      <c r="L68" s="11"/>
      <c r="M68" s="7"/>
      <c r="N68" s="7"/>
      <c r="O68" s="7"/>
      <c r="P68" s="31"/>
      <c r="Q68" s="34"/>
      <c r="R68" s="7"/>
      <c r="S68" s="459"/>
      <c r="T68" s="460"/>
      <c r="U68" s="460"/>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220</v>
      </c>
      <c r="AY68" s="66" t="s">
        <v>220</v>
      </c>
      <c r="AZ68" s="1"/>
      <c r="BA68" s="1"/>
      <c r="BB68" s="1"/>
      <c r="BC68" s="1"/>
      <c r="BD68" s="1"/>
      <c r="BP68" s="15"/>
      <c r="BQ68" s="25" t="str">
        <f t="shared" si="1"/>
        <v/>
      </c>
      <c r="BR68" s="26" t="str">
        <f t="shared" si="0"/>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c r="A69" s="244">
        <v>63</v>
      </c>
      <c r="B69" s="245"/>
      <c r="C69" s="246"/>
      <c r="D69" s="247"/>
      <c r="E69" s="248"/>
      <c r="F69" s="249"/>
      <c r="G69" s="249"/>
      <c r="H69" s="250"/>
      <c r="I69" s="251"/>
      <c r="J69" s="252"/>
      <c r="K69" s="253"/>
      <c r="L69" s="11"/>
      <c r="M69" s="7"/>
      <c r="N69" s="7"/>
      <c r="O69" s="7"/>
      <c r="P69" s="31"/>
      <c r="Q69" s="34"/>
      <c r="R69" s="7"/>
      <c r="S69" s="459"/>
      <c r="T69" s="460"/>
      <c r="U69" s="460"/>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220</v>
      </c>
      <c r="AY69" s="66" t="s">
        <v>220</v>
      </c>
      <c r="AZ69" s="1"/>
      <c r="BA69" s="1"/>
      <c r="BB69" s="1"/>
      <c r="BC69" s="1"/>
      <c r="BD69" s="1"/>
      <c r="BP69" s="15"/>
      <c r="BQ69" s="25" t="str">
        <f t="shared" si="1"/>
        <v/>
      </c>
      <c r="BR69" s="26" t="str">
        <f t="shared" si="0"/>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c r="A70" s="244">
        <v>64</v>
      </c>
      <c r="B70" s="245"/>
      <c r="C70" s="246"/>
      <c r="D70" s="247"/>
      <c r="E70" s="248"/>
      <c r="F70" s="249"/>
      <c r="G70" s="249"/>
      <c r="H70" s="250"/>
      <c r="I70" s="251"/>
      <c r="J70" s="252"/>
      <c r="K70" s="253"/>
      <c r="L70" s="11"/>
      <c r="M70" s="7"/>
      <c r="N70" s="7"/>
      <c r="O70" s="7"/>
      <c r="P70" s="31"/>
      <c r="Q70" s="34"/>
      <c r="R70" s="7"/>
      <c r="S70" s="459"/>
      <c r="T70" s="460"/>
      <c r="U70" s="460"/>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220</v>
      </c>
      <c r="AY70" s="66" t="s">
        <v>220</v>
      </c>
      <c r="AZ70" s="1"/>
      <c r="BA70" s="1"/>
      <c r="BB70" s="1"/>
      <c r="BC70" s="1"/>
      <c r="BD70" s="1"/>
      <c r="BP70" s="15"/>
      <c r="BQ70" s="25" t="str">
        <f t="shared" si="1"/>
        <v/>
      </c>
      <c r="BR70" s="26" t="str">
        <f t="shared" si="0"/>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c r="A71" s="244">
        <v>65</v>
      </c>
      <c r="B71" s="245"/>
      <c r="C71" s="246"/>
      <c r="D71" s="247"/>
      <c r="E71" s="248"/>
      <c r="F71" s="249"/>
      <c r="G71" s="249"/>
      <c r="H71" s="250"/>
      <c r="I71" s="251"/>
      <c r="J71" s="252"/>
      <c r="K71" s="253"/>
      <c r="L71" s="11"/>
      <c r="M71" s="7"/>
      <c r="N71" s="7"/>
      <c r="O71" s="7"/>
      <c r="P71" s="31"/>
      <c r="Q71" s="34"/>
      <c r="R71" s="7"/>
      <c r="S71" s="459"/>
      <c r="T71" s="460"/>
      <c r="U71" s="460"/>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220</v>
      </c>
      <c r="AY71" s="66" t="s">
        <v>220</v>
      </c>
      <c r="AZ71" s="1"/>
      <c r="BA71" s="1"/>
      <c r="BB71" s="1"/>
      <c r="BC71" s="1"/>
      <c r="BD71" s="1"/>
      <c r="BP71" s="15"/>
      <c r="BQ71" s="25" t="str">
        <f t="shared" si="1"/>
        <v/>
      </c>
      <c r="BR71" s="26" t="str">
        <f t="shared" ref="BR71:BR134" si="11">IF(AND(L71="",M71="",N71="",P71=""),"",SUM(L71,M71,N71,O71,P71))</f>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c r="A72" s="244">
        <v>66</v>
      </c>
      <c r="B72" s="245"/>
      <c r="C72" s="246"/>
      <c r="D72" s="247"/>
      <c r="E72" s="248"/>
      <c r="F72" s="249"/>
      <c r="G72" s="249"/>
      <c r="H72" s="250"/>
      <c r="I72" s="251"/>
      <c r="J72" s="252"/>
      <c r="K72" s="253"/>
      <c r="L72" s="11"/>
      <c r="M72" s="7"/>
      <c r="N72" s="7"/>
      <c r="O72" s="7"/>
      <c r="P72" s="31"/>
      <c r="Q72" s="34"/>
      <c r="R72" s="7"/>
      <c r="S72" s="459"/>
      <c r="T72" s="460"/>
      <c r="U72" s="460"/>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220</v>
      </c>
      <c r="AY72" s="66" t="s">
        <v>220</v>
      </c>
      <c r="AZ72" s="1"/>
      <c r="BA72" s="1"/>
      <c r="BB72" s="1"/>
      <c r="BC72" s="1"/>
      <c r="BD72" s="1"/>
      <c r="BP72" s="15"/>
      <c r="BQ72" s="25" t="str">
        <f t="shared" ref="BQ72:BQ135" si="12">IF(I72="","",I72)</f>
        <v/>
      </c>
      <c r="BR72" s="26" t="str">
        <f t="shared" si="11"/>
        <v/>
      </c>
      <c r="BS72" s="26" t="str">
        <f t="shared" ref="BS72:BS135" si="13">IFERROR(IF(BR72="","",ROUNDUP(BR72*20%,0)),"")</f>
        <v/>
      </c>
      <c r="BT72" s="25" t="str">
        <f t="shared" ref="BT72:BT135" si="14">IF(AND(S72="",T72="",U72="",W72=""),"",SUM(S72,T72,U72,V72,W72))</f>
        <v/>
      </c>
      <c r="BU72" s="26" t="str">
        <f t="shared" ref="BU72:BU135" si="15">IFERROR(IF(BT72="","",ROUNDUP(BT72*20%,0)),"")</f>
        <v/>
      </c>
      <c r="BV72" s="25" t="e">
        <f>IF(AND(#REF!="",#REF!="",#REF!="",#REF!=""),"",SUM(#REF!,#REF!,#REF!,#REF!,#REF!))</f>
        <v>#REF!</v>
      </c>
      <c r="BW72" s="26" t="str">
        <f t="shared" ref="BW72:BW135" si="16">IFERROR(IF(BV72="","",ROUNDUP(BV72*20%,0)),"")</f>
        <v/>
      </c>
      <c r="BX72" s="25" t="str">
        <f t="shared" ref="BX72:BX135" si="17">IF(AND(Z72="",AA72="",AB72="",AD72=""),"",SUM(Z72,AA72,AB72,AC72,AD72))</f>
        <v/>
      </c>
      <c r="BY72" s="26" t="str">
        <f t="shared" ref="BY72:BY135" si="18">IFERROR(IF(BX72="","",ROUNDUP(BX72*20%,0)),"")</f>
        <v/>
      </c>
      <c r="BZ72" s="25" t="str">
        <f t="shared" ref="BZ72:BZ135" si="19">IF(AND(AG72="",AH72="",AI72="",AK72=""),"",SUM(AG72,AH72,AI72,AJ72,AK72))</f>
        <v/>
      </c>
      <c r="CA72" s="26" t="str">
        <f t="shared" ref="CA72:CA135" si="20">IFERROR(IF(BZ72="","",ROUNDUP(BZ72*20%,0)),"")</f>
        <v/>
      </c>
      <c r="CB72" s="25" t="e">
        <f>IF(AND(#REF!="",#REF!="",#REF!="",#REF!=""),"",SUM(#REF!,#REF!,#REF!,#REF!,#REF!))</f>
        <v>#REF!</v>
      </c>
      <c r="CC72" s="26" t="str">
        <f t="shared" ref="CC72:CC135" si="21">IFERROR(IF(CB72="","",ROUNDUP(CB72*20%,0)),"")</f>
        <v/>
      </c>
      <c r="CD72" s="23"/>
      <c r="CE72" s="23"/>
    </row>
    <row r="73" spans="1:83">
      <c r="A73" s="244">
        <v>67</v>
      </c>
      <c r="B73" s="245"/>
      <c r="C73" s="246"/>
      <c r="D73" s="247"/>
      <c r="E73" s="248"/>
      <c r="F73" s="249"/>
      <c r="G73" s="249"/>
      <c r="H73" s="250"/>
      <c r="I73" s="251"/>
      <c r="J73" s="252"/>
      <c r="K73" s="253"/>
      <c r="L73" s="11"/>
      <c r="M73" s="7"/>
      <c r="N73" s="7"/>
      <c r="O73" s="7"/>
      <c r="P73" s="31"/>
      <c r="Q73" s="34"/>
      <c r="R73" s="7"/>
      <c r="S73" s="459"/>
      <c r="T73" s="460"/>
      <c r="U73" s="460"/>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220</v>
      </c>
      <c r="AY73" s="66" t="s">
        <v>220</v>
      </c>
      <c r="AZ73" s="1"/>
      <c r="BA73" s="1"/>
      <c r="BB73" s="1"/>
      <c r="BC73" s="1"/>
      <c r="BD73" s="1"/>
      <c r="BP73" s="15"/>
      <c r="BQ73" s="25" t="str">
        <f t="shared" si="12"/>
        <v/>
      </c>
      <c r="BR73" s="26" t="str">
        <f t="shared" si="11"/>
        <v/>
      </c>
      <c r="BS73" s="26" t="str">
        <f t="shared" si="13"/>
        <v/>
      </c>
      <c r="BT73" s="25" t="str">
        <f t="shared" si="14"/>
        <v/>
      </c>
      <c r="BU73" s="26" t="str">
        <f t="shared" si="15"/>
        <v/>
      </c>
      <c r="BV73" s="25" t="e">
        <f>IF(AND(#REF!="",#REF!="",#REF!="",#REF!=""),"",SUM(#REF!,#REF!,#REF!,#REF!,#REF!))</f>
        <v>#REF!</v>
      </c>
      <c r="BW73" s="26" t="str">
        <f t="shared" si="16"/>
        <v/>
      </c>
      <c r="BX73" s="25" t="str">
        <f t="shared" si="17"/>
        <v/>
      </c>
      <c r="BY73" s="26" t="str">
        <f t="shared" si="18"/>
        <v/>
      </c>
      <c r="BZ73" s="25" t="str">
        <f t="shared" si="19"/>
        <v/>
      </c>
      <c r="CA73" s="26" t="str">
        <f t="shared" si="20"/>
        <v/>
      </c>
      <c r="CB73" s="25" t="e">
        <f>IF(AND(#REF!="",#REF!="",#REF!="",#REF!=""),"",SUM(#REF!,#REF!,#REF!,#REF!,#REF!))</f>
        <v>#REF!</v>
      </c>
      <c r="CC73" s="26" t="str">
        <f t="shared" si="21"/>
        <v/>
      </c>
      <c r="CD73" s="23"/>
      <c r="CE73" s="23"/>
    </row>
    <row r="74" spans="1:83">
      <c r="A74" s="244">
        <v>68</v>
      </c>
      <c r="B74" s="245"/>
      <c r="C74" s="246"/>
      <c r="D74" s="247"/>
      <c r="E74" s="248"/>
      <c r="F74" s="249"/>
      <c r="G74" s="249"/>
      <c r="H74" s="250"/>
      <c r="I74" s="251"/>
      <c r="J74" s="252"/>
      <c r="K74" s="253"/>
      <c r="L74" s="11"/>
      <c r="M74" s="7"/>
      <c r="N74" s="7"/>
      <c r="O74" s="7"/>
      <c r="P74" s="31"/>
      <c r="Q74" s="34"/>
      <c r="R74" s="7"/>
      <c r="S74" s="459"/>
      <c r="T74" s="460"/>
      <c r="U74" s="460"/>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220</v>
      </c>
      <c r="AY74" s="66" t="s">
        <v>220</v>
      </c>
      <c r="AZ74" s="1"/>
      <c r="BA74" s="1"/>
      <c r="BB74" s="1"/>
      <c r="BC74" s="1"/>
      <c r="BD74" s="1"/>
      <c r="BP74" s="15"/>
      <c r="BQ74" s="25" t="str">
        <f t="shared" si="12"/>
        <v/>
      </c>
      <c r="BR74" s="26" t="str">
        <f t="shared" si="11"/>
        <v/>
      </c>
      <c r="BS74" s="26" t="str">
        <f t="shared" si="13"/>
        <v/>
      </c>
      <c r="BT74" s="25" t="str">
        <f t="shared" si="14"/>
        <v/>
      </c>
      <c r="BU74" s="26" t="str">
        <f t="shared" si="15"/>
        <v/>
      </c>
      <c r="BV74" s="25" t="e">
        <f>IF(AND(#REF!="",#REF!="",#REF!="",#REF!=""),"",SUM(#REF!,#REF!,#REF!,#REF!,#REF!))</f>
        <v>#REF!</v>
      </c>
      <c r="BW74" s="26" t="str">
        <f t="shared" si="16"/>
        <v/>
      </c>
      <c r="BX74" s="25" t="str">
        <f t="shared" si="17"/>
        <v/>
      </c>
      <c r="BY74" s="26" t="str">
        <f t="shared" si="18"/>
        <v/>
      </c>
      <c r="BZ74" s="25" t="str">
        <f t="shared" si="19"/>
        <v/>
      </c>
      <c r="CA74" s="26" t="str">
        <f t="shared" si="20"/>
        <v/>
      </c>
      <c r="CB74" s="25" t="e">
        <f>IF(AND(#REF!="",#REF!="",#REF!="",#REF!=""),"",SUM(#REF!,#REF!,#REF!,#REF!,#REF!))</f>
        <v>#REF!</v>
      </c>
      <c r="CC74" s="26" t="str">
        <f t="shared" si="21"/>
        <v/>
      </c>
      <c r="CD74" s="23"/>
      <c r="CE74" s="23"/>
    </row>
    <row r="75" spans="1:83">
      <c r="A75" s="244">
        <v>69</v>
      </c>
      <c r="B75" s="245"/>
      <c r="C75" s="246"/>
      <c r="D75" s="247"/>
      <c r="E75" s="248"/>
      <c r="F75" s="249"/>
      <c r="G75" s="249"/>
      <c r="H75" s="250"/>
      <c r="I75" s="251"/>
      <c r="J75" s="252"/>
      <c r="K75" s="253"/>
      <c r="L75" s="11"/>
      <c r="M75" s="7"/>
      <c r="N75" s="7"/>
      <c r="O75" s="7"/>
      <c r="P75" s="31"/>
      <c r="Q75" s="34"/>
      <c r="R75" s="7"/>
      <c r="S75" s="459"/>
      <c r="T75" s="460"/>
      <c r="U75" s="460"/>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220</v>
      </c>
      <c r="AY75" s="66" t="s">
        <v>220</v>
      </c>
      <c r="AZ75" s="1"/>
      <c r="BA75" s="1"/>
      <c r="BB75" s="1"/>
      <c r="BC75" s="1"/>
      <c r="BD75" s="1"/>
      <c r="BP75" s="15"/>
      <c r="BQ75" s="25" t="str">
        <f t="shared" si="12"/>
        <v/>
      </c>
      <c r="BR75" s="26" t="str">
        <f t="shared" si="11"/>
        <v/>
      </c>
      <c r="BS75" s="26" t="str">
        <f t="shared" si="13"/>
        <v/>
      </c>
      <c r="BT75" s="25" t="str">
        <f t="shared" si="14"/>
        <v/>
      </c>
      <c r="BU75" s="26" t="str">
        <f t="shared" si="15"/>
        <v/>
      </c>
      <c r="BV75" s="25" t="e">
        <f>IF(AND(#REF!="",#REF!="",#REF!="",#REF!=""),"",SUM(#REF!,#REF!,#REF!,#REF!,#REF!))</f>
        <v>#REF!</v>
      </c>
      <c r="BW75" s="26" t="str">
        <f t="shared" si="16"/>
        <v/>
      </c>
      <c r="BX75" s="25" t="str">
        <f t="shared" si="17"/>
        <v/>
      </c>
      <c r="BY75" s="26" t="str">
        <f t="shared" si="18"/>
        <v/>
      </c>
      <c r="BZ75" s="25" t="str">
        <f t="shared" si="19"/>
        <v/>
      </c>
      <c r="CA75" s="26" t="str">
        <f t="shared" si="20"/>
        <v/>
      </c>
      <c r="CB75" s="25" t="e">
        <f>IF(AND(#REF!="",#REF!="",#REF!="",#REF!=""),"",SUM(#REF!,#REF!,#REF!,#REF!,#REF!))</f>
        <v>#REF!</v>
      </c>
      <c r="CC75" s="26" t="str">
        <f t="shared" si="21"/>
        <v/>
      </c>
      <c r="CD75" s="23"/>
      <c r="CE75" s="23"/>
    </row>
    <row r="76" spans="1:83">
      <c r="A76" s="244">
        <v>70</v>
      </c>
      <c r="B76" s="245"/>
      <c r="C76" s="246"/>
      <c r="D76" s="247"/>
      <c r="E76" s="248"/>
      <c r="F76" s="249"/>
      <c r="G76" s="249"/>
      <c r="H76" s="250"/>
      <c r="I76" s="251"/>
      <c r="J76" s="252"/>
      <c r="K76" s="253"/>
      <c r="L76" s="11"/>
      <c r="M76" s="7"/>
      <c r="N76" s="7"/>
      <c r="O76" s="7"/>
      <c r="P76" s="31"/>
      <c r="Q76" s="34"/>
      <c r="R76" s="7"/>
      <c r="S76" s="459"/>
      <c r="T76" s="460"/>
      <c r="U76" s="460"/>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220</v>
      </c>
      <c r="AY76" s="66" t="s">
        <v>220</v>
      </c>
      <c r="AZ76" s="1"/>
      <c r="BA76" s="1"/>
      <c r="BB76" s="1"/>
      <c r="BC76" s="1"/>
      <c r="BD76" s="1"/>
      <c r="BP76" s="15"/>
      <c r="BQ76" s="25" t="str">
        <f t="shared" si="12"/>
        <v/>
      </c>
      <c r="BR76" s="26" t="str">
        <f t="shared" si="11"/>
        <v/>
      </c>
      <c r="BS76" s="26" t="str">
        <f t="shared" si="13"/>
        <v/>
      </c>
      <c r="BT76" s="25" t="str">
        <f t="shared" si="14"/>
        <v/>
      </c>
      <c r="BU76" s="26" t="str">
        <f t="shared" si="15"/>
        <v/>
      </c>
      <c r="BV76" s="25" t="e">
        <f>IF(AND(#REF!="",#REF!="",#REF!="",#REF!=""),"",SUM(#REF!,#REF!,#REF!,#REF!,#REF!))</f>
        <v>#REF!</v>
      </c>
      <c r="BW76" s="26" t="str">
        <f t="shared" si="16"/>
        <v/>
      </c>
      <c r="BX76" s="25" t="str">
        <f t="shared" si="17"/>
        <v/>
      </c>
      <c r="BY76" s="26" t="str">
        <f t="shared" si="18"/>
        <v/>
      </c>
      <c r="BZ76" s="25" t="str">
        <f t="shared" si="19"/>
        <v/>
      </c>
      <c r="CA76" s="26" t="str">
        <f t="shared" si="20"/>
        <v/>
      </c>
      <c r="CB76" s="25" t="e">
        <f>IF(AND(#REF!="",#REF!="",#REF!="",#REF!=""),"",SUM(#REF!,#REF!,#REF!,#REF!,#REF!))</f>
        <v>#REF!</v>
      </c>
      <c r="CC76" s="26" t="str">
        <f t="shared" si="21"/>
        <v/>
      </c>
      <c r="CD76" s="23"/>
      <c r="CE76" s="23"/>
    </row>
    <row r="77" spans="1:83">
      <c r="A77" s="244">
        <v>71</v>
      </c>
      <c r="B77" s="245"/>
      <c r="C77" s="246"/>
      <c r="D77" s="247"/>
      <c r="E77" s="248"/>
      <c r="F77" s="249"/>
      <c r="G77" s="249"/>
      <c r="H77" s="250"/>
      <c r="I77" s="251"/>
      <c r="J77" s="252"/>
      <c r="K77" s="253"/>
      <c r="L77" s="11"/>
      <c r="M77" s="7"/>
      <c r="N77" s="7"/>
      <c r="O77" s="7"/>
      <c r="P77" s="31"/>
      <c r="Q77" s="34"/>
      <c r="R77" s="7"/>
      <c r="S77" s="459"/>
      <c r="T77" s="460"/>
      <c r="U77" s="460"/>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220</v>
      </c>
      <c r="AY77" s="66" t="s">
        <v>220</v>
      </c>
      <c r="AZ77" s="1"/>
      <c r="BA77" s="1"/>
      <c r="BB77" s="1"/>
      <c r="BC77" s="1"/>
      <c r="BD77" s="1"/>
      <c r="BP77" s="15"/>
      <c r="BQ77" s="25" t="str">
        <f t="shared" si="12"/>
        <v/>
      </c>
      <c r="BR77" s="26" t="str">
        <f t="shared" si="11"/>
        <v/>
      </c>
      <c r="BS77" s="26" t="str">
        <f t="shared" si="13"/>
        <v/>
      </c>
      <c r="BT77" s="25" t="str">
        <f t="shared" si="14"/>
        <v/>
      </c>
      <c r="BU77" s="26" t="str">
        <f t="shared" si="15"/>
        <v/>
      </c>
      <c r="BV77" s="25" t="e">
        <f>IF(AND(#REF!="",#REF!="",#REF!="",#REF!=""),"",SUM(#REF!,#REF!,#REF!,#REF!,#REF!))</f>
        <v>#REF!</v>
      </c>
      <c r="BW77" s="26" t="str">
        <f t="shared" si="16"/>
        <v/>
      </c>
      <c r="BX77" s="25" t="str">
        <f t="shared" si="17"/>
        <v/>
      </c>
      <c r="BY77" s="26" t="str">
        <f t="shared" si="18"/>
        <v/>
      </c>
      <c r="BZ77" s="25" t="str">
        <f t="shared" si="19"/>
        <v/>
      </c>
      <c r="CA77" s="26" t="str">
        <f t="shared" si="20"/>
        <v/>
      </c>
      <c r="CB77" s="25" t="e">
        <f>IF(AND(#REF!="",#REF!="",#REF!="",#REF!=""),"",SUM(#REF!,#REF!,#REF!,#REF!,#REF!))</f>
        <v>#REF!</v>
      </c>
      <c r="CC77" s="26" t="str">
        <f t="shared" si="21"/>
        <v/>
      </c>
      <c r="CD77" s="23"/>
      <c r="CE77" s="23"/>
    </row>
    <row r="78" spans="1:83">
      <c r="A78" s="244">
        <v>72</v>
      </c>
      <c r="B78" s="245"/>
      <c r="C78" s="246"/>
      <c r="D78" s="247"/>
      <c r="E78" s="248"/>
      <c r="F78" s="249"/>
      <c r="G78" s="249"/>
      <c r="H78" s="250"/>
      <c r="I78" s="251"/>
      <c r="J78" s="252"/>
      <c r="K78" s="253"/>
      <c r="L78" s="11"/>
      <c r="M78" s="7"/>
      <c r="N78" s="7"/>
      <c r="O78" s="7"/>
      <c r="P78" s="31"/>
      <c r="Q78" s="34"/>
      <c r="R78" s="7"/>
      <c r="S78" s="459"/>
      <c r="T78" s="460"/>
      <c r="U78" s="460"/>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220</v>
      </c>
      <c r="AY78" s="66" t="s">
        <v>220</v>
      </c>
      <c r="AZ78" s="1"/>
      <c r="BA78" s="1"/>
      <c r="BB78" s="1"/>
      <c r="BC78" s="1"/>
      <c r="BD78" s="1"/>
      <c r="BP78" s="15"/>
      <c r="BQ78" s="25" t="str">
        <f t="shared" si="12"/>
        <v/>
      </c>
      <c r="BR78" s="26" t="str">
        <f t="shared" si="11"/>
        <v/>
      </c>
      <c r="BS78" s="26" t="str">
        <f t="shared" si="13"/>
        <v/>
      </c>
      <c r="BT78" s="25" t="str">
        <f t="shared" si="14"/>
        <v/>
      </c>
      <c r="BU78" s="26" t="str">
        <f t="shared" si="15"/>
        <v/>
      </c>
      <c r="BV78" s="25" t="e">
        <f>IF(AND(#REF!="",#REF!="",#REF!="",#REF!=""),"",SUM(#REF!,#REF!,#REF!,#REF!,#REF!))</f>
        <v>#REF!</v>
      </c>
      <c r="BW78" s="26" t="str">
        <f t="shared" si="16"/>
        <v/>
      </c>
      <c r="BX78" s="25" t="str">
        <f t="shared" si="17"/>
        <v/>
      </c>
      <c r="BY78" s="26" t="str">
        <f t="shared" si="18"/>
        <v/>
      </c>
      <c r="BZ78" s="25" t="str">
        <f t="shared" si="19"/>
        <v/>
      </c>
      <c r="CA78" s="26" t="str">
        <f t="shared" si="20"/>
        <v/>
      </c>
      <c r="CB78" s="25" t="e">
        <f>IF(AND(#REF!="",#REF!="",#REF!="",#REF!=""),"",SUM(#REF!,#REF!,#REF!,#REF!,#REF!))</f>
        <v>#REF!</v>
      </c>
      <c r="CC78" s="26" t="str">
        <f t="shared" si="21"/>
        <v/>
      </c>
      <c r="CD78" s="23"/>
      <c r="CE78" s="23"/>
    </row>
    <row r="79" spans="1:83">
      <c r="A79" s="244">
        <v>73</v>
      </c>
      <c r="B79" s="245"/>
      <c r="C79" s="246"/>
      <c r="D79" s="247"/>
      <c r="E79" s="248"/>
      <c r="F79" s="249"/>
      <c r="G79" s="249"/>
      <c r="H79" s="250"/>
      <c r="I79" s="251"/>
      <c r="J79" s="252"/>
      <c r="K79" s="253"/>
      <c r="L79" s="11"/>
      <c r="M79" s="7"/>
      <c r="N79" s="7"/>
      <c r="O79" s="7"/>
      <c r="P79" s="31"/>
      <c r="Q79" s="34"/>
      <c r="R79" s="7"/>
      <c r="S79" s="459"/>
      <c r="T79" s="460"/>
      <c r="U79" s="460"/>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220</v>
      </c>
      <c r="AY79" s="66" t="s">
        <v>220</v>
      </c>
      <c r="AZ79" s="1"/>
      <c r="BA79" s="1"/>
      <c r="BB79" s="1"/>
      <c r="BC79" s="1"/>
      <c r="BD79" s="1"/>
      <c r="BP79" s="15"/>
      <c r="BQ79" s="25" t="str">
        <f t="shared" si="12"/>
        <v/>
      </c>
      <c r="BR79" s="26" t="str">
        <f t="shared" si="11"/>
        <v/>
      </c>
      <c r="BS79" s="26" t="str">
        <f t="shared" si="13"/>
        <v/>
      </c>
      <c r="BT79" s="25" t="str">
        <f t="shared" si="14"/>
        <v/>
      </c>
      <c r="BU79" s="26" t="str">
        <f t="shared" si="15"/>
        <v/>
      </c>
      <c r="BV79" s="25" t="e">
        <f>IF(AND(#REF!="",#REF!="",#REF!="",#REF!=""),"",SUM(#REF!,#REF!,#REF!,#REF!,#REF!))</f>
        <v>#REF!</v>
      </c>
      <c r="BW79" s="26" t="str">
        <f t="shared" si="16"/>
        <v/>
      </c>
      <c r="BX79" s="25" t="str">
        <f t="shared" si="17"/>
        <v/>
      </c>
      <c r="BY79" s="26" t="str">
        <f t="shared" si="18"/>
        <v/>
      </c>
      <c r="BZ79" s="25" t="str">
        <f t="shared" si="19"/>
        <v/>
      </c>
      <c r="CA79" s="26" t="str">
        <f t="shared" si="20"/>
        <v/>
      </c>
      <c r="CB79" s="25" t="e">
        <f>IF(AND(#REF!="",#REF!="",#REF!="",#REF!=""),"",SUM(#REF!,#REF!,#REF!,#REF!,#REF!))</f>
        <v>#REF!</v>
      </c>
      <c r="CC79" s="26" t="str">
        <f t="shared" si="21"/>
        <v/>
      </c>
      <c r="CD79" s="23"/>
      <c r="CE79" s="23"/>
    </row>
    <row r="80" spans="1:83">
      <c r="A80" s="244">
        <v>74</v>
      </c>
      <c r="B80" s="245"/>
      <c r="C80" s="246"/>
      <c r="D80" s="247"/>
      <c r="E80" s="248"/>
      <c r="F80" s="249"/>
      <c r="G80" s="249"/>
      <c r="H80" s="250"/>
      <c r="I80" s="251"/>
      <c r="J80" s="252"/>
      <c r="K80" s="253"/>
      <c r="L80" s="11"/>
      <c r="M80" s="7"/>
      <c r="N80" s="7"/>
      <c r="O80" s="7"/>
      <c r="P80" s="31"/>
      <c r="Q80" s="34"/>
      <c r="R80" s="7"/>
      <c r="S80" s="459"/>
      <c r="T80" s="460"/>
      <c r="U80" s="460"/>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220</v>
      </c>
      <c r="AY80" s="66" t="s">
        <v>220</v>
      </c>
      <c r="AZ80" s="1"/>
      <c r="BA80" s="1"/>
      <c r="BB80" s="1"/>
      <c r="BC80" s="1"/>
      <c r="BD80" s="1"/>
      <c r="BP80" s="15"/>
      <c r="BQ80" s="25" t="str">
        <f t="shared" si="12"/>
        <v/>
      </c>
      <c r="BR80" s="26" t="str">
        <f t="shared" si="11"/>
        <v/>
      </c>
      <c r="BS80" s="26" t="str">
        <f t="shared" si="13"/>
        <v/>
      </c>
      <c r="BT80" s="25" t="str">
        <f t="shared" si="14"/>
        <v/>
      </c>
      <c r="BU80" s="26" t="str">
        <f t="shared" si="15"/>
        <v/>
      </c>
      <c r="BV80" s="25" t="e">
        <f>IF(AND(#REF!="",#REF!="",#REF!="",#REF!=""),"",SUM(#REF!,#REF!,#REF!,#REF!,#REF!))</f>
        <v>#REF!</v>
      </c>
      <c r="BW80" s="26" t="str">
        <f t="shared" si="16"/>
        <v/>
      </c>
      <c r="BX80" s="25" t="str">
        <f t="shared" si="17"/>
        <v/>
      </c>
      <c r="BY80" s="26" t="str">
        <f t="shared" si="18"/>
        <v/>
      </c>
      <c r="BZ80" s="25" t="str">
        <f t="shared" si="19"/>
        <v/>
      </c>
      <c r="CA80" s="26" t="str">
        <f t="shared" si="20"/>
        <v/>
      </c>
      <c r="CB80" s="25" t="e">
        <f>IF(AND(#REF!="",#REF!="",#REF!="",#REF!=""),"",SUM(#REF!,#REF!,#REF!,#REF!,#REF!))</f>
        <v>#REF!</v>
      </c>
      <c r="CC80" s="26" t="str">
        <f t="shared" si="21"/>
        <v/>
      </c>
      <c r="CD80" s="23"/>
      <c r="CE80" s="23"/>
    </row>
    <row r="81" spans="1:83">
      <c r="A81" s="244">
        <v>75</v>
      </c>
      <c r="B81" s="245"/>
      <c r="C81" s="246"/>
      <c r="D81" s="247"/>
      <c r="E81" s="248"/>
      <c r="F81" s="249"/>
      <c r="G81" s="249"/>
      <c r="H81" s="250"/>
      <c r="I81" s="251"/>
      <c r="J81" s="252"/>
      <c r="K81" s="253"/>
      <c r="L81" s="11"/>
      <c r="M81" s="7"/>
      <c r="N81" s="7"/>
      <c r="O81" s="7"/>
      <c r="P81" s="31"/>
      <c r="Q81" s="34"/>
      <c r="R81" s="7"/>
      <c r="S81" s="459"/>
      <c r="T81" s="460"/>
      <c r="U81" s="460"/>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220</v>
      </c>
      <c r="AY81" s="66" t="s">
        <v>220</v>
      </c>
      <c r="AZ81" s="1"/>
      <c r="BA81" s="1"/>
      <c r="BB81" s="1"/>
      <c r="BC81" s="1"/>
      <c r="BD81" s="1"/>
      <c r="BP81" s="15"/>
      <c r="BQ81" s="25" t="str">
        <f t="shared" si="12"/>
        <v/>
      </c>
      <c r="BR81" s="26" t="str">
        <f t="shared" si="11"/>
        <v/>
      </c>
      <c r="BS81" s="26" t="str">
        <f t="shared" si="13"/>
        <v/>
      </c>
      <c r="BT81" s="25" t="str">
        <f t="shared" si="14"/>
        <v/>
      </c>
      <c r="BU81" s="26" t="str">
        <f t="shared" si="15"/>
        <v/>
      </c>
      <c r="BV81" s="25" t="e">
        <f>IF(AND(#REF!="",#REF!="",#REF!="",#REF!=""),"",SUM(#REF!,#REF!,#REF!,#REF!,#REF!))</f>
        <v>#REF!</v>
      </c>
      <c r="BW81" s="26" t="str">
        <f t="shared" si="16"/>
        <v/>
      </c>
      <c r="BX81" s="25" t="str">
        <f t="shared" si="17"/>
        <v/>
      </c>
      <c r="BY81" s="26" t="str">
        <f t="shared" si="18"/>
        <v/>
      </c>
      <c r="BZ81" s="25" t="str">
        <f t="shared" si="19"/>
        <v/>
      </c>
      <c r="CA81" s="26" t="str">
        <f t="shared" si="20"/>
        <v/>
      </c>
      <c r="CB81" s="25" t="e">
        <f>IF(AND(#REF!="",#REF!="",#REF!="",#REF!=""),"",SUM(#REF!,#REF!,#REF!,#REF!,#REF!))</f>
        <v>#REF!</v>
      </c>
      <c r="CC81" s="26" t="str">
        <f t="shared" si="21"/>
        <v/>
      </c>
      <c r="CD81" s="23"/>
      <c r="CE81" s="23"/>
    </row>
    <row r="82" spans="1:83">
      <c r="A82" s="244">
        <v>76</v>
      </c>
      <c r="B82" s="245"/>
      <c r="C82" s="246"/>
      <c r="D82" s="247"/>
      <c r="E82" s="248"/>
      <c r="F82" s="249"/>
      <c r="G82" s="249"/>
      <c r="H82" s="250"/>
      <c r="I82" s="251"/>
      <c r="J82" s="252"/>
      <c r="K82" s="253"/>
      <c r="L82" s="11"/>
      <c r="M82" s="7"/>
      <c r="N82" s="7"/>
      <c r="O82" s="7"/>
      <c r="P82" s="31"/>
      <c r="Q82" s="34"/>
      <c r="R82" s="7"/>
      <c r="S82" s="459"/>
      <c r="T82" s="460"/>
      <c r="U82" s="460"/>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220</v>
      </c>
      <c r="AY82" s="66" t="s">
        <v>220</v>
      </c>
      <c r="AZ82" s="1"/>
      <c r="BA82" s="1"/>
      <c r="BB82" s="1"/>
      <c r="BC82" s="1"/>
      <c r="BD82" s="1"/>
      <c r="BP82" s="15"/>
      <c r="BQ82" s="25" t="str">
        <f t="shared" si="12"/>
        <v/>
      </c>
      <c r="BR82" s="26" t="str">
        <f t="shared" si="11"/>
        <v/>
      </c>
      <c r="BS82" s="26" t="str">
        <f t="shared" si="13"/>
        <v/>
      </c>
      <c r="BT82" s="25" t="str">
        <f t="shared" si="14"/>
        <v/>
      </c>
      <c r="BU82" s="26" t="str">
        <f t="shared" si="15"/>
        <v/>
      </c>
      <c r="BV82" s="25" t="e">
        <f>IF(AND(#REF!="",#REF!="",#REF!="",#REF!=""),"",SUM(#REF!,#REF!,#REF!,#REF!,#REF!))</f>
        <v>#REF!</v>
      </c>
      <c r="BW82" s="26" t="str">
        <f t="shared" si="16"/>
        <v/>
      </c>
      <c r="BX82" s="25" t="str">
        <f t="shared" si="17"/>
        <v/>
      </c>
      <c r="BY82" s="26" t="str">
        <f t="shared" si="18"/>
        <v/>
      </c>
      <c r="BZ82" s="25" t="str">
        <f t="shared" si="19"/>
        <v/>
      </c>
      <c r="CA82" s="26" t="str">
        <f t="shared" si="20"/>
        <v/>
      </c>
      <c r="CB82" s="25" t="e">
        <f>IF(AND(#REF!="",#REF!="",#REF!="",#REF!=""),"",SUM(#REF!,#REF!,#REF!,#REF!,#REF!))</f>
        <v>#REF!</v>
      </c>
      <c r="CC82" s="26" t="str">
        <f t="shared" si="21"/>
        <v/>
      </c>
      <c r="CD82" s="23"/>
      <c r="CE82" s="23"/>
    </row>
    <row r="83" spans="1:83">
      <c r="A83" s="244">
        <v>77</v>
      </c>
      <c r="B83" s="245"/>
      <c r="C83" s="246"/>
      <c r="D83" s="247"/>
      <c r="E83" s="248"/>
      <c r="F83" s="249"/>
      <c r="G83" s="249"/>
      <c r="H83" s="250"/>
      <c r="I83" s="251"/>
      <c r="J83" s="252"/>
      <c r="K83" s="253"/>
      <c r="L83" s="11"/>
      <c r="M83" s="7"/>
      <c r="N83" s="7"/>
      <c r="O83" s="7"/>
      <c r="P83" s="31"/>
      <c r="Q83" s="34"/>
      <c r="R83" s="7"/>
      <c r="S83" s="459"/>
      <c r="T83" s="460"/>
      <c r="U83" s="460"/>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220</v>
      </c>
      <c r="AY83" s="66" t="s">
        <v>220</v>
      </c>
      <c r="AZ83" s="1"/>
      <c r="BA83" s="1"/>
      <c r="BB83" s="1"/>
      <c r="BC83" s="1"/>
      <c r="BD83" s="1"/>
      <c r="BP83" s="15"/>
      <c r="BQ83" s="25" t="str">
        <f t="shared" si="12"/>
        <v/>
      </c>
      <c r="BR83" s="26" t="str">
        <f t="shared" si="11"/>
        <v/>
      </c>
      <c r="BS83" s="26" t="str">
        <f t="shared" si="13"/>
        <v/>
      </c>
      <c r="BT83" s="25" t="str">
        <f t="shared" si="14"/>
        <v/>
      </c>
      <c r="BU83" s="26" t="str">
        <f t="shared" si="15"/>
        <v/>
      </c>
      <c r="BV83" s="25" t="e">
        <f>IF(AND(#REF!="",#REF!="",#REF!="",#REF!=""),"",SUM(#REF!,#REF!,#REF!,#REF!,#REF!))</f>
        <v>#REF!</v>
      </c>
      <c r="BW83" s="26" t="str">
        <f t="shared" si="16"/>
        <v/>
      </c>
      <c r="BX83" s="25" t="str">
        <f t="shared" si="17"/>
        <v/>
      </c>
      <c r="BY83" s="26" t="str">
        <f t="shared" si="18"/>
        <v/>
      </c>
      <c r="BZ83" s="25" t="str">
        <f t="shared" si="19"/>
        <v/>
      </c>
      <c r="CA83" s="26" t="str">
        <f t="shared" si="20"/>
        <v/>
      </c>
      <c r="CB83" s="25" t="e">
        <f>IF(AND(#REF!="",#REF!="",#REF!="",#REF!=""),"",SUM(#REF!,#REF!,#REF!,#REF!,#REF!))</f>
        <v>#REF!</v>
      </c>
      <c r="CC83" s="26" t="str">
        <f t="shared" si="21"/>
        <v/>
      </c>
      <c r="CD83" s="23"/>
      <c r="CE83" s="23"/>
    </row>
    <row r="84" spans="1:83">
      <c r="A84" s="244">
        <v>78</v>
      </c>
      <c r="B84" s="245"/>
      <c r="C84" s="246"/>
      <c r="D84" s="247"/>
      <c r="E84" s="248"/>
      <c r="F84" s="249"/>
      <c r="G84" s="249"/>
      <c r="H84" s="250"/>
      <c r="I84" s="251"/>
      <c r="J84" s="252"/>
      <c r="K84" s="253"/>
      <c r="L84" s="11"/>
      <c r="M84" s="7"/>
      <c r="N84" s="7"/>
      <c r="O84" s="7"/>
      <c r="P84" s="31"/>
      <c r="Q84" s="34"/>
      <c r="R84" s="7"/>
      <c r="S84" s="459"/>
      <c r="T84" s="460"/>
      <c r="U84" s="460"/>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220</v>
      </c>
      <c r="AY84" s="66" t="s">
        <v>220</v>
      </c>
      <c r="AZ84" s="1"/>
      <c r="BA84" s="1"/>
      <c r="BB84" s="1"/>
      <c r="BC84" s="1"/>
      <c r="BD84" s="1"/>
      <c r="BP84" s="15"/>
      <c r="BQ84" s="25" t="str">
        <f t="shared" si="12"/>
        <v/>
      </c>
      <c r="BR84" s="26" t="str">
        <f t="shared" si="11"/>
        <v/>
      </c>
      <c r="BS84" s="26" t="str">
        <f t="shared" si="13"/>
        <v/>
      </c>
      <c r="BT84" s="25" t="str">
        <f t="shared" si="14"/>
        <v/>
      </c>
      <c r="BU84" s="26" t="str">
        <f t="shared" si="15"/>
        <v/>
      </c>
      <c r="BV84" s="25" t="e">
        <f>IF(AND(#REF!="",#REF!="",#REF!="",#REF!=""),"",SUM(#REF!,#REF!,#REF!,#REF!,#REF!))</f>
        <v>#REF!</v>
      </c>
      <c r="BW84" s="26" t="str">
        <f t="shared" si="16"/>
        <v/>
      </c>
      <c r="BX84" s="25" t="str">
        <f t="shared" si="17"/>
        <v/>
      </c>
      <c r="BY84" s="26" t="str">
        <f t="shared" si="18"/>
        <v/>
      </c>
      <c r="BZ84" s="25" t="str">
        <f t="shared" si="19"/>
        <v/>
      </c>
      <c r="CA84" s="26" t="str">
        <f t="shared" si="20"/>
        <v/>
      </c>
      <c r="CB84" s="25" t="e">
        <f>IF(AND(#REF!="",#REF!="",#REF!="",#REF!=""),"",SUM(#REF!,#REF!,#REF!,#REF!,#REF!))</f>
        <v>#REF!</v>
      </c>
      <c r="CC84" s="26" t="str">
        <f t="shared" si="21"/>
        <v/>
      </c>
      <c r="CD84" s="23"/>
      <c r="CE84" s="23"/>
    </row>
    <row r="85" spans="1:83">
      <c r="A85" s="244">
        <v>79</v>
      </c>
      <c r="B85" s="245"/>
      <c r="C85" s="246"/>
      <c r="D85" s="247"/>
      <c r="E85" s="248"/>
      <c r="F85" s="249"/>
      <c r="G85" s="249"/>
      <c r="H85" s="250"/>
      <c r="I85" s="251"/>
      <c r="J85" s="252"/>
      <c r="K85" s="253"/>
      <c r="L85" s="11"/>
      <c r="M85" s="7"/>
      <c r="N85" s="7"/>
      <c r="O85" s="7"/>
      <c r="P85" s="31"/>
      <c r="Q85" s="34"/>
      <c r="R85" s="7"/>
      <c r="S85" s="459"/>
      <c r="T85" s="460"/>
      <c r="U85" s="460"/>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220</v>
      </c>
      <c r="AY85" s="66" t="s">
        <v>220</v>
      </c>
      <c r="AZ85" s="1"/>
      <c r="BA85" s="1"/>
      <c r="BB85" s="1"/>
      <c r="BC85" s="1"/>
      <c r="BD85" s="1"/>
      <c r="BP85" s="15"/>
      <c r="BQ85" s="25" t="str">
        <f t="shared" si="12"/>
        <v/>
      </c>
      <c r="BR85" s="26" t="str">
        <f t="shared" si="11"/>
        <v/>
      </c>
      <c r="BS85" s="26" t="str">
        <f t="shared" si="13"/>
        <v/>
      </c>
      <c r="BT85" s="25" t="str">
        <f t="shared" si="14"/>
        <v/>
      </c>
      <c r="BU85" s="26" t="str">
        <f t="shared" si="15"/>
        <v/>
      </c>
      <c r="BV85" s="25" t="e">
        <f>IF(AND(#REF!="",#REF!="",#REF!="",#REF!=""),"",SUM(#REF!,#REF!,#REF!,#REF!,#REF!))</f>
        <v>#REF!</v>
      </c>
      <c r="BW85" s="26" t="str">
        <f t="shared" si="16"/>
        <v/>
      </c>
      <c r="BX85" s="25" t="str">
        <f t="shared" si="17"/>
        <v/>
      </c>
      <c r="BY85" s="26" t="str">
        <f t="shared" si="18"/>
        <v/>
      </c>
      <c r="BZ85" s="25" t="str">
        <f t="shared" si="19"/>
        <v/>
      </c>
      <c r="CA85" s="26" t="str">
        <f t="shared" si="20"/>
        <v/>
      </c>
      <c r="CB85" s="25" t="e">
        <f>IF(AND(#REF!="",#REF!="",#REF!="",#REF!=""),"",SUM(#REF!,#REF!,#REF!,#REF!,#REF!))</f>
        <v>#REF!</v>
      </c>
      <c r="CC85" s="26" t="str">
        <f t="shared" si="21"/>
        <v/>
      </c>
      <c r="CD85" s="23"/>
      <c r="CE85" s="23"/>
    </row>
    <row r="86" spans="1:83">
      <c r="A86" s="244">
        <v>80</v>
      </c>
      <c r="B86" s="245"/>
      <c r="C86" s="246"/>
      <c r="D86" s="247"/>
      <c r="E86" s="248"/>
      <c r="F86" s="249"/>
      <c r="G86" s="249"/>
      <c r="H86" s="250"/>
      <c r="I86" s="251"/>
      <c r="J86" s="252"/>
      <c r="K86" s="253"/>
      <c r="L86" s="11"/>
      <c r="M86" s="7"/>
      <c r="N86" s="7"/>
      <c r="O86" s="7"/>
      <c r="P86" s="31"/>
      <c r="Q86" s="34"/>
      <c r="R86" s="7"/>
      <c r="S86" s="459"/>
      <c r="T86" s="460"/>
      <c r="U86" s="460"/>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220</v>
      </c>
      <c r="AY86" s="66" t="s">
        <v>220</v>
      </c>
      <c r="AZ86" s="1"/>
      <c r="BA86" s="1"/>
      <c r="BB86" s="1"/>
      <c r="BC86" s="1"/>
      <c r="BD86" s="1"/>
      <c r="BP86" s="15"/>
      <c r="BQ86" s="25" t="str">
        <f t="shared" si="12"/>
        <v/>
      </c>
      <c r="BR86" s="26" t="str">
        <f t="shared" si="11"/>
        <v/>
      </c>
      <c r="BS86" s="26" t="str">
        <f t="shared" si="13"/>
        <v/>
      </c>
      <c r="BT86" s="25" t="str">
        <f t="shared" si="14"/>
        <v/>
      </c>
      <c r="BU86" s="26" t="str">
        <f t="shared" si="15"/>
        <v/>
      </c>
      <c r="BV86" s="25" t="e">
        <f>IF(AND(#REF!="",#REF!="",#REF!="",#REF!=""),"",SUM(#REF!,#REF!,#REF!,#REF!,#REF!))</f>
        <v>#REF!</v>
      </c>
      <c r="BW86" s="26" t="str">
        <f t="shared" si="16"/>
        <v/>
      </c>
      <c r="BX86" s="25" t="str">
        <f t="shared" si="17"/>
        <v/>
      </c>
      <c r="BY86" s="26" t="str">
        <f t="shared" si="18"/>
        <v/>
      </c>
      <c r="BZ86" s="25" t="str">
        <f t="shared" si="19"/>
        <v/>
      </c>
      <c r="CA86" s="26" t="str">
        <f t="shared" si="20"/>
        <v/>
      </c>
      <c r="CB86" s="25" t="e">
        <f>IF(AND(#REF!="",#REF!="",#REF!="",#REF!=""),"",SUM(#REF!,#REF!,#REF!,#REF!,#REF!))</f>
        <v>#REF!</v>
      </c>
      <c r="CC86" s="26" t="str">
        <f t="shared" si="21"/>
        <v/>
      </c>
      <c r="CD86" s="23"/>
      <c r="CE86" s="23"/>
    </row>
    <row r="87" spans="1:83">
      <c r="A87" s="244">
        <v>81</v>
      </c>
      <c r="B87" s="245"/>
      <c r="C87" s="246"/>
      <c r="D87" s="247"/>
      <c r="E87" s="248"/>
      <c r="F87" s="249"/>
      <c r="G87" s="249"/>
      <c r="H87" s="250"/>
      <c r="I87" s="251"/>
      <c r="J87" s="252"/>
      <c r="K87" s="253"/>
      <c r="L87" s="11"/>
      <c r="M87" s="7"/>
      <c r="N87" s="7"/>
      <c r="O87" s="7"/>
      <c r="P87" s="31"/>
      <c r="Q87" s="34"/>
      <c r="R87" s="7"/>
      <c r="S87" s="459"/>
      <c r="T87" s="460"/>
      <c r="U87" s="460"/>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220</v>
      </c>
      <c r="AY87" s="66" t="s">
        <v>220</v>
      </c>
      <c r="AZ87" s="1"/>
      <c r="BA87" s="1"/>
      <c r="BB87" s="1"/>
      <c r="BC87" s="1"/>
      <c r="BD87" s="1"/>
      <c r="BP87" s="15"/>
      <c r="BQ87" s="25" t="str">
        <f t="shared" si="12"/>
        <v/>
      </c>
      <c r="BR87" s="26" t="str">
        <f t="shared" si="11"/>
        <v/>
      </c>
      <c r="BS87" s="26" t="str">
        <f t="shared" si="13"/>
        <v/>
      </c>
      <c r="BT87" s="25" t="str">
        <f t="shared" si="14"/>
        <v/>
      </c>
      <c r="BU87" s="26" t="str">
        <f t="shared" si="15"/>
        <v/>
      </c>
      <c r="BV87" s="25" t="e">
        <f>IF(AND(#REF!="",#REF!="",#REF!="",#REF!=""),"",SUM(#REF!,#REF!,#REF!,#REF!,#REF!))</f>
        <v>#REF!</v>
      </c>
      <c r="BW87" s="26" t="str">
        <f t="shared" si="16"/>
        <v/>
      </c>
      <c r="BX87" s="25" t="str">
        <f t="shared" si="17"/>
        <v/>
      </c>
      <c r="BY87" s="26" t="str">
        <f t="shared" si="18"/>
        <v/>
      </c>
      <c r="BZ87" s="25" t="str">
        <f t="shared" si="19"/>
        <v/>
      </c>
      <c r="CA87" s="26" t="str">
        <f t="shared" si="20"/>
        <v/>
      </c>
      <c r="CB87" s="25" t="e">
        <f>IF(AND(#REF!="",#REF!="",#REF!="",#REF!=""),"",SUM(#REF!,#REF!,#REF!,#REF!,#REF!))</f>
        <v>#REF!</v>
      </c>
      <c r="CC87" s="26" t="str">
        <f t="shared" si="21"/>
        <v/>
      </c>
      <c r="CD87" s="23"/>
      <c r="CE87" s="23"/>
    </row>
    <row r="88" spans="1:83">
      <c r="A88" s="244">
        <v>82</v>
      </c>
      <c r="B88" s="245"/>
      <c r="C88" s="246"/>
      <c r="D88" s="247"/>
      <c r="E88" s="248"/>
      <c r="F88" s="249"/>
      <c r="G88" s="249"/>
      <c r="H88" s="250"/>
      <c r="I88" s="251"/>
      <c r="J88" s="252"/>
      <c r="K88" s="253"/>
      <c r="L88" s="11"/>
      <c r="M88" s="7"/>
      <c r="N88" s="7"/>
      <c r="O88" s="7"/>
      <c r="P88" s="31"/>
      <c r="Q88" s="34"/>
      <c r="R88" s="7"/>
      <c r="S88" s="459"/>
      <c r="T88" s="460"/>
      <c r="U88" s="460"/>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220</v>
      </c>
      <c r="AY88" s="66" t="s">
        <v>220</v>
      </c>
      <c r="AZ88" s="1"/>
      <c r="BA88" s="1"/>
      <c r="BB88" s="1"/>
      <c r="BC88" s="1"/>
      <c r="BD88" s="1"/>
      <c r="BP88" s="15"/>
      <c r="BQ88" s="25" t="str">
        <f t="shared" si="12"/>
        <v/>
      </c>
      <c r="BR88" s="26" t="str">
        <f t="shared" si="11"/>
        <v/>
      </c>
      <c r="BS88" s="26" t="str">
        <f t="shared" si="13"/>
        <v/>
      </c>
      <c r="BT88" s="25" t="str">
        <f t="shared" si="14"/>
        <v/>
      </c>
      <c r="BU88" s="26" t="str">
        <f t="shared" si="15"/>
        <v/>
      </c>
      <c r="BV88" s="25" t="e">
        <f>IF(AND(#REF!="",#REF!="",#REF!="",#REF!=""),"",SUM(#REF!,#REF!,#REF!,#REF!,#REF!))</f>
        <v>#REF!</v>
      </c>
      <c r="BW88" s="26" t="str">
        <f t="shared" si="16"/>
        <v/>
      </c>
      <c r="BX88" s="25" t="str">
        <f t="shared" si="17"/>
        <v/>
      </c>
      <c r="BY88" s="26" t="str">
        <f t="shared" si="18"/>
        <v/>
      </c>
      <c r="BZ88" s="25" t="str">
        <f t="shared" si="19"/>
        <v/>
      </c>
      <c r="CA88" s="26" t="str">
        <f t="shared" si="20"/>
        <v/>
      </c>
      <c r="CB88" s="25" t="e">
        <f>IF(AND(#REF!="",#REF!="",#REF!="",#REF!=""),"",SUM(#REF!,#REF!,#REF!,#REF!,#REF!))</f>
        <v>#REF!</v>
      </c>
      <c r="CC88" s="26" t="str">
        <f t="shared" si="21"/>
        <v/>
      </c>
      <c r="CD88" s="23"/>
      <c r="CE88" s="23"/>
    </row>
    <row r="89" spans="1:83">
      <c r="A89" s="244">
        <v>83</v>
      </c>
      <c r="B89" s="245"/>
      <c r="C89" s="246"/>
      <c r="D89" s="247"/>
      <c r="E89" s="248"/>
      <c r="F89" s="249"/>
      <c r="G89" s="249"/>
      <c r="H89" s="250"/>
      <c r="I89" s="251"/>
      <c r="J89" s="252"/>
      <c r="K89" s="253"/>
      <c r="L89" s="11"/>
      <c r="M89" s="7"/>
      <c r="N89" s="7"/>
      <c r="O89" s="7"/>
      <c r="P89" s="31"/>
      <c r="Q89" s="34"/>
      <c r="R89" s="7"/>
      <c r="S89" s="459"/>
      <c r="T89" s="460"/>
      <c r="U89" s="460"/>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220</v>
      </c>
      <c r="AY89" s="66" t="s">
        <v>220</v>
      </c>
      <c r="AZ89" s="1"/>
      <c r="BA89" s="1"/>
      <c r="BB89" s="1"/>
      <c r="BC89" s="1"/>
      <c r="BD89" s="1"/>
      <c r="BP89" s="15"/>
      <c r="BQ89" s="25" t="str">
        <f t="shared" si="12"/>
        <v/>
      </c>
      <c r="BR89" s="26" t="str">
        <f t="shared" si="11"/>
        <v/>
      </c>
      <c r="BS89" s="26" t="str">
        <f t="shared" si="13"/>
        <v/>
      </c>
      <c r="BT89" s="25" t="str">
        <f t="shared" si="14"/>
        <v/>
      </c>
      <c r="BU89" s="26" t="str">
        <f t="shared" si="15"/>
        <v/>
      </c>
      <c r="BV89" s="25" t="e">
        <f>IF(AND(#REF!="",#REF!="",#REF!="",#REF!=""),"",SUM(#REF!,#REF!,#REF!,#REF!,#REF!))</f>
        <v>#REF!</v>
      </c>
      <c r="BW89" s="26" t="str">
        <f t="shared" si="16"/>
        <v/>
      </c>
      <c r="BX89" s="25" t="str">
        <f t="shared" si="17"/>
        <v/>
      </c>
      <c r="BY89" s="26" t="str">
        <f t="shared" si="18"/>
        <v/>
      </c>
      <c r="BZ89" s="25" t="str">
        <f t="shared" si="19"/>
        <v/>
      </c>
      <c r="CA89" s="26" t="str">
        <f t="shared" si="20"/>
        <v/>
      </c>
      <c r="CB89" s="25" t="e">
        <f>IF(AND(#REF!="",#REF!="",#REF!="",#REF!=""),"",SUM(#REF!,#REF!,#REF!,#REF!,#REF!))</f>
        <v>#REF!</v>
      </c>
      <c r="CC89" s="26" t="str">
        <f t="shared" si="21"/>
        <v/>
      </c>
      <c r="CD89" s="23"/>
      <c r="CE89" s="23"/>
    </row>
    <row r="90" spans="1:83">
      <c r="A90" s="244">
        <v>84</v>
      </c>
      <c r="B90" s="245"/>
      <c r="C90" s="246"/>
      <c r="D90" s="247"/>
      <c r="E90" s="248"/>
      <c r="F90" s="249"/>
      <c r="G90" s="249"/>
      <c r="H90" s="250"/>
      <c r="I90" s="251"/>
      <c r="J90" s="252"/>
      <c r="K90" s="253"/>
      <c r="L90" s="11"/>
      <c r="M90" s="7"/>
      <c r="N90" s="7"/>
      <c r="O90" s="7"/>
      <c r="P90" s="31"/>
      <c r="Q90" s="34"/>
      <c r="R90" s="7"/>
      <c r="S90" s="459"/>
      <c r="T90" s="460"/>
      <c r="U90" s="460"/>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220</v>
      </c>
      <c r="AY90" s="66" t="s">
        <v>220</v>
      </c>
      <c r="AZ90" s="1"/>
      <c r="BA90" s="1"/>
      <c r="BB90" s="1"/>
      <c r="BC90" s="1"/>
      <c r="BD90" s="1"/>
      <c r="BP90" s="15"/>
      <c r="BQ90" s="25" t="str">
        <f t="shared" si="12"/>
        <v/>
      </c>
      <c r="BR90" s="26" t="str">
        <f t="shared" si="11"/>
        <v/>
      </c>
      <c r="BS90" s="26" t="str">
        <f t="shared" si="13"/>
        <v/>
      </c>
      <c r="BT90" s="25" t="str">
        <f t="shared" si="14"/>
        <v/>
      </c>
      <c r="BU90" s="26" t="str">
        <f t="shared" si="15"/>
        <v/>
      </c>
      <c r="BV90" s="25" t="e">
        <f>IF(AND(#REF!="",#REF!="",#REF!="",#REF!=""),"",SUM(#REF!,#REF!,#REF!,#REF!,#REF!))</f>
        <v>#REF!</v>
      </c>
      <c r="BW90" s="26" t="str">
        <f t="shared" si="16"/>
        <v/>
      </c>
      <c r="BX90" s="25" t="str">
        <f t="shared" si="17"/>
        <v/>
      </c>
      <c r="BY90" s="26" t="str">
        <f t="shared" si="18"/>
        <v/>
      </c>
      <c r="BZ90" s="25" t="str">
        <f t="shared" si="19"/>
        <v/>
      </c>
      <c r="CA90" s="26" t="str">
        <f t="shared" si="20"/>
        <v/>
      </c>
      <c r="CB90" s="25" t="e">
        <f>IF(AND(#REF!="",#REF!="",#REF!="",#REF!=""),"",SUM(#REF!,#REF!,#REF!,#REF!,#REF!))</f>
        <v>#REF!</v>
      </c>
      <c r="CC90" s="26" t="str">
        <f t="shared" si="21"/>
        <v/>
      </c>
      <c r="CD90" s="23"/>
      <c r="CE90" s="23"/>
    </row>
    <row r="91" spans="1:83">
      <c r="A91" s="244">
        <v>85</v>
      </c>
      <c r="B91" s="245"/>
      <c r="C91" s="246"/>
      <c r="D91" s="247"/>
      <c r="E91" s="248"/>
      <c r="F91" s="249"/>
      <c r="G91" s="249"/>
      <c r="H91" s="250"/>
      <c r="I91" s="251"/>
      <c r="J91" s="252"/>
      <c r="K91" s="253"/>
      <c r="L91" s="11"/>
      <c r="M91" s="7"/>
      <c r="N91" s="7"/>
      <c r="O91" s="7"/>
      <c r="P91" s="31"/>
      <c r="Q91" s="34"/>
      <c r="R91" s="7"/>
      <c r="S91" s="459"/>
      <c r="T91" s="460"/>
      <c r="U91" s="460"/>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220</v>
      </c>
      <c r="AY91" s="66" t="s">
        <v>220</v>
      </c>
      <c r="AZ91" s="1"/>
      <c r="BA91" s="1"/>
      <c r="BB91" s="1"/>
      <c r="BC91" s="1"/>
      <c r="BD91" s="1"/>
      <c r="BP91" s="15"/>
      <c r="BQ91" s="25" t="str">
        <f t="shared" si="12"/>
        <v/>
      </c>
      <c r="BR91" s="26" t="str">
        <f t="shared" si="11"/>
        <v/>
      </c>
      <c r="BS91" s="26" t="str">
        <f t="shared" si="13"/>
        <v/>
      </c>
      <c r="BT91" s="25" t="str">
        <f t="shared" si="14"/>
        <v/>
      </c>
      <c r="BU91" s="26" t="str">
        <f t="shared" si="15"/>
        <v/>
      </c>
      <c r="BV91" s="25" t="e">
        <f>IF(AND(#REF!="",#REF!="",#REF!="",#REF!=""),"",SUM(#REF!,#REF!,#REF!,#REF!,#REF!))</f>
        <v>#REF!</v>
      </c>
      <c r="BW91" s="26" t="str">
        <f t="shared" si="16"/>
        <v/>
      </c>
      <c r="BX91" s="25" t="str">
        <f t="shared" si="17"/>
        <v/>
      </c>
      <c r="BY91" s="26" t="str">
        <f t="shared" si="18"/>
        <v/>
      </c>
      <c r="BZ91" s="25" t="str">
        <f t="shared" si="19"/>
        <v/>
      </c>
      <c r="CA91" s="26" t="str">
        <f t="shared" si="20"/>
        <v/>
      </c>
      <c r="CB91" s="25" t="e">
        <f>IF(AND(#REF!="",#REF!="",#REF!="",#REF!=""),"",SUM(#REF!,#REF!,#REF!,#REF!,#REF!))</f>
        <v>#REF!</v>
      </c>
      <c r="CC91" s="26" t="str">
        <f t="shared" si="21"/>
        <v/>
      </c>
      <c r="CD91" s="23"/>
      <c r="CE91" s="23"/>
    </row>
    <row r="92" spans="1:83">
      <c r="A92" s="244">
        <v>86</v>
      </c>
      <c r="B92" s="245"/>
      <c r="C92" s="246"/>
      <c r="D92" s="247"/>
      <c r="E92" s="248"/>
      <c r="F92" s="249"/>
      <c r="G92" s="249"/>
      <c r="H92" s="250"/>
      <c r="I92" s="251"/>
      <c r="J92" s="252"/>
      <c r="K92" s="253"/>
      <c r="L92" s="11"/>
      <c r="M92" s="7"/>
      <c r="N92" s="7"/>
      <c r="O92" s="7"/>
      <c r="P92" s="31"/>
      <c r="Q92" s="34"/>
      <c r="R92" s="7"/>
      <c r="S92" s="459"/>
      <c r="T92" s="460"/>
      <c r="U92" s="460"/>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220</v>
      </c>
      <c r="AY92" s="66" t="s">
        <v>220</v>
      </c>
      <c r="AZ92" s="1"/>
      <c r="BA92" s="1"/>
      <c r="BB92" s="1"/>
      <c r="BC92" s="1"/>
      <c r="BD92" s="1"/>
      <c r="BP92" s="15"/>
      <c r="BQ92" s="25" t="str">
        <f t="shared" si="12"/>
        <v/>
      </c>
      <c r="BR92" s="26" t="str">
        <f t="shared" si="11"/>
        <v/>
      </c>
      <c r="BS92" s="26" t="str">
        <f t="shared" si="13"/>
        <v/>
      </c>
      <c r="BT92" s="25" t="str">
        <f t="shared" si="14"/>
        <v/>
      </c>
      <c r="BU92" s="26" t="str">
        <f t="shared" si="15"/>
        <v/>
      </c>
      <c r="BV92" s="25" t="e">
        <f>IF(AND(#REF!="",#REF!="",#REF!="",#REF!=""),"",SUM(#REF!,#REF!,#REF!,#REF!,#REF!))</f>
        <v>#REF!</v>
      </c>
      <c r="BW92" s="26" t="str">
        <f t="shared" si="16"/>
        <v/>
      </c>
      <c r="BX92" s="25" t="str">
        <f t="shared" si="17"/>
        <v/>
      </c>
      <c r="BY92" s="26" t="str">
        <f t="shared" si="18"/>
        <v/>
      </c>
      <c r="BZ92" s="25" t="str">
        <f t="shared" si="19"/>
        <v/>
      </c>
      <c r="CA92" s="26" t="str">
        <f t="shared" si="20"/>
        <v/>
      </c>
      <c r="CB92" s="25" t="e">
        <f>IF(AND(#REF!="",#REF!="",#REF!="",#REF!=""),"",SUM(#REF!,#REF!,#REF!,#REF!,#REF!))</f>
        <v>#REF!</v>
      </c>
      <c r="CC92" s="26" t="str">
        <f t="shared" si="21"/>
        <v/>
      </c>
      <c r="CD92" s="23"/>
      <c r="CE92" s="23"/>
    </row>
    <row r="93" spans="1:83">
      <c r="A93" s="244">
        <v>87</v>
      </c>
      <c r="B93" s="245"/>
      <c r="C93" s="246"/>
      <c r="D93" s="247"/>
      <c r="E93" s="248"/>
      <c r="F93" s="249"/>
      <c r="G93" s="249"/>
      <c r="H93" s="250"/>
      <c r="I93" s="251"/>
      <c r="J93" s="252"/>
      <c r="K93" s="253"/>
      <c r="L93" s="11"/>
      <c r="M93" s="7"/>
      <c r="N93" s="7"/>
      <c r="O93" s="7"/>
      <c r="P93" s="31"/>
      <c r="Q93" s="34"/>
      <c r="R93" s="7"/>
      <c r="S93" s="459"/>
      <c r="T93" s="460"/>
      <c r="U93" s="460"/>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220</v>
      </c>
      <c r="AY93" s="66" t="s">
        <v>220</v>
      </c>
      <c r="AZ93" s="1"/>
      <c r="BA93" s="1"/>
      <c r="BB93" s="1"/>
      <c r="BC93" s="1"/>
      <c r="BD93" s="1"/>
      <c r="BP93" s="15"/>
      <c r="BQ93" s="25" t="str">
        <f t="shared" si="12"/>
        <v/>
      </c>
      <c r="BR93" s="26" t="str">
        <f t="shared" si="11"/>
        <v/>
      </c>
      <c r="BS93" s="26" t="str">
        <f t="shared" si="13"/>
        <v/>
      </c>
      <c r="BT93" s="25" t="str">
        <f t="shared" si="14"/>
        <v/>
      </c>
      <c r="BU93" s="26" t="str">
        <f t="shared" si="15"/>
        <v/>
      </c>
      <c r="BV93" s="25" t="e">
        <f>IF(AND(#REF!="",#REF!="",#REF!="",#REF!=""),"",SUM(#REF!,#REF!,#REF!,#REF!,#REF!))</f>
        <v>#REF!</v>
      </c>
      <c r="BW93" s="26" t="str">
        <f t="shared" si="16"/>
        <v/>
      </c>
      <c r="BX93" s="25" t="str">
        <f t="shared" si="17"/>
        <v/>
      </c>
      <c r="BY93" s="26" t="str">
        <f t="shared" si="18"/>
        <v/>
      </c>
      <c r="BZ93" s="25" t="str">
        <f t="shared" si="19"/>
        <v/>
      </c>
      <c r="CA93" s="26" t="str">
        <f t="shared" si="20"/>
        <v/>
      </c>
      <c r="CB93" s="25" t="e">
        <f>IF(AND(#REF!="",#REF!="",#REF!="",#REF!=""),"",SUM(#REF!,#REF!,#REF!,#REF!,#REF!))</f>
        <v>#REF!</v>
      </c>
      <c r="CC93" s="26" t="str">
        <f t="shared" si="21"/>
        <v/>
      </c>
      <c r="CD93" s="23"/>
      <c r="CE93" s="23"/>
    </row>
    <row r="94" spans="1:83">
      <c r="A94" s="244">
        <v>88</v>
      </c>
      <c r="B94" s="245"/>
      <c r="C94" s="246"/>
      <c r="D94" s="247"/>
      <c r="E94" s="248"/>
      <c r="F94" s="249"/>
      <c r="G94" s="249"/>
      <c r="H94" s="250"/>
      <c r="I94" s="251"/>
      <c r="J94" s="252"/>
      <c r="K94" s="253"/>
      <c r="L94" s="11"/>
      <c r="M94" s="7"/>
      <c r="N94" s="7"/>
      <c r="O94" s="7"/>
      <c r="P94" s="31"/>
      <c r="Q94" s="34"/>
      <c r="R94" s="7"/>
      <c r="S94" s="459"/>
      <c r="T94" s="460"/>
      <c r="U94" s="460"/>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220</v>
      </c>
      <c r="AY94" s="66" t="s">
        <v>220</v>
      </c>
      <c r="AZ94" s="1"/>
      <c r="BA94" s="1"/>
      <c r="BB94" s="1"/>
      <c r="BC94" s="1"/>
      <c r="BD94" s="1"/>
      <c r="BP94" s="15"/>
      <c r="BQ94" s="25" t="str">
        <f t="shared" si="12"/>
        <v/>
      </c>
      <c r="BR94" s="26" t="str">
        <f t="shared" si="11"/>
        <v/>
      </c>
      <c r="BS94" s="26" t="str">
        <f t="shared" si="13"/>
        <v/>
      </c>
      <c r="BT94" s="25" t="str">
        <f t="shared" si="14"/>
        <v/>
      </c>
      <c r="BU94" s="26" t="str">
        <f t="shared" si="15"/>
        <v/>
      </c>
      <c r="BV94" s="25" t="e">
        <f>IF(AND(#REF!="",#REF!="",#REF!="",#REF!=""),"",SUM(#REF!,#REF!,#REF!,#REF!,#REF!))</f>
        <v>#REF!</v>
      </c>
      <c r="BW94" s="26" t="str">
        <f t="shared" si="16"/>
        <v/>
      </c>
      <c r="BX94" s="25" t="str">
        <f t="shared" si="17"/>
        <v/>
      </c>
      <c r="BY94" s="26" t="str">
        <f t="shared" si="18"/>
        <v/>
      </c>
      <c r="BZ94" s="25" t="str">
        <f t="shared" si="19"/>
        <v/>
      </c>
      <c r="CA94" s="26" t="str">
        <f t="shared" si="20"/>
        <v/>
      </c>
      <c r="CB94" s="25" t="e">
        <f>IF(AND(#REF!="",#REF!="",#REF!="",#REF!=""),"",SUM(#REF!,#REF!,#REF!,#REF!,#REF!))</f>
        <v>#REF!</v>
      </c>
      <c r="CC94" s="26" t="str">
        <f t="shared" si="21"/>
        <v/>
      </c>
      <c r="CD94" s="23"/>
      <c r="CE94" s="23"/>
    </row>
    <row r="95" spans="1:83">
      <c r="A95" s="244">
        <v>89</v>
      </c>
      <c r="B95" s="245"/>
      <c r="C95" s="246"/>
      <c r="D95" s="247"/>
      <c r="E95" s="248"/>
      <c r="F95" s="249"/>
      <c r="G95" s="249"/>
      <c r="H95" s="250"/>
      <c r="I95" s="251"/>
      <c r="J95" s="252"/>
      <c r="K95" s="253"/>
      <c r="L95" s="11"/>
      <c r="M95" s="7"/>
      <c r="N95" s="7"/>
      <c r="O95" s="7"/>
      <c r="P95" s="31"/>
      <c r="Q95" s="34"/>
      <c r="R95" s="7"/>
      <c r="S95" s="459"/>
      <c r="T95" s="460"/>
      <c r="U95" s="460"/>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220</v>
      </c>
      <c r="AY95" s="66" t="s">
        <v>220</v>
      </c>
      <c r="AZ95" s="1"/>
      <c r="BA95" s="1"/>
      <c r="BB95" s="1"/>
      <c r="BC95" s="1"/>
      <c r="BD95" s="1"/>
      <c r="BP95" s="15"/>
      <c r="BQ95" s="25" t="str">
        <f t="shared" si="12"/>
        <v/>
      </c>
      <c r="BR95" s="26" t="str">
        <f t="shared" si="11"/>
        <v/>
      </c>
      <c r="BS95" s="26" t="str">
        <f t="shared" si="13"/>
        <v/>
      </c>
      <c r="BT95" s="25" t="str">
        <f t="shared" si="14"/>
        <v/>
      </c>
      <c r="BU95" s="26" t="str">
        <f t="shared" si="15"/>
        <v/>
      </c>
      <c r="BV95" s="25" t="e">
        <f>IF(AND(#REF!="",#REF!="",#REF!="",#REF!=""),"",SUM(#REF!,#REF!,#REF!,#REF!,#REF!))</f>
        <v>#REF!</v>
      </c>
      <c r="BW95" s="26" t="str">
        <f t="shared" si="16"/>
        <v/>
      </c>
      <c r="BX95" s="25" t="str">
        <f t="shared" si="17"/>
        <v/>
      </c>
      <c r="BY95" s="26" t="str">
        <f t="shared" si="18"/>
        <v/>
      </c>
      <c r="BZ95" s="25" t="str">
        <f t="shared" si="19"/>
        <v/>
      </c>
      <c r="CA95" s="26" t="str">
        <f t="shared" si="20"/>
        <v/>
      </c>
      <c r="CB95" s="25" t="e">
        <f>IF(AND(#REF!="",#REF!="",#REF!="",#REF!=""),"",SUM(#REF!,#REF!,#REF!,#REF!,#REF!))</f>
        <v>#REF!</v>
      </c>
      <c r="CC95" s="26" t="str">
        <f t="shared" si="21"/>
        <v/>
      </c>
      <c r="CD95" s="23"/>
      <c r="CE95" s="23"/>
    </row>
    <row r="96" spans="1:83">
      <c r="A96" s="244">
        <v>90</v>
      </c>
      <c r="B96" s="245"/>
      <c r="C96" s="246"/>
      <c r="D96" s="247"/>
      <c r="E96" s="248"/>
      <c r="F96" s="249"/>
      <c r="G96" s="249"/>
      <c r="H96" s="250"/>
      <c r="I96" s="251"/>
      <c r="J96" s="252"/>
      <c r="K96" s="253"/>
      <c r="L96" s="11"/>
      <c r="M96" s="7"/>
      <c r="N96" s="7"/>
      <c r="O96" s="7"/>
      <c r="P96" s="31"/>
      <c r="Q96" s="34"/>
      <c r="R96" s="7"/>
      <c r="S96" s="459"/>
      <c r="T96" s="460"/>
      <c r="U96" s="460"/>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220</v>
      </c>
      <c r="AY96" s="66" t="s">
        <v>220</v>
      </c>
      <c r="AZ96" s="1"/>
      <c r="BA96" s="1"/>
      <c r="BB96" s="1"/>
      <c r="BC96" s="1"/>
      <c r="BD96" s="1"/>
      <c r="BP96" s="15"/>
      <c r="BQ96" s="25" t="str">
        <f t="shared" si="12"/>
        <v/>
      </c>
      <c r="BR96" s="26" t="str">
        <f t="shared" si="11"/>
        <v/>
      </c>
      <c r="BS96" s="26" t="str">
        <f t="shared" si="13"/>
        <v/>
      </c>
      <c r="BT96" s="25" t="str">
        <f t="shared" si="14"/>
        <v/>
      </c>
      <c r="BU96" s="26" t="str">
        <f t="shared" si="15"/>
        <v/>
      </c>
      <c r="BV96" s="25" t="e">
        <f>IF(AND(#REF!="",#REF!="",#REF!="",#REF!=""),"",SUM(#REF!,#REF!,#REF!,#REF!,#REF!))</f>
        <v>#REF!</v>
      </c>
      <c r="BW96" s="26" t="str">
        <f t="shared" si="16"/>
        <v/>
      </c>
      <c r="BX96" s="25" t="str">
        <f t="shared" si="17"/>
        <v/>
      </c>
      <c r="BY96" s="26" t="str">
        <f t="shared" si="18"/>
        <v/>
      </c>
      <c r="BZ96" s="25" t="str">
        <f t="shared" si="19"/>
        <v/>
      </c>
      <c r="CA96" s="26" t="str">
        <f t="shared" si="20"/>
        <v/>
      </c>
      <c r="CB96" s="25" t="e">
        <f>IF(AND(#REF!="",#REF!="",#REF!="",#REF!=""),"",SUM(#REF!,#REF!,#REF!,#REF!,#REF!))</f>
        <v>#REF!</v>
      </c>
      <c r="CC96" s="26" t="str">
        <f t="shared" si="21"/>
        <v/>
      </c>
      <c r="CD96" s="23"/>
      <c r="CE96" s="23"/>
    </row>
    <row r="97" spans="1:83">
      <c r="A97" s="244">
        <v>91</v>
      </c>
      <c r="B97" s="245"/>
      <c r="C97" s="246"/>
      <c r="D97" s="247"/>
      <c r="E97" s="248"/>
      <c r="F97" s="249"/>
      <c r="G97" s="249"/>
      <c r="H97" s="250"/>
      <c r="I97" s="251"/>
      <c r="J97" s="252"/>
      <c r="K97" s="253"/>
      <c r="L97" s="11"/>
      <c r="M97" s="7"/>
      <c r="N97" s="7"/>
      <c r="O97" s="7"/>
      <c r="P97" s="31"/>
      <c r="Q97" s="34"/>
      <c r="R97" s="7"/>
      <c r="S97" s="459"/>
      <c r="T97" s="460"/>
      <c r="U97" s="460"/>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220</v>
      </c>
      <c r="AY97" s="66" t="s">
        <v>220</v>
      </c>
      <c r="AZ97" s="1"/>
      <c r="BA97" s="1"/>
      <c r="BB97" s="1"/>
      <c r="BC97" s="1"/>
      <c r="BD97" s="1"/>
      <c r="BP97" s="15"/>
      <c r="BQ97" s="25" t="str">
        <f t="shared" si="12"/>
        <v/>
      </c>
      <c r="BR97" s="26" t="str">
        <f t="shared" si="11"/>
        <v/>
      </c>
      <c r="BS97" s="26" t="str">
        <f t="shared" si="13"/>
        <v/>
      </c>
      <c r="BT97" s="25" t="str">
        <f t="shared" si="14"/>
        <v/>
      </c>
      <c r="BU97" s="26" t="str">
        <f t="shared" si="15"/>
        <v/>
      </c>
      <c r="BV97" s="25" t="e">
        <f>IF(AND(#REF!="",#REF!="",#REF!="",#REF!=""),"",SUM(#REF!,#REF!,#REF!,#REF!,#REF!))</f>
        <v>#REF!</v>
      </c>
      <c r="BW97" s="26" t="str">
        <f t="shared" si="16"/>
        <v/>
      </c>
      <c r="BX97" s="25" t="str">
        <f t="shared" si="17"/>
        <v/>
      </c>
      <c r="BY97" s="26" t="str">
        <f t="shared" si="18"/>
        <v/>
      </c>
      <c r="BZ97" s="25" t="str">
        <f t="shared" si="19"/>
        <v/>
      </c>
      <c r="CA97" s="26" t="str">
        <f t="shared" si="20"/>
        <v/>
      </c>
      <c r="CB97" s="25" t="e">
        <f>IF(AND(#REF!="",#REF!="",#REF!="",#REF!=""),"",SUM(#REF!,#REF!,#REF!,#REF!,#REF!))</f>
        <v>#REF!</v>
      </c>
      <c r="CC97" s="26" t="str">
        <f t="shared" si="21"/>
        <v/>
      </c>
      <c r="CD97" s="23"/>
      <c r="CE97" s="23"/>
    </row>
    <row r="98" spans="1:83">
      <c r="A98" s="244">
        <v>92</v>
      </c>
      <c r="B98" s="245"/>
      <c r="C98" s="246"/>
      <c r="D98" s="247"/>
      <c r="E98" s="248"/>
      <c r="F98" s="249"/>
      <c r="G98" s="249"/>
      <c r="H98" s="250"/>
      <c r="I98" s="251"/>
      <c r="J98" s="252"/>
      <c r="K98" s="253"/>
      <c r="L98" s="11"/>
      <c r="M98" s="7"/>
      <c r="N98" s="7"/>
      <c r="O98" s="7"/>
      <c r="P98" s="31"/>
      <c r="Q98" s="34"/>
      <c r="R98" s="7"/>
      <c r="S98" s="459"/>
      <c r="T98" s="460"/>
      <c r="U98" s="460"/>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220</v>
      </c>
      <c r="AY98" s="66" t="s">
        <v>220</v>
      </c>
      <c r="AZ98" s="1"/>
      <c r="BA98" s="1"/>
      <c r="BB98" s="1"/>
      <c r="BC98" s="1"/>
      <c r="BD98" s="1"/>
      <c r="BP98" s="15"/>
      <c r="BQ98" s="25" t="str">
        <f t="shared" si="12"/>
        <v/>
      </c>
      <c r="BR98" s="26" t="str">
        <f t="shared" si="11"/>
        <v/>
      </c>
      <c r="BS98" s="26" t="str">
        <f t="shared" si="13"/>
        <v/>
      </c>
      <c r="BT98" s="25" t="str">
        <f t="shared" si="14"/>
        <v/>
      </c>
      <c r="BU98" s="26" t="str">
        <f t="shared" si="15"/>
        <v/>
      </c>
      <c r="BV98" s="25" t="e">
        <f>IF(AND(#REF!="",#REF!="",#REF!="",#REF!=""),"",SUM(#REF!,#REF!,#REF!,#REF!,#REF!))</f>
        <v>#REF!</v>
      </c>
      <c r="BW98" s="26" t="str">
        <f t="shared" si="16"/>
        <v/>
      </c>
      <c r="BX98" s="25" t="str">
        <f t="shared" si="17"/>
        <v/>
      </c>
      <c r="BY98" s="26" t="str">
        <f t="shared" si="18"/>
        <v/>
      </c>
      <c r="BZ98" s="25" t="str">
        <f t="shared" si="19"/>
        <v/>
      </c>
      <c r="CA98" s="26" t="str">
        <f t="shared" si="20"/>
        <v/>
      </c>
      <c r="CB98" s="25" t="e">
        <f>IF(AND(#REF!="",#REF!="",#REF!="",#REF!=""),"",SUM(#REF!,#REF!,#REF!,#REF!,#REF!))</f>
        <v>#REF!</v>
      </c>
      <c r="CC98" s="26" t="str">
        <f t="shared" si="21"/>
        <v/>
      </c>
      <c r="CD98" s="23"/>
      <c r="CE98" s="23"/>
    </row>
    <row r="99" spans="1:83">
      <c r="A99" s="244">
        <v>93</v>
      </c>
      <c r="B99" s="245"/>
      <c r="C99" s="246"/>
      <c r="D99" s="247"/>
      <c r="E99" s="248"/>
      <c r="F99" s="249"/>
      <c r="G99" s="249"/>
      <c r="H99" s="250"/>
      <c r="I99" s="251"/>
      <c r="J99" s="252"/>
      <c r="K99" s="253"/>
      <c r="L99" s="11"/>
      <c r="M99" s="7"/>
      <c r="N99" s="7"/>
      <c r="O99" s="7"/>
      <c r="P99" s="31"/>
      <c r="Q99" s="34"/>
      <c r="R99" s="7"/>
      <c r="S99" s="459"/>
      <c r="T99" s="460"/>
      <c r="U99" s="460"/>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220</v>
      </c>
      <c r="AY99" s="66" t="s">
        <v>220</v>
      </c>
      <c r="AZ99" s="1"/>
      <c r="BA99" s="1"/>
      <c r="BB99" s="1"/>
      <c r="BC99" s="1"/>
      <c r="BD99" s="1"/>
      <c r="BP99" s="15"/>
      <c r="BQ99" s="25" t="str">
        <f t="shared" si="12"/>
        <v/>
      </c>
      <c r="BR99" s="26" t="str">
        <f t="shared" si="11"/>
        <v/>
      </c>
      <c r="BS99" s="26" t="str">
        <f t="shared" si="13"/>
        <v/>
      </c>
      <c r="BT99" s="25" t="str">
        <f t="shared" si="14"/>
        <v/>
      </c>
      <c r="BU99" s="26" t="str">
        <f t="shared" si="15"/>
        <v/>
      </c>
      <c r="BV99" s="25" t="e">
        <f>IF(AND(#REF!="",#REF!="",#REF!="",#REF!=""),"",SUM(#REF!,#REF!,#REF!,#REF!,#REF!))</f>
        <v>#REF!</v>
      </c>
      <c r="BW99" s="26" t="str">
        <f t="shared" si="16"/>
        <v/>
      </c>
      <c r="BX99" s="25" t="str">
        <f t="shared" si="17"/>
        <v/>
      </c>
      <c r="BY99" s="26" t="str">
        <f t="shared" si="18"/>
        <v/>
      </c>
      <c r="BZ99" s="25" t="str">
        <f t="shared" si="19"/>
        <v/>
      </c>
      <c r="CA99" s="26" t="str">
        <f t="shared" si="20"/>
        <v/>
      </c>
      <c r="CB99" s="25" t="e">
        <f>IF(AND(#REF!="",#REF!="",#REF!="",#REF!=""),"",SUM(#REF!,#REF!,#REF!,#REF!,#REF!))</f>
        <v>#REF!</v>
      </c>
      <c r="CC99" s="26" t="str">
        <f t="shared" si="21"/>
        <v/>
      </c>
      <c r="CD99" s="23"/>
      <c r="CE99" s="23"/>
    </row>
    <row r="100" spans="1:83">
      <c r="A100" s="244">
        <v>94</v>
      </c>
      <c r="B100" s="245"/>
      <c r="C100" s="246"/>
      <c r="D100" s="247"/>
      <c r="E100" s="248"/>
      <c r="F100" s="249"/>
      <c r="G100" s="249"/>
      <c r="H100" s="250"/>
      <c r="I100" s="251"/>
      <c r="J100" s="252"/>
      <c r="K100" s="253"/>
      <c r="L100" s="11"/>
      <c r="M100" s="7"/>
      <c r="N100" s="7"/>
      <c r="O100" s="7"/>
      <c r="P100" s="31"/>
      <c r="Q100" s="34"/>
      <c r="R100" s="7"/>
      <c r="S100" s="459"/>
      <c r="T100" s="460"/>
      <c r="U100" s="460"/>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220</v>
      </c>
      <c r="AY100" s="66" t="s">
        <v>220</v>
      </c>
      <c r="AZ100" s="1"/>
      <c r="BA100" s="1"/>
      <c r="BB100" s="1"/>
      <c r="BC100" s="1"/>
      <c r="BD100" s="1"/>
      <c r="BP100" s="15"/>
      <c r="BQ100" s="25" t="str">
        <f t="shared" si="12"/>
        <v/>
      </c>
      <c r="BR100" s="26" t="str">
        <f t="shared" si="11"/>
        <v/>
      </c>
      <c r="BS100" s="26" t="str">
        <f t="shared" si="13"/>
        <v/>
      </c>
      <c r="BT100" s="25" t="str">
        <f t="shared" si="14"/>
        <v/>
      </c>
      <c r="BU100" s="26" t="str">
        <f t="shared" si="15"/>
        <v/>
      </c>
      <c r="BV100" s="25" t="e">
        <f>IF(AND(#REF!="",#REF!="",#REF!="",#REF!=""),"",SUM(#REF!,#REF!,#REF!,#REF!,#REF!))</f>
        <v>#REF!</v>
      </c>
      <c r="BW100" s="26" t="str">
        <f t="shared" si="16"/>
        <v/>
      </c>
      <c r="BX100" s="25" t="str">
        <f t="shared" si="17"/>
        <v/>
      </c>
      <c r="BY100" s="26" t="str">
        <f t="shared" si="18"/>
        <v/>
      </c>
      <c r="BZ100" s="25" t="str">
        <f t="shared" si="19"/>
        <v/>
      </c>
      <c r="CA100" s="26" t="str">
        <f t="shared" si="20"/>
        <v/>
      </c>
      <c r="CB100" s="25" t="e">
        <f>IF(AND(#REF!="",#REF!="",#REF!="",#REF!=""),"",SUM(#REF!,#REF!,#REF!,#REF!,#REF!))</f>
        <v>#REF!</v>
      </c>
      <c r="CC100" s="26" t="str">
        <f t="shared" si="21"/>
        <v/>
      </c>
      <c r="CD100" s="23"/>
      <c r="CE100" s="23"/>
    </row>
    <row r="101" spans="1:83">
      <c r="A101" s="244">
        <v>95</v>
      </c>
      <c r="B101" s="245"/>
      <c r="C101" s="246"/>
      <c r="D101" s="247"/>
      <c r="E101" s="248"/>
      <c r="F101" s="249"/>
      <c r="G101" s="249"/>
      <c r="H101" s="250"/>
      <c r="I101" s="251"/>
      <c r="J101" s="252"/>
      <c r="K101" s="253"/>
      <c r="L101" s="11"/>
      <c r="M101" s="7"/>
      <c r="N101" s="7"/>
      <c r="O101" s="7"/>
      <c r="P101" s="31"/>
      <c r="Q101" s="34"/>
      <c r="R101" s="7"/>
      <c r="S101" s="459"/>
      <c r="T101" s="460"/>
      <c r="U101" s="460"/>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220</v>
      </c>
      <c r="AY101" s="66" t="s">
        <v>220</v>
      </c>
      <c r="AZ101" s="1"/>
      <c r="BA101" s="1"/>
      <c r="BB101" s="1"/>
      <c r="BC101" s="1"/>
      <c r="BD101" s="1"/>
      <c r="BP101" s="15"/>
      <c r="BQ101" s="25" t="str">
        <f t="shared" si="12"/>
        <v/>
      </c>
      <c r="BR101" s="26" t="str">
        <f t="shared" si="11"/>
        <v/>
      </c>
      <c r="BS101" s="26" t="str">
        <f t="shared" si="13"/>
        <v/>
      </c>
      <c r="BT101" s="25" t="str">
        <f t="shared" si="14"/>
        <v/>
      </c>
      <c r="BU101" s="26" t="str">
        <f t="shared" si="15"/>
        <v/>
      </c>
      <c r="BV101" s="25" t="e">
        <f>IF(AND(#REF!="",#REF!="",#REF!="",#REF!=""),"",SUM(#REF!,#REF!,#REF!,#REF!,#REF!))</f>
        <v>#REF!</v>
      </c>
      <c r="BW101" s="26" t="str">
        <f t="shared" si="16"/>
        <v/>
      </c>
      <c r="BX101" s="25" t="str">
        <f t="shared" si="17"/>
        <v/>
      </c>
      <c r="BY101" s="26" t="str">
        <f t="shared" si="18"/>
        <v/>
      </c>
      <c r="BZ101" s="25" t="str">
        <f t="shared" si="19"/>
        <v/>
      </c>
      <c r="CA101" s="26" t="str">
        <f t="shared" si="20"/>
        <v/>
      </c>
      <c r="CB101" s="25" t="e">
        <f>IF(AND(#REF!="",#REF!="",#REF!="",#REF!=""),"",SUM(#REF!,#REF!,#REF!,#REF!,#REF!))</f>
        <v>#REF!</v>
      </c>
      <c r="CC101" s="26" t="str">
        <f t="shared" si="21"/>
        <v/>
      </c>
      <c r="CD101" s="23"/>
      <c r="CE101" s="23"/>
    </row>
    <row r="102" spans="1:83">
      <c r="A102" s="244">
        <v>96</v>
      </c>
      <c r="B102" s="245"/>
      <c r="C102" s="246"/>
      <c r="D102" s="247"/>
      <c r="E102" s="248"/>
      <c r="F102" s="249"/>
      <c r="G102" s="249"/>
      <c r="H102" s="250"/>
      <c r="I102" s="251"/>
      <c r="J102" s="252"/>
      <c r="K102" s="253"/>
      <c r="L102" s="11"/>
      <c r="M102" s="7"/>
      <c r="N102" s="7"/>
      <c r="O102" s="7"/>
      <c r="P102" s="31"/>
      <c r="Q102" s="34"/>
      <c r="R102" s="7"/>
      <c r="S102" s="459"/>
      <c r="T102" s="460"/>
      <c r="U102" s="460"/>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220</v>
      </c>
      <c r="AY102" s="66" t="s">
        <v>220</v>
      </c>
      <c r="AZ102" s="1"/>
      <c r="BA102" s="1"/>
      <c r="BB102" s="1"/>
      <c r="BC102" s="1"/>
      <c r="BD102" s="1"/>
      <c r="BP102" s="15"/>
      <c r="BQ102" s="25" t="str">
        <f t="shared" si="12"/>
        <v/>
      </c>
      <c r="BR102" s="26" t="str">
        <f t="shared" si="11"/>
        <v/>
      </c>
      <c r="BS102" s="26" t="str">
        <f t="shared" si="13"/>
        <v/>
      </c>
      <c r="BT102" s="25" t="str">
        <f t="shared" si="14"/>
        <v/>
      </c>
      <c r="BU102" s="26" t="str">
        <f t="shared" si="15"/>
        <v/>
      </c>
      <c r="BV102" s="25" t="e">
        <f>IF(AND(#REF!="",#REF!="",#REF!="",#REF!=""),"",SUM(#REF!,#REF!,#REF!,#REF!,#REF!))</f>
        <v>#REF!</v>
      </c>
      <c r="BW102" s="26" t="str">
        <f t="shared" si="16"/>
        <v/>
      </c>
      <c r="BX102" s="25" t="str">
        <f t="shared" si="17"/>
        <v/>
      </c>
      <c r="BY102" s="26" t="str">
        <f t="shared" si="18"/>
        <v/>
      </c>
      <c r="BZ102" s="25" t="str">
        <f t="shared" si="19"/>
        <v/>
      </c>
      <c r="CA102" s="26" t="str">
        <f t="shared" si="20"/>
        <v/>
      </c>
      <c r="CB102" s="25" t="e">
        <f>IF(AND(#REF!="",#REF!="",#REF!="",#REF!=""),"",SUM(#REF!,#REF!,#REF!,#REF!,#REF!))</f>
        <v>#REF!</v>
      </c>
      <c r="CC102" s="26" t="str">
        <f t="shared" si="21"/>
        <v/>
      </c>
      <c r="CD102" s="23"/>
      <c r="CE102" s="23"/>
    </row>
    <row r="103" spans="1:83">
      <c r="A103" s="244">
        <v>97</v>
      </c>
      <c r="B103" s="245"/>
      <c r="C103" s="246"/>
      <c r="D103" s="247"/>
      <c r="E103" s="248"/>
      <c r="F103" s="249"/>
      <c r="G103" s="249"/>
      <c r="H103" s="250"/>
      <c r="I103" s="251"/>
      <c r="J103" s="252"/>
      <c r="K103" s="253"/>
      <c r="L103" s="11"/>
      <c r="M103" s="7"/>
      <c r="N103" s="7"/>
      <c r="O103" s="7"/>
      <c r="P103" s="31"/>
      <c r="Q103" s="34"/>
      <c r="R103" s="7"/>
      <c r="S103" s="459"/>
      <c r="T103" s="460"/>
      <c r="U103" s="460"/>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220</v>
      </c>
      <c r="AY103" s="66" t="s">
        <v>220</v>
      </c>
      <c r="AZ103" s="1"/>
      <c r="BA103" s="1"/>
      <c r="BB103" s="1"/>
      <c r="BC103" s="1"/>
      <c r="BD103" s="1"/>
      <c r="BP103" s="15"/>
      <c r="BQ103" s="25" t="str">
        <f t="shared" si="12"/>
        <v/>
      </c>
      <c r="BR103" s="26" t="str">
        <f t="shared" si="11"/>
        <v/>
      </c>
      <c r="BS103" s="26" t="str">
        <f t="shared" si="13"/>
        <v/>
      </c>
      <c r="BT103" s="25" t="str">
        <f t="shared" si="14"/>
        <v/>
      </c>
      <c r="BU103" s="26" t="str">
        <f t="shared" si="15"/>
        <v/>
      </c>
      <c r="BV103" s="25" t="e">
        <f>IF(AND(#REF!="",#REF!="",#REF!="",#REF!=""),"",SUM(#REF!,#REF!,#REF!,#REF!,#REF!))</f>
        <v>#REF!</v>
      </c>
      <c r="BW103" s="26" t="str">
        <f t="shared" si="16"/>
        <v/>
      </c>
      <c r="BX103" s="25" t="str">
        <f t="shared" si="17"/>
        <v/>
      </c>
      <c r="BY103" s="26" t="str">
        <f t="shared" si="18"/>
        <v/>
      </c>
      <c r="BZ103" s="25" t="str">
        <f t="shared" si="19"/>
        <v/>
      </c>
      <c r="CA103" s="26" t="str">
        <f t="shared" si="20"/>
        <v/>
      </c>
      <c r="CB103" s="25" t="e">
        <f>IF(AND(#REF!="",#REF!="",#REF!="",#REF!=""),"",SUM(#REF!,#REF!,#REF!,#REF!,#REF!))</f>
        <v>#REF!</v>
      </c>
      <c r="CC103" s="26" t="str">
        <f t="shared" si="21"/>
        <v/>
      </c>
      <c r="CD103" s="23"/>
      <c r="CE103" s="23"/>
    </row>
    <row r="104" spans="1:83">
      <c r="A104" s="244">
        <v>98</v>
      </c>
      <c r="B104" s="245"/>
      <c r="C104" s="246"/>
      <c r="D104" s="247"/>
      <c r="E104" s="248"/>
      <c r="F104" s="249"/>
      <c r="G104" s="249"/>
      <c r="H104" s="250"/>
      <c r="I104" s="251"/>
      <c r="J104" s="252"/>
      <c r="K104" s="253"/>
      <c r="L104" s="11"/>
      <c r="M104" s="7"/>
      <c r="N104" s="7"/>
      <c r="O104" s="7"/>
      <c r="P104" s="31"/>
      <c r="Q104" s="34"/>
      <c r="R104" s="7"/>
      <c r="S104" s="459"/>
      <c r="T104" s="460"/>
      <c r="U104" s="460"/>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220</v>
      </c>
      <c r="AY104" s="66" t="s">
        <v>220</v>
      </c>
      <c r="AZ104" s="1"/>
      <c r="BA104" s="1"/>
      <c r="BB104" s="1"/>
      <c r="BC104" s="1"/>
      <c r="BD104" s="1"/>
      <c r="BP104" s="15"/>
      <c r="BQ104" s="25" t="str">
        <f t="shared" si="12"/>
        <v/>
      </c>
      <c r="BR104" s="26" t="str">
        <f t="shared" si="11"/>
        <v/>
      </c>
      <c r="BS104" s="26" t="str">
        <f t="shared" si="13"/>
        <v/>
      </c>
      <c r="BT104" s="25" t="str">
        <f t="shared" si="14"/>
        <v/>
      </c>
      <c r="BU104" s="26" t="str">
        <f t="shared" si="15"/>
        <v/>
      </c>
      <c r="BV104" s="25" t="e">
        <f>IF(AND(#REF!="",#REF!="",#REF!="",#REF!=""),"",SUM(#REF!,#REF!,#REF!,#REF!,#REF!))</f>
        <v>#REF!</v>
      </c>
      <c r="BW104" s="26" t="str">
        <f t="shared" si="16"/>
        <v/>
      </c>
      <c r="BX104" s="25" t="str">
        <f t="shared" si="17"/>
        <v/>
      </c>
      <c r="BY104" s="26" t="str">
        <f t="shared" si="18"/>
        <v/>
      </c>
      <c r="BZ104" s="25" t="str">
        <f t="shared" si="19"/>
        <v/>
      </c>
      <c r="CA104" s="26" t="str">
        <f t="shared" si="20"/>
        <v/>
      </c>
      <c r="CB104" s="25" t="e">
        <f>IF(AND(#REF!="",#REF!="",#REF!="",#REF!=""),"",SUM(#REF!,#REF!,#REF!,#REF!,#REF!))</f>
        <v>#REF!</v>
      </c>
      <c r="CC104" s="26" t="str">
        <f t="shared" si="21"/>
        <v/>
      </c>
      <c r="CD104" s="23"/>
      <c r="CE104" s="23"/>
    </row>
    <row r="105" spans="1:83">
      <c r="A105" s="244">
        <v>99</v>
      </c>
      <c r="B105" s="245"/>
      <c r="C105" s="246"/>
      <c r="D105" s="247"/>
      <c r="E105" s="248"/>
      <c r="F105" s="249"/>
      <c r="G105" s="249"/>
      <c r="H105" s="250"/>
      <c r="I105" s="251"/>
      <c r="J105" s="252"/>
      <c r="K105" s="253"/>
      <c r="L105" s="11"/>
      <c r="M105" s="7"/>
      <c r="N105" s="7"/>
      <c r="O105" s="7"/>
      <c r="P105" s="31"/>
      <c r="Q105" s="34"/>
      <c r="R105" s="7"/>
      <c r="S105" s="459"/>
      <c r="T105" s="460"/>
      <c r="U105" s="460"/>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220</v>
      </c>
      <c r="AY105" s="66" t="s">
        <v>220</v>
      </c>
      <c r="AZ105" s="1"/>
      <c r="BA105" s="1"/>
      <c r="BB105" s="1"/>
      <c r="BC105" s="1"/>
      <c r="BD105" s="1"/>
      <c r="BP105" s="15"/>
      <c r="BQ105" s="25" t="str">
        <f t="shared" si="12"/>
        <v/>
      </c>
      <c r="BR105" s="26" t="str">
        <f t="shared" si="11"/>
        <v/>
      </c>
      <c r="BS105" s="26" t="str">
        <f t="shared" si="13"/>
        <v/>
      </c>
      <c r="BT105" s="25" t="str">
        <f t="shared" si="14"/>
        <v/>
      </c>
      <c r="BU105" s="26" t="str">
        <f t="shared" si="15"/>
        <v/>
      </c>
      <c r="BV105" s="25" t="e">
        <f>IF(AND(#REF!="",#REF!="",#REF!="",#REF!=""),"",SUM(#REF!,#REF!,#REF!,#REF!,#REF!))</f>
        <v>#REF!</v>
      </c>
      <c r="BW105" s="26" t="str">
        <f t="shared" si="16"/>
        <v/>
      </c>
      <c r="BX105" s="25" t="str">
        <f t="shared" si="17"/>
        <v/>
      </c>
      <c r="BY105" s="26" t="str">
        <f t="shared" si="18"/>
        <v/>
      </c>
      <c r="BZ105" s="25" t="str">
        <f t="shared" si="19"/>
        <v/>
      </c>
      <c r="CA105" s="26" t="str">
        <f t="shared" si="20"/>
        <v/>
      </c>
      <c r="CB105" s="25" t="e">
        <f>IF(AND(#REF!="",#REF!="",#REF!="",#REF!=""),"",SUM(#REF!,#REF!,#REF!,#REF!,#REF!))</f>
        <v>#REF!</v>
      </c>
      <c r="CC105" s="26" t="str">
        <f t="shared" si="21"/>
        <v/>
      </c>
      <c r="CD105" s="23"/>
      <c r="CE105" s="23"/>
    </row>
    <row r="106" spans="1:83">
      <c r="A106" s="244">
        <v>100</v>
      </c>
      <c r="B106" s="245"/>
      <c r="C106" s="246"/>
      <c r="D106" s="247"/>
      <c r="E106" s="248"/>
      <c r="F106" s="249"/>
      <c r="G106" s="249"/>
      <c r="H106" s="250"/>
      <c r="I106" s="251"/>
      <c r="J106" s="252"/>
      <c r="K106" s="253"/>
      <c r="L106" s="11"/>
      <c r="M106" s="7"/>
      <c r="N106" s="7"/>
      <c r="O106" s="7"/>
      <c r="P106" s="31"/>
      <c r="Q106" s="34"/>
      <c r="R106" s="7"/>
      <c r="S106" s="459"/>
      <c r="T106" s="460"/>
      <c r="U106" s="460"/>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220</v>
      </c>
      <c r="AY106" s="66" t="s">
        <v>220</v>
      </c>
      <c r="AZ106" s="1"/>
      <c r="BA106" s="1"/>
      <c r="BB106" s="1"/>
      <c r="BC106" s="1"/>
      <c r="BD106" s="1"/>
      <c r="BP106" s="15"/>
      <c r="BQ106" s="25" t="str">
        <f t="shared" si="12"/>
        <v/>
      </c>
      <c r="BR106" s="26" t="str">
        <f t="shared" si="11"/>
        <v/>
      </c>
      <c r="BS106" s="26" t="str">
        <f t="shared" si="13"/>
        <v/>
      </c>
      <c r="BT106" s="25" t="str">
        <f t="shared" si="14"/>
        <v/>
      </c>
      <c r="BU106" s="26" t="str">
        <f t="shared" si="15"/>
        <v/>
      </c>
      <c r="BV106" s="25" t="e">
        <f>IF(AND(#REF!="",#REF!="",#REF!="",#REF!=""),"",SUM(#REF!,#REF!,#REF!,#REF!,#REF!))</f>
        <v>#REF!</v>
      </c>
      <c r="BW106" s="26" t="str">
        <f t="shared" si="16"/>
        <v/>
      </c>
      <c r="BX106" s="25" t="str">
        <f t="shared" si="17"/>
        <v/>
      </c>
      <c r="BY106" s="26" t="str">
        <f t="shared" si="18"/>
        <v/>
      </c>
      <c r="BZ106" s="25" t="str">
        <f t="shared" si="19"/>
        <v/>
      </c>
      <c r="CA106" s="26" t="str">
        <f t="shared" si="20"/>
        <v/>
      </c>
      <c r="CB106" s="25" t="e">
        <f>IF(AND(#REF!="",#REF!="",#REF!="",#REF!=""),"",SUM(#REF!,#REF!,#REF!,#REF!,#REF!))</f>
        <v>#REF!</v>
      </c>
      <c r="CC106" s="26" t="str">
        <f t="shared" si="21"/>
        <v/>
      </c>
      <c r="CD106" s="23"/>
      <c r="CE106" s="23"/>
    </row>
    <row r="107" spans="1:83">
      <c r="A107" s="244">
        <v>101</v>
      </c>
      <c r="B107" s="245"/>
      <c r="C107" s="246"/>
      <c r="D107" s="247"/>
      <c r="E107" s="248"/>
      <c r="F107" s="249"/>
      <c r="G107" s="249"/>
      <c r="H107" s="250"/>
      <c r="I107" s="251"/>
      <c r="J107" s="252"/>
      <c r="K107" s="253"/>
      <c r="L107" s="11"/>
      <c r="M107" s="7"/>
      <c r="N107" s="7"/>
      <c r="O107" s="7"/>
      <c r="P107" s="31"/>
      <c r="Q107" s="34"/>
      <c r="R107" s="7"/>
      <c r="S107" s="459"/>
      <c r="T107" s="460"/>
      <c r="U107" s="460"/>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220</v>
      </c>
      <c r="AY107" s="66" t="s">
        <v>220</v>
      </c>
      <c r="AZ107" s="1"/>
      <c r="BA107" s="1"/>
      <c r="BB107" s="1"/>
      <c r="BC107" s="1"/>
      <c r="BD107" s="1"/>
      <c r="BP107" s="15"/>
      <c r="BQ107" s="25" t="str">
        <f t="shared" si="12"/>
        <v/>
      </c>
      <c r="BR107" s="26" t="str">
        <f t="shared" si="11"/>
        <v/>
      </c>
      <c r="BS107" s="26" t="str">
        <f t="shared" si="13"/>
        <v/>
      </c>
      <c r="BT107" s="25" t="str">
        <f t="shared" si="14"/>
        <v/>
      </c>
      <c r="BU107" s="26" t="str">
        <f t="shared" si="15"/>
        <v/>
      </c>
      <c r="BV107" s="25" t="e">
        <f>IF(AND(#REF!="",#REF!="",#REF!="",#REF!=""),"",SUM(#REF!,#REF!,#REF!,#REF!,#REF!))</f>
        <v>#REF!</v>
      </c>
      <c r="BW107" s="26" t="str">
        <f t="shared" si="16"/>
        <v/>
      </c>
      <c r="BX107" s="25" t="str">
        <f t="shared" si="17"/>
        <v/>
      </c>
      <c r="BY107" s="26" t="str">
        <f t="shared" si="18"/>
        <v/>
      </c>
      <c r="BZ107" s="25" t="str">
        <f t="shared" si="19"/>
        <v/>
      </c>
      <c r="CA107" s="26" t="str">
        <f t="shared" si="20"/>
        <v/>
      </c>
      <c r="CB107" s="25" t="e">
        <f>IF(AND(#REF!="",#REF!="",#REF!="",#REF!=""),"",SUM(#REF!,#REF!,#REF!,#REF!,#REF!))</f>
        <v>#REF!</v>
      </c>
      <c r="CC107" s="26" t="str">
        <f t="shared" si="21"/>
        <v/>
      </c>
      <c r="CD107" s="23"/>
      <c r="CE107" s="23"/>
    </row>
    <row r="108" spans="1:83">
      <c r="A108" s="244">
        <v>102</v>
      </c>
      <c r="B108" s="245"/>
      <c r="C108" s="246"/>
      <c r="D108" s="247"/>
      <c r="E108" s="248"/>
      <c r="F108" s="249"/>
      <c r="G108" s="249"/>
      <c r="H108" s="250"/>
      <c r="I108" s="251"/>
      <c r="J108" s="252"/>
      <c r="K108" s="253"/>
      <c r="L108" s="11"/>
      <c r="M108" s="7"/>
      <c r="N108" s="7"/>
      <c r="O108" s="7"/>
      <c r="P108" s="31"/>
      <c r="Q108" s="34"/>
      <c r="R108" s="7"/>
      <c r="S108" s="459"/>
      <c r="T108" s="460"/>
      <c r="U108" s="460"/>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220</v>
      </c>
      <c r="AY108" s="66" t="s">
        <v>220</v>
      </c>
      <c r="AZ108" s="1"/>
      <c r="BA108" s="1"/>
      <c r="BB108" s="1"/>
      <c r="BC108" s="1"/>
      <c r="BD108" s="1"/>
      <c r="BP108" s="15"/>
      <c r="BQ108" s="25" t="str">
        <f t="shared" si="12"/>
        <v/>
      </c>
      <c r="BR108" s="26" t="str">
        <f t="shared" si="11"/>
        <v/>
      </c>
      <c r="BS108" s="26" t="str">
        <f t="shared" si="13"/>
        <v/>
      </c>
      <c r="BT108" s="25" t="str">
        <f t="shared" si="14"/>
        <v/>
      </c>
      <c r="BU108" s="26" t="str">
        <f t="shared" si="15"/>
        <v/>
      </c>
      <c r="BV108" s="25" t="e">
        <f>IF(AND(#REF!="",#REF!="",#REF!="",#REF!=""),"",SUM(#REF!,#REF!,#REF!,#REF!,#REF!))</f>
        <v>#REF!</v>
      </c>
      <c r="BW108" s="26" t="str">
        <f t="shared" si="16"/>
        <v/>
      </c>
      <c r="BX108" s="25" t="str">
        <f t="shared" si="17"/>
        <v/>
      </c>
      <c r="BY108" s="26" t="str">
        <f t="shared" si="18"/>
        <v/>
      </c>
      <c r="BZ108" s="25" t="str">
        <f t="shared" si="19"/>
        <v/>
      </c>
      <c r="CA108" s="26" t="str">
        <f t="shared" si="20"/>
        <v/>
      </c>
      <c r="CB108" s="25" t="e">
        <f>IF(AND(#REF!="",#REF!="",#REF!="",#REF!=""),"",SUM(#REF!,#REF!,#REF!,#REF!,#REF!))</f>
        <v>#REF!</v>
      </c>
      <c r="CC108" s="26" t="str">
        <f t="shared" si="21"/>
        <v/>
      </c>
      <c r="CD108" s="23"/>
      <c r="CE108" s="23"/>
    </row>
    <row r="109" spans="1:83">
      <c r="A109" s="244">
        <v>103</v>
      </c>
      <c r="B109" s="245"/>
      <c r="C109" s="246"/>
      <c r="D109" s="247"/>
      <c r="E109" s="248"/>
      <c r="F109" s="249"/>
      <c r="G109" s="249"/>
      <c r="H109" s="250"/>
      <c r="I109" s="251"/>
      <c r="J109" s="252"/>
      <c r="K109" s="253"/>
      <c r="L109" s="11"/>
      <c r="M109" s="7"/>
      <c r="N109" s="7"/>
      <c r="O109" s="7"/>
      <c r="P109" s="31"/>
      <c r="Q109" s="34"/>
      <c r="R109" s="7"/>
      <c r="S109" s="459"/>
      <c r="T109" s="460"/>
      <c r="U109" s="460"/>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220</v>
      </c>
      <c r="AY109" s="66" t="s">
        <v>220</v>
      </c>
      <c r="AZ109" s="1"/>
      <c r="BA109" s="1"/>
      <c r="BB109" s="1"/>
      <c r="BC109" s="1"/>
      <c r="BD109" s="1"/>
      <c r="BP109" s="15"/>
      <c r="BQ109" s="25" t="str">
        <f t="shared" si="12"/>
        <v/>
      </c>
      <c r="BR109" s="26" t="str">
        <f t="shared" si="11"/>
        <v/>
      </c>
      <c r="BS109" s="26" t="str">
        <f t="shared" si="13"/>
        <v/>
      </c>
      <c r="BT109" s="25" t="str">
        <f t="shared" si="14"/>
        <v/>
      </c>
      <c r="BU109" s="26" t="str">
        <f t="shared" si="15"/>
        <v/>
      </c>
      <c r="BV109" s="25" t="e">
        <f>IF(AND(#REF!="",#REF!="",#REF!="",#REF!=""),"",SUM(#REF!,#REF!,#REF!,#REF!,#REF!))</f>
        <v>#REF!</v>
      </c>
      <c r="BW109" s="26" t="str">
        <f t="shared" si="16"/>
        <v/>
      </c>
      <c r="BX109" s="25" t="str">
        <f t="shared" si="17"/>
        <v/>
      </c>
      <c r="BY109" s="26" t="str">
        <f t="shared" si="18"/>
        <v/>
      </c>
      <c r="BZ109" s="25" t="str">
        <f t="shared" si="19"/>
        <v/>
      </c>
      <c r="CA109" s="26" t="str">
        <f t="shared" si="20"/>
        <v/>
      </c>
      <c r="CB109" s="25" t="e">
        <f>IF(AND(#REF!="",#REF!="",#REF!="",#REF!=""),"",SUM(#REF!,#REF!,#REF!,#REF!,#REF!))</f>
        <v>#REF!</v>
      </c>
      <c r="CC109" s="26" t="str">
        <f t="shared" si="21"/>
        <v/>
      </c>
      <c r="CD109" s="23"/>
      <c r="CE109" s="23"/>
    </row>
    <row r="110" spans="1:83">
      <c r="A110" s="244">
        <v>104</v>
      </c>
      <c r="B110" s="245"/>
      <c r="C110" s="246"/>
      <c r="D110" s="247"/>
      <c r="E110" s="248"/>
      <c r="F110" s="249"/>
      <c r="G110" s="249"/>
      <c r="H110" s="250"/>
      <c r="I110" s="251"/>
      <c r="J110" s="252"/>
      <c r="K110" s="253"/>
      <c r="L110" s="11"/>
      <c r="M110" s="7"/>
      <c r="N110" s="7"/>
      <c r="O110" s="7"/>
      <c r="P110" s="31"/>
      <c r="Q110" s="34"/>
      <c r="R110" s="7"/>
      <c r="S110" s="459"/>
      <c r="T110" s="460"/>
      <c r="U110" s="460"/>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220</v>
      </c>
      <c r="AY110" s="66" t="s">
        <v>220</v>
      </c>
      <c r="AZ110" s="1"/>
      <c r="BA110" s="1"/>
      <c r="BB110" s="1"/>
      <c r="BC110" s="1"/>
      <c r="BD110" s="1"/>
      <c r="BP110" s="15"/>
      <c r="BQ110" s="25" t="str">
        <f t="shared" si="12"/>
        <v/>
      </c>
      <c r="BR110" s="26" t="str">
        <f t="shared" si="11"/>
        <v/>
      </c>
      <c r="BS110" s="26" t="str">
        <f t="shared" si="13"/>
        <v/>
      </c>
      <c r="BT110" s="25" t="str">
        <f t="shared" si="14"/>
        <v/>
      </c>
      <c r="BU110" s="26" t="str">
        <f t="shared" si="15"/>
        <v/>
      </c>
      <c r="BV110" s="25" t="e">
        <f>IF(AND(#REF!="",#REF!="",#REF!="",#REF!=""),"",SUM(#REF!,#REF!,#REF!,#REF!,#REF!))</f>
        <v>#REF!</v>
      </c>
      <c r="BW110" s="26" t="str">
        <f t="shared" si="16"/>
        <v/>
      </c>
      <c r="BX110" s="25" t="str">
        <f t="shared" si="17"/>
        <v/>
      </c>
      <c r="BY110" s="26" t="str">
        <f t="shared" si="18"/>
        <v/>
      </c>
      <c r="BZ110" s="25" t="str">
        <f t="shared" si="19"/>
        <v/>
      </c>
      <c r="CA110" s="26" t="str">
        <f t="shared" si="20"/>
        <v/>
      </c>
      <c r="CB110" s="25" t="e">
        <f>IF(AND(#REF!="",#REF!="",#REF!="",#REF!=""),"",SUM(#REF!,#REF!,#REF!,#REF!,#REF!))</f>
        <v>#REF!</v>
      </c>
      <c r="CC110" s="26" t="str">
        <f t="shared" si="21"/>
        <v/>
      </c>
      <c r="CD110" s="23"/>
      <c r="CE110" s="23"/>
    </row>
    <row r="111" spans="1:83">
      <c r="A111" s="244">
        <v>105</v>
      </c>
      <c r="B111" s="245"/>
      <c r="C111" s="246"/>
      <c r="D111" s="247"/>
      <c r="E111" s="248"/>
      <c r="F111" s="249"/>
      <c r="G111" s="249"/>
      <c r="H111" s="250"/>
      <c r="I111" s="251"/>
      <c r="J111" s="252"/>
      <c r="K111" s="253"/>
      <c r="L111" s="11"/>
      <c r="M111" s="7"/>
      <c r="N111" s="7"/>
      <c r="O111" s="7"/>
      <c r="P111" s="31"/>
      <c r="Q111" s="34"/>
      <c r="R111" s="7"/>
      <c r="S111" s="459"/>
      <c r="T111" s="460"/>
      <c r="U111" s="460"/>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220</v>
      </c>
      <c r="AY111" s="66" t="s">
        <v>220</v>
      </c>
      <c r="AZ111" s="1"/>
      <c r="BA111" s="1"/>
      <c r="BB111" s="1"/>
      <c r="BC111" s="1"/>
      <c r="BD111" s="1"/>
      <c r="BP111" s="15"/>
      <c r="BQ111" s="25" t="str">
        <f t="shared" si="12"/>
        <v/>
      </c>
      <c r="BR111" s="26" t="str">
        <f t="shared" si="11"/>
        <v/>
      </c>
      <c r="BS111" s="26" t="str">
        <f t="shared" si="13"/>
        <v/>
      </c>
      <c r="BT111" s="25" t="str">
        <f t="shared" si="14"/>
        <v/>
      </c>
      <c r="BU111" s="26" t="str">
        <f t="shared" si="15"/>
        <v/>
      </c>
      <c r="BV111" s="25" t="e">
        <f>IF(AND(#REF!="",#REF!="",#REF!="",#REF!=""),"",SUM(#REF!,#REF!,#REF!,#REF!,#REF!))</f>
        <v>#REF!</v>
      </c>
      <c r="BW111" s="26" t="str">
        <f t="shared" si="16"/>
        <v/>
      </c>
      <c r="BX111" s="25" t="str">
        <f t="shared" si="17"/>
        <v/>
      </c>
      <c r="BY111" s="26" t="str">
        <f t="shared" si="18"/>
        <v/>
      </c>
      <c r="BZ111" s="25" t="str">
        <f t="shared" si="19"/>
        <v/>
      </c>
      <c r="CA111" s="26" t="str">
        <f t="shared" si="20"/>
        <v/>
      </c>
      <c r="CB111" s="25" t="e">
        <f>IF(AND(#REF!="",#REF!="",#REF!="",#REF!=""),"",SUM(#REF!,#REF!,#REF!,#REF!,#REF!))</f>
        <v>#REF!</v>
      </c>
      <c r="CC111" s="26" t="str">
        <f t="shared" si="21"/>
        <v/>
      </c>
      <c r="CD111" s="23"/>
      <c r="CE111" s="23"/>
    </row>
    <row r="112" spans="1:83">
      <c r="A112" s="244">
        <v>106</v>
      </c>
      <c r="B112" s="245"/>
      <c r="C112" s="246"/>
      <c r="D112" s="247"/>
      <c r="E112" s="248"/>
      <c r="F112" s="249"/>
      <c r="G112" s="249"/>
      <c r="H112" s="250"/>
      <c r="I112" s="251"/>
      <c r="J112" s="252"/>
      <c r="K112" s="253"/>
      <c r="L112" s="11"/>
      <c r="M112" s="7"/>
      <c r="N112" s="7"/>
      <c r="O112" s="7"/>
      <c r="P112" s="31"/>
      <c r="Q112" s="34"/>
      <c r="R112" s="7"/>
      <c r="S112" s="459"/>
      <c r="T112" s="460"/>
      <c r="U112" s="460"/>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220</v>
      </c>
      <c r="AY112" s="66" t="s">
        <v>220</v>
      </c>
      <c r="AZ112" s="1"/>
      <c r="BA112" s="1"/>
      <c r="BB112" s="1"/>
      <c r="BC112" s="1"/>
      <c r="BD112" s="1"/>
      <c r="BP112" s="15"/>
      <c r="BQ112" s="25" t="str">
        <f t="shared" si="12"/>
        <v/>
      </c>
      <c r="BR112" s="26" t="str">
        <f t="shared" si="11"/>
        <v/>
      </c>
      <c r="BS112" s="26" t="str">
        <f t="shared" si="13"/>
        <v/>
      </c>
      <c r="BT112" s="25" t="str">
        <f t="shared" si="14"/>
        <v/>
      </c>
      <c r="BU112" s="26" t="str">
        <f t="shared" si="15"/>
        <v/>
      </c>
      <c r="BV112" s="25" t="e">
        <f>IF(AND(#REF!="",#REF!="",#REF!="",#REF!=""),"",SUM(#REF!,#REF!,#REF!,#REF!,#REF!))</f>
        <v>#REF!</v>
      </c>
      <c r="BW112" s="26" t="str">
        <f t="shared" si="16"/>
        <v/>
      </c>
      <c r="BX112" s="25" t="str">
        <f t="shared" si="17"/>
        <v/>
      </c>
      <c r="BY112" s="26" t="str">
        <f t="shared" si="18"/>
        <v/>
      </c>
      <c r="BZ112" s="25" t="str">
        <f t="shared" si="19"/>
        <v/>
      </c>
      <c r="CA112" s="26" t="str">
        <f t="shared" si="20"/>
        <v/>
      </c>
      <c r="CB112" s="25" t="e">
        <f>IF(AND(#REF!="",#REF!="",#REF!="",#REF!=""),"",SUM(#REF!,#REF!,#REF!,#REF!,#REF!))</f>
        <v>#REF!</v>
      </c>
      <c r="CC112" s="26" t="str">
        <f t="shared" si="21"/>
        <v/>
      </c>
      <c r="CD112" s="23"/>
      <c r="CE112" s="23"/>
    </row>
    <row r="113" spans="1:83">
      <c r="A113" s="244">
        <v>107</v>
      </c>
      <c r="B113" s="245"/>
      <c r="C113" s="246"/>
      <c r="D113" s="247"/>
      <c r="E113" s="248"/>
      <c r="F113" s="249"/>
      <c r="G113" s="249"/>
      <c r="H113" s="250"/>
      <c r="I113" s="251"/>
      <c r="J113" s="252"/>
      <c r="K113" s="253"/>
      <c r="L113" s="11"/>
      <c r="M113" s="7"/>
      <c r="N113" s="7"/>
      <c r="O113" s="7"/>
      <c r="P113" s="31"/>
      <c r="Q113" s="34"/>
      <c r="R113" s="7"/>
      <c r="S113" s="459"/>
      <c r="T113" s="460"/>
      <c r="U113" s="460"/>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220</v>
      </c>
      <c r="AY113" s="66" t="s">
        <v>220</v>
      </c>
      <c r="AZ113" s="1"/>
      <c r="BA113" s="1"/>
      <c r="BB113" s="1"/>
      <c r="BC113" s="1"/>
      <c r="BD113" s="1"/>
      <c r="BP113" s="15"/>
      <c r="BQ113" s="25" t="str">
        <f t="shared" si="12"/>
        <v/>
      </c>
      <c r="BR113" s="26" t="str">
        <f t="shared" si="11"/>
        <v/>
      </c>
      <c r="BS113" s="26" t="str">
        <f t="shared" si="13"/>
        <v/>
      </c>
      <c r="BT113" s="25" t="str">
        <f t="shared" si="14"/>
        <v/>
      </c>
      <c r="BU113" s="26" t="str">
        <f t="shared" si="15"/>
        <v/>
      </c>
      <c r="BV113" s="25" t="e">
        <f>IF(AND(#REF!="",#REF!="",#REF!="",#REF!=""),"",SUM(#REF!,#REF!,#REF!,#REF!,#REF!))</f>
        <v>#REF!</v>
      </c>
      <c r="BW113" s="26" t="str">
        <f t="shared" si="16"/>
        <v/>
      </c>
      <c r="BX113" s="25" t="str">
        <f t="shared" si="17"/>
        <v/>
      </c>
      <c r="BY113" s="26" t="str">
        <f t="shared" si="18"/>
        <v/>
      </c>
      <c r="BZ113" s="25" t="str">
        <f t="shared" si="19"/>
        <v/>
      </c>
      <c r="CA113" s="26" t="str">
        <f t="shared" si="20"/>
        <v/>
      </c>
      <c r="CB113" s="25" t="e">
        <f>IF(AND(#REF!="",#REF!="",#REF!="",#REF!=""),"",SUM(#REF!,#REF!,#REF!,#REF!,#REF!))</f>
        <v>#REF!</v>
      </c>
      <c r="CC113" s="26" t="str">
        <f t="shared" si="21"/>
        <v/>
      </c>
      <c r="CD113" s="23"/>
      <c r="CE113" s="23"/>
    </row>
    <row r="114" spans="1:83">
      <c r="A114" s="244">
        <v>108</v>
      </c>
      <c r="B114" s="245"/>
      <c r="C114" s="246"/>
      <c r="D114" s="247"/>
      <c r="E114" s="248"/>
      <c r="F114" s="249"/>
      <c r="G114" s="249"/>
      <c r="H114" s="250"/>
      <c r="I114" s="251"/>
      <c r="J114" s="252"/>
      <c r="K114" s="253"/>
      <c r="L114" s="11"/>
      <c r="M114" s="7"/>
      <c r="N114" s="7"/>
      <c r="O114" s="7"/>
      <c r="P114" s="31"/>
      <c r="Q114" s="34"/>
      <c r="R114" s="7"/>
      <c r="S114" s="459"/>
      <c r="T114" s="460"/>
      <c r="U114" s="460"/>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220</v>
      </c>
      <c r="AY114" s="66" t="s">
        <v>220</v>
      </c>
      <c r="AZ114" s="1"/>
      <c r="BA114" s="1"/>
      <c r="BB114" s="1"/>
      <c r="BC114" s="1"/>
      <c r="BD114" s="1"/>
      <c r="BP114" s="15"/>
      <c r="BQ114" s="25" t="str">
        <f t="shared" si="12"/>
        <v/>
      </c>
      <c r="BR114" s="26" t="str">
        <f t="shared" si="11"/>
        <v/>
      </c>
      <c r="BS114" s="26" t="str">
        <f t="shared" si="13"/>
        <v/>
      </c>
      <c r="BT114" s="25" t="str">
        <f t="shared" si="14"/>
        <v/>
      </c>
      <c r="BU114" s="26" t="str">
        <f t="shared" si="15"/>
        <v/>
      </c>
      <c r="BV114" s="25" t="e">
        <f>IF(AND(#REF!="",#REF!="",#REF!="",#REF!=""),"",SUM(#REF!,#REF!,#REF!,#REF!,#REF!))</f>
        <v>#REF!</v>
      </c>
      <c r="BW114" s="26" t="str">
        <f t="shared" si="16"/>
        <v/>
      </c>
      <c r="BX114" s="25" t="str">
        <f t="shared" si="17"/>
        <v/>
      </c>
      <c r="BY114" s="26" t="str">
        <f t="shared" si="18"/>
        <v/>
      </c>
      <c r="BZ114" s="25" t="str">
        <f t="shared" si="19"/>
        <v/>
      </c>
      <c r="CA114" s="26" t="str">
        <f t="shared" si="20"/>
        <v/>
      </c>
      <c r="CB114" s="25" t="e">
        <f>IF(AND(#REF!="",#REF!="",#REF!="",#REF!=""),"",SUM(#REF!,#REF!,#REF!,#REF!,#REF!))</f>
        <v>#REF!</v>
      </c>
      <c r="CC114" s="26" t="str">
        <f t="shared" si="21"/>
        <v/>
      </c>
      <c r="CD114" s="23"/>
      <c r="CE114" s="23"/>
    </row>
    <row r="115" spans="1:83">
      <c r="A115" s="244">
        <v>109</v>
      </c>
      <c r="B115" s="245"/>
      <c r="C115" s="246"/>
      <c r="D115" s="247"/>
      <c r="E115" s="248"/>
      <c r="F115" s="249"/>
      <c r="G115" s="249"/>
      <c r="H115" s="250"/>
      <c r="I115" s="251"/>
      <c r="J115" s="252"/>
      <c r="K115" s="253"/>
      <c r="L115" s="11"/>
      <c r="M115" s="7"/>
      <c r="N115" s="7"/>
      <c r="O115" s="7"/>
      <c r="P115" s="31"/>
      <c r="Q115" s="34"/>
      <c r="R115" s="7"/>
      <c r="S115" s="459"/>
      <c r="T115" s="460"/>
      <c r="U115" s="460"/>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220</v>
      </c>
      <c r="AY115" s="66" t="s">
        <v>220</v>
      </c>
      <c r="AZ115" s="1"/>
      <c r="BA115" s="1"/>
      <c r="BB115" s="1"/>
      <c r="BC115" s="1"/>
      <c r="BD115" s="1"/>
      <c r="BP115" s="15"/>
      <c r="BQ115" s="25" t="str">
        <f t="shared" si="12"/>
        <v/>
      </c>
      <c r="BR115" s="26" t="str">
        <f t="shared" si="11"/>
        <v/>
      </c>
      <c r="BS115" s="26" t="str">
        <f t="shared" si="13"/>
        <v/>
      </c>
      <c r="BT115" s="25" t="str">
        <f t="shared" si="14"/>
        <v/>
      </c>
      <c r="BU115" s="26" t="str">
        <f t="shared" si="15"/>
        <v/>
      </c>
      <c r="BV115" s="25" t="e">
        <f>IF(AND(#REF!="",#REF!="",#REF!="",#REF!=""),"",SUM(#REF!,#REF!,#REF!,#REF!,#REF!))</f>
        <v>#REF!</v>
      </c>
      <c r="BW115" s="26" t="str">
        <f t="shared" si="16"/>
        <v/>
      </c>
      <c r="BX115" s="25" t="str">
        <f t="shared" si="17"/>
        <v/>
      </c>
      <c r="BY115" s="26" t="str">
        <f t="shared" si="18"/>
        <v/>
      </c>
      <c r="BZ115" s="25" t="str">
        <f t="shared" si="19"/>
        <v/>
      </c>
      <c r="CA115" s="26" t="str">
        <f t="shared" si="20"/>
        <v/>
      </c>
      <c r="CB115" s="25" t="e">
        <f>IF(AND(#REF!="",#REF!="",#REF!="",#REF!=""),"",SUM(#REF!,#REF!,#REF!,#REF!,#REF!))</f>
        <v>#REF!</v>
      </c>
      <c r="CC115" s="26" t="str">
        <f t="shared" si="21"/>
        <v/>
      </c>
      <c r="CD115" s="23"/>
      <c r="CE115" s="23"/>
    </row>
    <row r="116" spans="1:83">
      <c r="A116" s="244">
        <v>110</v>
      </c>
      <c r="B116" s="245"/>
      <c r="C116" s="246"/>
      <c r="D116" s="247"/>
      <c r="E116" s="248"/>
      <c r="F116" s="249"/>
      <c r="G116" s="249"/>
      <c r="H116" s="250"/>
      <c r="I116" s="251"/>
      <c r="J116" s="252"/>
      <c r="K116" s="253"/>
      <c r="L116" s="11"/>
      <c r="M116" s="7"/>
      <c r="N116" s="7"/>
      <c r="O116" s="7"/>
      <c r="P116" s="31"/>
      <c r="Q116" s="34"/>
      <c r="R116" s="7"/>
      <c r="S116" s="459"/>
      <c r="T116" s="460"/>
      <c r="U116" s="460"/>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220</v>
      </c>
      <c r="AY116" s="66" t="s">
        <v>220</v>
      </c>
      <c r="AZ116" s="1"/>
      <c r="BA116" s="1"/>
      <c r="BB116" s="1"/>
      <c r="BC116" s="1"/>
      <c r="BD116" s="1"/>
      <c r="BP116" s="15"/>
      <c r="BQ116" s="25" t="str">
        <f t="shared" si="12"/>
        <v/>
      </c>
      <c r="BR116" s="26" t="str">
        <f t="shared" si="11"/>
        <v/>
      </c>
      <c r="BS116" s="26" t="str">
        <f t="shared" si="13"/>
        <v/>
      </c>
      <c r="BT116" s="25" t="str">
        <f t="shared" si="14"/>
        <v/>
      </c>
      <c r="BU116" s="26" t="str">
        <f t="shared" si="15"/>
        <v/>
      </c>
      <c r="BV116" s="25" t="e">
        <f>IF(AND(#REF!="",#REF!="",#REF!="",#REF!=""),"",SUM(#REF!,#REF!,#REF!,#REF!,#REF!))</f>
        <v>#REF!</v>
      </c>
      <c r="BW116" s="26" t="str">
        <f t="shared" si="16"/>
        <v/>
      </c>
      <c r="BX116" s="25" t="str">
        <f t="shared" si="17"/>
        <v/>
      </c>
      <c r="BY116" s="26" t="str">
        <f t="shared" si="18"/>
        <v/>
      </c>
      <c r="BZ116" s="25" t="str">
        <f t="shared" si="19"/>
        <v/>
      </c>
      <c r="CA116" s="26" t="str">
        <f t="shared" si="20"/>
        <v/>
      </c>
      <c r="CB116" s="25" t="e">
        <f>IF(AND(#REF!="",#REF!="",#REF!="",#REF!=""),"",SUM(#REF!,#REF!,#REF!,#REF!,#REF!))</f>
        <v>#REF!</v>
      </c>
      <c r="CC116" s="26" t="str">
        <f t="shared" si="21"/>
        <v/>
      </c>
      <c r="CD116" s="23"/>
      <c r="CE116" s="23"/>
    </row>
    <row r="117" spans="1:83">
      <c r="A117" s="244">
        <v>111</v>
      </c>
      <c r="B117" s="245"/>
      <c r="C117" s="246"/>
      <c r="D117" s="247"/>
      <c r="E117" s="248"/>
      <c r="F117" s="249"/>
      <c r="G117" s="249"/>
      <c r="H117" s="250"/>
      <c r="I117" s="251"/>
      <c r="J117" s="252"/>
      <c r="K117" s="253"/>
      <c r="L117" s="11"/>
      <c r="M117" s="7"/>
      <c r="N117" s="7"/>
      <c r="O117" s="7"/>
      <c r="P117" s="31"/>
      <c r="Q117" s="34"/>
      <c r="R117" s="7"/>
      <c r="S117" s="459"/>
      <c r="T117" s="460"/>
      <c r="U117" s="460"/>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220</v>
      </c>
      <c r="AY117" s="66" t="s">
        <v>220</v>
      </c>
      <c r="AZ117" s="1"/>
      <c r="BA117" s="1"/>
      <c r="BB117" s="1"/>
      <c r="BC117" s="1"/>
      <c r="BD117" s="1"/>
      <c r="BP117" s="15"/>
      <c r="BQ117" s="25" t="str">
        <f t="shared" si="12"/>
        <v/>
      </c>
      <c r="BR117" s="26" t="str">
        <f t="shared" si="11"/>
        <v/>
      </c>
      <c r="BS117" s="26" t="str">
        <f t="shared" si="13"/>
        <v/>
      </c>
      <c r="BT117" s="25" t="str">
        <f t="shared" si="14"/>
        <v/>
      </c>
      <c r="BU117" s="26" t="str">
        <f t="shared" si="15"/>
        <v/>
      </c>
      <c r="BV117" s="25" t="e">
        <f>IF(AND(#REF!="",#REF!="",#REF!="",#REF!=""),"",SUM(#REF!,#REF!,#REF!,#REF!,#REF!))</f>
        <v>#REF!</v>
      </c>
      <c r="BW117" s="26" t="str">
        <f t="shared" si="16"/>
        <v/>
      </c>
      <c r="BX117" s="25" t="str">
        <f t="shared" si="17"/>
        <v/>
      </c>
      <c r="BY117" s="26" t="str">
        <f t="shared" si="18"/>
        <v/>
      </c>
      <c r="BZ117" s="25" t="str">
        <f t="shared" si="19"/>
        <v/>
      </c>
      <c r="CA117" s="26" t="str">
        <f t="shared" si="20"/>
        <v/>
      </c>
      <c r="CB117" s="25" t="e">
        <f>IF(AND(#REF!="",#REF!="",#REF!="",#REF!=""),"",SUM(#REF!,#REF!,#REF!,#REF!,#REF!))</f>
        <v>#REF!</v>
      </c>
      <c r="CC117" s="26" t="str">
        <f t="shared" si="21"/>
        <v/>
      </c>
      <c r="CD117" s="23"/>
      <c r="CE117" s="23"/>
    </row>
    <row r="118" spans="1:83">
      <c r="A118" s="244">
        <v>112</v>
      </c>
      <c r="B118" s="245"/>
      <c r="C118" s="246"/>
      <c r="D118" s="247"/>
      <c r="E118" s="248"/>
      <c r="F118" s="249"/>
      <c r="G118" s="249"/>
      <c r="H118" s="250"/>
      <c r="I118" s="251"/>
      <c r="J118" s="252"/>
      <c r="K118" s="253"/>
      <c r="L118" s="11"/>
      <c r="M118" s="7"/>
      <c r="N118" s="7"/>
      <c r="O118" s="7"/>
      <c r="P118" s="31"/>
      <c r="Q118" s="34"/>
      <c r="R118" s="7"/>
      <c r="S118" s="459"/>
      <c r="T118" s="460"/>
      <c r="U118" s="460"/>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220</v>
      </c>
      <c r="AY118" s="66" t="s">
        <v>220</v>
      </c>
      <c r="AZ118" s="1"/>
      <c r="BA118" s="1"/>
      <c r="BB118" s="1"/>
      <c r="BC118" s="1"/>
      <c r="BD118" s="1"/>
      <c r="BP118" s="15"/>
      <c r="BQ118" s="25" t="str">
        <f t="shared" si="12"/>
        <v/>
      </c>
      <c r="BR118" s="26" t="str">
        <f t="shared" si="11"/>
        <v/>
      </c>
      <c r="BS118" s="26" t="str">
        <f t="shared" si="13"/>
        <v/>
      </c>
      <c r="BT118" s="25" t="str">
        <f t="shared" si="14"/>
        <v/>
      </c>
      <c r="BU118" s="26" t="str">
        <f t="shared" si="15"/>
        <v/>
      </c>
      <c r="BV118" s="25" t="e">
        <f>IF(AND(#REF!="",#REF!="",#REF!="",#REF!=""),"",SUM(#REF!,#REF!,#REF!,#REF!,#REF!))</f>
        <v>#REF!</v>
      </c>
      <c r="BW118" s="26" t="str">
        <f t="shared" si="16"/>
        <v/>
      </c>
      <c r="BX118" s="25" t="str">
        <f t="shared" si="17"/>
        <v/>
      </c>
      <c r="BY118" s="26" t="str">
        <f t="shared" si="18"/>
        <v/>
      </c>
      <c r="BZ118" s="25" t="str">
        <f t="shared" si="19"/>
        <v/>
      </c>
      <c r="CA118" s="26" t="str">
        <f t="shared" si="20"/>
        <v/>
      </c>
      <c r="CB118" s="25" t="e">
        <f>IF(AND(#REF!="",#REF!="",#REF!="",#REF!=""),"",SUM(#REF!,#REF!,#REF!,#REF!,#REF!))</f>
        <v>#REF!</v>
      </c>
      <c r="CC118" s="26" t="str">
        <f t="shared" si="21"/>
        <v/>
      </c>
      <c r="CD118" s="23"/>
      <c r="CE118" s="23"/>
    </row>
    <row r="119" spans="1:83">
      <c r="A119" s="244">
        <v>113</v>
      </c>
      <c r="B119" s="245"/>
      <c r="C119" s="246"/>
      <c r="D119" s="247"/>
      <c r="E119" s="248"/>
      <c r="F119" s="249"/>
      <c r="G119" s="249"/>
      <c r="H119" s="250"/>
      <c r="I119" s="251"/>
      <c r="J119" s="252"/>
      <c r="K119" s="253"/>
      <c r="L119" s="11"/>
      <c r="M119" s="7"/>
      <c r="N119" s="7"/>
      <c r="O119" s="7"/>
      <c r="P119" s="31"/>
      <c r="Q119" s="34"/>
      <c r="R119" s="7"/>
      <c r="S119" s="459"/>
      <c r="T119" s="460"/>
      <c r="U119" s="460"/>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220</v>
      </c>
      <c r="AY119" s="66" t="s">
        <v>220</v>
      </c>
      <c r="AZ119" s="1"/>
      <c r="BA119" s="1"/>
      <c r="BB119" s="1"/>
      <c r="BC119" s="1"/>
      <c r="BD119" s="1"/>
      <c r="BP119" s="15"/>
      <c r="BQ119" s="25" t="str">
        <f t="shared" si="12"/>
        <v/>
      </c>
      <c r="BR119" s="26" t="str">
        <f t="shared" si="11"/>
        <v/>
      </c>
      <c r="BS119" s="26" t="str">
        <f t="shared" si="13"/>
        <v/>
      </c>
      <c r="BT119" s="25" t="str">
        <f t="shared" si="14"/>
        <v/>
      </c>
      <c r="BU119" s="26" t="str">
        <f t="shared" si="15"/>
        <v/>
      </c>
      <c r="BV119" s="25" t="e">
        <f>IF(AND(#REF!="",#REF!="",#REF!="",#REF!=""),"",SUM(#REF!,#REF!,#REF!,#REF!,#REF!))</f>
        <v>#REF!</v>
      </c>
      <c r="BW119" s="26" t="str">
        <f t="shared" si="16"/>
        <v/>
      </c>
      <c r="BX119" s="25" t="str">
        <f t="shared" si="17"/>
        <v/>
      </c>
      <c r="BY119" s="26" t="str">
        <f t="shared" si="18"/>
        <v/>
      </c>
      <c r="BZ119" s="25" t="str">
        <f t="shared" si="19"/>
        <v/>
      </c>
      <c r="CA119" s="26" t="str">
        <f t="shared" si="20"/>
        <v/>
      </c>
      <c r="CB119" s="25" t="e">
        <f>IF(AND(#REF!="",#REF!="",#REF!="",#REF!=""),"",SUM(#REF!,#REF!,#REF!,#REF!,#REF!))</f>
        <v>#REF!</v>
      </c>
      <c r="CC119" s="26" t="str">
        <f t="shared" si="21"/>
        <v/>
      </c>
      <c r="CD119" s="23"/>
      <c r="CE119" s="23"/>
    </row>
    <row r="120" spans="1:83">
      <c r="A120" s="244">
        <v>114</v>
      </c>
      <c r="B120" s="245"/>
      <c r="C120" s="246"/>
      <c r="D120" s="247"/>
      <c r="E120" s="248"/>
      <c r="F120" s="249"/>
      <c r="G120" s="249"/>
      <c r="H120" s="250"/>
      <c r="I120" s="251"/>
      <c r="J120" s="252"/>
      <c r="K120" s="253"/>
      <c r="L120" s="11"/>
      <c r="M120" s="7"/>
      <c r="N120" s="7"/>
      <c r="O120" s="7"/>
      <c r="P120" s="31"/>
      <c r="Q120" s="34"/>
      <c r="R120" s="7"/>
      <c r="S120" s="459"/>
      <c r="T120" s="460"/>
      <c r="U120" s="460"/>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220</v>
      </c>
      <c r="AY120" s="66" t="s">
        <v>220</v>
      </c>
      <c r="AZ120" s="1"/>
      <c r="BA120" s="1"/>
      <c r="BB120" s="1"/>
      <c r="BC120" s="1"/>
      <c r="BD120" s="1"/>
      <c r="BP120" s="15"/>
      <c r="BQ120" s="25" t="str">
        <f t="shared" si="12"/>
        <v/>
      </c>
      <c r="BR120" s="26" t="str">
        <f t="shared" si="11"/>
        <v/>
      </c>
      <c r="BS120" s="26" t="str">
        <f t="shared" si="13"/>
        <v/>
      </c>
      <c r="BT120" s="25" t="str">
        <f t="shared" si="14"/>
        <v/>
      </c>
      <c r="BU120" s="26" t="str">
        <f t="shared" si="15"/>
        <v/>
      </c>
      <c r="BV120" s="25" t="e">
        <f>IF(AND(#REF!="",#REF!="",#REF!="",#REF!=""),"",SUM(#REF!,#REF!,#REF!,#REF!,#REF!))</f>
        <v>#REF!</v>
      </c>
      <c r="BW120" s="26" t="str">
        <f t="shared" si="16"/>
        <v/>
      </c>
      <c r="BX120" s="25" t="str">
        <f t="shared" si="17"/>
        <v/>
      </c>
      <c r="BY120" s="26" t="str">
        <f t="shared" si="18"/>
        <v/>
      </c>
      <c r="BZ120" s="25" t="str">
        <f t="shared" si="19"/>
        <v/>
      </c>
      <c r="CA120" s="26" t="str">
        <f t="shared" si="20"/>
        <v/>
      </c>
      <c r="CB120" s="25" t="e">
        <f>IF(AND(#REF!="",#REF!="",#REF!="",#REF!=""),"",SUM(#REF!,#REF!,#REF!,#REF!,#REF!))</f>
        <v>#REF!</v>
      </c>
      <c r="CC120" s="26" t="str">
        <f t="shared" si="21"/>
        <v/>
      </c>
      <c r="CD120" s="23"/>
      <c r="CE120" s="23"/>
    </row>
    <row r="121" spans="1:83">
      <c r="A121" s="244">
        <v>115</v>
      </c>
      <c r="B121" s="245"/>
      <c r="C121" s="246"/>
      <c r="D121" s="247"/>
      <c r="E121" s="248"/>
      <c r="F121" s="249"/>
      <c r="G121" s="249"/>
      <c r="H121" s="250"/>
      <c r="I121" s="251"/>
      <c r="J121" s="252"/>
      <c r="K121" s="253"/>
      <c r="L121" s="11"/>
      <c r="M121" s="7"/>
      <c r="N121" s="7"/>
      <c r="O121" s="7"/>
      <c r="P121" s="31"/>
      <c r="Q121" s="34"/>
      <c r="R121" s="7"/>
      <c r="S121" s="459"/>
      <c r="T121" s="460"/>
      <c r="U121" s="460"/>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220</v>
      </c>
      <c r="AY121" s="66" t="s">
        <v>220</v>
      </c>
      <c r="AZ121" s="1"/>
      <c r="BA121" s="1"/>
      <c r="BB121" s="1"/>
      <c r="BC121" s="1"/>
      <c r="BD121" s="1"/>
      <c r="BP121" s="15"/>
      <c r="BQ121" s="25" t="str">
        <f t="shared" si="12"/>
        <v/>
      </c>
      <c r="BR121" s="26" t="str">
        <f t="shared" si="11"/>
        <v/>
      </c>
      <c r="BS121" s="26" t="str">
        <f t="shared" si="13"/>
        <v/>
      </c>
      <c r="BT121" s="25" t="str">
        <f t="shared" si="14"/>
        <v/>
      </c>
      <c r="BU121" s="26" t="str">
        <f t="shared" si="15"/>
        <v/>
      </c>
      <c r="BV121" s="25" t="e">
        <f>IF(AND(#REF!="",#REF!="",#REF!="",#REF!=""),"",SUM(#REF!,#REF!,#REF!,#REF!,#REF!))</f>
        <v>#REF!</v>
      </c>
      <c r="BW121" s="26" t="str">
        <f t="shared" si="16"/>
        <v/>
      </c>
      <c r="BX121" s="25" t="str">
        <f t="shared" si="17"/>
        <v/>
      </c>
      <c r="BY121" s="26" t="str">
        <f t="shared" si="18"/>
        <v/>
      </c>
      <c r="BZ121" s="25" t="str">
        <f t="shared" si="19"/>
        <v/>
      </c>
      <c r="CA121" s="26" t="str">
        <f t="shared" si="20"/>
        <v/>
      </c>
      <c r="CB121" s="25" t="e">
        <f>IF(AND(#REF!="",#REF!="",#REF!="",#REF!=""),"",SUM(#REF!,#REF!,#REF!,#REF!,#REF!))</f>
        <v>#REF!</v>
      </c>
      <c r="CC121" s="26" t="str">
        <f t="shared" si="21"/>
        <v/>
      </c>
      <c r="CD121" s="23"/>
      <c r="CE121" s="23"/>
    </row>
    <row r="122" spans="1:83">
      <c r="A122" s="244">
        <v>116</v>
      </c>
      <c r="B122" s="245"/>
      <c r="C122" s="246"/>
      <c r="D122" s="247"/>
      <c r="E122" s="248"/>
      <c r="F122" s="249"/>
      <c r="G122" s="249"/>
      <c r="H122" s="250"/>
      <c r="I122" s="251"/>
      <c r="J122" s="252"/>
      <c r="K122" s="253"/>
      <c r="L122" s="11"/>
      <c r="M122" s="7"/>
      <c r="N122" s="7"/>
      <c r="O122" s="7"/>
      <c r="P122" s="31"/>
      <c r="Q122" s="34"/>
      <c r="R122" s="7"/>
      <c r="S122" s="459"/>
      <c r="T122" s="460"/>
      <c r="U122" s="460"/>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220</v>
      </c>
      <c r="AY122" s="66" t="s">
        <v>220</v>
      </c>
      <c r="AZ122" s="1"/>
      <c r="BA122" s="1"/>
      <c r="BB122" s="1"/>
      <c r="BC122" s="1"/>
      <c r="BD122" s="1"/>
      <c r="BP122" s="15"/>
      <c r="BQ122" s="25" t="str">
        <f t="shared" si="12"/>
        <v/>
      </c>
      <c r="BR122" s="26" t="str">
        <f t="shared" si="11"/>
        <v/>
      </c>
      <c r="BS122" s="26" t="str">
        <f t="shared" si="13"/>
        <v/>
      </c>
      <c r="BT122" s="25" t="str">
        <f t="shared" si="14"/>
        <v/>
      </c>
      <c r="BU122" s="26" t="str">
        <f t="shared" si="15"/>
        <v/>
      </c>
      <c r="BV122" s="25" t="e">
        <f>IF(AND(#REF!="",#REF!="",#REF!="",#REF!=""),"",SUM(#REF!,#REF!,#REF!,#REF!,#REF!))</f>
        <v>#REF!</v>
      </c>
      <c r="BW122" s="26" t="str">
        <f t="shared" si="16"/>
        <v/>
      </c>
      <c r="BX122" s="25" t="str">
        <f t="shared" si="17"/>
        <v/>
      </c>
      <c r="BY122" s="26" t="str">
        <f t="shared" si="18"/>
        <v/>
      </c>
      <c r="BZ122" s="25" t="str">
        <f t="shared" si="19"/>
        <v/>
      </c>
      <c r="CA122" s="26" t="str">
        <f t="shared" si="20"/>
        <v/>
      </c>
      <c r="CB122" s="25" t="e">
        <f>IF(AND(#REF!="",#REF!="",#REF!="",#REF!=""),"",SUM(#REF!,#REF!,#REF!,#REF!,#REF!))</f>
        <v>#REF!</v>
      </c>
      <c r="CC122" s="26" t="str">
        <f t="shared" si="21"/>
        <v/>
      </c>
      <c r="CD122" s="23"/>
      <c r="CE122" s="23"/>
    </row>
    <row r="123" spans="1:83">
      <c r="A123" s="244">
        <v>117</v>
      </c>
      <c r="B123" s="245"/>
      <c r="C123" s="246"/>
      <c r="D123" s="247"/>
      <c r="E123" s="248"/>
      <c r="F123" s="249"/>
      <c r="G123" s="249"/>
      <c r="H123" s="250"/>
      <c r="I123" s="251"/>
      <c r="J123" s="252"/>
      <c r="K123" s="253"/>
      <c r="L123" s="11"/>
      <c r="M123" s="7"/>
      <c r="N123" s="7"/>
      <c r="O123" s="7"/>
      <c r="P123" s="31"/>
      <c r="Q123" s="34"/>
      <c r="R123" s="7"/>
      <c r="S123" s="459"/>
      <c r="T123" s="460"/>
      <c r="U123" s="460"/>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220</v>
      </c>
      <c r="AY123" s="66" t="s">
        <v>220</v>
      </c>
      <c r="AZ123" s="1"/>
      <c r="BA123" s="1"/>
      <c r="BB123" s="1"/>
      <c r="BC123" s="1"/>
      <c r="BD123" s="1"/>
      <c r="BP123" s="15"/>
      <c r="BQ123" s="25" t="str">
        <f t="shared" si="12"/>
        <v/>
      </c>
      <c r="BR123" s="26" t="str">
        <f t="shared" si="11"/>
        <v/>
      </c>
      <c r="BS123" s="26" t="str">
        <f t="shared" si="13"/>
        <v/>
      </c>
      <c r="BT123" s="25" t="str">
        <f t="shared" si="14"/>
        <v/>
      </c>
      <c r="BU123" s="26" t="str">
        <f t="shared" si="15"/>
        <v/>
      </c>
      <c r="BV123" s="25" t="e">
        <f>IF(AND(#REF!="",#REF!="",#REF!="",#REF!=""),"",SUM(#REF!,#REF!,#REF!,#REF!,#REF!))</f>
        <v>#REF!</v>
      </c>
      <c r="BW123" s="26" t="str">
        <f t="shared" si="16"/>
        <v/>
      </c>
      <c r="BX123" s="25" t="str">
        <f t="shared" si="17"/>
        <v/>
      </c>
      <c r="BY123" s="26" t="str">
        <f t="shared" si="18"/>
        <v/>
      </c>
      <c r="BZ123" s="25" t="str">
        <f t="shared" si="19"/>
        <v/>
      </c>
      <c r="CA123" s="26" t="str">
        <f t="shared" si="20"/>
        <v/>
      </c>
      <c r="CB123" s="25" t="e">
        <f>IF(AND(#REF!="",#REF!="",#REF!="",#REF!=""),"",SUM(#REF!,#REF!,#REF!,#REF!,#REF!))</f>
        <v>#REF!</v>
      </c>
      <c r="CC123" s="26" t="str">
        <f t="shared" si="21"/>
        <v/>
      </c>
      <c r="CD123" s="23"/>
      <c r="CE123" s="23"/>
    </row>
    <row r="124" spans="1:83">
      <c r="A124" s="244">
        <v>118</v>
      </c>
      <c r="B124" s="245"/>
      <c r="C124" s="246"/>
      <c r="D124" s="247"/>
      <c r="E124" s="248"/>
      <c r="F124" s="249"/>
      <c r="G124" s="249"/>
      <c r="H124" s="250"/>
      <c r="I124" s="251"/>
      <c r="J124" s="252"/>
      <c r="K124" s="253"/>
      <c r="L124" s="11"/>
      <c r="M124" s="7"/>
      <c r="N124" s="7"/>
      <c r="O124" s="7"/>
      <c r="P124" s="31"/>
      <c r="Q124" s="34"/>
      <c r="R124" s="7"/>
      <c r="S124" s="459"/>
      <c r="T124" s="460"/>
      <c r="U124" s="460"/>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220</v>
      </c>
      <c r="AY124" s="66" t="s">
        <v>220</v>
      </c>
      <c r="AZ124" s="1"/>
      <c r="BA124" s="1"/>
      <c r="BB124" s="1"/>
      <c r="BC124" s="1"/>
      <c r="BD124" s="1"/>
      <c r="BP124" s="15"/>
      <c r="BQ124" s="25" t="str">
        <f t="shared" si="12"/>
        <v/>
      </c>
      <c r="BR124" s="26" t="str">
        <f t="shared" si="11"/>
        <v/>
      </c>
      <c r="BS124" s="26" t="str">
        <f t="shared" si="13"/>
        <v/>
      </c>
      <c r="BT124" s="25" t="str">
        <f t="shared" si="14"/>
        <v/>
      </c>
      <c r="BU124" s="26" t="str">
        <f t="shared" si="15"/>
        <v/>
      </c>
      <c r="BV124" s="25" t="e">
        <f>IF(AND(#REF!="",#REF!="",#REF!="",#REF!=""),"",SUM(#REF!,#REF!,#REF!,#REF!,#REF!))</f>
        <v>#REF!</v>
      </c>
      <c r="BW124" s="26" t="str">
        <f t="shared" si="16"/>
        <v/>
      </c>
      <c r="BX124" s="25" t="str">
        <f t="shared" si="17"/>
        <v/>
      </c>
      <c r="BY124" s="26" t="str">
        <f t="shared" si="18"/>
        <v/>
      </c>
      <c r="BZ124" s="25" t="str">
        <f t="shared" si="19"/>
        <v/>
      </c>
      <c r="CA124" s="26" t="str">
        <f t="shared" si="20"/>
        <v/>
      </c>
      <c r="CB124" s="25" t="e">
        <f>IF(AND(#REF!="",#REF!="",#REF!="",#REF!=""),"",SUM(#REF!,#REF!,#REF!,#REF!,#REF!))</f>
        <v>#REF!</v>
      </c>
      <c r="CC124" s="26" t="str">
        <f t="shared" si="21"/>
        <v/>
      </c>
      <c r="CD124" s="23"/>
      <c r="CE124" s="23"/>
    </row>
    <row r="125" spans="1:83">
      <c r="A125" s="244">
        <v>119</v>
      </c>
      <c r="B125" s="245"/>
      <c r="C125" s="246"/>
      <c r="D125" s="247"/>
      <c r="E125" s="248"/>
      <c r="F125" s="249"/>
      <c r="G125" s="249"/>
      <c r="H125" s="250"/>
      <c r="I125" s="251"/>
      <c r="J125" s="252"/>
      <c r="K125" s="253"/>
      <c r="L125" s="11"/>
      <c r="M125" s="7"/>
      <c r="N125" s="7"/>
      <c r="O125" s="7"/>
      <c r="P125" s="31"/>
      <c r="Q125" s="34"/>
      <c r="R125" s="7"/>
      <c r="S125" s="459"/>
      <c r="T125" s="460"/>
      <c r="U125" s="460"/>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220</v>
      </c>
      <c r="AY125" s="66" t="s">
        <v>220</v>
      </c>
      <c r="AZ125" s="1"/>
      <c r="BA125" s="1"/>
      <c r="BB125" s="1"/>
      <c r="BC125" s="1"/>
      <c r="BD125" s="1"/>
      <c r="BP125" s="15"/>
      <c r="BQ125" s="25" t="str">
        <f t="shared" si="12"/>
        <v/>
      </c>
      <c r="BR125" s="26" t="str">
        <f t="shared" si="11"/>
        <v/>
      </c>
      <c r="BS125" s="26" t="str">
        <f t="shared" si="13"/>
        <v/>
      </c>
      <c r="BT125" s="25" t="str">
        <f t="shared" si="14"/>
        <v/>
      </c>
      <c r="BU125" s="26" t="str">
        <f t="shared" si="15"/>
        <v/>
      </c>
      <c r="BV125" s="25" t="e">
        <f>IF(AND(#REF!="",#REF!="",#REF!="",#REF!=""),"",SUM(#REF!,#REF!,#REF!,#REF!,#REF!))</f>
        <v>#REF!</v>
      </c>
      <c r="BW125" s="26" t="str">
        <f t="shared" si="16"/>
        <v/>
      </c>
      <c r="BX125" s="25" t="str">
        <f t="shared" si="17"/>
        <v/>
      </c>
      <c r="BY125" s="26" t="str">
        <f t="shared" si="18"/>
        <v/>
      </c>
      <c r="BZ125" s="25" t="str">
        <f t="shared" si="19"/>
        <v/>
      </c>
      <c r="CA125" s="26" t="str">
        <f t="shared" si="20"/>
        <v/>
      </c>
      <c r="CB125" s="25" t="e">
        <f>IF(AND(#REF!="",#REF!="",#REF!="",#REF!=""),"",SUM(#REF!,#REF!,#REF!,#REF!,#REF!))</f>
        <v>#REF!</v>
      </c>
      <c r="CC125" s="26" t="str">
        <f t="shared" si="21"/>
        <v/>
      </c>
      <c r="CD125" s="23"/>
      <c r="CE125" s="23"/>
    </row>
    <row r="126" spans="1:83">
      <c r="A126" s="244">
        <v>120</v>
      </c>
      <c r="B126" s="245"/>
      <c r="C126" s="246"/>
      <c r="D126" s="247"/>
      <c r="E126" s="248"/>
      <c r="F126" s="249"/>
      <c r="G126" s="249"/>
      <c r="H126" s="250"/>
      <c r="I126" s="251"/>
      <c r="J126" s="252"/>
      <c r="K126" s="253"/>
      <c r="L126" s="11"/>
      <c r="M126" s="7"/>
      <c r="N126" s="7"/>
      <c r="O126" s="7"/>
      <c r="P126" s="31"/>
      <c r="Q126" s="34"/>
      <c r="R126" s="7"/>
      <c r="S126" s="459"/>
      <c r="T126" s="460"/>
      <c r="U126" s="460"/>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220</v>
      </c>
      <c r="AY126" s="66" t="s">
        <v>220</v>
      </c>
      <c r="AZ126" s="1"/>
      <c r="BA126" s="1"/>
      <c r="BB126" s="1"/>
      <c r="BC126" s="1"/>
      <c r="BD126" s="1"/>
      <c r="BP126" s="15"/>
      <c r="BQ126" s="25" t="str">
        <f t="shared" si="12"/>
        <v/>
      </c>
      <c r="BR126" s="26" t="str">
        <f t="shared" si="11"/>
        <v/>
      </c>
      <c r="BS126" s="26" t="str">
        <f t="shared" si="13"/>
        <v/>
      </c>
      <c r="BT126" s="25" t="str">
        <f t="shared" si="14"/>
        <v/>
      </c>
      <c r="BU126" s="26" t="str">
        <f t="shared" si="15"/>
        <v/>
      </c>
      <c r="BV126" s="25" t="e">
        <f>IF(AND(#REF!="",#REF!="",#REF!="",#REF!=""),"",SUM(#REF!,#REF!,#REF!,#REF!,#REF!))</f>
        <v>#REF!</v>
      </c>
      <c r="BW126" s="26" t="str">
        <f t="shared" si="16"/>
        <v/>
      </c>
      <c r="BX126" s="25" t="str">
        <f t="shared" si="17"/>
        <v/>
      </c>
      <c r="BY126" s="26" t="str">
        <f t="shared" si="18"/>
        <v/>
      </c>
      <c r="BZ126" s="25" t="str">
        <f t="shared" si="19"/>
        <v/>
      </c>
      <c r="CA126" s="26" t="str">
        <f t="shared" si="20"/>
        <v/>
      </c>
      <c r="CB126" s="25" t="e">
        <f>IF(AND(#REF!="",#REF!="",#REF!="",#REF!=""),"",SUM(#REF!,#REF!,#REF!,#REF!,#REF!))</f>
        <v>#REF!</v>
      </c>
      <c r="CC126" s="26" t="str">
        <f t="shared" si="21"/>
        <v/>
      </c>
      <c r="CD126" s="23"/>
      <c r="CE126" s="23"/>
    </row>
    <row r="127" spans="1:83">
      <c r="A127" s="244">
        <v>121</v>
      </c>
      <c r="B127" s="245"/>
      <c r="C127" s="246"/>
      <c r="D127" s="247"/>
      <c r="E127" s="248"/>
      <c r="F127" s="249"/>
      <c r="G127" s="249"/>
      <c r="H127" s="250"/>
      <c r="I127" s="251"/>
      <c r="J127" s="252"/>
      <c r="K127" s="253"/>
      <c r="L127" s="11"/>
      <c r="M127" s="7"/>
      <c r="N127" s="7"/>
      <c r="O127" s="7"/>
      <c r="P127" s="31"/>
      <c r="Q127" s="34"/>
      <c r="R127" s="7"/>
      <c r="S127" s="459"/>
      <c r="T127" s="460"/>
      <c r="U127" s="460"/>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220</v>
      </c>
      <c r="AY127" s="66" t="s">
        <v>220</v>
      </c>
      <c r="AZ127" s="1"/>
      <c r="BA127" s="1"/>
      <c r="BB127" s="1"/>
      <c r="BC127" s="1"/>
      <c r="BD127" s="1"/>
      <c r="BP127" s="15"/>
      <c r="BQ127" s="25" t="str">
        <f t="shared" si="12"/>
        <v/>
      </c>
      <c r="BR127" s="26" t="str">
        <f t="shared" si="11"/>
        <v/>
      </c>
      <c r="BS127" s="26" t="str">
        <f t="shared" si="13"/>
        <v/>
      </c>
      <c r="BT127" s="25" t="str">
        <f t="shared" si="14"/>
        <v/>
      </c>
      <c r="BU127" s="26" t="str">
        <f t="shared" si="15"/>
        <v/>
      </c>
      <c r="BV127" s="25" t="e">
        <f>IF(AND(#REF!="",#REF!="",#REF!="",#REF!=""),"",SUM(#REF!,#REF!,#REF!,#REF!,#REF!))</f>
        <v>#REF!</v>
      </c>
      <c r="BW127" s="26" t="str">
        <f t="shared" si="16"/>
        <v/>
      </c>
      <c r="BX127" s="25" t="str">
        <f t="shared" si="17"/>
        <v/>
      </c>
      <c r="BY127" s="26" t="str">
        <f t="shared" si="18"/>
        <v/>
      </c>
      <c r="BZ127" s="25" t="str">
        <f t="shared" si="19"/>
        <v/>
      </c>
      <c r="CA127" s="26" t="str">
        <f t="shared" si="20"/>
        <v/>
      </c>
      <c r="CB127" s="25" t="e">
        <f>IF(AND(#REF!="",#REF!="",#REF!="",#REF!=""),"",SUM(#REF!,#REF!,#REF!,#REF!,#REF!))</f>
        <v>#REF!</v>
      </c>
      <c r="CC127" s="26" t="str">
        <f t="shared" si="21"/>
        <v/>
      </c>
      <c r="CD127" s="23" t="e">
        <f>IF(AND(#REF!="",#REF!="",#REF!="",#REF!=""),"",SUM(#REF!,#REF!,#REF!,#REF!))</f>
        <v>#REF!</v>
      </c>
      <c r="CE127" s="23" t="str">
        <f t="shared" ref="CE127:CE190" si="22">IFERROR(IF(CD127="","",IF($CD$5=100,ROUNDUP(CD127*20%,0),IF($CD$5=86,ROUNDUP((CD127/$CD$5)*$CE$5,0),IF($CD$5=66,ROUNDUP((CD127/$CD$5)*$CE$5,0),"")))),"")</f>
        <v/>
      </c>
    </row>
    <row r="128" spans="1:83">
      <c r="A128" s="244">
        <v>122</v>
      </c>
      <c r="B128" s="245"/>
      <c r="C128" s="246"/>
      <c r="D128" s="247"/>
      <c r="E128" s="248"/>
      <c r="F128" s="249"/>
      <c r="G128" s="249"/>
      <c r="H128" s="250"/>
      <c r="I128" s="251"/>
      <c r="J128" s="252"/>
      <c r="K128" s="253"/>
      <c r="L128" s="11"/>
      <c r="M128" s="7"/>
      <c r="N128" s="7"/>
      <c r="O128" s="7"/>
      <c r="P128" s="31"/>
      <c r="Q128" s="34"/>
      <c r="R128" s="7"/>
      <c r="S128" s="459"/>
      <c r="T128" s="460"/>
      <c r="U128" s="460"/>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220</v>
      </c>
      <c r="AY128" s="66" t="s">
        <v>220</v>
      </c>
      <c r="AZ128" s="1"/>
      <c r="BA128" s="1"/>
      <c r="BB128" s="1"/>
      <c r="BC128" s="1"/>
      <c r="BD128" s="1"/>
      <c r="BP128" s="15"/>
      <c r="BQ128" s="25" t="str">
        <f t="shared" si="12"/>
        <v/>
      </c>
      <c r="BR128" s="26" t="str">
        <f t="shared" si="11"/>
        <v/>
      </c>
      <c r="BS128" s="26" t="str">
        <f t="shared" si="13"/>
        <v/>
      </c>
      <c r="BT128" s="25" t="str">
        <f t="shared" si="14"/>
        <v/>
      </c>
      <c r="BU128" s="26" t="str">
        <f t="shared" si="15"/>
        <v/>
      </c>
      <c r="BV128" s="25" t="e">
        <f>IF(AND(#REF!="",#REF!="",#REF!="",#REF!=""),"",SUM(#REF!,#REF!,#REF!,#REF!,#REF!))</f>
        <v>#REF!</v>
      </c>
      <c r="BW128" s="26" t="str">
        <f t="shared" si="16"/>
        <v/>
      </c>
      <c r="BX128" s="25" t="str">
        <f t="shared" si="17"/>
        <v/>
      </c>
      <c r="BY128" s="26" t="str">
        <f t="shared" si="18"/>
        <v/>
      </c>
      <c r="BZ128" s="25" t="str">
        <f t="shared" si="19"/>
        <v/>
      </c>
      <c r="CA128" s="26" t="str">
        <f t="shared" si="20"/>
        <v/>
      </c>
      <c r="CB128" s="25" t="e">
        <f>IF(AND(#REF!="",#REF!="",#REF!="",#REF!=""),"",SUM(#REF!,#REF!,#REF!,#REF!,#REF!))</f>
        <v>#REF!</v>
      </c>
      <c r="CC128" s="26" t="str">
        <f t="shared" si="21"/>
        <v/>
      </c>
      <c r="CD128" s="23" t="e">
        <f>IF(AND(#REF!="",#REF!="",#REF!="",#REF!=""),"",SUM(#REF!,#REF!,#REF!,#REF!))</f>
        <v>#REF!</v>
      </c>
      <c r="CE128" s="23" t="str">
        <f t="shared" si="22"/>
        <v/>
      </c>
    </row>
    <row r="129" spans="1:83">
      <c r="A129" s="244">
        <v>123</v>
      </c>
      <c r="B129" s="245"/>
      <c r="C129" s="246"/>
      <c r="D129" s="247"/>
      <c r="E129" s="248"/>
      <c r="F129" s="249"/>
      <c r="G129" s="249"/>
      <c r="H129" s="250"/>
      <c r="I129" s="251"/>
      <c r="J129" s="252"/>
      <c r="K129" s="253"/>
      <c r="L129" s="11"/>
      <c r="M129" s="7"/>
      <c r="N129" s="7"/>
      <c r="O129" s="7"/>
      <c r="P129" s="31"/>
      <c r="Q129" s="34"/>
      <c r="R129" s="7"/>
      <c r="S129" s="459"/>
      <c r="T129" s="460"/>
      <c r="U129" s="460"/>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220</v>
      </c>
      <c r="AY129" s="66" t="s">
        <v>220</v>
      </c>
      <c r="AZ129" s="1"/>
      <c r="BA129" s="1"/>
      <c r="BB129" s="1"/>
      <c r="BC129" s="1"/>
      <c r="BD129" s="1"/>
      <c r="BP129" s="15"/>
      <c r="BQ129" s="25" t="str">
        <f t="shared" si="12"/>
        <v/>
      </c>
      <c r="BR129" s="26" t="str">
        <f t="shared" si="11"/>
        <v/>
      </c>
      <c r="BS129" s="26" t="str">
        <f t="shared" si="13"/>
        <v/>
      </c>
      <c r="BT129" s="25" t="str">
        <f t="shared" si="14"/>
        <v/>
      </c>
      <c r="BU129" s="26" t="str">
        <f t="shared" si="15"/>
        <v/>
      </c>
      <c r="BV129" s="25" t="e">
        <f>IF(AND(#REF!="",#REF!="",#REF!="",#REF!=""),"",SUM(#REF!,#REF!,#REF!,#REF!,#REF!))</f>
        <v>#REF!</v>
      </c>
      <c r="BW129" s="26" t="str">
        <f t="shared" si="16"/>
        <v/>
      </c>
      <c r="BX129" s="25" t="str">
        <f t="shared" si="17"/>
        <v/>
      </c>
      <c r="BY129" s="26" t="str">
        <f t="shared" si="18"/>
        <v/>
      </c>
      <c r="BZ129" s="25" t="str">
        <f t="shared" si="19"/>
        <v/>
      </c>
      <c r="CA129" s="26" t="str">
        <f t="shared" si="20"/>
        <v/>
      </c>
      <c r="CB129" s="25" t="e">
        <f>IF(AND(#REF!="",#REF!="",#REF!="",#REF!=""),"",SUM(#REF!,#REF!,#REF!,#REF!,#REF!))</f>
        <v>#REF!</v>
      </c>
      <c r="CC129" s="26" t="str">
        <f t="shared" si="21"/>
        <v/>
      </c>
      <c r="CD129" s="23" t="e">
        <f>IF(AND(#REF!="",#REF!="",#REF!="",#REF!=""),"",SUM(#REF!,#REF!,#REF!,#REF!))</f>
        <v>#REF!</v>
      </c>
      <c r="CE129" s="23" t="str">
        <f t="shared" si="22"/>
        <v/>
      </c>
    </row>
    <row r="130" spans="1:83">
      <c r="A130" s="244">
        <v>124</v>
      </c>
      <c r="B130" s="245"/>
      <c r="C130" s="246"/>
      <c r="D130" s="247"/>
      <c r="E130" s="248"/>
      <c r="F130" s="249"/>
      <c r="G130" s="249"/>
      <c r="H130" s="250"/>
      <c r="I130" s="251"/>
      <c r="J130" s="252"/>
      <c r="K130" s="253"/>
      <c r="L130" s="11"/>
      <c r="M130" s="7"/>
      <c r="N130" s="7"/>
      <c r="O130" s="7"/>
      <c r="P130" s="31"/>
      <c r="Q130" s="34"/>
      <c r="R130" s="7"/>
      <c r="S130" s="459"/>
      <c r="T130" s="460"/>
      <c r="U130" s="460"/>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220</v>
      </c>
      <c r="AY130" s="66" t="s">
        <v>220</v>
      </c>
      <c r="AZ130" s="1"/>
      <c r="BA130" s="1"/>
      <c r="BB130" s="1"/>
      <c r="BC130" s="1"/>
      <c r="BD130" s="1"/>
      <c r="BP130" s="15"/>
      <c r="BQ130" s="25" t="str">
        <f t="shared" si="12"/>
        <v/>
      </c>
      <c r="BR130" s="26" t="str">
        <f t="shared" si="11"/>
        <v/>
      </c>
      <c r="BS130" s="26" t="str">
        <f t="shared" si="13"/>
        <v/>
      </c>
      <c r="BT130" s="25" t="str">
        <f t="shared" si="14"/>
        <v/>
      </c>
      <c r="BU130" s="26" t="str">
        <f t="shared" si="15"/>
        <v/>
      </c>
      <c r="BV130" s="25" t="e">
        <f>IF(AND(#REF!="",#REF!="",#REF!="",#REF!=""),"",SUM(#REF!,#REF!,#REF!,#REF!,#REF!))</f>
        <v>#REF!</v>
      </c>
      <c r="BW130" s="26" t="str">
        <f t="shared" si="16"/>
        <v/>
      </c>
      <c r="BX130" s="25" t="str">
        <f t="shared" si="17"/>
        <v/>
      </c>
      <c r="BY130" s="26" t="str">
        <f t="shared" si="18"/>
        <v/>
      </c>
      <c r="BZ130" s="25" t="str">
        <f t="shared" si="19"/>
        <v/>
      </c>
      <c r="CA130" s="26" t="str">
        <f t="shared" si="20"/>
        <v/>
      </c>
      <c r="CB130" s="25" t="e">
        <f>IF(AND(#REF!="",#REF!="",#REF!="",#REF!=""),"",SUM(#REF!,#REF!,#REF!,#REF!,#REF!))</f>
        <v>#REF!</v>
      </c>
      <c r="CC130" s="26" t="str">
        <f t="shared" si="21"/>
        <v/>
      </c>
      <c r="CD130" s="23" t="e">
        <f>IF(AND(#REF!="",#REF!="",#REF!="",#REF!=""),"",SUM(#REF!,#REF!,#REF!,#REF!))</f>
        <v>#REF!</v>
      </c>
      <c r="CE130" s="23" t="str">
        <f t="shared" si="22"/>
        <v/>
      </c>
    </row>
    <row r="131" spans="1:83">
      <c r="A131" s="244">
        <v>125</v>
      </c>
      <c r="B131" s="245"/>
      <c r="C131" s="246"/>
      <c r="D131" s="247"/>
      <c r="E131" s="248"/>
      <c r="F131" s="249"/>
      <c r="G131" s="249"/>
      <c r="H131" s="250"/>
      <c r="I131" s="251"/>
      <c r="J131" s="252"/>
      <c r="K131" s="253"/>
      <c r="L131" s="11"/>
      <c r="M131" s="7"/>
      <c r="N131" s="7"/>
      <c r="O131" s="7"/>
      <c r="P131" s="31"/>
      <c r="Q131" s="34"/>
      <c r="R131" s="7"/>
      <c r="S131" s="459"/>
      <c r="T131" s="460"/>
      <c r="U131" s="460"/>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220</v>
      </c>
      <c r="AY131" s="66" t="s">
        <v>220</v>
      </c>
      <c r="AZ131" s="1"/>
      <c r="BA131" s="1"/>
      <c r="BB131" s="1"/>
      <c r="BC131" s="1"/>
      <c r="BD131" s="1"/>
      <c r="BP131" s="15"/>
      <c r="BQ131" s="25" t="str">
        <f t="shared" si="12"/>
        <v/>
      </c>
      <c r="BR131" s="26" t="str">
        <f t="shared" si="11"/>
        <v/>
      </c>
      <c r="BS131" s="26" t="str">
        <f t="shared" si="13"/>
        <v/>
      </c>
      <c r="BT131" s="25" t="str">
        <f t="shared" si="14"/>
        <v/>
      </c>
      <c r="BU131" s="26" t="str">
        <f t="shared" si="15"/>
        <v/>
      </c>
      <c r="BV131" s="25" t="e">
        <f>IF(AND(#REF!="",#REF!="",#REF!="",#REF!=""),"",SUM(#REF!,#REF!,#REF!,#REF!,#REF!))</f>
        <v>#REF!</v>
      </c>
      <c r="BW131" s="26" t="str">
        <f t="shared" si="16"/>
        <v/>
      </c>
      <c r="BX131" s="25" t="str">
        <f t="shared" si="17"/>
        <v/>
      </c>
      <c r="BY131" s="26" t="str">
        <f t="shared" si="18"/>
        <v/>
      </c>
      <c r="BZ131" s="25" t="str">
        <f t="shared" si="19"/>
        <v/>
      </c>
      <c r="CA131" s="26" t="str">
        <f t="shared" si="20"/>
        <v/>
      </c>
      <c r="CB131" s="25" t="e">
        <f>IF(AND(#REF!="",#REF!="",#REF!="",#REF!=""),"",SUM(#REF!,#REF!,#REF!,#REF!,#REF!))</f>
        <v>#REF!</v>
      </c>
      <c r="CC131" s="26" t="str">
        <f t="shared" si="21"/>
        <v/>
      </c>
      <c r="CD131" s="23" t="e">
        <f>IF(AND(#REF!="",#REF!="",#REF!="",#REF!=""),"",SUM(#REF!,#REF!,#REF!,#REF!))</f>
        <v>#REF!</v>
      </c>
      <c r="CE131" s="23" t="str">
        <f t="shared" si="22"/>
        <v/>
      </c>
    </row>
    <row r="132" spans="1:83">
      <c r="A132" s="244">
        <v>126</v>
      </c>
      <c r="B132" s="245"/>
      <c r="C132" s="246"/>
      <c r="D132" s="247"/>
      <c r="E132" s="248"/>
      <c r="F132" s="249"/>
      <c r="G132" s="249"/>
      <c r="H132" s="250"/>
      <c r="I132" s="251"/>
      <c r="J132" s="252"/>
      <c r="K132" s="253"/>
      <c r="L132" s="11"/>
      <c r="M132" s="7"/>
      <c r="N132" s="7"/>
      <c r="O132" s="7"/>
      <c r="P132" s="31"/>
      <c r="Q132" s="34"/>
      <c r="R132" s="7"/>
      <c r="S132" s="459"/>
      <c r="T132" s="460"/>
      <c r="U132" s="460"/>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220</v>
      </c>
      <c r="AY132" s="66" t="s">
        <v>220</v>
      </c>
      <c r="AZ132" s="1"/>
      <c r="BA132" s="1"/>
      <c r="BB132" s="1"/>
      <c r="BC132" s="1"/>
      <c r="BD132" s="1"/>
      <c r="BP132" s="15"/>
      <c r="BQ132" s="25" t="str">
        <f t="shared" si="12"/>
        <v/>
      </c>
      <c r="BR132" s="26" t="str">
        <f t="shared" si="11"/>
        <v/>
      </c>
      <c r="BS132" s="26" t="str">
        <f t="shared" si="13"/>
        <v/>
      </c>
      <c r="BT132" s="25" t="str">
        <f t="shared" si="14"/>
        <v/>
      </c>
      <c r="BU132" s="26" t="str">
        <f t="shared" si="15"/>
        <v/>
      </c>
      <c r="BV132" s="25" t="e">
        <f>IF(AND(#REF!="",#REF!="",#REF!="",#REF!=""),"",SUM(#REF!,#REF!,#REF!,#REF!,#REF!))</f>
        <v>#REF!</v>
      </c>
      <c r="BW132" s="26" t="str">
        <f t="shared" si="16"/>
        <v/>
      </c>
      <c r="BX132" s="25" t="str">
        <f t="shared" si="17"/>
        <v/>
      </c>
      <c r="BY132" s="26" t="str">
        <f t="shared" si="18"/>
        <v/>
      </c>
      <c r="BZ132" s="25" t="str">
        <f t="shared" si="19"/>
        <v/>
      </c>
      <c r="CA132" s="26" t="str">
        <f t="shared" si="20"/>
        <v/>
      </c>
      <c r="CB132" s="25" t="e">
        <f>IF(AND(#REF!="",#REF!="",#REF!="",#REF!=""),"",SUM(#REF!,#REF!,#REF!,#REF!,#REF!))</f>
        <v>#REF!</v>
      </c>
      <c r="CC132" s="26" t="str">
        <f t="shared" si="21"/>
        <v/>
      </c>
      <c r="CD132" s="23" t="e">
        <f>IF(AND(#REF!="",#REF!="",#REF!="",#REF!=""),"",SUM(#REF!,#REF!,#REF!,#REF!))</f>
        <v>#REF!</v>
      </c>
      <c r="CE132" s="23" t="str">
        <f t="shared" si="22"/>
        <v/>
      </c>
    </row>
    <row r="133" spans="1:83">
      <c r="A133" s="244">
        <v>127</v>
      </c>
      <c r="B133" s="245"/>
      <c r="C133" s="246"/>
      <c r="D133" s="247"/>
      <c r="E133" s="248"/>
      <c r="F133" s="249"/>
      <c r="G133" s="249"/>
      <c r="H133" s="250"/>
      <c r="I133" s="251"/>
      <c r="J133" s="252"/>
      <c r="K133" s="253"/>
      <c r="L133" s="11"/>
      <c r="M133" s="7"/>
      <c r="N133" s="7"/>
      <c r="O133" s="7"/>
      <c r="P133" s="31"/>
      <c r="Q133" s="34"/>
      <c r="R133" s="7"/>
      <c r="S133" s="459"/>
      <c r="T133" s="460"/>
      <c r="U133" s="460"/>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220</v>
      </c>
      <c r="AY133" s="66" t="s">
        <v>220</v>
      </c>
      <c r="AZ133" s="1"/>
      <c r="BA133" s="1"/>
      <c r="BB133" s="1"/>
      <c r="BC133" s="1"/>
      <c r="BD133" s="1"/>
      <c r="BP133" s="15"/>
      <c r="BQ133" s="25" t="str">
        <f t="shared" si="12"/>
        <v/>
      </c>
      <c r="BR133" s="26" t="str">
        <f t="shared" si="11"/>
        <v/>
      </c>
      <c r="BS133" s="26" t="str">
        <f t="shared" si="13"/>
        <v/>
      </c>
      <c r="BT133" s="25" t="str">
        <f t="shared" si="14"/>
        <v/>
      </c>
      <c r="BU133" s="26" t="str">
        <f t="shared" si="15"/>
        <v/>
      </c>
      <c r="BV133" s="25" t="e">
        <f>IF(AND(#REF!="",#REF!="",#REF!="",#REF!=""),"",SUM(#REF!,#REF!,#REF!,#REF!,#REF!))</f>
        <v>#REF!</v>
      </c>
      <c r="BW133" s="26" t="str">
        <f t="shared" si="16"/>
        <v/>
      </c>
      <c r="BX133" s="25" t="str">
        <f t="shared" si="17"/>
        <v/>
      </c>
      <c r="BY133" s="26" t="str">
        <f t="shared" si="18"/>
        <v/>
      </c>
      <c r="BZ133" s="25" t="str">
        <f t="shared" si="19"/>
        <v/>
      </c>
      <c r="CA133" s="26" t="str">
        <f t="shared" si="20"/>
        <v/>
      </c>
      <c r="CB133" s="25" t="e">
        <f>IF(AND(#REF!="",#REF!="",#REF!="",#REF!=""),"",SUM(#REF!,#REF!,#REF!,#REF!,#REF!))</f>
        <v>#REF!</v>
      </c>
      <c r="CC133" s="26" t="str">
        <f t="shared" si="21"/>
        <v/>
      </c>
      <c r="CD133" s="23" t="e">
        <f>IF(AND(#REF!="",#REF!="",#REF!="",#REF!=""),"",SUM(#REF!,#REF!,#REF!,#REF!))</f>
        <v>#REF!</v>
      </c>
      <c r="CE133" s="23" t="str">
        <f t="shared" si="22"/>
        <v/>
      </c>
    </row>
    <row r="134" spans="1:83">
      <c r="A134" s="244">
        <v>128</v>
      </c>
      <c r="B134" s="245"/>
      <c r="C134" s="246"/>
      <c r="D134" s="247"/>
      <c r="E134" s="248"/>
      <c r="F134" s="249"/>
      <c r="G134" s="249"/>
      <c r="H134" s="250"/>
      <c r="I134" s="251"/>
      <c r="J134" s="252"/>
      <c r="K134" s="253"/>
      <c r="L134" s="11"/>
      <c r="M134" s="7"/>
      <c r="N134" s="7"/>
      <c r="O134" s="7"/>
      <c r="P134" s="31"/>
      <c r="Q134" s="34"/>
      <c r="R134" s="7"/>
      <c r="S134" s="459"/>
      <c r="T134" s="460"/>
      <c r="U134" s="460"/>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220</v>
      </c>
      <c r="AY134" s="66" t="s">
        <v>220</v>
      </c>
      <c r="AZ134" s="1"/>
      <c r="BA134" s="1"/>
      <c r="BB134" s="1"/>
      <c r="BC134" s="1"/>
      <c r="BD134" s="1"/>
      <c r="BP134" s="15"/>
      <c r="BQ134" s="25" t="str">
        <f t="shared" si="12"/>
        <v/>
      </c>
      <c r="BR134" s="26" t="str">
        <f t="shared" si="11"/>
        <v/>
      </c>
      <c r="BS134" s="26" t="str">
        <f t="shared" si="13"/>
        <v/>
      </c>
      <c r="BT134" s="25" t="str">
        <f t="shared" si="14"/>
        <v/>
      </c>
      <c r="BU134" s="26" t="str">
        <f t="shared" si="15"/>
        <v/>
      </c>
      <c r="BV134" s="25" t="e">
        <f>IF(AND(#REF!="",#REF!="",#REF!="",#REF!=""),"",SUM(#REF!,#REF!,#REF!,#REF!,#REF!))</f>
        <v>#REF!</v>
      </c>
      <c r="BW134" s="26" t="str">
        <f t="shared" si="16"/>
        <v/>
      </c>
      <c r="BX134" s="25" t="str">
        <f t="shared" si="17"/>
        <v/>
      </c>
      <c r="BY134" s="26" t="str">
        <f t="shared" si="18"/>
        <v/>
      </c>
      <c r="BZ134" s="25" t="str">
        <f t="shared" si="19"/>
        <v/>
      </c>
      <c r="CA134" s="26" t="str">
        <f t="shared" si="20"/>
        <v/>
      </c>
      <c r="CB134" s="25" t="e">
        <f>IF(AND(#REF!="",#REF!="",#REF!="",#REF!=""),"",SUM(#REF!,#REF!,#REF!,#REF!,#REF!))</f>
        <v>#REF!</v>
      </c>
      <c r="CC134" s="26" t="str">
        <f t="shared" si="21"/>
        <v/>
      </c>
      <c r="CD134" s="23" t="e">
        <f>IF(AND(#REF!="",#REF!="",#REF!="",#REF!=""),"",SUM(#REF!,#REF!,#REF!,#REF!))</f>
        <v>#REF!</v>
      </c>
      <c r="CE134" s="23" t="str">
        <f t="shared" si="22"/>
        <v/>
      </c>
    </row>
    <row r="135" spans="1:83">
      <c r="A135" s="244">
        <v>129</v>
      </c>
      <c r="B135" s="245"/>
      <c r="C135" s="246"/>
      <c r="D135" s="247"/>
      <c r="E135" s="248"/>
      <c r="F135" s="249"/>
      <c r="G135" s="249"/>
      <c r="H135" s="250"/>
      <c r="I135" s="251"/>
      <c r="J135" s="252"/>
      <c r="K135" s="253"/>
      <c r="L135" s="11"/>
      <c r="M135" s="7"/>
      <c r="N135" s="7"/>
      <c r="O135" s="7"/>
      <c r="P135" s="31"/>
      <c r="Q135" s="34"/>
      <c r="R135" s="7"/>
      <c r="S135" s="459"/>
      <c r="T135" s="460"/>
      <c r="U135" s="460"/>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220</v>
      </c>
      <c r="AY135" s="66" t="s">
        <v>220</v>
      </c>
      <c r="AZ135" s="1"/>
      <c r="BA135" s="1"/>
      <c r="BB135" s="1"/>
      <c r="BC135" s="1"/>
      <c r="BD135" s="1"/>
      <c r="BP135" s="15"/>
      <c r="BQ135" s="25" t="str">
        <f t="shared" si="12"/>
        <v/>
      </c>
      <c r="BR135" s="26" t="str">
        <f t="shared" ref="BR135:BR198" si="23">IF(AND(L135="",M135="",N135="",P135=""),"",SUM(L135,M135,N135,O135,P135))</f>
        <v/>
      </c>
      <c r="BS135" s="26" t="str">
        <f t="shared" si="13"/>
        <v/>
      </c>
      <c r="BT135" s="25" t="str">
        <f t="shared" si="14"/>
        <v/>
      </c>
      <c r="BU135" s="26" t="str">
        <f t="shared" si="15"/>
        <v/>
      </c>
      <c r="BV135" s="25" t="e">
        <f>IF(AND(#REF!="",#REF!="",#REF!="",#REF!=""),"",SUM(#REF!,#REF!,#REF!,#REF!,#REF!))</f>
        <v>#REF!</v>
      </c>
      <c r="BW135" s="26" t="str">
        <f t="shared" si="16"/>
        <v/>
      </c>
      <c r="BX135" s="25" t="str">
        <f t="shared" si="17"/>
        <v/>
      </c>
      <c r="BY135" s="26" t="str">
        <f t="shared" si="18"/>
        <v/>
      </c>
      <c r="BZ135" s="25" t="str">
        <f t="shared" si="19"/>
        <v/>
      </c>
      <c r="CA135" s="26" t="str">
        <f t="shared" si="20"/>
        <v/>
      </c>
      <c r="CB135" s="25" t="e">
        <f>IF(AND(#REF!="",#REF!="",#REF!="",#REF!=""),"",SUM(#REF!,#REF!,#REF!,#REF!,#REF!))</f>
        <v>#REF!</v>
      </c>
      <c r="CC135" s="26" t="str">
        <f t="shared" si="21"/>
        <v/>
      </c>
      <c r="CD135" s="23" t="e">
        <f>IF(AND(#REF!="",#REF!="",#REF!="",#REF!=""),"",SUM(#REF!,#REF!,#REF!,#REF!))</f>
        <v>#REF!</v>
      </c>
      <c r="CE135" s="23" t="str">
        <f t="shared" si="22"/>
        <v/>
      </c>
    </row>
    <row r="136" spans="1:83">
      <c r="A136" s="244">
        <v>130</v>
      </c>
      <c r="B136" s="245"/>
      <c r="C136" s="246"/>
      <c r="D136" s="247"/>
      <c r="E136" s="248"/>
      <c r="F136" s="249"/>
      <c r="G136" s="249"/>
      <c r="H136" s="250"/>
      <c r="I136" s="251"/>
      <c r="J136" s="252"/>
      <c r="K136" s="253"/>
      <c r="L136" s="11"/>
      <c r="M136" s="7"/>
      <c r="N136" s="7"/>
      <c r="O136" s="7"/>
      <c r="P136" s="31"/>
      <c r="Q136" s="34"/>
      <c r="R136" s="7"/>
      <c r="S136" s="459"/>
      <c r="T136" s="460"/>
      <c r="U136" s="460"/>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220</v>
      </c>
      <c r="AY136" s="66" t="s">
        <v>220</v>
      </c>
      <c r="AZ136" s="1"/>
      <c r="BA136" s="1"/>
      <c r="BB136" s="1"/>
      <c r="BC136" s="1"/>
      <c r="BD136" s="1"/>
      <c r="BP136" s="15"/>
      <c r="BQ136" s="25" t="str">
        <f t="shared" ref="BQ136:BQ199" si="24">IF(I136="","",I136)</f>
        <v/>
      </c>
      <c r="BR136" s="26" t="str">
        <f t="shared" si="23"/>
        <v/>
      </c>
      <c r="BS136" s="26" t="str">
        <f t="shared" ref="BS136:BS199" si="25">IFERROR(IF(BR136="","",ROUNDUP(BR136*20%,0)),"")</f>
        <v/>
      </c>
      <c r="BT136" s="25" t="str">
        <f t="shared" ref="BT136:BT199" si="26">IF(AND(S136="",T136="",U136="",W136=""),"",SUM(S136,T136,U136,V136,W136))</f>
        <v/>
      </c>
      <c r="BU136" s="26" t="str">
        <f t="shared" ref="BU136:BU199" si="27">IFERROR(IF(BT136="","",ROUNDUP(BT136*20%,0)),"")</f>
        <v/>
      </c>
      <c r="BV136" s="25" t="e">
        <f>IF(AND(#REF!="",#REF!="",#REF!="",#REF!=""),"",SUM(#REF!,#REF!,#REF!,#REF!,#REF!))</f>
        <v>#REF!</v>
      </c>
      <c r="BW136" s="26" t="str">
        <f t="shared" ref="BW136:BW199" si="28">IFERROR(IF(BV136="","",ROUNDUP(BV136*20%,0)),"")</f>
        <v/>
      </c>
      <c r="BX136" s="25" t="str">
        <f t="shared" ref="BX136:BX199" si="29">IF(AND(Z136="",AA136="",AB136="",AD136=""),"",SUM(Z136,AA136,AB136,AC136,AD136))</f>
        <v/>
      </c>
      <c r="BY136" s="26" t="str">
        <f t="shared" ref="BY136:BY199" si="30">IFERROR(IF(BX136="","",ROUNDUP(BX136*20%,0)),"")</f>
        <v/>
      </c>
      <c r="BZ136" s="25" t="str">
        <f t="shared" ref="BZ136:BZ199" si="31">IF(AND(AG136="",AH136="",AI136="",AK136=""),"",SUM(AG136,AH136,AI136,AJ136,AK136))</f>
        <v/>
      </c>
      <c r="CA136" s="26" t="str">
        <f t="shared" ref="CA136:CA199" si="32">IFERROR(IF(BZ136="","",ROUNDUP(BZ136*20%,0)),"")</f>
        <v/>
      </c>
      <c r="CB136" s="25" t="e">
        <f>IF(AND(#REF!="",#REF!="",#REF!="",#REF!=""),"",SUM(#REF!,#REF!,#REF!,#REF!,#REF!))</f>
        <v>#REF!</v>
      </c>
      <c r="CC136" s="26" t="str">
        <f t="shared" ref="CC136:CC199" si="33">IFERROR(IF(CB136="","",ROUNDUP(CB136*20%,0)),"")</f>
        <v/>
      </c>
      <c r="CD136" s="23" t="e">
        <f>IF(AND(#REF!="",#REF!="",#REF!="",#REF!=""),"",SUM(#REF!,#REF!,#REF!,#REF!))</f>
        <v>#REF!</v>
      </c>
      <c r="CE136" s="23" t="str">
        <f t="shared" si="22"/>
        <v/>
      </c>
    </row>
    <row r="137" spans="1:83">
      <c r="A137" s="244">
        <v>131</v>
      </c>
      <c r="B137" s="245"/>
      <c r="C137" s="246"/>
      <c r="D137" s="247"/>
      <c r="E137" s="248"/>
      <c r="F137" s="249"/>
      <c r="G137" s="249"/>
      <c r="H137" s="250"/>
      <c r="I137" s="251"/>
      <c r="J137" s="252"/>
      <c r="K137" s="253"/>
      <c r="L137" s="11"/>
      <c r="M137" s="7"/>
      <c r="N137" s="7"/>
      <c r="O137" s="7"/>
      <c r="P137" s="31"/>
      <c r="Q137" s="34"/>
      <c r="R137" s="7"/>
      <c r="S137" s="459"/>
      <c r="T137" s="460"/>
      <c r="U137" s="460"/>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220</v>
      </c>
      <c r="AY137" s="66" t="s">
        <v>220</v>
      </c>
      <c r="AZ137" s="1"/>
      <c r="BA137" s="1"/>
      <c r="BB137" s="1"/>
      <c r="BC137" s="1"/>
      <c r="BD137" s="1"/>
      <c r="BP137" s="15"/>
      <c r="BQ137" s="25" t="str">
        <f t="shared" si="24"/>
        <v/>
      </c>
      <c r="BR137" s="26" t="str">
        <f t="shared" si="23"/>
        <v/>
      </c>
      <c r="BS137" s="26" t="str">
        <f t="shared" si="25"/>
        <v/>
      </c>
      <c r="BT137" s="25" t="str">
        <f t="shared" si="26"/>
        <v/>
      </c>
      <c r="BU137" s="26" t="str">
        <f t="shared" si="27"/>
        <v/>
      </c>
      <c r="BV137" s="25" t="e">
        <f>IF(AND(#REF!="",#REF!="",#REF!="",#REF!=""),"",SUM(#REF!,#REF!,#REF!,#REF!,#REF!))</f>
        <v>#REF!</v>
      </c>
      <c r="BW137" s="26" t="str">
        <f t="shared" si="28"/>
        <v/>
      </c>
      <c r="BX137" s="25" t="str">
        <f t="shared" si="29"/>
        <v/>
      </c>
      <c r="BY137" s="26" t="str">
        <f t="shared" si="30"/>
        <v/>
      </c>
      <c r="BZ137" s="25" t="str">
        <f t="shared" si="31"/>
        <v/>
      </c>
      <c r="CA137" s="26" t="str">
        <f t="shared" si="32"/>
        <v/>
      </c>
      <c r="CB137" s="25" t="e">
        <f>IF(AND(#REF!="",#REF!="",#REF!="",#REF!=""),"",SUM(#REF!,#REF!,#REF!,#REF!,#REF!))</f>
        <v>#REF!</v>
      </c>
      <c r="CC137" s="26" t="str">
        <f t="shared" si="33"/>
        <v/>
      </c>
      <c r="CD137" s="23" t="e">
        <f>IF(AND(#REF!="",#REF!="",#REF!="",#REF!=""),"",SUM(#REF!,#REF!,#REF!,#REF!))</f>
        <v>#REF!</v>
      </c>
      <c r="CE137" s="23" t="str">
        <f t="shared" si="22"/>
        <v/>
      </c>
    </row>
    <row r="138" spans="1:83">
      <c r="A138" s="244">
        <v>132</v>
      </c>
      <c r="B138" s="245"/>
      <c r="C138" s="246"/>
      <c r="D138" s="247"/>
      <c r="E138" s="248"/>
      <c r="F138" s="249"/>
      <c r="G138" s="249"/>
      <c r="H138" s="250"/>
      <c r="I138" s="251"/>
      <c r="J138" s="252"/>
      <c r="K138" s="253"/>
      <c r="L138" s="11"/>
      <c r="M138" s="7"/>
      <c r="N138" s="7"/>
      <c r="O138" s="7"/>
      <c r="P138" s="31"/>
      <c r="Q138" s="34"/>
      <c r="R138" s="7"/>
      <c r="S138" s="459"/>
      <c r="T138" s="460"/>
      <c r="U138" s="460"/>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220</v>
      </c>
      <c r="AY138" s="66" t="s">
        <v>220</v>
      </c>
      <c r="AZ138" s="1"/>
      <c r="BA138" s="1"/>
      <c r="BB138" s="1"/>
      <c r="BC138" s="1"/>
      <c r="BD138" s="1"/>
      <c r="BP138" s="15"/>
      <c r="BQ138" s="25" t="str">
        <f t="shared" si="24"/>
        <v/>
      </c>
      <c r="BR138" s="26" t="str">
        <f t="shared" si="23"/>
        <v/>
      </c>
      <c r="BS138" s="26" t="str">
        <f t="shared" si="25"/>
        <v/>
      </c>
      <c r="BT138" s="25" t="str">
        <f t="shared" si="26"/>
        <v/>
      </c>
      <c r="BU138" s="26" t="str">
        <f t="shared" si="27"/>
        <v/>
      </c>
      <c r="BV138" s="25" t="e">
        <f>IF(AND(#REF!="",#REF!="",#REF!="",#REF!=""),"",SUM(#REF!,#REF!,#REF!,#REF!,#REF!))</f>
        <v>#REF!</v>
      </c>
      <c r="BW138" s="26" t="str">
        <f t="shared" si="28"/>
        <v/>
      </c>
      <c r="BX138" s="25" t="str">
        <f t="shared" si="29"/>
        <v/>
      </c>
      <c r="BY138" s="26" t="str">
        <f t="shared" si="30"/>
        <v/>
      </c>
      <c r="BZ138" s="25" t="str">
        <f t="shared" si="31"/>
        <v/>
      </c>
      <c r="CA138" s="26" t="str">
        <f t="shared" si="32"/>
        <v/>
      </c>
      <c r="CB138" s="25" t="e">
        <f>IF(AND(#REF!="",#REF!="",#REF!="",#REF!=""),"",SUM(#REF!,#REF!,#REF!,#REF!,#REF!))</f>
        <v>#REF!</v>
      </c>
      <c r="CC138" s="26" t="str">
        <f t="shared" si="33"/>
        <v/>
      </c>
      <c r="CD138" s="23" t="e">
        <f>IF(AND(#REF!="",#REF!="",#REF!="",#REF!=""),"",SUM(#REF!,#REF!,#REF!,#REF!))</f>
        <v>#REF!</v>
      </c>
      <c r="CE138" s="23" t="str">
        <f t="shared" si="22"/>
        <v/>
      </c>
    </row>
    <row r="139" spans="1:83">
      <c r="A139" s="244">
        <v>133</v>
      </c>
      <c r="B139" s="245"/>
      <c r="C139" s="246"/>
      <c r="D139" s="247"/>
      <c r="E139" s="248"/>
      <c r="F139" s="249"/>
      <c r="G139" s="249"/>
      <c r="H139" s="250"/>
      <c r="I139" s="251"/>
      <c r="J139" s="252"/>
      <c r="K139" s="253"/>
      <c r="L139" s="11"/>
      <c r="M139" s="7"/>
      <c r="N139" s="7"/>
      <c r="O139" s="7"/>
      <c r="P139" s="31"/>
      <c r="Q139" s="34"/>
      <c r="R139" s="7"/>
      <c r="S139" s="459"/>
      <c r="T139" s="460"/>
      <c r="U139" s="460"/>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220</v>
      </c>
      <c r="AY139" s="66" t="s">
        <v>220</v>
      </c>
      <c r="AZ139" s="1"/>
      <c r="BA139" s="1"/>
      <c r="BB139" s="1"/>
      <c r="BC139" s="1"/>
      <c r="BD139" s="1"/>
      <c r="BP139" s="15"/>
      <c r="BQ139" s="25" t="str">
        <f t="shared" si="24"/>
        <v/>
      </c>
      <c r="BR139" s="26" t="str">
        <f t="shared" si="23"/>
        <v/>
      </c>
      <c r="BS139" s="26" t="str">
        <f t="shared" si="25"/>
        <v/>
      </c>
      <c r="BT139" s="25" t="str">
        <f t="shared" si="26"/>
        <v/>
      </c>
      <c r="BU139" s="26" t="str">
        <f t="shared" si="27"/>
        <v/>
      </c>
      <c r="BV139" s="25" t="e">
        <f>IF(AND(#REF!="",#REF!="",#REF!="",#REF!=""),"",SUM(#REF!,#REF!,#REF!,#REF!,#REF!))</f>
        <v>#REF!</v>
      </c>
      <c r="BW139" s="26" t="str">
        <f t="shared" si="28"/>
        <v/>
      </c>
      <c r="BX139" s="25" t="str">
        <f t="shared" si="29"/>
        <v/>
      </c>
      <c r="BY139" s="26" t="str">
        <f t="shared" si="30"/>
        <v/>
      </c>
      <c r="BZ139" s="25" t="str">
        <f t="shared" si="31"/>
        <v/>
      </c>
      <c r="CA139" s="26" t="str">
        <f t="shared" si="32"/>
        <v/>
      </c>
      <c r="CB139" s="25" t="e">
        <f>IF(AND(#REF!="",#REF!="",#REF!="",#REF!=""),"",SUM(#REF!,#REF!,#REF!,#REF!,#REF!))</f>
        <v>#REF!</v>
      </c>
      <c r="CC139" s="26" t="str">
        <f t="shared" si="33"/>
        <v/>
      </c>
      <c r="CD139" s="23" t="e">
        <f>IF(AND(#REF!="",#REF!="",#REF!="",#REF!=""),"",SUM(#REF!,#REF!,#REF!,#REF!))</f>
        <v>#REF!</v>
      </c>
      <c r="CE139" s="23" t="str">
        <f t="shared" si="22"/>
        <v/>
      </c>
    </row>
    <row r="140" spans="1:83">
      <c r="A140" s="244">
        <v>134</v>
      </c>
      <c r="B140" s="245"/>
      <c r="C140" s="246"/>
      <c r="D140" s="247"/>
      <c r="E140" s="248"/>
      <c r="F140" s="249"/>
      <c r="G140" s="249"/>
      <c r="H140" s="250"/>
      <c r="I140" s="251"/>
      <c r="J140" s="252"/>
      <c r="K140" s="253"/>
      <c r="L140" s="11"/>
      <c r="M140" s="7"/>
      <c r="N140" s="7"/>
      <c r="O140" s="7"/>
      <c r="P140" s="31"/>
      <c r="Q140" s="34"/>
      <c r="R140" s="7"/>
      <c r="S140" s="459"/>
      <c r="T140" s="460"/>
      <c r="U140" s="460"/>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220</v>
      </c>
      <c r="AY140" s="66" t="s">
        <v>220</v>
      </c>
      <c r="AZ140" s="1"/>
      <c r="BA140" s="1"/>
      <c r="BB140" s="1"/>
      <c r="BC140" s="1"/>
      <c r="BD140" s="1"/>
      <c r="BP140" s="15"/>
      <c r="BQ140" s="25" t="str">
        <f t="shared" si="24"/>
        <v/>
      </c>
      <c r="BR140" s="26" t="str">
        <f t="shared" si="23"/>
        <v/>
      </c>
      <c r="BS140" s="26" t="str">
        <f t="shared" si="25"/>
        <v/>
      </c>
      <c r="BT140" s="25" t="str">
        <f t="shared" si="26"/>
        <v/>
      </c>
      <c r="BU140" s="26" t="str">
        <f t="shared" si="27"/>
        <v/>
      </c>
      <c r="BV140" s="25" t="e">
        <f>IF(AND(#REF!="",#REF!="",#REF!="",#REF!=""),"",SUM(#REF!,#REF!,#REF!,#REF!,#REF!))</f>
        <v>#REF!</v>
      </c>
      <c r="BW140" s="26" t="str">
        <f t="shared" si="28"/>
        <v/>
      </c>
      <c r="BX140" s="25" t="str">
        <f t="shared" si="29"/>
        <v/>
      </c>
      <c r="BY140" s="26" t="str">
        <f t="shared" si="30"/>
        <v/>
      </c>
      <c r="BZ140" s="25" t="str">
        <f t="shared" si="31"/>
        <v/>
      </c>
      <c r="CA140" s="26" t="str">
        <f t="shared" si="32"/>
        <v/>
      </c>
      <c r="CB140" s="25" t="e">
        <f>IF(AND(#REF!="",#REF!="",#REF!="",#REF!=""),"",SUM(#REF!,#REF!,#REF!,#REF!,#REF!))</f>
        <v>#REF!</v>
      </c>
      <c r="CC140" s="26" t="str">
        <f t="shared" si="33"/>
        <v/>
      </c>
      <c r="CD140" s="23" t="e">
        <f>IF(AND(#REF!="",#REF!="",#REF!="",#REF!=""),"",SUM(#REF!,#REF!,#REF!,#REF!))</f>
        <v>#REF!</v>
      </c>
      <c r="CE140" s="23" t="str">
        <f t="shared" si="22"/>
        <v/>
      </c>
    </row>
    <row r="141" spans="1:83">
      <c r="A141" s="244">
        <v>135</v>
      </c>
      <c r="B141" s="245"/>
      <c r="C141" s="246"/>
      <c r="D141" s="247"/>
      <c r="E141" s="248"/>
      <c r="F141" s="249"/>
      <c r="G141" s="249"/>
      <c r="H141" s="250"/>
      <c r="I141" s="251"/>
      <c r="J141" s="252"/>
      <c r="K141" s="253"/>
      <c r="L141" s="11"/>
      <c r="M141" s="7"/>
      <c r="N141" s="7"/>
      <c r="O141" s="7"/>
      <c r="P141" s="31"/>
      <c r="Q141" s="34"/>
      <c r="R141" s="7"/>
      <c r="S141" s="459"/>
      <c r="T141" s="460"/>
      <c r="U141" s="460"/>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220</v>
      </c>
      <c r="AY141" s="66" t="s">
        <v>220</v>
      </c>
      <c r="AZ141" s="1"/>
      <c r="BA141" s="1"/>
      <c r="BB141" s="1"/>
      <c r="BC141" s="1"/>
      <c r="BD141" s="1"/>
      <c r="BP141" s="15"/>
      <c r="BQ141" s="25" t="str">
        <f t="shared" si="24"/>
        <v/>
      </c>
      <c r="BR141" s="26" t="str">
        <f t="shared" si="23"/>
        <v/>
      </c>
      <c r="BS141" s="26" t="str">
        <f t="shared" si="25"/>
        <v/>
      </c>
      <c r="BT141" s="25" t="str">
        <f t="shared" si="26"/>
        <v/>
      </c>
      <c r="BU141" s="26" t="str">
        <f t="shared" si="27"/>
        <v/>
      </c>
      <c r="BV141" s="25" t="e">
        <f>IF(AND(#REF!="",#REF!="",#REF!="",#REF!=""),"",SUM(#REF!,#REF!,#REF!,#REF!,#REF!))</f>
        <v>#REF!</v>
      </c>
      <c r="BW141" s="26" t="str">
        <f t="shared" si="28"/>
        <v/>
      </c>
      <c r="BX141" s="25" t="str">
        <f t="shared" si="29"/>
        <v/>
      </c>
      <c r="BY141" s="26" t="str">
        <f t="shared" si="30"/>
        <v/>
      </c>
      <c r="BZ141" s="25" t="str">
        <f t="shared" si="31"/>
        <v/>
      </c>
      <c r="CA141" s="26" t="str">
        <f t="shared" si="32"/>
        <v/>
      </c>
      <c r="CB141" s="25" t="e">
        <f>IF(AND(#REF!="",#REF!="",#REF!="",#REF!=""),"",SUM(#REF!,#REF!,#REF!,#REF!,#REF!))</f>
        <v>#REF!</v>
      </c>
      <c r="CC141" s="26" t="str">
        <f t="shared" si="33"/>
        <v/>
      </c>
      <c r="CD141" s="23" t="e">
        <f>IF(AND(#REF!="",#REF!="",#REF!="",#REF!=""),"",SUM(#REF!,#REF!,#REF!,#REF!))</f>
        <v>#REF!</v>
      </c>
      <c r="CE141" s="23" t="str">
        <f t="shared" si="22"/>
        <v/>
      </c>
    </row>
    <row r="142" spans="1:83">
      <c r="A142" s="244">
        <v>136</v>
      </c>
      <c r="B142" s="245"/>
      <c r="C142" s="246"/>
      <c r="D142" s="247"/>
      <c r="E142" s="248"/>
      <c r="F142" s="249"/>
      <c r="G142" s="249"/>
      <c r="H142" s="250"/>
      <c r="I142" s="251"/>
      <c r="J142" s="252"/>
      <c r="K142" s="253"/>
      <c r="L142" s="11"/>
      <c r="M142" s="7"/>
      <c r="N142" s="7"/>
      <c r="O142" s="7"/>
      <c r="P142" s="31"/>
      <c r="Q142" s="34"/>
      <c r="R142" s="7"/>
      <c r="S142" s="459"/>
      <c r="T142" s="460"/>
      <c r="U142" s="460"/>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220</v>
      </c>
      <c r="AY142" s="66" t="s">
        <v>220</v>
      </c>
      <c r="AZ142" s="1"/>
      <c r="BA142" s="1"/>
      <c r="BB142" s="1"/>
      <c r="BC142" s="1"/>
      <c r="BD142" s="1"/>
      <c r="BP142" s="15"/>
      <c r="BQ142" s="25" t="str">
        <f t="shared" si="24"/>
        <v/>
      </c>
      <c r="BR142" s="26" t="str">
        <f t="shared" si="23"/>
        <v/>
      </c>
      <c r="BS142" s="26" t="str">
        <f t="shared" si="25"/>
        <v/>
      </c>
      <c r="BT142" s="25" t="str">
        <f t="shared" si="26"/>
        <v/>
      </c>
      <c r="BU142" s="26" t="str">
        <f t="shared" si="27"/>
        <v/>
      </c>
      <c r="BV142" s="25" t="e">
        <f>IF(AND(#REF!="",#REF!="",#REF!="",#REF!=""),"",SUM(#REF!,#REF!,#REF!,#REF!,#REF!))</f>
        <v>#REF!</v>
      </c>
      <c r="BW142" s="26" t="str">
        <f t="shared" si="28"/>
        <v/>
      </c>
      <c r="BX142" s="25" t="str">
        <f t="shared" si="29"/>
        <v/>
      </c>
      <c r="BY142" s="26" t="str">
        <f t="shared" si="30"/>
        <v/>
      </c>
      <c r="BZ142" s="25" t="str">
        <f t="shared" si="31"/>
        <v/>
      </c>
      <c r="CA142" s="26" t="str">
        <f t="shared" si="32"/>
        <v/>
      </c>
      <c r="CB142" s="25" t="e">
        <f>IF(AND(#REF!="",#REF!="",#REF!="",#REF!=""),"",SUM(#REF!,#REF!,#REF!,#REF!,#REF!))</f>
        <v>#REF!</v>
      </c>
      <c r="CC142" s="26" t="str">
        <f t="shared" si="33"/>
        <v/>
      </c>
      <c r="CD142" s="23" t="e">
        <f>IF(AND(#REF!="",#REF!="",#REF!="",#REF!=""),"",SUM(#REF!,#REF!,#REF!,#REF!))</f>
        <v>#REF!</v>
      </c>
      <c r="CE142" s="23" t="str">
        <f t="shared" si="22"/>
        <v/>
      </c>
    </row>
    <row r="143" spans="1:83">
      <c r="A143" s="244">
        <v>137</v>
      </c>
      <c r="B143" s="245"/>
      <c r="C143" s="246"/>
      <c r="D143" s="247"/>
      <c r="E143" s="248"/>
      <c r="F143" s="249"/>
      <c r="G143" s="249"/>
      <c r="H143" s="250"/>
      <c r="I143" s="251"/>
      <c r="J143" s="252"/>
      <c r="K143" s="253"/>
      <c r="L143" s="11"/>
      <c r="M143" s="7"/>
      <c r="N143" s="7"/>
      <c r="O143" s="7"/>
      <c r="P143" s="31"/>
      <c r="Q143" s="34"/>
      <c r="R143" s="7"/>
      <c r="S143" s="459"/>
      <c r="T143" s="460"/>
      <c r="U143" s="460"/>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220</v>
      </c>
      <c r="AY143" s="66" t="s">
        <v>220</v>
      </c>
      <c r="AZ143" s="1"/>
      <c r="BA143" s="1"/>
      <c r="BB143" s="1"/>
      <c r="BC143" s="1"/>
      <c r="BD143" s="1"/>
      <c r="BP143" s="15"/>
      <c r="BQ143" s="25" t="str">
        <f t="shared" si="24"/>
        <v/>
      </c>
      <c r="BR143" s="26" t="str">
        <f t="shared" si="23"/>
        <v/>
      </c>
      <c r="BS143" s="26" t="str">
        <f t="shared" si="25"/>
        <v/>
      </c>
      <c r="BT143" s="25" t="str">
        <f t="shared" si="26"/>
        <v/>
      </c>
      <c r="BU143" s="26" t="str">
        <f t="shared" si="27"/>
        <v/>
      </c>
      <c r="BV143" s="25" t="e">
        <f>IF(AND(#REF!="",#REF!="",#REF!="",#REF!=""),"",SUM(#REF!,#REF!,#REF!,#REF!,#REF!))</f>
        <v>#REF!</v>
      </c>
      <c r="BW143" s="26" t="str">
        <f t="shared" si="28"/>
        <v/>
      </c>
      <c r="BX143" s="25" t="str">
        <f t="shared" si="29"/>
        <v/>
      </c>
      <c r="BY143" s="26" t="str">
        <f t="shared" si="30"/>
        <v/>
      </c>
      <c r="BZ143" s="25" t="str">
        <f t="shared" si="31"/>
        <v/>
      </c>
      <c r="CA143" s="26" t="str">
        <f t="shared" si="32"/>
        <v/>
      </c>
      <c r="CB143" s="25" t="e">
        <f>IF(AND(#REF!="",#REF!="",#REF!="",#REF!=""),"",SUM(#REF!,#REF!,#REF!,#REF!,#REF!))</f>
        <v>#REF!</v>
      </c>
      <c r="CC143" s="26" t="str">
        <f t="shared" si="33"/>
        <v/>
      </c>
      <c r="CD143" s="23" t="e">
        <f>IF(AND(#REF!="",#REF!="",#REF!="",#REF!=""),"",SUM(#REF!,#REF!,#REF!,#REF!))</f>
        <v>#REF!</v>
      </c>
      <c r="CE143" s="23" t="str">
        <f t="shared" si="22"/>
        <v/>
      </c>
    </row>
    <row r="144" spans="1:83">
      <c r="A144" s="244">
        <v>138</v>
      </c>
      <c r="B144" s="245"/>
      <c r="C144" s="246"/>
      <c r="D144" s="247"/>
      <c r="E144" s="248"/>
      <c r="F144" s="249"/>
      <c r="G144" s="249"/>
      <c r="H144" s="250"/>
      <c r="I144" s="251"/>
      <c r="J144" s="252"/>
      <c r="K144" s="253"/>
      <c r="L144" s="11"/>
      <c r="M144" s="7"/>
      <c r="N144" s="7"/>
      <c r="O144" s="7"/>
      <c r="P144" s="31"/>
      <c r="Q144" s="34"/>
      <c r="R144" s="7"/>
      <c r="S144" s="459"/>
      <c r="T144" s="460"/>
      <c r="U144" s="460"/>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220</v>
      </c>
      <c r="AY144" s="66" t="s">
        <v>220</v>
      </c>
      <c r="AZ144" s="1"/>
      <c r="BA144" s="1"/>
      <c r="BB144" s="1"/>
      <c r="BC144" s="1"/>
      <c r="BD144" s="1"/>
      <c r="BP144" s="15"/>
      <c r="BQ144" s="25" t="str">
        <f t="shared" si="24"/>
        <v/>
      </c>
      <c r="BR144" s="26" t="str">
        <f t="shared" si="23"/>
        <v/>
      </c>
      <c r="BS144" s="26" t="str">
        <f t="shared" si="25"/>
        <v/>
      </c>
      <c r="BT144" s="25" t="str">
        <f t="shared" si="26"/>
        <v/>
      </c>
      <c r="BU144" s="26" t="str">
        <f t="shared" si="27"/>
        <v/>
      </c>
      <c r="BV144" s="25" t="e">
        <f>IF(AND(#REF!="",#REF!="",#REF!="",#REF!=""),"",SUM(#REF!,#REF!,#REF!,#REF!,#REF!))</f>
        <v>#REF!</v>
      </c>
      <c r="BW144" s="26" t="str">
        <f t="shared" si="28"/>
        <v/>
      </c>
      <c r="BX144" s="25" t="str">
        <f t="shared" si="29"/>
        <v/>
      </c>
      <c r="BY144" s="26" t="str">
        <f t="shared" si="30"/>
        <v/>
      </c>
      <c r="BZ144" s="25" t="str">
        <f t="shared" si="31"/>
        <v/>
      </c>
      <c r="CA144" s="26" t="str">
        <f t="shared" si="32"/>
        <v/>
      </c>
      <c r="CB144" s="25" t="e">
        <f>IF(AND(#REF!="",#REF!="",#REF!="",#REF!=""),"",SUM(#REF!,#REF!,#REF!,#REF!,#REF!))</f>
        <v>#REF!</v>
      </c>
      <c r="CC144" s="26" t="str">
        <f t="shared" si="33"/>
        <v/>
      </c>
      <c r="CD144" s="23" t="e">
        <f>IF(AND(#REF!="",#REF!="",#REF!="",#REF!=""),"",SUM(#REF!,#REF!,#REF!,#REF!))</f>
        <v>#REF!</v>
      </c>
      <c r="CE144" s="23" t="str">
        <f t="shared" si="22"/>
        <v/>
      </c>
    </row>
    <row r="145" spans="1:83">
      <c r="A145" s="244">
        <v>139</v>
      </c>
      <c r="B145" s="245"/>
      <c r="C145" s="246"/>
      <c r="D145" s="247"/>
      <c r="E145" s="248"/>
      <c r="F145" s="249"/>
      <c r="G145" s="249"/>
      <c r="H145" s="250"/>
      <c r="I145" s="251"/>
      <c r="J145" s="252"/>
      <c r="K145" s="253"/>
      <c r="L145" s="11"/>
      <c r="M145" s="7"/>
      <c r="N145" s="7"/>
      <c r="O145" s="7"/>
      <c r="P145" s="31"/>
      <c r="Q145" s="34"/>
      <c r="R145" s="7"/>
      <c r="S145" s="459"/>
      <c r="T145" s="460"/>
      <c r="U145" s="460"/>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220</v>
      </c>
      <c r="AY145" s="66" t="s">
        <v>220</v>
      </c>
      <c r="AZ145" s="1"/>
      <c r="BA145" s="1"/>
      <c r="BB145" s="1"/>
      <c r="BC145" s="1"/>
      <c r="BD145" s="1"/>
      <c r="BP145" s="15"/>
      <c r="BQ145" s="25" t="str">
        <f t="shared" si="24"/>
        <v/>
      </c>
      <c r="BR145" s="26" t="str">
        <f t="shared" si="23"/>
        <v/>
      </c>
      <c r="BS145" s="26" t="str">
        <f t="shared" si="25"/>
        <v/>
      </c>
      <c r="BT145" s="25" t="str">
        <f t="shared" si="26"/>
        <v/>
      </c>
      <c r="BU145" s="26" t="str">
        <f t="shared" si="27"/>
        <v/>
      </c>
      <c r="BV145" s="25" t="e">
        <f>IF(AND(#REF!="",#REF!="",#REF!="",#REF!=""),"",SUM(#REF!,#REF!,#REF!,#REF!,#REF!))</f>
        <v>#REF!</v>
      </c>
      <c r="BW145" s="26" t="str">
        <f t="shared" si="28"/>
        <v/>
      </c>
      <c r="BX145" s="25" t="str">
        <f t="shared" si="29"/>
        <v/>
      </c>
      <c r="BY145" s="26" t="str">
        <f t="shared" si="30"/>
        <v/>
      </c>
      <c r="BZ145" s="25" t="str">
        <f t="shared" si="31"/>
        <v/>
      </c>
      <c r="CA145" s="26" t="str">
        <f t="shared" si="32"/>
        <v/>
      </c>
      <c r="CB145" s="25" t="e">
        <f>IF(AND(#REF!="",#REF!="",#REF!="",#REF!=""),"",SUM(#REF!,#REF!,#REF!,#REF!,#REF!))</f>
        <v>#REF!</v>
      </c>
      <c r="CC145" s="26" t="str">
        <f t="shared" si="33"/>
        <v/>
      </c>
      <c r="CD145" s="23" t="e">
        <f>IF(AND(#REF!="",#REF!="",#REF!="",#REF!=""),"",SUM(#REF!,#REF!,#REF!,#REF!))</f>
        <v>#REF!</v>
      </c>
      <c r="CE145" s="23" t="str">
        <f t="shared" si="22"/>
        <v/>
      </c>
    </row>
    <row r="146" spans="1:83">
      <c r="A146" s="244">
        <v>140</v>
      </c>
      <c r="B146" s="245"/>
      <c r="C146" s="246"/>
      <c r="D146" s="247"/>
      <c r="E146" s="248"/>
      <c r="F146" s="249"/>
      <c r="G146" s="249"/>
      <c r="H146" s="250"/>
      <c r="I146" s="251"/>
      <c r="J146" s="252"/>
      <c r="K146" s="253"/>
      <c r="L146" s="11"/>
      <c r="M146" s="7"/>
      <c r="N146" s="7"/>
      <c r="O146" s="7"/>
      <c r="P146" s="31"/>
      <c r="Q146" s="34"/>
      <c r="R146" s="7"/>
      <c r="S146" s="459"/>
      <c r="T146" s="460"/>
      <c r="U146" s="460"/>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220</v>
      </c>
      <c r="AY146" s="66" t="s">
        <v>220</v>
      </c>
      <c r="AZ146" s="1"/>
      <c r="BA146" s="1"/>
      <c r="BB146" s="1"/>
      <c r="BC146" s="1"/>
      <c r="BD146" s="1"/>
      <c r="BP146" s="15"/>
      <c r="BQ146" s="25" t="str">
        <f t="shared" si="24"/>
        <v/>
      </c>
      <c r="BR146" s="26" t="str">
        <f t="shared" si="23"/>
        <v/>
      </c>
      <c r="BS146" s="26" t="str">
        <f t="shared" si="25"/>
        <v/>
      </c>
      <c r="BT146" s="25" t="str">
        <f t="shared" si="26"/>
        <v/>
      </c>
      <c r="BU146" s="26" t="str">
        <f t="shared" si="27"/>
        <v/>
      </c>
      <c r="BV146" s="25" t="e">
        <f>IF(AND(#REF!="",#REF!="",#REF!="",#REF!=""),"",SUM(#REF!,#REF!,#REF!,#REF!,#REF!))</f>
        <v>#REF!</v>
      </c>
      <c r="BW146" s="26" t="str">
        <f t="shared" si="28"/>
        <v/>
      </c>
      <c r="BX146" s="25" t="str">
        <f t="shared" si="29"/>
        <v/>
      </c>
      <c r="BY146" s="26" t="str">
        <f t="shared" si="30"/>
        <v/>
      </c>
      <c r="BZ146" s="25" t="str">
        <f t="shared" si="31"/>
        <v/>
      </c>
      <c r="CA146" s="26" t="str">
        <f t="shared" si="32"/>
        <v/>
      </c>
      <c r="CB146" s="25" t="e">
        <f>IF(AND(#REF!="",#REF!="",#REF!="",#REF!=""),"",SUM(#REF!,#REF!,#REF!,#REF!,#REF!))</f>
        <v>#REF!</v>
      </c>
      <c r="CC146" s="26" t="str">
        <f t="shared" si="33"/>
        <v/>
      </c>
      <c r="CD146" s="23" t="e">
        <f>IF(AND(#REF!="",#REF!="",#REF!="",#REF!=""),"",SUM(#REF!,#REF!,#REF!,#REF!))</f>
        <v>#REF!</v>
      </c>
      <c r="CE146" s="23" t="str">
        <f t="shared" si="22"/>
        <v/>
      </c>
    </row>
    <row r="147" spans="1:83">
      <c r="A147" s="244">
        <v>141</v>
      </c>
      <c r="B147" s="245"/>
      <c r="C147" s="246"/>
      <c r="D147" s="247"/>
      <c r="E147" s="248"/>
      <c r="F147" s="249"/>
      <c r="G147" s="249"/>
      <c r="H147" s="250"/>
      <c r="I147" s="251"/>
      <c r="J147" s="252"/>
      <c r="K147" s="253"/>
      <c r="L147" s="11"/>
      <c r="M147" s="7"/>
      <c r="N147" s="7"/>
      <c r="O147" s="7"/>
      <c r="P147" s="31"/>
      <c r="Q147" s="34"/>
      <c r="R147" s="7"/>
      <c r="S147" s="459"/>
      <c r="T147" s="460"/>
      <c r="U147" s="460"/>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220</v>
      </c>
      <c r="AY147" s="66" t="s">
        <v>220</v>
      </c>
      <c r="AZ147" s="1"/>
      <c r="BA147" s="1"/>
      <c r="BB147" s="1"/>
      <c r="BC147" s="1"/>
      <c r="BD147" s="1"/>
      <c r="BP147" s="15"/>
      <c r="BQ147" s="25" t="str">
        <f t="shared" si="24"/>
        <v/>
      </c>
      <c r="BR147" s="26" t="str">
        <f t="shared" si="23"/>
        <v/>
      </c>
      <c r="BS147" s="26" t="str">
        <f t="shared" si="25"/>
        <v/>
      </c>
      <c r="BT147" s="25" t="str">
        <f t="shared" si="26"/>
        <v/>
      </c>
      <c r="BU147" s="26" t="str">
        <f t="shared" si="27"/>
        <v/>
      </c>
      <c r="BV147" s="25" t="e">
        <f>IF(AND(#REF!="",#REF!="",#REF!="",#REF!=""),"",SUM(#REF!,#REF!,#REF!,#REF!,#REF!))</f>
        <v>#REF!</v>
      </c>
      <c r="BW147" s="26" t="str">
        <f t="shared" si="28"/>
        <v/>
      </c>
      <c r="BX147" s="25" t="str">
        <f t="shared" si="29"/>
        <v/>
      </c>
      <c r="BY147" s="26" t="str">
        <f t="shared" si="30"/>
        <v/>
      </c>
      <c r="BZ147" s="25" t="str">
        <f t="shared" si="31"/>
        <v/>
      </c>
      <c r="CA147" s="26" t="str">
        <f t="shared" si="32"/>
        <v/>
      </c>
      <c r="CB147" s="25" t="e">
        <f>IF(AND(#REF!="",#REF!="",#REF!="",#REF!=""),"",SUM(#REF!,#REF!,#REF!,#REF!,#REF!))</f>
        <v>#REF!</v>
      </c>
      <c r="CC147" s="26" t="str">
        <f t="shared" si="33"/>
        <v/>
      </c>
      <c r="CD147" s="23" t="e">
        <f>IF(AND(#REF!="",#REF!="",#REF!="",#REF!=""),"",SUM(#REF!,#REF!,#REF!,#REF!))</f>
        <v>#REF!</v>
      </c>
      <c r="CE147" s="23" t="str">
        <f t="shared" si="22"/>
        <v/>
      </c>
    </row>
    <row r="148" spans="1:83">
      <c r="A148" s="244">
        <v>142</v>
      </c>
      <c r="B148" s="245"/>
      <c r="C148" s="246"/>
      <c r="D148" s="247"/>
      <c r="E148" s="248"/>
      <c r="F148" s="249"/>
      <c r="G148" s="249"/>
      <c r="H148" s="250"/>
      <c r="I148" s="251"/>
      <c r="J148" s="252"/>
      <c r="K148" s="253"/>
      <c r="L148" s="11"/>
      <c r="M148" s="7"/>
      <c r="N148" s="7"/>
      <c r="O148" s="7"/>
      <c r="P148" s="31"/>
      <c r="Q148" s="34"/>
      <c r="R148" s="7"/>
      <c r="S148" s="459"/>
      <c r="T148" s="460"/>
      <c r="U148" s="460"/>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220</v>
      </c>
      <c r="AY148" s="66" t="s">
        <v>220</v>
      </c>
      <c r="AZ148" s="1"/>
      <c r="BA148" s="1"/>
      <c r="BB148" s="1"/>
      <c r="BC148" s="1"/>
      <c r="BD148" s="1"/>
      <c r="BP148" s="15"/>
      <c r="BQ148" s="25" t="str">
        <f t="shared" si="24"/>
        <v/>
      </c>
      <c r="BR148" s="26" t="str">
        <f t="shared" si="23"/>
        <v/>
      </c>
      <c r="BS148" s="26" t="str">
        <f t="shared" si="25"/>
        <v/>
      </c>
      <c r="BT148" s="25" t="str">
        <f t="shared" si="26"/>
        <v/>
      </c>
      <c r="BU148" s="26" t="str">
        <f t="shared" si="27"/>
        <v/>
      </c>
      <c r="BV148" s="25" t="e">
        <f>IF(AND(#REF!="",#REF!="",#REF!="",#REF!=""),"",SUM(#REF!,#REF!,#REF!,#REF!,#REF!))</f>
        <v>#REF!</v>
      </c>
      <c r="BW148" s="26" t="str">
        <f t="shared" si="28"/>
        <v/>
      </c>
      <c r="BX148" s="25" t="str">
        <f t="shared" si="29"/>
        <v/>
      </c>
      <c r="BY148" s="26" t="str">
        <f t="shared" si="30"/>
        <v/>
      </c>
      <c r="BZ148" s="25" t="str">
        <f t="shared" si="31"/>
        <v/>
      </c>
      <c r="CA148" s="26" t="str">
        <f t="shared" si="32"/>
        <v/>
      </c>
      <c r="CB148" s="25" t="e">
        <f>IF(AND(#REF!="",#REF!="",#REF!="",#REF!=""),"",SUM(#REF!,#REF!,#REF!,#REF!,#REF!))</f>
        <v>#REF!</v>
      </c>
      <c r="CC148" s="26" t="str">
        <f t="shared" si="33"/>
        <v/>
      </c>
      <c r="CD148" s="23" t="e">
        <f>IF(AND(#REF!="",#REF!="",#REF!="",#REF!=""),"",SUM(#REF!,#REF!,#REF!,#REF!))</f>
        <v>#REF!</v>
      </c>
      <c r="CE148" s="23" t="str">
        <f t="shared" si="22"/>
        <v/>
      </c>
    </row>
    <row r="149" spans="1:83">
      <c r="A149" s="244">
        <v>143</v>
      </c>
      <c r="B149" s="245"/>
      <c r="C149" s="246"/>
      <c r="D149" s="247"/>
      <c r="E149" s="248"/>
      <c r="F149" s="249"/>
      <c r="G149" s="249"/>
      <c r="H149" s="250"/>
      <c r="I149" s="251"/>
      <c r="J149" s="252"/>
      <c r="K149" s="253"/>
      <c r="L149" s="11"/>
      <c r="M149" s="7"/>
      <c r="N149" s="7"/>
      <c r="O149" s="7"/>
      <c r="P149" s="31"/>
      <c r="Q149" s="34"/>
      <c r="R149" s="7"/>
      <c r="S149" s="459"/>
      <c r="T149" s="460"/>
      <c r="U149" s="460"/>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220</v>
      </c>
      <c r="AY149" s="66" t="s">
        <v>220</v>
      </c>
      <c r="AZ149" s="1"/>
      <c r="BA149" s="1"/>
      <c r="BB149" s="1"/>
      <c r="BC149" s="1"/>
      <c r="BD149" s="1"/>
      <c r="BP149" s="15"/>
      <c r="BQ149" s="25" t="str">
        <f t="shared" si="24"/>
        <v/>
      </c>
      <c r="BR149" s="26" t="str">
        <f t="shared" si="23"/>
        <v/>
      </c>
      <c r="BS149" s="26" t="str">
        <f t="shared" si="25"/>
        <v/>
      </c>
      <c r="BT149" s="25" t="str">
        <f t="shared" si="26"/>
        <v/>
      </c>
      <c r="BU149" s="26" t="str">
        <f t="shared" si="27"/>
        <v/>
      </c>
      <c r="BV149" s="25" t="e">
        <f>IF(AND(#REF!="",#REF!="",#REF!="",#REF!=""),"",SUM(#REF!,#REF!,#REF!,#REF!,#REF!))</f>
        <v>#REF!</v>
      </c>
      <c r="BW149" s="26" t="str">
        <f t="shared" si="28"/>
        <v/>
      </c>
      <c r="BX149" s="25" t="str">
        <f t="shared" si="29"/>
        <v/>
      </c>
      <c r="BY149" s="26" t="str">
        <f t="shared" si="30"/>
        <v/>
      </c>
      <c r="BZ149" s="25" t="str">
        <f t="shared" si="31"/>
        <v/>
      </c>
      <c r="CA149" s="26" t="str">
        <f t="shared" si="32"/>
        <v/>
      </c>
      <c r="CB149" s="25" t="e">
        <f>IF(AND(#REF!="",#REF!="",#REF!="",#REF!=""),"",SUM(#REF!,#REF!,#REF!,#REF!,#REF!))</f>
        <v>#REF!</v>
      </c>
      <c r="CC149" s="26" t="str">
        <f t="shared" si="33"/>
        <v/>
      </c>
      <c r="CD149" s="23" t="e">
        <f>IF(AND(#REF!="",#REF!="",#REF!="",#REF!=""),"",SUM(#REF!,#REF!,#REF!,#REF!))</f>
        <v>#REF!</v>
      </c>
      <c r="CE149" s="23" t="str">
        <f t="shared" si="22"/>
        <v/>
      </c>
    </row>
    <row r="150" spans="1:83">
      <c r="A150" s="244">
        <v>144</v>
      </c>
      <c r="B150" s="245"/>
      <c r="C150" s="246"/>
      <c r="D150" s="247"/>
      <c r="E150" s="248"/>
      <c r="F150" s="249"/>
      <c r="G150" s="249"/>
      <c r="H150" s="250"/>
      <c r="I150" s="251"/>
      <c r="J150" s="252"/>
      <c r="K150" s="253"/>
      <c r="L150" s="11"/>
      <c r="M150" s="7"/>
      <c r="N150" s="7"/>
      <c r="O150" s="7"/>
      <c r="P150" s="31"/>
      <c r="Q150" s="34"/>
      <c r="R150" s="7"/>
      <c r="S150" s="459"/>
      <c r="T150" s="460"/>
      <c r="U150" s="460"/>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220</v>
      </c>
      <c r="AY150" s="66" t="s">
        <v>220</v>
      </c>
      <c r="AZ150" s="1"/>
      <c r="BA150" s="1"/>
      <c r="BB150" s="1"/>
      <c r="BC150" s="1"/>
      <c r="BD150" s="1"/>
      <c r="BP150" s="15"/>
      <c r="BQ150" s="25" t="str">
        <f t="shared" si="24"/>
        <v/>
      </c>
      <c r="BR150" s="26" t="str">
        <f t="shared" si="23"/>
        <v/>
      </c>
      <c r="BS150" s="26" t="str">
        <f t="shared" si="25"/>
        <v/>
      </c>
      <c r="BT150" s="25" t="str">
        <f t="shared" si="26"/>
        <v/>
      </c>
      <c r="BU150" s="26" t="str">
        <f t="shared" si="27"/>
        <v/>
      </c>
      <c r="BV150" s="25" t="e">
        <f>IF(AND(#REF!="",#REF!="",#REF!="",#REF!=""),"",SUM(#REF!,#REF!,#REF!,#REF!,#REF!))</f>
        <v>#REF!</v>
      </c>
      <c r="BW150" s="26" t="str">
        <f t="shared" si="28"/>
        <v/>
      </c>
      <c r="BX150" s="25" t="str">
        <f t="shared" si="29"/>
        <v/>
      </c>
      <c r="BY150" s="26" t="str">
        <f t="shared" si="30"/>
        <v/>
      </c>
      <c r="BZ150" s="25" t="str">
        <f t="shared" si="31"/>
        <v/>
      </c>
      <c r="CA150" s="26" t="str">
        <f t="shared" si="32"/>
        <v/>
      </c>
      <c r="CB150" s="25" t="e">
        <f>IF(AND(#REF!="",#REF!="",#REF!="",#REF!=""),"",SUM(#REF!,#REF!,#REF!,#REF!,#REF!))</f>
        <v>#REF!</v>
      </c>
      <c r="CC150" s="26" t="str">
        <f t="shared" si="33"/>
        <v/>
      </c>
      <c r="CD150" s="23" t="e">
        <f>IF(AND(#REF!="",#REF!="",#REF!="",#REF!=""),"",SUM(#REF!,#REF!,#REF!,#REF!))</f>
        <v>#REF!</v>
      </c>
      <c r="CE150" s="23" t="str">
        <f t="shared" si="22"/>
        <v/>
      </c>
    </row>
    <row r="151" spans="1:83">
      <c r="A151" s="244">
        <v>145</v>
      </c>
      <c r="B151" s="245"/>
      <c r="C151" s="246"/>
      <c r="D151" s="247"/>
      <c r="E151" s="248"/>
      <c r="F151" s="249"/>
      <c r="G151" s="249"/>
      <c r="H151" s="250"/>
      <c r="I151" s="251"/>
      <c r="J151" s="252"/>
      <c r="K151" s="253"/>
      <c r="L151" s="11"/>
      <c r="M151" s="7"/>
      <c r="N151" s="7"/>
      <c r="O151" s="7"/>
      <c r="P151" s="31"/>
      <c r="Q151" s="34"/>
      <c r="R151" s="7"/>
      <c r="S151" s="459"/>
      <c r="T151" s="460"/>
      <c r="U151" s="460"/>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220</v>
      </c>
      <c r="AY151" s="66" t="s">
        <v>220</v>
      </c>
      <c r="AZ151" s="1"/>
      <c r="BA151" s="1"/>
      <c r="BB151" s="1"/>
      <c r="BC151" s="1"/>
      <c r="BD151" s="1"/>
      <c r="BP151" s="15"/>
      <c r="BQ151" s="25" t="str">
        <f t="shared" si="24"/>
        <v/>
      </c>
      <c r="BR151" s="26" t="str">
        <f t="shared" si="23"/>
        <v/>
      </c>
      <c r="BS151" s="26" t="str">
        <f t="shared" si="25"/>
        <v/>
      </c>
      <c r="BT151" s="25" t="str">
        <f t="shared" si="26"/>
        <v/>
      </c>
      <c r="BU151" s="26" t="str">
        <f t="shared" si="27"/>
        <v/>
      </c>
      <c r="BV151" s="25" t="e">
        <f>IF(AND(#REF!="",#REF!="",#REF!="",#REF!=""),"",SUM(#REF!,#REF!,#REF!,#REF!,#REF!))</f>
        <v>#REF!</v>
      </c>
      <c r="BW151" s="26" t="str">
        <f t="shared" si="28"/>
        <v/>
      </c>
      <c r="BX151" s="25" t="str">
        <f t="shared" si="29"/>
        <v/>
      </c>
      <c r="BY151" s="26" t="str">
        <f t="shared" si="30"/>
        <v/>
      </c>
      <c r="BZ151" s="25" t="str">
        <f t="shared" si="31"/>
        <v/>
      </c>
      <c r="CA151" s="26" t="str">
        <f t="shared" si="32"/>
        <v/>
      </c>
      <c r="CB151" s="25" t="e">
        <f>IF(AND(#REF!="",#REF!="",#REF!="",#REF!=""),"",SUM(#REF!,#REF!,#REF!,#REF!,#REF!))</f>
        <v>#REF!</v>
      </c>
      <c r="CC151" s="26" t="str">
        <f t="shared" si="33"/>
        <v/>
      </c>
      <c r="CD151" s="23" t="e">
        <f>IF(AND(#REF!="",#REF!="",#REF!="",#REF!=""),"",SUM(#REF!,#REF!,#REF!,#REF!))</f>
        <v>#REF!</v>
      </c>
      <c r="CE151" s="23" t="str">
        <f t="shared" si="22"/>
        <v/>
      </c>
    </row>
    <row r="152" spans="1:83">
      <c r="A152" s="244">
        <v>146</v>
      </c>
      <c r="B152" s="245"/>
      <c r="C152" s="246"/>
      <c r="D152" s="247"/>
      <c r="E152" s="248"/>
      <c r="F152" s="249"/>
      <c r="G152" s="249"/>
      <c r="H152" s="250"/>
      <c r="I152" s="251"/>
      <c r="J152" s="252"/>
      <c r="K152" s="253"/>
      <c r="L152" s="11"/>
      <c r="M152" s="7"/>
      <c r="N152" s="7"/>
      <c r="O152" s="7"/>
      <c r="P152" s="31"/>
      <c r="Q152" s="34"/>
      <c r="R152" s="7"/>
      <c r="S152" s="459"/>
      <c r="T152" s="460"/>
      <c r="U152" s="460"/>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220</v>
      </c>
      <c r="AY152" s="66" t="s">
        <v>220</v>
      </c>
      <c r="AZ152" s="1"/>
      <c r="BA152" s="1"/>
      <c r="BB152" s="1"/>
      <c r="BC152" s="1"/>
      <c r="BD152" s="1"/>
      <c r="BP152" s="15"/>
      <c r="BQ152" s="25" t="str">
        <f t="shared" si="24"/>
        <v/>
      </c>
      <c r="BR152" s="26" t="str">
        <f t="shared" si="23"/>
        <v/>
      </c>
      <c r="BS152" s="26" t="str">
        <f t="shared" si="25"/>
        <v/>
      </c>
      <c r="BT152" s="25" t="str">
        <f t="shared" si="26"/>
        <v/>
      </c>
      <c r="BU152" s="26" t="str">
        <f t="shared" si="27"/>
        <v/>
      </c>
      <c r="BV152" s="25" t="e">
        <f>IF(AND(#REF!="",#REF!="",#REF!="",#REF!=""),"",SUM(#REF!,#REF!,#REF!,#REF!,#REF!))</f>
        <v>#REF!</v>
      </c>
      <c r="BW152" s="26" t="str">
        <f t="shared" si="28"/>
        <v/>
      </c>
      <c r="BX152" s="25" t="str">
        <f t="shared" si="29"/>
        <v/>
      </c>
      <c r="BY152" s="26" t="str">
        <f t="shared" si="30"/>
        <v/>
      </c>
      <c r="BZ152" s="25" t="str">
        <f t="shared" si="31"/>
        <v/>
      </c>
      <c r="CA152" s="26" t="str">
        <f t="shared" si="32"/>
        <v/>
      </c>
      <c r="CB152" s="25" t="e">
        <f>IF(AND(#REF!="",#REF!="",#REF!="",#REF!=""),"",SUM(#REF!,#REF!,#REF!,#REF!,#REF!))</f>
        <v>#REF!</v>
      </c>
      <c r="CC152" s="26" t="str">
        <f t="shared" si="33"/>
        <v/>
      </c>
      <c r="CD152" s="23" t="e">
        <f>IF(AND(#REF!="",#REF!="",#REF!="",#REF!=""),"",SUM(#REF!,#REF!,#REF!,#REF!))</f>
        <v>#REF!</v>
      </c>
      <c r="CE152" s="23" t="str">
        <f t="shared" si="22"/>
        <v/>
      </c>
    </row>
    <row r="153" spans="1:83">
      <c r="A153" s="244">
        <v>147</v>
      </c>
      <c r="B153" s="245"/>
      <c r="C153" s="246"/>
      <c r="D153" s="247"/>
      <c r="E153" s="248"/>
      <c r="F153" s="249"/>
      <c r="G153" s="249"/>
      <c r="H153" s="250"/>
      <c r="I153" s="251"/>
      <c r="J153" s="252"/>
      <c r="K153" s="253"/>
      <c r="L153" s="11"/>
      <c r="M153" s="7"/>
      <c r="N153" s="7"/>
      <c r="O153" s="7"/>
      <c r="P153" s="31"/>
      <c r="Q153" s="34"/>
      <c r="R153" s="7"/>
      <c r="S153" s="459"/>
      <c r="T153" s="460"/>
      <c r="U153" s="460"/>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220</v>
      </c>
      <c r="AY153" s="66" t="s">
        <v>220</v>
      </c>
      <c r="AZ153" s="1"/>
      <c r="BA153" s="1"/>
      <c r="BB153" s="1"/>
      <c r="BC153" s="1"/>
      <c r="BD153" s="1"/>
      <c r="BP153" s="15"/>
      <c r="BQ153" s="25" t="str">
        <f t="shared" si="24"/>
        <v/>
      </c>
      <c r="BR153" s="26" t="str">
        <f t="shared" si="23"/>
        <v/>
      </c>
      <c r="BS153" s="26" t="str">
        <f t="shared" si="25"/>
        <v/>
      </c>
      <c r="BT153" s="25" t="str">
        <f t="shared" si="26"/>
        <v/>
      </c>
      <c r="BU153" s="26" t="str">
        <f t="shared" si="27"/>
        <v/>
      </c>
      <c r="BV153" s="25" t="e">
        <f>IF(AND(#REF!="",#REF!="",#REF!="",#REF!=""),"",SUM(#REF!,#REF!,#REF!,#REF!,#REF!))</f>
        <v>#REF!</v>
      </c>
      <c r="BW153" s="26" t="str">
        <f t="shared" si="28"/>
        <v/>
      </c>
      <c r="BX153" s="25" t="str">
        <f t="shared" si="29"/>
        <v/>
      </c>
      <c r="BY153" s="26" t="str">
        <f t="shared" si="30"/>
        <v/>
      </c>
      <c r="BZ153" s="25" t="str">
        <f t="shared" si="31"/>
        <v/>
      </c>
      <c r="CA153" s="26" t="str">
        <f t="shared" si="32"/>
        <v/>
      </c>
      <c r="CB153" s="25" t="e">
        <f>IF(AND(#REF!="",#REF!="",#REF!="",#REF!=""),"",SUM(#REF!,#REF!,#REF!,#REF!,#REF!))</f>
        <v>#REF!</v>
      </c>
      <c r="CC153" s="26" t="str">
        <f t="shared" si="33"/>
        <v/>
      </c>
      <c r="CD153" s="23" t="e">
        <f>IF(AND(#REF!="",#REF!="",#REF!="",#REF!=""),"",SUM(#REF!,#REF!,#REF!,#REF!))</f>
        <v>#REF!</v>
      </c>
      <c r="CE153" s="23" t="str">
        <f t="shared" si="22"/>
        <v/>
      </c>
    </row>
    <row r="154" spans="1:83">
      <c r="A154" s="244">
        <v>148</v>
      </c>
      <c r="B154" s="245"/>
      <c r="C154" s="246"/>
      <c r="D154" s="247"/>
      <c r="E154" s="248"/>
      <c r="F154" s="249"/>
      <c r="G154" s="249"/>
      <c r="H154" s="250"/>
      <c r="I154" s="251"/>
      <c r="J154" s="252"/>
      <c r="K154" s="253"/>
      <c r="L154" s="11"/>
      <c r="M154" s="7"/>
      <c r="N154" s="7"/>
      <c r="O154" s="7"/>
      <c r="P154" s="31"/>
      <c r="Q154" s="34"/>
      <c r="R154" s="7"/>
      <c r="S154" s="459"/>
      <c r="T154" s="460"/>
      <c r="U154" s="460"/>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220</v>
      </c>
      <c r="AY154" s="66" t="s">
        <v>220</v>
      </c>
      <c r="AZ154" s="1"/>
      <c r="BA154" s="1"/>
      <c r="BB154" s="1"/>
      <c r="BC154" s="1"/>
      <c r="BD154" s="1"/>
      <c r="BP154" s="15"/>
      <c r="BQ154" s="25" t="str">
        <f t="shared" si="24"/>
        <v/>
      </c>
      <c r="BR154" s="26" t="str">
        <f t="shared" si="23"/>
        <v/>
      </c>
      <c r="BS154" s="26" t="str">
        <f t="shared" si="25"/>
        <v/>
      </c>
      <c r="BT154" s="25" t="str">
        <f t="shared" si="26"/>
        <v/>
      </c>
      <c r="BU154" s="26" t="str">
        <f t="shared" si="27"/>
        <v/>
      </c>
      <c r="BV154" s="25" t="e">
        <f>IF(AND(#REF!="",#REF!="",#REF!="",#REF!=""),"",SUM(#REF!,#REF!,#REF!,#REF!,#REF!))</f>
        <v>#REF!</v>
      </c>
      <c r="BW154" s="26" t="str">
        <f t="shared" si="28"/>
        <v/>
      </c>
      <c r="BX154" s="25" t="str">
        <f t="shared" si="29"/>
        <v/>
      </c>
      <c r="BY154" s="26" t="str">
        <f t="shared" si="30"/>
        <v/>
      </c>
      <c r="BZ154" s="25" t="str">
        <f t="shared" si="31"/>
        <v/>
      </c>
      <c r="CA154" s="26" t="str">
        <f t="shared" si="32"/>
        <v/>
      </c>
      <c r="CB154" s="25" t="e">
        <f>IF(AND(#REF!="",#REF!="",#REF!="",#REF!=""),"",SUM(#REF!,#REF!,#REF!,#REF!,#REF!))</f>
        <v>#REF!</v>
      </c>
      <c r="CC154" s="26" t="str">
        <f t="shared" si="33"/>
        <v/>
      </c>
      <c r="CD154" s="23" t="e">
        <f>IF(AND(#REF!="",#REF!="",#REF!="",#REF!=""),"",SUM(#REF!,#REF!,#REF!,#REF!))</f>
        <v>#REF!</v>
      </c>
      <c r="CE154" s="23" t="str">
        <f t="shared" si="22"/>
        <v/>
      </c>
    </row>
    <row r="155" spans="1:83">
      <c r="A155" s="244">
        <v>149</v>
      </c>
      <c r="B155" s="245"/>
      <c r="C155" s="246"/>
      <c r="D155" s="247"/>
      <c r="E155" s="248"/>
      <c r="F155" s="249"/>
      <c r="G155" s="249"/>
      <c r="H155" s="250"/>
      <c r="I155" s="251"/>
      <c r="J155" s="252"/>
      <c r="K155" s="253"/>
      <c r="L155" s="11"/>
      <c r="M155" s="7"/>
      <c r="N155" s="7"/>
      <c r="O155" s="7"/>
      <c r="P155" s="31"/>
      <c r="Q155" s="34"/>
      <c r="R155" s="7"/>
      <c r="S155" s="459"/>
      <c r="T155" s="460"/>
      <c r="U155" s="460"/>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220</v>
      </c>
      <c r="AY155" s="66" t="s">
        <v>220</v>
      </c>
      <c r="AZ155" s="1"/>
      <c r="BA155" s="1"/>
      <c r="BB155" s="1"/>
      <c r="BC155" s="1"/>
      <c r="BD155" s="1"/>
      <c r="BP155" s="15"/>
      <c r="BQ155" s="25" t="str">
        <f t="shared" si="24"/>
        <v/>
      </c>
      <c r="BR155" s="26" t="str">
        <f t="shared" si="23"/>
        <v/>
      </c>
      <c r="BS155" s="26" t="str">
        <f t="shared" si="25"/>
        <v/>
      </c>
      <c r="BT155" s="25" t="str">
        <f t="shared" si="26"/>
        <v/>
      </c>
      <c r="BU155" s="26" t="str">
        <f t="shared" si="27"/>
        <v/>
      </c>
      <c r="BV155" s="25" t="e">
        <f>IF(AND(#REF!="",#REF!="",#REF!="",#REF!=""),"",SUM(#REF!,#REF!,#REF!,#REF!,#REF!))</f>
        <v>#REF!</v>
      </c>
      <c r="BW155" s="26" t="str">
        <f t="shared" si="28"/>
        <v/>
      </c>
      <c r="BX155" s="25" t="str">
        <f t="shared" si="29"/>
        <v/>
      </c>
      <c r="BY155" s="26" t="str">
        <f t="shared" si="30"/>
        <v/>
      </c>
      <c r="BZ155" s="25" t="str">
        <f t="shared" si="31"/>
        <v/>
      </c>
      <c r="CA155" s="26" t="str">
        <f t="shared" si="32"/>
        <v/>
      </c>
      <c r="CB155" s="25" t="e">
        <f>IF(AND(#REF!="",#REF!="",#REF!="",#REF!=""),"",SUM(#REF!,#REF!,#REF!,#REF!,#REF!))</f>
        <v>#REF!</v>
      </c>
      <c r="CC155" s="26" t="str">
        <f t="shared" si="33"/>
        <v/>
      </c>
      <c r="CD155" s="23" t="e">
        <f>IF(AND(#REF!="",#REF!="",#REF!="",#REF!=""),"",SUM(#REF!,#REF!,#REF!,#REF!))</f>
        <v>#REF!</v>
      </c>
      <c r="CE155" s="23" t="str">
        <f t="shared" si="22"/>
        <v/>
      </c>
    </row>
    <row r="156" spans="1:83">
      <c r="A156" s="244">
        <v>150</v>
      </c>
      <c r="B156" s="245"/>
      <c r="C156" s="246"/>
      <c r="D156" s="247"/>
      <c r="E156" s="248"/>
      <c r="F156" s="249"/>
      <c r="G156" s="249"/>
      <c r="H156" s="250"/>
      <c r="I156" s="251"/>
      <c r="J156" s="252"/>
      <c r="K156" s="253"/>
      <c r="L156" s="11"/>
      <c r="M156" s="7"/>
      <c r="N156" s="7"/>
      <c r="O156" s="7"/>
      <c r="P156" s="31"/>
      <c r="Q156" s="34"/>
      <c r="R156" s="7"/>
      <c r="S156" s="459"/>
      <c r="T156" s="460"/>
      <c r="U156" s="460"/>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220</v>
      </c>
      <c r="AY156" s="66" t="s">
        <v>220</v>
      </c>
      <c r="AZ156" s="1"/>
      <c r="BA156" s="1"/>
      <c r="BB156" s="1"/>
      <c r="BC156" s="1"/>
      <c r="BD156" s="1"/>
      <c r="BP156" s="15"/>
      <c r="BQ156" s="25" t="str">
        <f t="shared" si="24"/>
        <v/>
      </c>
      <c r="BR156" s="26" t="str">
        <f t="shared" si="23"/>
        <v/>
      </c>
      <c r="BS156" s="26" t="str">
        <f t="shared" si="25"/>
        <v/>
      </c>
      <c r="BT156" s="25" t="str">
        <f t="shared" si="26"/>
        <v/>
      </c>
      <c r="BU156" s="26" t="str">
        <f t="shared" si="27"/>
        <v/>
      </c>
      <c r="BV156" s="25" t="e">
        <f>IF(AND(#REF!="",#REF!="",#REF!="",#REF!=""),"",SUM(#REF!,#REF!,#REF!,#REF!,#REF!))</f>
        <v>#REF!</v>
      </c>
      <c r="BW156" s="26" t="str">
        <f t="shared" si="28"/>
        <v/>
      </c>
      <c r="BX156" s="25" t="str">
        <f t="shared" si="29"/>
        <v/>
      </c>
      <c r="BY156" s="26" t="str">
        <f t="shared" si="30"/>
        <v/>
      </c>
      <c r="BZ156" s="25" t="str">
        <f t="shared" si="31"/>
        <v/>
      </c>
      <c r="CA156" s="26" t="str">
        <f t="shared" si="32"/>
        <v/>
      </c>
      <c r="CB156" s="25" t="e">
        <f>IF(AND(#REF!="",#REF!="",#REF!="",#REF!=""),"",SUM(#REF!,#REF!,#REF!,#REF!,#REF!))</f>
        <v>#REF!</v>
      </c>
      <c r="CC156" s="26" t="str">
        <f t="shared" si="33"/>
        <v/>
      </c>
      <c r="CD156" s="23" t="e">
        <f>IF(AND(#REF!="",#REF!="",#REF!="",#REF!=""),"",SUM(#REF!,#REF!,#REF!,#REF!))</f>
        <v>#REF!</v>
      </c>
      <c r="CE156" s="23" t="str">
        <f t="shared" si="22"/>
        <v/>
      </c>
    </row>
    <row r="157" spans="1:83">
      <c r="A157" s="244">
        <v>151</v>
      </c>
      <c r="B157" s="245"/>
      <c r="C157" s="246"/>
      <c r="D157" s="247"/>
      <c r="E157" s="248"/>
      <c r="F157" s="249"/>
      <c r="G157" s="249"/>
      <c r="H157" s="250"/>
      <c r="I157" s="251"/>
      <c r="J157" s="252"/>
      <c r="K157" s="253"/>
      <c r="L157" s="11"/>
      <c r="M157" s="7"/>
      <c r="N157" s="7"/>
      <c r="O157" s="7"/>
      <c r="P157" s="31"/>
      <c r="Q157" s="34"/>
      <c r="R157" s="7"/>
      <c r="S157" s="459"/>
      <c r="T157" s="460"/>
      <c r="U157" s="460"/>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220</v>
      </c>
      <c r="AY157" s="66" t="s">
        <v>220</v>
      </c>
      <c r="AZ157" s="1"/>
      <c r="BA157" s="1"/>
      <c r="BB157" s="1"/>
      <c r="BC157" s="1"/>
      <c r="BD157" s="1"/>
      <c r="BP157" s="15"/>
      <c r="BQ157" s="25" t="str">
        <f t="shared" si="24"/>
        <v/>
      </c>
      <c r="BR157" s="26" t="str">
        <f t="shared" si="23"/>
        <v/>
      </c>
      <c r="BS157" s="26" t="str">
        <f t="shared" si="25"/>
        <v/>
      </c>
      <c r="BT157" s="25" t="str">
        <f t="shared" si="26"/>
        <v/>
      </c>
      <c r="BU157" s="26" t="str">
        <f t="shared" si="27"/>
        <v/>
      </c>
      <c r="BV157" s="25" t="e">
        <f>IF(AND(#REF!="",#REF!="",#REF!="",#REF!=""),"",SUM(#REF!,#REF!,#REF!,#REF!,#REF!))</f>
        <v>#REF!</v>
      </c>
      <c r="BW157" s="26" t="str">
        <f t="shared" si="28"/>
        <v/>
      </c>
      <c r="BX157" s="25" t="str">
        <f t="shared" si="29"/>
        <v/>
      </c>
      <c r="BY157" s="26" t="str">
        <f t="shared" si="30"/>
        <v/>
      </c>
      <c r="BZ157" s="25" t="str">
        <f t="shared" si="31"/>
        <v/>
      </c>
      <c r="CA157" s="26" t="str">
        <f t="shared" si="32"/>
        <v/>
      </c>
      <c r="CB157" s="25" t="e">
        <f>IF(AND(#REF!="",#REF!="",#REF!="",#REF!=""),"",SUM(#REF!,#REF!,#REF!,#REF!,#REF!))</f>
        <v>#REF!</v>
      </c>
      <c r="CC157" s="26" t="str">
        <f t="shared" si="33"/>
        <v/>
      </c>
      <c r="CD157" s="23" t="e">
        <f>IF(AND(#REF!="",#REF!="",#REF!="",#REF!=""),"",SUM(#REF!,#REF!,#REF!,#REF!))</f>
        <v>#REF!</v>
      </c>
      <c r="CE157" s="23" t="str">
        <f t="shared" si="22"/>
        <v/>
      </c>
    </row>
    <row r="158" spans="1:83">
      <c r="A158" s="244">
        <v>152</v>
      </c>
      <c r="B158" s="245"/>
      <c r="C158" s="246"/>
      <c r="D158" s="247"/>
      <c r="E158" s="248"/>
      <c r="F158" s="249"/>
      <c r="G158" s="249"/>
      <c r="H158" s="250"/>
      <c r="I158" s="251"/>
      <c r="J158" s="252"/>
      <c r="K158" s="253"/>
      <c r="L158" s="11"/>
      <c r="M158" s="7"/>
      <c r="N158" s="7"/>
      <c r="O158" s="7"/>
      <c r="P158" s="31"/>
      <c r="Q158" s="34"/>
      <c r="R158" s="7"/>
      <c r="S158" s="459"/>
      <c r="T158" s="460"/>
      <c r="U158" s="460"/>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220</v>
      </c>
      <c r="AY158" s="66" t="s">
        <v>220</v>
      </c>
      <c r="AZ158" s="1"/>
      <c r="BA158" s="1"/>
      <c r="BB158" s="1"/>
      <c r="BC158" s="1"/>
      <c r="BD158" s="1"/>
      <c r="BP158" s="15"/>
      <c r="BQ158" s="25" t="str">
        <f t="shared" si="24"/>
        <v/>
      </c>
      <c r="BR158" s="26" t="str">
        <f t="shared" si="23"/>
        <v/>
      </c>
      <c r="BS158" s="26" t="str">
        <f t="shared" si="25"/>
        <v/>
      </c>
      <c r="BT158" s="25" t="str">
        <f t="shared" si="26"/>
        <v/>
      </c>
      <c r="BU158" s="26" t="str">
        <f t="shared" si="27"/>
        <v/>
      </c>
      <c r="BV158" s="25" t="e">
        <f>IF(AND(#REF!="",#REF!="",#REF!="",#REF!=""),"",SUM(#REF!,#REF!,#REF!,#REF!,#REF!))</f>
        <v>#REF!</v>
      </c>
      <c r="BW158" s="26" t="str">
        <f t="shared" si="28"/>
        <v/>
      </c>
      <c r="BX158" s="25" t="str">
        <f t="shared" si="29"/>
        <v/>
      </c>
      <c r="BY158" s="26" t="str">
        <f t="shared" si="30"/>
        <v/>
      </c>
      <c r="BZ158" s="25" t="str">
        <f t="shared" si="31"/>
        <v/>
      </c>
      <c r="CA158" s="26" t="str">
        <f t="shared" si="32"/>
        <v/>
      </c>
      <c r="CB158" s="25" t="e">
        <f>IF(AND(#REF!="",#REF!="",#REF!="",#REF!=""),"",SUM(#REF!,#REF!,#REF!,#REF!,#REF!))</f>
        <v>#REF!</v>
      </c>
      <c r="CC158" s="26" t="str">
        <f t="shared" si="33"/>
        <v/>
      </c>
      <c r="CD158" s="23" t="e">
        <f>IF(AND(#REF!="",#REF!="",#REF!="",#REF!=""),"",SUM(#REF!,#REF!,#REF!,#REF!))</f>
        <v>#REF!</v>
      </c>
      <c r="CE158" s="23" t="str">
        <f t="shared" si="22"/>
        <v/>
      </c>
    </row>
    <row r="159" spans="1:83">
      <c r="A159" s="244">
        <v>153</v>
      </c>
      <c r="B159" s="245"/>
      <c r="C159" s="246"/>
      <c r="D159" s="247"/>
      <c r="E159" s="248"/>
      <c r="F159" s="249"/>
      <c r="G159" s="249"/>
      <c r="H159" s="250"/>
      <c r="I159" s="251"/>
      <c r="J159" s="252"/>
      <c r="K159" s="253"/>
      <c r="L159" s="11"/>
      <c r="M159" s="7"/>
      <c r="N159" s="7"/>
      <c r="O159" s="7"/>
      <c r="P159" s="31"/>
      <c r="Q159" s="34"/>
      <c r="R159" s="7"/>
      <c r="S159" s="459"/>
      <c r="T159" s="460"/>
      <c r="U159" s="460"/>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220</v>
      </c>
      <c r="AY159" s="66" t="s">
        <v>220</v>
      </c>
      <c r="AZ159" s="1"/>
      <c r="BA159" s="1"/>
      <c r="BB159" s="1"/>
      <c r="BC159" s="1"/>
      <c r="BD159" s="1"/>
      <c r="BP159" s="15"/>
      <c r="BQ159" s="25" t="str">
        <f t="shared" si="24"/>
        <v/>
      </c>
      <c r="BR159" s="26" t="str">
        <f t="shared" si="23"/>
        <v/>
      </c>
      <c r="BS159" s="26" t="str">
        <f t="shared" si="25"/>
        <v/>
      </c>
      <c r="BT159" s="25" t="str">
        <f t="shared" si="26"/>
        <v/>
      </c>
      <c r="BU159" s="26" t="str">
        <f t="shared" si="27"/>
        <v/>
      </c>
      <c r="BV159" s="25" t="e">
        <f>IF(AND(#REF!="",#REF!="",#REF!="",#REF!=""),"",SUM(#REF!,#REF!,#REF!,#REF!,#REF!))</f>
        <v>#REF!</v>
      </c>
      <c r="BW159" s="26" t="str">
        <f t="shared" si="28"/>
        <v/>
      </c>
      <c r="BX159" s="25" t="str">
        <f t="shared" si="29"/>
        <v/>
      </c>
      <c r="BY159" s="26" t="str">
        <f t="shared" si="30"/>
        <v/>
      </c>
      <c r="BZ159" s="25" t="str">
        <f t="shared" si="31"/>
        <v/>
      </c>
      <c r="CA159" s="26" t="str">
        <f t="shared" si="32"/>
        <v/>
      </c>
      <c r="CB159" s="25" t="e">
        <f>IF(AND(#REF!="",#REF!="",#REF!="",#REF!=""),"",SUM(#REF!,#REF!,#REF!,#REF!,#REF!))</f>
        <v>#REF!</v>
      </c>
      <c r="CC159" s="26" t="str">
        <f t="shared" si="33"/>
        <v/>
      </c>
      <c r="CD159" s="23" t="e">
        <f>IF(AND(#REF!="",#REF!="",#REF!="",#REF!=""),"",SUM(#REF!,#REF!,#REF!,#REF!))</f>
        <v>#REF!</v>
      </c>
      <c r="CE159" s="23" t="str">
        <f t="shared" si="22"/>
        <v/>
      </c>
    </row>
    <row r="160" spans="1:83">
      <c r="A160" s="244">
        <v>154</v>
      </c>
      <c r="B160" s="245"/>
      <c r="C160" s="246"/>
      <c r="D160" s="247"/>
      <c r="E160" s="248"/>
      <c r="F160" s="249"/>
      <c r="G160" s="249"/>
      <c r="H160" s="250"/>
      <c r="I160" s="251"/>
      <c r="J160" s="252"/>
      <c r="K160" s="253"/>
      <c r="L160" s="11"/>
      <c r="M160" s="7"/>
      <c r="N160" s="7"/>
      <c r="O160" s="7"/>
      <c r="P160" s="31"/>
      <c r="Q160" s="34"/>
      <c r="R160" s="7"/>
      <c r="S160" s="459"/>
      <c r="T160" s="460"/>
      <c r="U160" s="460"/>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220</v>
      </c>
      <c r="AY160" s="66" t="s">
        <v>220</v>
      </c>
      <c r="AZ160" s="1"/>
      <c r="BA160" s="1"/>
      <c r="BB160" s="1"/>
      <c r="BC160" s="1"/>
      <c r="BD160" s="1"/>
      <c r="BP160" s="15"/>
      <c r="BQ160" s="25" t="str">
        <f t="shared" si="24"/>
        <v/>
      </c>
      <c r="BR160" s="26" t="str">
        <f t="shared" si="23"/>
        <v/>
      </c>
      <c r="BS160" s="26" t="str">
        <f t="shared" si="25"/>
        <v/>
      </c>
      <c r="BT160" s="25" t="str">
        <f t="shared" si="26"/>
        <v/>
      </c>
      <c r="BU160" s="26" t="str">
        <f t="shared" si="27"/>
        <v/>
      </c>
      <c r="BV160" s="25" t="e">
        <f>IF(AND(#REF!="",#REF!="",#REF!="",#REF!=""),"",SUM(#REF!,#REF!,#REF!,#REF!,#REF!))</f>
        <v>#REF!</v>
      </c>
      <c r="BW160" s="26" t="str">
        <f t="shared" si="28"/>
        <v/>
      </c>
      <c r="BX160" s="25" t="str">
        <f t="shared" si="29"/>
        <v/>
      </c>
      <c r="BY160" s="26" t="str">
        <f t="shared" si="30"/>
        <v/>
      </c>
      <c r="BZ160" s="25" t="str">
        <f t="shared" si="31"/>
        <v/>
      </c>
      <c r="CA160" s="26" t="str">
        <f t="shared" si="32"/>
        <v/>
      </c>
      <c r="CB160" s="25" t="e">
        <f>IF(AND(#REF!="",#REF!="",#REF!="",#REF!=""),"",SUM(#REF!,#REF!,#REF!,#REF!,#REF!))</f>
        <v>#REF!</v>
      </c>
      <c r="CC160" s="26" t="str">
        <f t="shared" si="33"/>
        <v/>
      </c>
      <c r="CD160" s="23" t="e">
        <f>IF(AND(#REF!="",#REF!="",#REF!="",#REF!=""),"",SUM(#REF!,#REF!,#REF!,#REF!))</f>
        <v>#REF!</v>
      </c>
      <c r="CE160" s="23" t="str">
        <f t="shared" si="22"/>
        <v/>
      </c>
    </row>
    <row r="161" spans="1:83">
      <c r="A161" s="244">
        <v>155</v>
      </c>
      <c r="B161" s="245"/>
      <c r="C161" s="246"/>
      <c r="D161" s="247"/>
      <c r="E161" s="248"/>
      <c r="F161" s="249"/>
      <c r="G161" s="249"/>
      <c r="H161" s="250"/>
      <c r="I161" s="251"/>
      <c r="J161" s="252"/>
      <c r="K161" s="253"/>
      <c r="L161" s="11"/>
      <c r="M161" s="7"/>
      <c r="N161" s="7"/>
      <c r="O161" s="7"/>
      <c r="P161" s="31"/>
      <c r="Q161" s="34"/>
      <c r="R161" s="7"/>
      <c r="S161" s="459"/>
      <c r="T161" s="460"/>
      <c r="U161" s="460"/>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220</v>
      </c>
      <c r="AY161" s="66" t="s">
        <v>220</v>
      </c>
      <c r="AZ161" s="1"/>
      <c r="BA161" s="1"/>
      <c r="BB161" s="1"/>
      <c r="BC161" s="1"/>
      <c r="BD161" s="1"/>
      <c r="BP161" s="15"/>
      <c r="BQ161" s="25" t="str">
        <f t="shared" si="24"/>
        <v/>
      </c>
      <c r="BR161" s="26" t="str">
        <f t="shared" si="23"/>
        <v/>
      </c>
      <c r="BS161" s="26" t="str">
        <f t="shared" si="25"/>
        <v/>
      </c>
      <c r="BT161" s="25" t="str">
        <f t="shared" si="26"/>
        <v/>
      </c>
      <c r="BU161" s="26" t="str">
        <f t="shared" si="27"/>
        <v/>
      </c>
      <c r="BV161" s="25" t="e">
        <f>IF(AND(#REF!="",#REF!="",#REF!="",#REF!=""),"",SUM(#REF!,#REF!,#REF!,#REF!,#REF!))</f>
        <v>#REF!</v>
      </c>
      <c r="BW161" s="26" t="str">
        <f t="shared" si="28"/>
        <v/>
      </c>
      <c r="BX161" s="25" t="str">
        <f t="shared" si="29"/>
        <v/>
      </c>
      <c r="BY161" s="26" t="str">
        <f t="shared" si="30"/>
        <v/>
      </c>
      <c r="BZ161" s="25" t="str">
        <f t="shared" si="31"/>
        <v/>
      </c>
      <c r="CA161" s="26" t="str">
        <f t="shared" si="32"/>
        <v/>
      </c>
      <c r="CB161" s="25" t="e">
        <f>IF(AND(#REF!="",#REF!="",#REF!="",#REF!=""),"",SUM(#REF!,#REF!,#REF!,#REF!,#REF!))</f>
        <v>#REF!</v>
      </c>
      <c r="CC161" s="26" t="str">
        <f t="shared" si="33"/>
        <v/>
      </c>
      <c r="CD161" s="23" t="e">
        <f>IF(AND(#REF!="",#REF!="",#REF!="",#REF!=""),"",SUM(#REF!,#REF!,#REF!,#REF!))</f>
        <v>#REF!</v>
      </c>
      <c r="CE161" s="23" t="str">
        <f t="shared" si="22"/>
        <v/>
      </c>
    </row>
    <row r="162" spans="1:83">
      <c r="A162" s="244">
        <v>156</v>
      </c>
      <c r="B162" s="245"/>
      <c r="C162" s="246"/>
      <c r="D162" s="247"/>
      <c r="E162" s="248"/>
      <c r="F162" s="249"/>
      <c r="G162" s="249"/>
      <c r="H162" s="250"/>
      <c r="I162" s="251"/>
      <c r="J162" s="252"/>
      <c r="K162" s="253"/>
      <c r="L162" s="11"/>
      <c r="M162" s="7"/>
      <c r="N162" s="7"/>
      <c r="O162" s="7"/>
      <c r="P162" s="31"/>
      <c r="Q162" s="34"/>
      <c r="R162" s="7"/>
      <c r="S162" s="459"/>
      <c r="T162" s="460"/>
      <c r="U162" s="460"/>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220</v>
      </c>
      <c r="AY162" s="66" t="s">
        <v>220</v>
      </c>
      <c r="AZ162" s="1"/>
      <c r="BA162" s="1"/>
      <c r="BB162" s="1"/>
      <c r="BC162" s="1"/>
      <c r="BD162" s="1"/>
      <c r="BP162" s="15"/>
      <c r="BQ162" s="25" t="str">
        <f t="shared" si="24"/>
        <v/>
      </c>
      <c r="BR162" s="26" t="str">
        <f t="shared" si="23"/>
        <v/>
      </c>
      <c r="BS162" s="26" t="str">
        <f t="shared" si="25"/>
        <v/>
      </c>
      <c r="BT162" s="25" t="str">
        <f t="shared" si="26"/>
        <v/>
      </c>
      <c r="BU162" s="26" t="str">
        <f t="shared" si="27"/>
        <v/>
      </c>
      <c r="BV162" s="25" t="e">
        <f>IF(AND(#REF!="",#REF!="",#REF!="",#REF!=""),"",SUM(#REF!,#REF!,#REF!,#REF!,#REF!))</f>
        <v>#REF!</v>
      </c>
      <c r="BW162" s="26" t="str">
        <f t="shared" si="28"/>
        <v/>
      </c>
      <c r="BX162" s="25" t="str">
        <f t="shared" si="29"/>
        <v/>
      </c>
      <c r="BY162" s="26" t="str">
        <f t="shared" si="30"/>
        <v/>
      </c>
      <c r="BZ162" s="25" t="str">
        <f t="shared" si="31"/>
        <v/>
      </c>
      <c r="CA162" s="26" t="str">
        <f t="shared" si="32"/>
        <v/>
      </c>
      <c r="CB162" s="25" t="e">
        <f>IF(AND(#REF!="",#REF!="",#REF!="",#REF!=""),"",SUM(#REF!,#REF!,#REF!,#REF!,#REF!))</f>
        <v>#REF!</v>
      </c>
      <c r="CC162" s="26" t="str">
        <f t="shared" si="33"/>
        <v/>
      </c>
      <c r="CD162" s="23" t="e">
        <f>IF(AND(#REF!="",#REF!="",#REF!="",#REF!=""),"",SUM(#REF!,#REF!,#REF!,#REF!))</f>
        <v>#REF!</v>
      </c>
      <c r="CE162" s="23" t="str">
        <f t="shared" si="22"/>
        <v/>
      </c>
    </row>
    <row r="163" spans="1:83">
      <c r="A163" s="244">
        <v>157</v>
      </c>
      <c r="B163" s="245"/>
      <c r="C163" s="246"/>
      <c r="D163" s="247"/>
      <c r="E163" s="248"/>
      <c r="F163" s="249"/>
      <c r="G163" s="249"/>
      <c r="H163" s="250"/>
      <c r="I163" s="251"/>
      <c r="J163" s="252"/>
      <c r="K163" s="253"/>
      <c r="L163" s="11"/>
      <c r="M163" s="7"/>
      <c r="N163" s="7"/>
      <c r="O163" s="7"/>
      <c r="P163" s="31"/>
      <c r="Q163" s="34"/>
      <c r="R163" s="7"/>
      <c r="S163" s="459"/>
      <c r="T163" s="460"/>
      <c r="U163" s="460"/>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220</v>
      </c>
      <c r="AY163" s="66" t="s">
        <v>220</v>
      </c>
      <c r="AZ163" s="1"/>
      <c r="BA163" s="1"/>
      <c r="BB163" s="1"/>
      <c r="BC163" s="1"/>
      <c r="BD163" s="1"/>
      <c r="BP163" s="15"/>
      <c r="BQ163" s="25" t="str">
        <f t="shared" si="24"/>
        <v/>
      </c>
      <c r="BR163" s="26" t="str">
        <f t="shared" si="23"/>
        <v/>
      </c>
      <c r="BS163" s="26" t="str">
        <f t="shared" si="25"/>
        <v/>
      </c>
      <c r="BT163" s="25" t="str">
        <f t="shared" si="26"/>
        <v/>
      </c>
      <c r="BU163" s="26" t="str">
        <f t="shared" si="27"/>
        <v/>
      </c>
      <c r="BV163" s="25" t="e">
        <f>IF(AND(#REF!="",#REF!="",#REF!="",#REF!=""),"",SUM(#REF!,#REF!,#REF!,#REF!,#REF!))</f>
        <v>#REF!</v>
      </c>
      <c r="BW163" s="26" t="str">
        <f t="shared" si="28"/>
        <v/>
      </c>
      <c r="BX163" s="25" t="str">
        <f t="shared" si="29"/>
        <v/>
      </c>
      <c r="BY163" s="26" t="str">
        <f t="shared" si="30"/>
        <v/>
      </c>
      <c r="BZ163" s="25" t="str">
        <f t="shared" si="31"/>
        <v/>
      </c>
      <c r="CA163" s="26" t="str">
        <f t="shared" si="32"/>
        <v/>
      </c>
      <c r="CB163" s="25" t="e">
        <f>IF(AND(#REF!="",#REF!="",#REF!="",#REF!=""),"",SUM(#REF!,#REF!,#REF!,#REF!,#REF!))</f>
        <v>#REF!</v>
      </c>
      <c r="CC163" s="26" t="str">
        <f t="shared" si="33"/>
        <v/>
      </c>
      <c r="CD163" s="23" t="e">
        <f>IF(AND(#REF!="",#REF!="",#REF!="",#REF!=""),"",SUM(#REF!,#REF!,#REF!,#REF!))</f>
        <v>#REF!</v>
      </c>
      <c r="CE163" s="23" t="str">
        <f t="shared" si="22"/>
        <v/>
      </c>
    </row>
    <row r="164" spans="1:83">
      <c r="A164" s="244">
        <v>158</v>
      </c>
      <c r="B164" s="245"/>
      <c r="C164" s="246"/>
      <c r="D164" s="247"/>
      <c r="E164" s="248"/>
      <c r="F164" s="249"/>
      <c r="G164" s="249"/>
      <c r="H164" s="250"/>
      <c r="I164" s="251"/>
      <c r="J164" s="252"/>
      <c r="K164" s="253"/>
      <c r="L164" s="11"/>
      <c r="M164" s="7"/>
      <c r="N164" s="7"/>
      <c r="O164" s="7"/>
      <c r="P164" s="31"/>
      <c r="Q164" s="34"/>
      <c r="R164" s="7"/>
      <c r="S164" s="459"/>
      <c r="T164" s="460"/>
      <c r="U164" s="460"/>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220</v>
      </c>
      <c r="AY164" s="66" t="s">
        <v>220</v>
      </c>
      <c r="AZ164" s="1"/>
      <c r="BA164" s="1"/>
      <c r="BB164" s="1"/>
      <c r="BC164" s="1"/>
      <c r="BD164" s="1"/>
      <c r="BP164" s="15"/>
      <c r="BQ164" s="25" t="str">
        <f t="shared" si="24"/>
        <v/>
      </c>
      <c r="BR164" s="26" t="str">
        <f t="shared" si="23"/>
        <v/>
      </c>
      <c r="BS164" s="26" t="str">
        <f t="shared" si="25"/>
        <v/>
      </c>
      <c r="BT164" s="25" t="str">
        <f t="shared" si="26"/>
        <v/>
      </c>
      <c r="BU164" s="26" t="str">
        <f t="shared" si="27"/>
        <v/>
      </c>
      <c r="BV164" s="25" t="e">
        <f>IF(AND(#REF!="",#REF!="",#REF!="",#REF!=""),"",SUM(#REF!,#REF!,#REF!,#REF!,#REF!))</f>
        <v>#REF!</v>
      </c>
      <c r="BW164" s="26" t="str">
        <f t="shared" si="28"/>
        <v/>
      </c>
      <c r="BX164" s="25" t="str">
        <f t="shared" si="29"/>
        <v/>
      </c>
      <c r="BY164" s="26" t="str">
        <f t="shared" si="30"/>
        <v/>
      </c>
      <c r="BZ164" s="25" t="str">
        <f t="shared" si="31"/>
        <v/>
      </c>
      <c r="CA164" s="26" t="str">
        <f t="shared" si="32"/>
        <v/>
      </c>
      <c r="CB164" s="25" t="e">
        <f>IF(AND(#REF!="",#REF!="",#REF!="",#REF!=""),"",SUM(#REF!,#REF!,#REF!,#REF!,#REF!))</f>
        <v>#REF!</v>
      </c>
      <c r="CC164" s="26" t="str">
        <f t="shared" si="33"/>
        <v/>
      </c>
      <c r="CD164" s="23" t="e">
        <f>IF(AND(#REF!="",#REF!="",#REF!="",#REF!=""),"",SUM(#REF!,#REF!,#REF!,#REF!))</f>
        <v>#REF!</v>
      </c>
      <c r="CE164" s="23" t="str">
        <f t="shared" si="22"/>
        <v/>
      </c>
    </row>
    <row r="165" spans="1:83">
      <c r="A165" s="244">
        <v>159</v>
      </c>
      <c r="B165" s="245"/>
      <c r="C165" s="246"/>
      <c r="D165" s="247"/>
      <c r="E165" s="248"/>
      <c r="F165" s="249"/>
      <c r="G165" s="249"/>
      <c r="H165" s="250"/>
      <c r="I165" s="251"/>
      <c r="J165" s="252"/>
      <c r="K165" s="253"/>
      <c r="L165" s="11"/>
      <c r="M165" s="7"/>
      <c r="N165" s="7"/>
      <c r="O165" s="7"/>
      <c r="P165" s="31"/>
      <c r="Q165" s="34"/>
      <c r="R165" s="7"/>
      <c r="S165" s="459"/>
      <c r="T165" s="460"/>
      <c r="U165" s="460"/>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220</v>
      </c>
      <c r="AY165" s="66" t="s">
        <v>220</v>
      </c>
      <c r="AZ165" s="1"/>
      <c r="BA165" s="1"/>
      <c r="BB165" s="1"/>
      <c r="BC165" s="1"/>
      <c r="BD165" s="1"/>
      <c r="BP165" s="15"/>
      <c r="BQ165" s="25" t="str">
        <f t="shared" si="24"/>
        <v/>
      </c>
      <c r="BR165" s="26" t="str">
        <f t="shared" si="23"/>
        <v/>
      </c>
      <c r="BS165" s="26" t="str">
        <f t="shared" si="25"/>
        <v/>
      </c>
      <c r="BT165" s="25" t="str">
        <f t="shared" si="26"/>
        <v/>
      </c>
      <c r="BU165" s="26" t="str">
        <f t="shared" si="27"/>
        <v/>
      </c>
      <c r="BV165" s="25" t="e">
        <f>IF(AND(#REF!="",#REF!="",#REF!="",#REF!=""),"",SUM(#REF!,#REF!,#REF!,#REF!,#REF!))</f>
        <v>#REF!</v>
      </c>
      <c r="BW165" s="26" t="str">
        <f t="shared" si="28"/>
        <v/>
      </c>
      <c r="BX165" s="25" t="str">
        <f t="shared" si="29"/>
        <v/>
      </c>
      <c r="BY165" s="26" t="str">
        <f t="shared" si="30"/>
        <v/>
      </c>
      <c r="BZ165" s="25" t="str">
        <f t="shared" si="31"/>
        <v/>
      </c>
      <c r="CA165" s="26" t="str">
        <f t="shared" si="32"/>
        <v/>
      </c>
      <c r="CB165" s="25" t="e">
        <f>IF(AND(#REF!="",#REF!="",#REF!="",#REF!=""),"",SUM(#REF!,#REF!,#REF!,#REF!,#REF!))</f>
        <v>#REF!</v>
      </c>
      <c r="CC165" s="26" t="str">
        <f t="shared" si="33"/>
        <v/>
      </c>
      <c r="CD165" s="23" t="e">
        <f>IF(AND(#REF!="",#REF!="",#REF!="",#REF!=""),"",SUM(#REF!,#REF!,#REF!,#REF!))</f>
        <v>#REF!</v>
      </c>
      <c r="CE165" s="23" t="str">
        <f t="shared" si="22"/>
        <v/>
      </c>
    </row>
    <row r="166" spans="1:83">
      <c r="A166" s="244">
        <v>160</v>
      </c>
      <c r="B166" s="245"/>
      <c r="C166" s="246"/>
      <c r="D166" s="247"/>
      <c r="E166" s="248"/>
      <c r="F166" s="249"/>
      <c r="G166" s="249"/>
      <c r="H166" s="250"/>
      <c r="I166" s="251"/>
      <c r="J166" s="252"/>
      <c r="K166" s="253"/>
      <c r="L166" s="11"/>
      <c r="M166" s="7"/>
      <c r="N166" s="7"/>
      <c r="O166" s="7"/>
      <c r="P166" s="31"/>
      <c r="Q166" s="34"/>
      <c r="R166" s="7"/>
      <c r="S166" s="459"/>
      <c r="T166" s="460"/>
      <c r="U166" s="460"/>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220</v>
      </c>
      <c r="AY166" s="66" t="s">
        <v>220</v>
      </c>
      <c r="AZ166" s="1"/>
      <c r="BA166" s="1"/>
      <c r="BB166" s="1"/>
      <c r="BC166" s="1"/>
      <c r="BD166" s="1"/>
      <c r="BP166" s="15"/>
      <c r="BQ166" s="25" t="str">
        <f t="shared" si="24"/>
        <v/>
      </c>
      <c r="BR166" s="26" t="str">
        <f t="shared" si="23"/>
        <v/>
      </c>
      <c r="BS166" s="26" t="str">
        <f t="shared" si="25"/>
        <v/>
      </c>
      <c r="BT166" s="25" t="str">
        <f t="shared" si="26"/>
        <v/>
      </c>
      <c r="BU166" s="26" t="str">
        <f t="shared" si="27"/>
        <v/>
      </c>
      <c r="BV166" s="25" t="e">
        <f>IF(AND(#REF!="",#REF!="",#REF!="",#REF!=""),"",SUM(#REF!,#REF!,#REF!,#REF!,#REF!))</f>
        <v>#REF!</v>
      </c>
      <c r="BW166" s="26" t="str">
        <f t="shared" si="28"/>
        <v/>
      </c>
      <c r="BX166" s="25" t="str">
        <f t="shared" si="29"/>
        <v/>
      </c>
      <c r="BY166" s="26" t="str">
        <f t="shared" si="30"/>
        <v/>
      </c>
      <c r="BZ166" s="25" t="str">
        <f t="shared" si="31"/>
        <v/>
      </c>
      <c r="CA166" s="26" t="str">
        <f t="shared" si="32"/>
        <v/>
      </c>
      <c r="CB166" s="25" t="e">
        <f>IF(AND(#REF!="",#REF!="",#REF!="",#REF!=""),"",SUM(#REF!,#REF!,#REF!,#REF!,#REF!))</f>
        <v>#REF!</v>
      </c>
      <c r="CC166" s="26" t="str">
        <f t="shared" si="33"/>
        <v/>
      </c>
      <c r="CD166" s="23" t="e">
        <f>IF(AND(#REF!="",#REF!="",#REF!="",#REF!=""),"",SUM(#REF!,#REF!,#REF!,#REF!))</f>
        <v>#REF!</v>
      </c>
      <c r="CE166" s="23" t="str">
        <f t="shared" si="22"/>
        <v/>
      </c>
    </row>
    <row r="167" spans="1:83">
      <c r="A167" s="244">
        <v>161</v>
      </c>
      <c r="B167" s="245"/>
      <c r="C167" s="246"/>
      <c r="D167" s="247"/>
      <c r="E167" s="248"/>
      <c r="F167" s="249"/>
      <c r="G167" s="249"/>
      <c r="H167" s="250"/>
      <c r="I167" s="251"/>
      <c r="J167" s="252"/>
      <c r="K167" s="253"/>
      <c r="L167" s="11"/>
      <c r="M167" s="7"/>
      <c r="N167" s="7"/>
      <c r="O167" s="7"/>
      <c r="P167" s="31"/>
      <c r="Q167" s="34"/>
      <c r="R167" s="7"/>
      <c r="S167" s="459"/>
      <c r="T167" s="460"/>
      <c r="U167" s="460"/>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220</v>
      </c>
      <c r="AY167" s="66" t="s">
        <v>220</v>
      </c>
      <c r="AZ167" s="1"/>
      <c r="BA167" s="1"/>
      <c r="BB167" s="1"/>
      <c r="BC167" s="1"/>
      <c r="BD167" s="1"/>
      <c r="BP167" s="15"/>
      <c r="BQ167" s="25" t="str">
        <f t="shared" si="24"/>
        <v/>
      </c>
      <c r="BR167" s="26" t="str">
        <f t="shared" si="23"/>
        <v/>
      </c>
      <c r="BS167" s="26" t="str">
        <f t="shared" si="25"/>
        <v/>
      </c>
      <c r="BT167" s="25" t="str">
        <f t="shared" si="26"/>
        <v/>
      </c>
      <c r="BU167" s="26" t="str">
        <f t="shared" si="27"/>
        <v/>
      </c>
      <c r="BV167" s="25" t="e">
        <f>IF(AND(#REF!="",#REF!="",#REF!="",#REF!=""),"",SUM(#REF!,#REF!,#REF!,#REF!,#REF!))</f>
        <v>#REF!</v>
      </c>
      <c r="BW167" s="26" t="str">
        <f t="shared" si="28"/>
        <v/>
      </c>
      <c r="BX167" s="25" t="str">
        <f t="shared" si="29"/>
        <v/>
      </c>
      <c r="BY167" s="26" t="str">
        <f t="shared" si="30"/>
        <v/>
      </c>
      <c r="BZ167" s="25" t="str">
        <f t="shared" si="31"/>
        <v/>
      </c>
      <c r="CA167" s="26" t="str">
        <f t="shared" si="32"/>
        <v/>
      </c>
      <c r="CB167" s="25" t="e">
        <f>IF(AND(#REF!="",#REF!="",#REF!="",#REF!=""),"",SUM(#REF!,#REF!,#REF!,#REF!,#REF!))</f>
        <v>#REF!</v>
      </c>
      <c r="CC167" s="26" t="str">
        <f t="shared" si="33"/>
        <v/>
      </c>
      <c r="CD167" s="23" t="e">
        <f>IF(AND(#REF!="",#REF!="",#REF!="",#REF!=""),"",SUM(#REF!,#REF!,#REF!,#REF!))</f>
        <v>#REF!</v>
      </c>
      <c r="CE167" s="23" t="str">
        <f t="shared" si="22"/>
        <v/>
      </c>
    </row>
    <row r="168" spans="1:83">
      <c r="A168" s="244">
        <v>162</v>
      </c>
      <c r="B168" s="245"/>
      <c r="C168" s="246"/>
      <c r="D168" s="247"/>
      <c r="E168" s="248"/>
      <c r="F168" s="249"/>
      <c r="G168" s="249"/>
      <c r="H168" s="250"/>
      <c r="I168" s="251"/>
      <c r="J168" s="252"/>
      <c r="K168" s="253"/>
      <c r="L168" s="11"/>
      <c r="M168" s="7"/>
      <c r="N168" s="7"/>
      <c r="O168" s="7"/>
      <c r="P168" s="31"/>
      <c r="Q168" s="34"/>
      <c r="R168" s="7"/>
      <c r="S168" s="459"/>
      <c r="T168" s="460"/>
      <c r="U168" s="460"/>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220</v>
      </c>
      <c r="AY168" s="66" t="s">
        <v>220</v>
      </c>
      <c r="AZ168" s="1"/>
      <c r="BA168" s="1"/>
      <c r="BB168" s="1"/>
      <c r="BC168" s="1"/>
      <c r="BD168" s="1"/>
      <c r="BP168" s="15"/>
      <c r="BQ168" s="25" t="str">
        <f t="shared" si="24"/>
        <v/>
      </c>
      <c r="BR168" s="26" t="str">
        <f t="shared" si="23"/>
        <v/>
      </c>
      <c r="BS168" s="26" t="str">
        <f t="shared" si="25"/>
        <v/>
      </c>
      <c r="BT168" s="25" t="str">
        <f t="shared" si="26"/>
        <v/>
      </c>
      <c r="BU168" s="26" t="str">
        <f t="shared" si="27"/>
        <v/>
      </c>
      <c r="BV168" s="25" t="e">
        <f>IF(AND(#REF!="",#REF!="",#REF!="",#REF!=""),"",SUM(#REF!,#REF!,#REF!,#REF!,#REF!))</f>
        <v>#REF!</v>
      </c>
      <c r="BW168" s="26" t="str">
        <f t="shared" si="28"/>
        <v/>
      </c>
      <c r="BX168" s="25" t="str">
        <f t="shared" si="29"/>
        <v/>
      </c>
      <c r="BY168" s="26" t="str">
        <f t="shared" si="30"/>
        <v/>
      </c>
      <c r="BZ168" s="25" t="str">
        <f t="shared" si="31"/>
        <v/>
      </c>
      <c r="CA168" s="26" t="str">
        <f t="shared" si="32"/>
        <v/>
      </c>
      <c r="CB168" s="25" t="e">
        <f>IF(AND(#REF!="",#REF!="",#REF!="",#REF!=""),"",SUM(#REF!,#REF!,#REF!,#REF!,#REF!))</f>
        <v>#REF!</v>
      </c>
      <c r="CC168" s="26" t="str">
        <f t="shared" si="33"/>
        <v/>
      </c>
      <c r="CD168" s="23" t="e">
        <f>IF(AND(#REF!="",#REF!="",#REF!="",#REF!=""),"",SUM(#REF!,#REF!,#REF!,#REF!))</f>
        <v>#REF!</v>
      </c>
      <c r="CE168" s="23" t="str">
        <f t="shared" si="22"/>
        <v/>
      </c>
    </row>
    <row r="169" spans="1:83">
      <c r="A169" s="244">
        <v>163</v>
      </c>
      <c r="B169" s="245"/>
      <c r="C169" s="246"/>
      <c r="D169" s="247"/>
      <c r="E169" s="248"/>
      <c r="F169" s="249"/>
      <c r="G169" s="249"/>
      <c r="H169" s="250"/>
      <c r="I169" s="251"/>
      <c r="J169" s="252"/>
      <c r="K169" s="253"/>
      <c r="L169" s="11"/>
      <c r="M169" s="7"/>
      <c r="N169" s="7"/>
      <c r="O169" s="7"/>
      <c r="P169" s="31"/>
      <c r="Q169" s="34"/>
      <c r="R169" s="7"/>
      <c r="S169" s="459"/>
      <c r="T169" s="460"/>
      <c r="U169" s="460"/>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220</v>
      </c>
      <c r="AY169" s="66" t="s">
        <v>220</v>
      </c>
      <c r="AZ169" s="1"/>
      <c r="BA169" s="1"/>
      <c r="BB169" s="1"/>
      <c r="BC169" s="1"/>
      <c r="BD169" s="1"/>
      <c r="BP169" s="15"/>
      <c r="BQ169" s="25" t="str">
        <f t="shared" si="24"/>
        <v/>
      </c>
      <c r="BR169" s="26" t="str">
        <f t="shared" si="23"/>
        <v/>
      </c>
      <c r="BS169" s="26" t="str">
        <f t="shared" si="25"/>
        <v/>
      </c>
      <c r="BT169" s="25" t="str">
        <f t="shared" si="26"/>
        <v/>
      </c>
      <c r="BU169" s="26" t="str">
        <f t="shared" si="27"/>
        <v/>
      </c>
      <c r="BV169" s="25" t="e">
        <f>IF(AND(#REF!="",#REF!="",#REF!="",#REF!=""),"",SUM(#REF!,#REF!,#REF!,#REF!,#REF!))</f>
        <v>#REF!</v>
      </c>
      <c r="BW169" s="26" t="str">
        <f t="shared" si="28"/>
        <v/>
      </c>
      <c r="BX169" s="25" t="str">
        <f t="shared" si="29"/>
        <v/>
      </c>
      <c r="BY169" s="26" t="str">
        <f t="shared" si="30"/>
        <v/>
      </c>
      <c r="BZ169" s="25" t="str">
        <f t="shared" si="31"/>
        <v/>
      </c>
      <c r="CA169" s="26" t="str">
        <f t="shared" si="32"/>
        <v/>
      </c>
      <c r="CB169" s="25" t="e">
        <f>IF(AND(#REF!="",#REF!="",#REF!="",#REF!=""),"",SUM(#REF!,#REF!,#REF!,#REF!,#REF!))</f>
        <v>#REF!</v>
      </c>
      <c r="CC169" s="26" t="str">
        <f t="shared" si="33"/>
        <v/>
      </c>
      <c r="CD169" s="23" t="e">
        <f>IF(AND(#REF!="",#REF!="",#REF!="",#REF!=""),"",SUM(#REF!,#REF!,#REF!,#REF!))</f>
        <v>#REF!</v>
      </c>
      <c r="CE169" s="23" t="str">
        <f t="shared" si="22"/>
        <v/>
      </c>
    </row>
    <row r="170" spans="1:83">
      <c r="A170" s="244">
        <v>164</v>
      </c>
      <c r="B170" s="245"/>
      <c r="C170" s="246"/>
      <c r="D170" s="247"/>
      <c r="E170" s="248"/>
      <c r="F170" s="249"/>
      <c r="G170" s="249"/>
      <c r="H170" s="250"/>
      <c r="I170" s="251"/>
      <c r="J170" s="252"/>
      <c r="K170" s="253"/>
      <c r="L170" s="11"/>
      <c r="M170" s="7"/>
      <c r="N170" s="7"/>
      <c r="O170" s="7"/>
      <c r="P170" s="31"/>
      <c r="Q170" s="34"/>
      <c r="R170" s="7"/>
      <c r="S170" s="459"/>
      <c r="T170" s="460"/>
      <c r="U170" s="460"/>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220</v>
      </c>
      <c r="AY170" s="66" t="s">
        <v>220</v>
      </c>
      <c r="AZ170" s="1"/>
      <c r="BA170" s="1"/>
      <c r="BB170" s="1"/>
      <c r="BC170" s="1"/>
      <c r="BD170" s="1"/>
      <c r="BP170" s="15"/>
      <c r="BQ170" s="25" t="str">
        <f t="shared" si="24"/>
        <v/>
      </c>
      <c r="BR170" s="26" t="str">
        <f t="shared" si="23"/>
        <v/>
      </c>
      <c r="BS170" s="26" t="str">
        <f t="shared" si="25"/>
        <v/>
      </c>
      <c r="BT170" s="25" t="str">
        <f t="shared" si="26"/>
        <v/>
      </c>
      <c r="BU170" s="26" t="str">
        <f t="shared" si="27"/>
        <v/>
      </c>
      <c r="BV170" s="25" t="e">
        <f>IF(AND(#REF!="",#REF!="",#REF!="",#REF!=""),"",SUM(#REF!,#REF!,#REF!,#REF!,#REF!))</f>
        <v>#REF!</v>
      </c>
      <c r="BW170" s="26" t="str">
        <f t="shared" si="28"/>
        <v/>
      </c>
      <c r="BX170" s="25" t="str">
        <f t="shared" si="29"/>
        <v/>
      </c>
      <c r="BY170" s="26" t="str">
        <f t="shared" si="30"/>
        <v/>
      </c>
      <c r="BZ170" s="25" t="str">
        <f t="shared" si="31"/>
        <v/>
      </c>
      <c r="CA170" s="26" t="str">
        <f t="shared" si="32"/>
        <v/>
      </c>
      <c r="CB170" s="25" t="e">
        <f>IF(AND(#REF!="",#REF!="",#REF!="",#REF!=""),"",SUM(#REF!,#REF!,#REF!,#REF!,#REF!))</f>
        <v>#REF!</v>
      </c>
      <c r="CC170" s="26" t="str">
        <f t="shared" si="33"/>
        <v/>
      </c>
      <c r="CD170" s="23" t="e">
        <f>IF(AND(#REF!="",#REF!="",#REF!="",#REF!=""),"",SUM(#REF!,#REF!,#REF!,#REF!))</f>
        <v>#REF!</v>
      </c>
      <c r="CE170" s="23" t="str">
        <f t="shared" si="22"/>
        <v/>
      </c>
    </row>
    <row r="171" spans="1:83">
      <c r="A171" s="244">
        <v>165</v>
      </c>
      <c r="B171" s="245"/>
      <c r="C171" s="246"/>
      <c r="D171" s="247"/>
      <c r="E171" s="248"/>
      <c r="F171" s="249"/>
      <c r="G171" s="249"/>
      <c r="H171" s="250"/>
      <c r="I171" s="251"/>
      <c r="J171" s="252"/>
      <c r="K171" s="253"/>
      <c r="L171" s="11"/>
      <c r="M171" s="7"/>
      <c r="N171" s="7"/>
      <c r="O171" s="7"/>
      <c r="P171" s="31"/>
      <c r="Q171" s="34"/>
      <c r="R171" s="7"/>
      <c r="S171" s="459"/>
      <c r="T171" s="460"/>
      <c r="U171" s="460"/>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220</v>
      </c>
      <c r="AY171" s="66" t="s">
        <v>220</v>
      </c>
      <c r="AZ171" s="1"/>
      <c r="BA171" s="1"/>
      <c r="BB171" s="1"/>
      <c r="BC171" s="1"/>
      <c r="BD171" s="1"/>
      <c r="BP171" s="15"/>
      <c r="BQ171" s="25" t="str">
        <f t="shared" si="24"/>
        <v/>
      </c>
      <c r="BR171" s="26" t="str">
        <f t="shared" si="23"/>
        <v/>
      </c>
      <c r="BS171" s="26" t="str">
        <f t="shared" si="25"/>
        <v/>
      </c>
      <c r="BT171" s="25" t="str">
        <f t="shared" si="26"/>
        <v/>
      </c>
      <c r="BU171" s="26" t="str">
        <f t="shared" si="27"/>
        <v/>
      </c>
      <c r="BV171" s="25" t="e">
        <f>IF(AND(#REF!="",#REF!="",#REF!="",#REF!=""),"",SUM(#REF!,#REF!,#REF!,#REF!,#REF!))</f>
        <v>#REF!</v>
      </c>
      <c r="BW171" s="26" t="str">
        <f t="shared" si="28"/>
        <v/>
      </c>
      <c r="BX171" s="25" t="str">
        <f t="shared" si="29"/>
        <v/>
      </c>
      <c r="BY171" s="26" t="str">
        <f t="shared" si="30"/>
        <v/>
      </c>
      <c r="BZ171" s="25" t="str">
        <f t="shared" si="31"/>
        <v/>
      </c>
      <c r="CA171" s="26" t="str">
        <f t="shared" si="32"/>
        <v/>
      </c>
      <c r="CB171" s="25" t="e">
        <f>IF(AND(#REF!="",#REF!="",#REF!="",#REF!=""),"",SUM(#REF!,#REF!,#REF!,#REF!,#REF!))</f>
        <v>#REF!</v>
      </c>
      <c r="CC171" s="26" t="str">
        <f t="shared" si="33"/>
        <v/>
      </c>
      <c r="CD171" s="23" t="e">
        <f>IF(AND(#REF!="",#REF!="",#REF!="",#REF!=""),"",SUM(#REF!,#REF!,#REF!,#REF!))</f>
        <v>#REF!</v>
      </c>
      <c r="CE171" s="23" t="str">
        <f t="shared" si="22"/>
        <v/>
      </c>
    </row>
    <row r="172" spans="1:83">
      <c r="A172" s="244">
        <v>166</v>
      </c>
      <c r="B172" s="245"/>
      <c r="C172" s="246"/>
      <c r="D172" s="247"/>
      <c r="E172" s="248"/>
      <c r="F172" s="249"/>
      <c r="G172" s="249"/>
      <c r="H172" s="250"/>
      <c r="I172" s="251"/>
      <c r="J172" s="252"/>
      <c r="K172" s="253"/>
      <c r="L172" s="11"/>
      <c r="M172" s="7"/>
      <c r="N172" s="7"/>
      <c r="O172" s="7"/>
      <c r="P172" s="31"/>
      <c r="Q172" s="34"/>
      <c r="R172" s="7"/>
      <c r="S172" s="459"/>
      <c r="T172" s="460"/>
      <c r="U172" s="460"/>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220</v>
      </c>
      <c r="AY172" s="66" t="s">
        <v>220</v>
      </c>
      <c r="AZ172" s="1"/>
      <c r="BA172" s="1"/>
      <c r="BB172" s="1"/>
      <c r="BC172" s="1"/>
      <c r="BD172" s="1"/>
      <c r="BP172" s="15"/>
      <c r="BQ172" s="25" t="str">
        <f t="shared" si="24"/>
        <v/>
      </c>
      <c r="BR172" s="26" t="str">
        <f t="shared" si="23"/>
        <v/>
      </c>
      <c r="BS172" s="26" t="str">
        <f t="shared" si="25"/>
        <v/>
      </c>
      <c r="BT172" s="25" t="str">
        <f t="shared" si="26"/>
        <v/>
      </c>
      <c r="BU172" s="26" t="str">
        <f t="shared" si="27"/>
        <v/>
      </c>
      <c r="BV172" s="25" t="e">
        <f>IF(AND(#REF!="",#REF!="",#REF!="",#REF!=""),"",SUM(#REF!,#REF!,#REF!,#REF!,#REF!))</f>
        <v>#REF!</v>
      </c>
      <c r="BW172" s="26" t="str">
        <f t="shared" si="28"/>
        <v/>
      </c>
      <c r="BX172" s="25" t="str">
        <f t="shared" si="29"/>
        <v/>
      </c>
      <c r="BY172" s="26" t="str">
        <f t="shared" si="30"/>
        <v/>
      </c>
      <c r="BZ172" s="25" t="str">
        <f t="shared" si="31"/>
        <v/>
      </c>
      <c r="CA172" s="26" t="str">
        <f t="shared" si="32"/>
        <v/>
      </c>
      <c r="CB172" s="25" t="e">
        <f>IF(AND(#REF!="",#REF!="",#REF!="",#REF!=""),"",SUM(#REF!,#REF!,#REF!,#REF!,#REF!))</f>
        <v>#REF!</v>
      </c>
      <c r="CC172" s="26" t="str">
        <f t="shared" si="33"/>
        <v/>
      </c>
      <c r="CD172" s="23" t="e">
        <f>IF(AND(#REF!="",#REF!="",#REF!="",#REF!=""),"",SUM(#REF!,#REF!,#REF!,#REF!))</f>
        <v>#REF!</v>
      </c>
      <c r="CE172" s="23" t="str">
        <f t="shared" si="22"/>
        <v/>
      </c>
    </row>
    <row r="173" spans="1:83">
      <c r="A173" s="244">
        <v>167</v>
      </c>
      <c r="B173" s="245"/>
      <c r="C173" s="246"/>
      <c r="D173" s="247"/>
      <c r="E173" s="248"/>
      <c r="F173" s="249"/>
      <c r="G173" s="249"/>
      <c r="H173" s="250"/>
      <c r="I173" s="251"/>
      <c r="J173" s="252"/>
      <c r="K173" s="253"/>
      <c r="L173" s="11"/>
      <c r="M173" s="7"/>
      <c r="N173" s="7"/>
      <c r="O173" s="7"/>
      <c r="P173" s="31"/>
      <c r="Q173" s="34"/>
      <c r="R173" s="7"/>
      <c r="S173" s="459"/>
      <c r="T173" s="460"/>
      <c r="U173" s="460"/>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220</v>
      </c>
      <c r="AY173" s="66" t="s">
        <v>220</v>
      </c>
      <c r="AZ173" s="1"/>
      <c r="BA173" s="1"/>
      <c r="BB173" s="1"/>
      <c r="BC173" s="1"/>
      <c r="BD173" s="1"/>
      <c r="BP173" s="15"/>
      <c r="BQ173" s="25" t="str">
        <f t="shared" si="24"/>
        <v/>
      </c>
      <c r="BR173" s="26" t="str">
        <f t="shared" si="23"/>
        <v/>
      </c>
      <c r="BS173" s="26" t="str">
        <f t="shared" si="25"/>
        <v/>
      </c>
      <c r="BT173" s="25" t="str">
        <f t="shared" si="26"/>
        <v/>
      </c>
      <c r="BU173" s="26" t="str">
        <f t="shared" si="27"/>
        <v/>
      </c>
      <c r="BV173" s="25" t="e">
        <f>IF(AND(#REF!="",#REF!="",#REF!="",#REF!=""),"",SUM(#REF!,#REF!,#REF!,#REF!,#REF!))</f>
        <v>#REF!</v>
      </c>
      <c r="BW173" s="26" t="str">
        <f t="shared" si="28"/>
        <v/>
      </c>
      <c r="BX173" s="25" t="str">
        <f t="shared" si="29"/>
        <v/>
      </c>
      <c r="BY173" s="26" t="str">
        <f t="shared" si="30"/>
        <v/>
      </c>
      <c r="BZ173" s="25" t="str">
        <f t="shared" si="31"/>
        <v/>
      </c>
      <c r="CA173" s="26" t="str">
        <f t="shared" si="32"/>
        <v/>
      </c>
      <c r="CB173" s="25" t="e">
        <f>IF(AND(#REF!="",#REF!="",#REF!="",#REF!=""),"",SUM(#REF!,#REF!,#REF!,#REF!,#REF!))</f>
        <v>#REF!</v>
      </c>
      <c r="CC173" s="26" t="str">
        <f t="shared" si="33"/>
        <v/>
      </c>
      <c r="CD173" s="23" t="e">
        <f>IF(AND(#REF!="",#REF!="",#REF!="",#REF!=""),"",SUM(#REF!,#REF!,#REF!,#REF!))</f>
        <v>#REF!</v>
      </c>
      <c r="CE173" s="23" t="str">
        <f t="shared" si="22"/>
        <v/>
      </c>
    </row>
    <row r="174" spans="1:83">
      <c r="A174" s="244">
        <v>168</v>
      </c>
      <c r="B174" s="245"/>
      <c r="C174" s="246"/>
      <c r="D174" s="247"/>
      <c r="E174" s="248"/>
      <c r="F174" s="249"/>
      <c r="G174" s="249"/>
      <c r="H174" s="250"/>
      <c r="I174" s="251"/>
      <c r="J174" s="252"/>
      <c r="K174" s="253"/>
      <c r="L174" s="11"/>
      <c r="M174" s="7"/>
      <c r="N174" s="7"/>
      <c r="O174" s="7"/>
      <c r="P174" s="31"/>
      <c r="Q174" s="34"/>
      <c r="R174" s="7"/>
      <c r="S174" s="459"/>
      <c r="T174" s="460"/>
      <c r="U174" s="460"/>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220</v>
      </c>
      <c r="AY174" s="66" t="s">
        <v>220</v>
      </c>
      <c r="AZ174" s="1"/>
      <c r="BA174" s="1"/>
      <c r="BB174" s="1"/>
      <c r="BC174" s="1"/>
      <c r="BD174" s="1"/>
      <c r="BP174" s="15"/>
      <c r="BQ174" s="25" t="str">
        <f t="shared" si="24"/>
        <v/>
      </c>
      <c r="BR174" s="26" t="str">
        <f t="shared" si="23"/>
        <v/>
      </c>
      <c r="BS174" s="26" t="str">
        <f t="shared" si="25"/>
        <v/>
      </c>
      <c r="BT174" s="25" t="str">
        <f t="shared" si="26"/>
        <v/>
      </c>
      <c r="BU174" s="26" t="str">
        <f t="shared" si="27"/>
        <v/>
      </c>
      <c r="BV174" s="25" t="e">
        <f>IF(AND(#REF!="",#REF!="",#REF!="",#REF!=""),"",SUM(#REF!,#REF!,#REF!,#REF!,#REF!))</f>
        <v>#REF!</v>
      </c>
      <c r="BW174" s="26" t="str">
        <f t="shared" si="28"/>
        <v/>
      </c>
      <c r="BX174" s="25" t="str">
        <f t="shared" si="29"/>
        <v/>
      </c>
      <c r="BY174" s="26" t="str">
        <f t="shared" si="30"/>
        <v/>
      </c>
      <c r="BZ174" s="25" t="str">
        <f t="shared" si="31"/>
        <v/>
      </c>
      <c r="CA174" s="26" t="str">
        <f t="shared" si="32"/>
        <v/>
      </c>
      <c r="CB174" s="25" t="e">
        <f>IF(AND(#REF!="",#REF!="",#REF!="",#REF!=""),"",SUM(#REF!,#REF!,#REF!,#REF!,#REF!))</f>
        <v>#REF!</v>
      </c>
      <c r="CC174" s="26" t="str">
        <f t="shared" si="33"/>
        <v/>
      </c>
      <c r="CD174" s="23" t="e">
        <f>IF(AND(#REF!="",#REF!="",#REF!="",#REF!=""),"",SUM(#REF!,#REF!,#REF!,#REF!))</f>
        <v>#REF!</v>
      </c>
      <c r="CE174" s="23" t="str">
        <f t="shared" si="22"/>
        <v/>
      </c>
    </row>
    <row r="175" spans="1:83">
      <c r="A175" s="244">
        <v>169</v>
      </c>
      <c r="B175" s="245"/>
      <c r="C175" s="246"/>
      <c r="D175" s="247"/>
      <c r="E175" s="248"/>
      <c r="F175" s="249"/>
      <c r="G175" s="249"/>
      <c r="H175" s="250"/>
      <c r="I175" s="251"/>
      <c r="J175" s="252"/>
      <c r="K175" s="253"/>
      <c r="L175" s="11"/>
      <c r="M175" s="7"/>
      <c r="N175" s="7"/>
      <c r="O175" s="7"/>
      <c r="P175" s="31"/>
      <c r="Q175" s="34"/>
      <c r="R175" s="7"/>
      <c r="S175" s="459"/>
      <c r="T175" s="460"/>
      <c r="U175" s="460"/>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220</v>
      </c>
      <c r="AY175" s="66" t="s">
        <v>220</v>
      </c>
      <c r="AZ175" s="1"/>
      <c r="BA175" s="1"/>
      <c r="BB175" s="1"/>
      <c r="BC175" s="1"/>
      <c r="BD175" s="1"/>
      <c r="BP175" s="15"/>
      <c r="BQ175" s="25" t="str">
        <f t="shared" si="24"/>
        <v/>
      </c>
      <c r="BR175" s="26" t="str">
        <f t="shared" si="23"/>
        <v/>
      </c>
      <c r="BS175" s="26" t="str">
        <f t="shared" si="25"/>
        <v/>
      </c>
      <c r="BT175" s="25" t="str">
        <f t="shared" si="26"/>
        <v/>
      </c>
      <c r="BU175" s="26" t="str">
        <f t="shared" si="27"/>
        <v/>
      </c>
      <c r="BV175" s="25" t="e">
        <f>IF(AND(#REF!="",#REF!="",#REF!="",#REF!=""),"",SUM(#REF!,#REF!,#REF!,#REF!,#REF!))</f>
        <v>#REF!</v>
      </c>
      <c r="BW175" s="26" t="str">
        <f t="shared" si="28"/>
        <v/>
      </c>
      <c r="BX175" s="25" t="str">
        <f t="shared" si="29"/>
        <v/>
      </c>
      <c r="BY175" s="26" t="str">
        <f t="shared" si="30"/>
        <v/>
      </c>
      <c r="BZ175" s="25" t="str">
        <f t="shared" si="31"/>
        <v/>
      </c>
      <c r="CA175" s="26" t="str">
        <f t="shared" si="32"/>
        <v/>
      </c>
      <c r="CB175" s="25" t="e">
        <f>IF(AND(#REF!="",#REF!="",#REF!="",#REF!=""),"",SUM(#REF!,#REF!,#REF!,#REF!,#REF!))</f>
        <v>#REF!</v>
      </c>
      <c r="CC175" s="26" t="str">
        <f t="shared" si="33"/>
        <v/>
      </c>
      <c r="CD175" s="23" t="e">
        <f>IF(AND(#REF!="",#REF!="",#REF!="",#REF!=""),"",SUM(#REF!,#REF!,#REF!,#REF!))</f>
        <v>#REF!</v>
      </c>
      <c r="CE175" s="23" t="str">
        <f t="shared" si="22"/>
        <v/>
      </c>
    </row>
    <row r="176" spans="1:83">
      <c r="A176" s="244">
        <v>170</v>
      </c>
      <c r="B176" s="245"/>
      <c r="C176" s="246"/>
      <c r="D176" s="247"/>
      <c r="E176" s="248"/>
      <c r="F176" s="249"/>
      <c r="G176" s="249"/>
      <c r="H176" s="250"/>
      <c r="I176" s="251"/>
      <c r="J176" s="252"/>
      <c r="K176" s="253"/>
      <c r="L176" s="11"/>
      <c r="M176" s="7"/>
      <c r="N176" s="7"/>
      <c r="O176" s="7"/>
      <c r="P176" s="31"/>
      <c r="Q176" s="34"/>
      <c r="R176" s="7"/>
      <c r="S176" s="459"/>
      <c r="T176" s="460"/>
      <c r="U176" s="460"/>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220</v>
      </c>
      <c r="AY176" s="66" t="s">
        <v>220</v>
      </c>
      <c r="AZ176" s="1"/>
      <c r="BA176" s="1"/>
      <c r="BB176" s="1"/>
      <c r="BC176" s="1"/>
      <c r="BD176" s="1"/>
      <c r="BP176" s="15"/>
      <c r="BQ176" s="25" t="str">
        <f t="shared" si="24"/>
        <v/>
      </c>
      <c r="BR176" s="26" t="str">
        <f t="shared" si="23"/>
        <v/>
      </c>
      <c r="BS176" s="26" t="str">
        <f t="shared" si="25"/>
        <v/>
      </c>
      <c r="BT176" s="25" t="str">
        <f t="shared" si="26"/>
        <v/>
      </c>
      <c r="BU176" s="26" t="str">
        <f t="shared" si="27"/>
        <v/>
      </c>
      <c r="BV176" s="25" t="e">
        <f>IF(AND(#REF!="",#REF!="",#REF!="",#REF!=""),"",SUM(#REF!,#REF!,#REF!,#REF!,#REF!))</f>
        <v>#REF!</v>
      </c>
      <c r="BW176" s="26" t="str">
        <f t="shared" si="28"/>
        <v/>
      </c>
      <c r="BX176" s="25" t="str">
        <f t="shared" si="29"/>
        <v/>
      </c>
      <c r="BY176" s="26" t="str">
        <f t="shared" si="30"/>
        <v/>
      </c>
      <c r="BZ176" s="25" t="str">
        <f t="shared" si="31"/>
        <v/>
      </c>
      <c r="CA176" s="26" t="str">
        <f t="shared" si="32"/>
        <v/>
      </c>
      <c r="CB176" s="25" t="e">
        <f>IF(AND(#REF!="",#REF!="",#REF!="",#REF!=""),"",SUM(#REF!,#REF!,#REF!,#REF!,#REF!))</f>
        <v>#REF!</v>
      </c>
      <c r="CC176" s="26" t="str">
        <f t="shared" si="33"/>
        <v/>
      </c>
      <c r="CD176" s="23" t="e">
        <f>IF(AND(#REF!="",#REF!="",#REF!="",#REF!=""),"",SUM(#REF!,#REF!,#REF!,#REF!))</f>
        <v>#REF!</v>
      </c>
      <c r="CE176" s="23" t="str">
        <f t="shared" si="22"/>
        <v/>
      </c>
    </row>
    <row r="177" spans="1:83">
      <c r="A177" s="244">
        <v>171</v>
      </c>
      <c r="B177" s="245"/>
      <c r="C177" s="246"/>
      <c r="D177" s="247"/>
      <c r="E177" s="248"/>
      <c r="F177" s="249"/>
      <c r="G177" s="249"/>
      <c r="H177" s="250"/>
      <c r="I177" s="251"/>
      <c r="J177" s="252"/>
      <c r="K177" s="253"/>
      <c r="L177" s="11"/>
      <c r="M177" s="7"/>
      <c r="N177" s="7"/>
      <c r="O177" s="7"/>
      <c r="P177" s="31"/>
      <c r="Q177" s="34"/>
      <c r="R177" s="7"/>
      <c r="S177" s="459"/>
      <c r="T177" s="460"/>
      <c r="U177" s="460"/>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220</v>
      </c>
      <c r="AY177" s="66" t="s">
        <v>220</v>
      </c>
      <c r="AZ177" s="1"/>
      <c r="BA177" s="1"/>
      <c r="BB177" s="1"/>
      <c r="BC177" s="1"/>
      <c r="BD177" s="1"/>
      <c r="BP177" s="15"/>
      <c r="BQ177" s="25" t="str">
        <f t="shared" si="24"/>
        <v/>
      </c>
      <c r="BR177" s="26" t="str">
        <f t="shared" si="23"/>
        <v/>
      </c>
      <c r="BS177" s="26" t="str">
        <f t="shared" si="25"/>
        <v/>
      </c>
      <c r="BT177" s="25" t="str">
        <f t="shared" si="26"/>
        <v/>
      </c>
      <c r="BU177" s="26" t="str">
        <f t="shared" si="27"/>
        <v/>
      </c>
      <c r="BV177" s="25" t="e">
        <f>IF(AND(#REF!="",#REF!="",#REF!="",#REF!=""),"",SUM(#REF!,#REF!,#REF!,#REF!,#REF!))</f>
        <v>#REF!</v>
      </c>
      <c r="BW177" s="26" t="str">
        <f t="shared" si="28"/>
        <v/>
      </c>
      <c r="BX177" s="25" t="str">
        <f t="shared" si="29"/>
        <v/>
      </c>
      <c r="BY177" s="26" t="str">
        <f t="shared" si="30"/>
        <v/>
      </c>
      <c r="BZ177" s="25" t="str">
        <f t="shared" si="31"/>
        <v/>
      </c>
      <c r="CA177" s="26" t="str">
        <f t="shared" si="32"/>
        <v/>
      </c>
      <c r="CB177" s="25" t="e">
        <f>IF(AND(#REF!="",#REF!="",#REF!="",#REF!=""),"",SUM(#REF!,#REF!,#REF!,#REF!,#REF!))</f>
        <v>#REF!</v>
      </c>
      <c r="CC177" s="26" t="str">
        <f t="shared" si="33"/>
        <v/>
      </c>
      <c r="CD177" s="23" t="e">
        <f>IF(AND(#REF!="",#REF!="",#REF!="",#REF!=""),"",SUM(#REF!,#REF!,#REF!,#REF!))</f>
        <v>#REF!</v>
      </c>
      <c r="CE177" s="23" t="str">
        <f t="shared" si="22"/>
        <v/>
      </c>
    </row>
    <row r="178" spans="1:83">
      <c r="A178" s="244">
        <v>172</v>
      </c>
      <c r="B178" s="245"/>
      <c r="C178" s="246"/>
      <c r="D178" s="247"/>
      <c r="E178" s="248"/>
      <c r="F178" s="249"/>
      <c r="G178" s="249"/>
      <c r="H178" s="250"/>
      <c r="I178" s="251"/>
      <c r="J178" s="252"/>
      <c r="K178" s="253"/>
      <c r="L178" s="11"/>
      <c r="M178" s="7"/>
      <c r="N178" s="7"/>
      <c r="O178" s="7"/>
      <c r="P178" s="31"/>
      <c r="Q178" s="34"/>
      <c r="R178" s="7"/>
      <c r="S178" s="459"/>
      <c r="T178" s="460"/>
      <c r="U178" s="460"/>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220</v>
      </c>
      <c r="AY178" s="66" t="s">
        <v>220</v>
      </c>
      <c r="AZ178" s="1"/>
      <c r="BA178" s="1"/>
      <c r="BB178" s="1"/>
      <c r="BC178" s="1"/>
      <c r="BD178" s="1"/>
      <c r="BP178" s="15"/>
      <c r="BQ178" s="25" t="str">
        <f t="shared" si="24"/>
        <v/>
      </c>
      <c r="BR178" s="26" t="str">
        <f t="shared" si="23"/>
        <v/>
      </c>
      <c r="BS178" s="26" t="str">
        <f t="shared" si="25"/>
        <v/>
      </c>
      <c r="BT178" s="25" t="str">
        <f t="shared" si="26"/>
        <v/>
      </c>
      <c r="BU178" s="26" t="str">
        <f t="shared" si="27"/>
        <v/>
      </c>
      <c r="BV178" s="25" t="e">
        <f>IF(AND(#REF!="",#REF!="",#REF!="",#REF!=""),"",SUM(#REF!,#REF!,#REF!,#REF!,#REF!))</f>
        <v>#REF!</v>
      </c>
      <c r="BW178" s="26" t="str">
        <f t="shared" si="28"/>
        <v/>
      </c>
      <c r="BX178" s="25" t="str">
        <f t="shared" si="29"/>
        <v/>
      </c>
      <c r="BY178" s="26" t="str">
        <f t="shared" si="30"/>
        <v/>
      </c>
      <c r="BZ178" s="25" t="str">
        <f t="shared" si="31"/>
        <v/>
      </c>
      <c r="CA178" s="26" t="str">
        <f t="shared" si="32"/>
        <v/>
      </c>
      <c r="CB178" s="25" t="e">
        <f>IF(AND(#REF!="",#REF!="",#REF!="",#REF!=""),"",SUM(#REF!,#REF!,#REF!,#REF!,#REF!))</f>
        <v>#REF!</v>
      </c>
      <c r="CC178" s="26" t="str">
        <f t="shared" si="33"/>
        <v/>
      </c>
      <c r="CD178" s="23" t="e">
        <f>IF(AND(#REF!="",#REF!="",#REF!="",#REF!=""),"",SUM(#REF!,#REF!,#REF!,#REF!))</f>
        <v>#REF!</v>
      </c>
      <c r="CE178" s="23" t="str">
        <f t="shared" si="22"/>
        <v/>
      </c>
    </row>
    <row r="179" spans="1:83">
      <c r="A179" s="244">
        <v>173</v>
      </c>
      <c r="B179" s="245"/>
      <c r="C179" s="246"/>
      <c r="D179" s="247"/>
      <c r="E179" s="248"/>
      <c r="F179" s="249"/>
      <c r="G179" s="249"/>
      <c r="H179" s="250"/>
      <c r="I179" s="251"/>
      <c r="J179" s="252"/>
      <c r="K179" s="253"/>
      <c r="L179" s="11"/>
      <c r="M179" s="7"/>
      <c r="N179" s="7"/>
      <c r="O179" s="7"/>
      <c r="P179" s="31"/>
      <c r="Q179" s="34"/>
      <c r="R179" s="7"/>
      <c r="S179" s="459"/>
      <c r="T179" s="460"/>
      <c r="U179" s="460"/>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220</v>
      </c>
      <c r="AY179" s="66" t="s">
        <v>220</v>
      </c>
      <c r="AZ179" s="1"/>
      <c r="BA179" s="1"/>
      <c r="BB179" s="1"/>
      <c r="BC179" s="1"/>
      <c r="BD179" s="1"/>
      <c r="BP179" s="15"/>
      <c r="BQ179" s="25" t="str">
        <f t="shared" si="24"/>
        <v/>
      </c>
      <c r="BR179" s="26" t="str">
        <f t="shared" si="23"/>
        <v/>
      </c>
      <c r="BS179" s="26" t="str">
        <f t="shared" si="25"/>
        <v/>
      </c>
      <c r="BT179" s="25" t="str">
        <f t="shared" si="26"/>
        <v/>
      </c>
      <c r="BU179" s="26" t="str">
        <f t="shared" si="27"/>
        <v/>
      </c>
      <c r="BV179" s="25" t="e">
        <f>IF(AND(#REF!="",#REF!="",#REF!="",#REF!=""),"",SUM(#REF!,#REF!,#REF!,#REF!,#REF!))</f>
        <v>#REF!</v>
      </c>
      <c r="BW179" s="26" t="str">
        <f t="shared" si="28"/>
        <v/>
      </c>
      <c r="BX179" s="25" t="str">
        <f t="shared" si="29"/>
        <v/>
      </c>
      <c r="BY179" s="26" t="str">
        <f t="shared" si="30"/>
        <v/>
      </c>
      <c r="BZ179" s="25" t="str">
        <f t="shared" si="31"/>
        <v/>
      </c>
      <c r="CA179" s="26" t="str">
        <f t="shared" si="32"/>
        <v/>
      </c>
      <c r="CB179" s="25" t="e">
        <f>IF(AND(#REF!="",#REF!="",#REF!="",#REF!=""),"",SUM(#REF!,#REF!,#REF!,#REF!,#REF!))</f>
        <v>#REF!</v>
      </c>
      <c r="CC179" s="26" t="str">
        <f t="shared" si="33"/>
        <v/>
      </c>
      <c r="CD179" s="23" t="e">
        <f>IF(AND(#REF!="",#REF!="",#REF!="",#REF!=""),"",SUM(#REF!,#REF!,#REF!,#REF!))</f>
        <v>#REF!</v>
      </c>
      <c r="CE179" s="23" t="str">
        <f t="shared" si="22"/>
        <v/>
      </c>
    </row>
    <row r="180" spans="1:83">
      <c r="A180" s="244">
        <v>174</v>
      </c>
      <c r="B180" s="245"/>
      <c r="C180" s="246"/>
      <c r="D180" s="247"/>
      <c r="E180" s="248"/>
      <c r="F180" s="249"/>
      <c r="G180" s="249"/>
      <c r="H180" s="250"/>
      <c r="I180" s="251"/>
      <c r="J180" s="252"/>
      <c r="K180" s="253"/>
      <c r="L180" s="11"/>
      <c r="M180" s="7"/>
      <c r="N180" s="7"/>
      <c r="O180" s="7"/>
      <c r="P180" s="31"/>
      <c r="Q180" s="34"/>
      <c r="R180" s="7"/>
      <c r="S180" s="459"/>
      <c r="T180" s="460"/>
      <c r="U180" s="460"/>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220</v>
      </c>
      <c r="AY180" s="66" t="s">
        <v>220</v>
      </c>
      <c r="AZ180" s="1"/>
      <c r="BA180" s="1"/>
      <c r="BB180" s="1"/>
      <c r="BC180" s="1"/>
      <c r="BD180" s="1"/>
      <c r="BP180" s="15"/>
      <c r="BQ180" s="25" t="str">
        <f t="shared" si="24"/>
        <v/>
      </c>
      <c r="BR180" s="26" t="str">
        <f t="shared" si="23"/>
        <v/>
      </c>
      <c r="BS180" s="26" t="str">
        <f t="shared" si="25"/>
        <v/>
      </c>
      <c r="BT180" s="25" t="str">
        <f t="shared" si="26"/>
        <v/>
      </c>
      <c r="BU180" s="26" t="str">
        <f t="shared" si="27"/>
        <v/>
      </c>
      <c r="BV180" s="25" t="e">
        <f>IF(AND(#REF!="",#REF!="",#REF!="",#REF!=""),"",SUM(#REF!,#REF!,#REF!,#REF!,#REF!))</f>
        <v>#REF!</v>
      </c>
      <c r="BW180" s="26" t="str">
        <f t="shared" si="28"/>
        <v/>
      </c>
      <c r="BX180" s="25" t="str">
        <f t="shared" si="29"/>
        <v/>
      </c>
      <c r="BY180" s="26" t="str">
        <f t="shared" si="30"/>
        <v/>
      </c>
      <c r="BZ180" s="25" t="str">
        <f t="shared" si="31"/>
        <v/>
      </c>
      <c r="CA180" s="26" t="str">
        <f t="shared" si="32"/>
        <v/>
      </c>
      <c r="CB180" s="25" t="e">
        <f>IF(AND(#REF!="",#REF!="",#REF!="",#REF!=""),"",SUM(#REF!,#REF!,#REF!,#REF!,#REF!))</f>
        <v>#REF!</v>
      </c>
      <c r="CC180" s="26" t="str">
        <f t="shared" si="33"/>
        <v/>
      </c>
      <c r="CD180" s="23" t="e">
        <f>IF(AND(#REF!="",#REF!="",#REF!="",#REF!=""),"",SUM(#REF!,#REF!,#REF!,#REF!))</f>
        <v>#REF!</v>
      </c>
      <c r="CE180" s="23" t="str">
        <f t="shared" si="22"/>
        <v/>
      </c>
    </row>
    <row r="181" spans="1:83">
      <c r="A181" s="244">
        <v>175</v>
      </c>
      <c r="B181" s="245"/>
      <c r="C181" s="246"/>
      <c r="D181" s="247"/>
      <c r="E181" s="248"/>
      <c r="F181" s="249"/>
      <c r="G181" s="249"/>
      <c r="H181" s="250"/>
      <c r="I181" s="251"/>
      <c r="J181" s="252"/>
      <c r="K181" s="253"/>
      <c r="L181" s="11"/>
      <c r="M181" s="7"/>
      <c r="N181" s="7"/>
      <c r="O181" s="7"/>
      <c r="P181" s="31"/>
      <c r="Q181" s="34"/>
      <c r="R181" s="7"/>
      <c r="S181" s="459"/>
      <c r="T181" s="460"/>
      <c r="U181" s="460"/>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220</v>
      </c>
      <c r="AY181" s="66" t="s">
        <v>220</v>
      </c>
      <c r="AZ181" s="1"/>
      <c r="BA181" s="1"/>
      <c r="BB181" s="1"/>
      <c r="BC181" s="1"/>
      <c r="BD181" s="1"/>
      <c r="BP181" s="15"/>
      <c r="BQ181" s="25" t="str">
        <f t="shared" si="24"/>
        <v/>
      </c>
      <c r="BR181" s="26" t="str">
        <f t="shared" si="23"/>
        <v/>
      </c>
      <c r="BS181" s="26" t="str">
        <f t="shared" si="25"/>
        <v/>
      </c>
      <c r="BT181" s="25" t="str">
        <f t="shared" si="26"/>
        <v/>
      </c>
      <c r="BU181" s="26" t="str">
        <f t="shared" si="27"/>
        <v/>
      </c>
      <c r="BV181" s="25" t="e">
        <f>IF(AND(#REF!="",#REF!="",#REF!="",#REF!=""),"",SUM(#REF!,#REF!,#REF!,#REF!,#REF!))</f>
        <v>#REF!</v>
      </c>
      <c r="BW181" s="26" t="str">
        <f t="shared" si="28"/>
        <v/>
      </c>
      <c r="BX181" s="25" t="str">
        <f t="shared" si="29"/>
        <v/>
      </c>
      <c r="BY181" s="26" t="str">
        <f t="shared" si="30"/>
        <v/>
      </c>
      <c r="BZ181" s="25" t="str">
        <f t="shared" si="31"/>
        <v/>
      </c>
      <c r="CA181" s="26" t="str">
        <f t="shared" si="32"/>
        <v/>
      </c>
      <c r="CB181" s="25" t="e">
        <f>IF(AND(#REF!="",#REF!="",#REF!="",#REF!=""),"",SUM(#REF!,#REF!,#REF!,#REF!,#REF!))</f>
        <v>#REF!</v>
      </c>
      <c r="CC181" s="26" t="str">
        <f t="shared" si="33"/>
        <v/>
      </c>
      <c r="CD181" s="23" t="e">
        <f>IF(AND(#REF!="",#REF!="",#REF!="",#REF!=""),"",SUM(#REF!,#REF!,#REF!,#REF!))</f>
        <v>#REF!</v>
      </c>
      <c r="CE181" s="23" t="str">
        <f t="shared" si="22"/>
        <v/>
      </c>
    </row>
    <row r="182" spans="1:83">
      <c r="A182" s="244">
        <v>176</v>
      </c>
      <c r="B182" s="245"/>
      <c r="C182" s="246"/>
      <c r="D182" s="247"/>
      <c r="E182" s="248"/>
      <c r="F182" s="249"/>
      <c r="G182" s="249"/>
      <c r="H182" s="250"/>
      <c r="I182" s="251"/>
      <c r="J182" s="252"/>
      <c r="K182" s="253"/>
      <c r="L182" s="11"/>
      <c r="M182" s="7"/>
      <c r="N182" s="7"/>
      <c r="O182" s="7"/>
      <c r="P182" s="31"/>
      <c r="Q182" s="34"/>
      <c r="R182" s="7"/>
      <c r="S182" s="459"/>
      <c r="T182" s="460"/>
      <c r="U182" s="460"/>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220</v>
      </c>
      <c r="AY182" s="66" t="s">
        <v>220</v>
      </c>
      <c r="AZ182" s="1"/>
      <c r="BA182" s="1"/>
      <c r="BB182" s="1"/>
      <c r="BC182" s="1"/>
      <c r="BD182" s="1"/>
      <c r="BP182" s="15"/>
      <c r="BQ182" s="25" t="str">
        <f t="shared" si="24"/>
        <v/>
      </c>
      <c r="BR182" s="26" t="str">
        <f t="shared" si="23"/>
        <v/>
      </c>
      <c r="BS182" s="26" t="str">
        <f t="shared" si="25"/>
        <v/>
      </c>
      <c r="BT182" s="25" t="str">
        <f t="shared" si="26"/>
        <v/>
      </c>
      <c r="BU182" s="26" t="str">
        <f t="shared" si="27"/>
        <v/>
      </c>
      <c r="BV182" s="25" t="e">
        <f>IF(AND(#REF!="",#REF!="",#REF!="",#REF!=""),"",SUM(#REF!,#REF!,#REF!,#REF!,#REF!))</f>
        <v>#REF!</v>
      </c>
      <c r="BW182" s="26" t="str">
        <f t="shared" si="28"/>
        <v/>
      </c>
      <c r="BX182" s="25" t="str">
        <f t="shared" si="29"/>
        <v/>
      </c>
      <c r="BY182" s="26" t="str">
        <f t="shared" si="30"/>
        <v/>
      </c>
      <c r="BZ182" s="25" t="str">
        <f t="shared" si="31"/>
        <v/>
      </c>
      <c r="CA182" s="26" t="str">
        <f t="shared" si="32"/>
        <v/>
      </c>
      <c r="CB182" s="25" t="e">
        <f>IF(AND(#REF!="",#REF!="",#REF!="",#REF!=""),"",SUM(#REF!,#REF!,#REF!,#REF!,#REF!))</f>
        <v>#REF!</v>
      </c>
      <c r="CC182" s="26" t="str">
        <f t="shared" si="33"/>
        <v/>
      </c>
      <c r="CD182" s="23" t="e">
        <f>IF(AND(#REF!="",#REF!="",#REF!="",#REF!=""),"",SUM(#REF!,#REF!,#REF!,#REF!))</f>
        <v>#REF!</v>
      </c>
      <c r="CE182" s="23" t="str">
        <f t="shared" si="22"/>
        <v/>
      </c>
    </row>
    <row r="183" spans="1:83">
      <c r="A183" s="244">
        <v>177</v>
      </c>
      <c r="B183" s="245"/>
      <c r="C183" s="246"/>
      <c r="D183" s="247"/>
      <c r="E183" s="248"/>
      <c r="F183" s="249"/>
      <c r="G183" s="249"/>
      <c r="H183" s="250"/>
      <c r="I183" s="251"/>
      <c r="J183" s="252"/>
      <c r="K183" s="253"/>
      <c r="L183" s="11"/>
      <c r="M183" s="7"/>
      <c r="N183" s="7"/>
      <c r="O183" s="7"/>
      <c r="P183" s="31"/>
      <c r="Q183" s="34"/>
      <c r="R183" s="7"/>
      <c r="S183" s="459"/>
      <c r="T183" s="460"/>
      <c r="U183" s="460"/>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220</v>
      </c>
      <c r="AY183" s="66" t="s">
        <v>220</v>
      </c>
      <c r="AZ183" s="1"/>
      <c r="BA183" s="1"/>
      <c r="BB183" s="1"/>
      <c r="BC183" s="1"/>
      <c r="BD183" s="1"/>
      <c r="BP183" s="15"/>
      <c r="BQ183" s="25" t="str">
        <f t="shared" si="24"/>
        <v/>
      </c>
      <c r="BR183" s="26" t="str">
        <f t="shared" si="23"/>
        <v/>
      </c>
      <c r="BS183" s="26" t="str">
        <f t="shared" si="25"/>
        <v/>
      </c>
      <c r="BT183" s="25" t="str">
        <f t="shared" si="26"/>
        <v/>
      </c>
      <c r="BU183" s="26" t="str">
        <f t="shared" si="27"/>
        <v/>
      </c>
      <c r="BV183" s="25" t="e">
        <f>IF(AND(#REF!="",#REF!="",#REF!="",#REF!=""),"",SUM(#REF!,#REF!,#REF!,#REF!,#REF!))</f>
        <v>#REF!</v>
      </c>
      <c r="BW183" s="26" t="str">
        <f t="shared" si="28"/>
        <v/>
      </c>
      <c r="BX183" s="25" t="str">
        <f t="shared" si="29"/>
        <v/>
      </c>
      <c r="BY183" s="26" t="str">
        <f t="shared" si="30"/>
        <v/>
      </c>
      <c r="BZ183" s="25" t="str">
        <f t="shared" si="31"/>
        <v/>
      </c>
      <c r="CA183" s="26" t="str">
        <f t="shared" si="32"/>
        <v/>
      </c>
      <c r="CB183" s="25" t="e">
        <f>IF(AND(#REF!="",#REF!="",#REF!="",#REF!=""),"",SUM(#REF!,#REF!,#REF!,#REF!,#REF!))</f>
        <v>#REF!</v>
      </c>
      <c r="CC183" s="26" t="str">
        <f t="shared" si="33"/>
        <v/>
      </c>
      <c r="CD183" s="23" t="e">
        <f>IF(AND(#REF!="",#REF!="",#REF!="",#REF!=""),"",SUM(#REF!,#REF!,#REF!,#REF!))</f>
        <v>#REF!</v>
      </c>
      <c r="CE183" s="23" t="str">
        <f t="shared" si="22"/>
        <v/>
      </c>
    </row>
    <row r="184" spans="1:83">
      <c r="A184" s="244">
        <v>178</v>
      </c>
      <c r="B184" s="245"/>
      <c r="C184" s="246"/>
      <c r="D184" s="247"/>
      <c r="E184" s="248"/>
      <c r="F184" s="249"/>
      <c r="G184" s="249"/>
      <c r="H184" s="250"/>
      <c r="I184" s="251"/>
      <c r="J184" s="252"/>
      <c r="K184" s="253"/>
      <c r="L184" s="11"/>
      <c r="M184" s="7"/>
      <c r="N184" s="7"/>
      <c r="O184" s="7"/>
      <c r="P184" s="31"/>
      <c r="Q184" s="34"/>
      <c r="R184" s="7"/>
      <c r="S184" s="459"/>
      <c r="T184" s="460"/>
      <c r="U184" s="460"/>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220</v>
      </c>
      <c r="AY184" s="66" t="s">
        <v>220</v>
      </c>
      <c r="AZ184" s="1"/>
      <c r="BA184" s="1"/>
      <c r="BB184" s="1"/>
      <c r="BC184" s="1"/>
      <c r="BD184" s="1"/>
      <c r="BP184" s="15"/>
      <c r="BQ184" s="25" t="str">
        <f t="shared" si="24"/>
        <v/>
      </c>
      <c r="BR184" s="26" t="str">
        <f t="shared" si="23"/>
        <v/>
      </c>
      <c r="BS184" s="26" t="str">
        <f t="shared" si="25"/>
        <v/>
      </c>
      <c r="BT184" s="25" t="str">
        <f t="shared" si="26"/>
        <v/>
      </c>
      <c r="BU184" s="26" t="str">
        <f t="shared" si="27"/>
        <v/>
      </c>
      <c r="BV184" s="25" t="e">
        <f>IF(AND(#REF!="",#REF!="",#REF!="",#REF!=""),"",SUM(#REF!,#REF!,#REF!,#REF!,#REF!))</f>
        <v>#REF!</v>
      </c>
      <c r="BW184" s="26" t="str">
        <f t="shared" si="28"/>
        <v/>
      </c>
      <c r="BX184" s="25" t="str">
        <f t="shared" si="29"/>
        <v/>
      </c>
      <c r="BY184" s="26" t="str">
        <f t="shared" si="30"/>
        <v/>
      </c>
      <c r="BZ184" s="25" t="str">
        <f t="shared" si="31"/>
        <v/>
      </c>
      <c r="CA184" s="26" t="str">
        <f t="shared" si="32"/>
        <v/>
      </c>
      <c r="CB184" s="25" t="e">
        <f>IF(AND(#REF!="",#REF!="",#REF!="",#REF!=""),"",SUM(#REF!,#REF!,#REF!,#REF!,#REF!))</f>
        <v>#REF!</v>
      </c>
      <c r="CC184" s="26" t="str">
        <f t="shared" si="33"/>
        <v/>
      </c>
      <c r="CD184" s="23" t="e">
        <f>IF(AND(#REF!="",#REF!="",#REF!="",#REF!=""),"",SUM(#REF!,#REF!,#REF!,#REF!))</f>
        <v>#REF!</v>
      </c>
      <c r="CE184" s="23" t="str">
        <f t="shared" si="22"/>
        <v/>
      </c>
    </row>
    <row r="185" spans="1:83">
      <c r="A185" s="244">
        <v>179</v>
      </c>
      <c r="B185" s="245"/>
      <c r="C185" s="246"/>
      <c r="D185" s="247"/>
      <c r="E185" s="248"/>
      <c r="F185" s="249"/>
      <c r="G185" s="249"/>
      <c r="H185" s="250"/>
      <c r="I185" s="251"/>
      <c r="J185" s="252"/>
      <c r="K185" s="253"/>
      <c r="L185" s="11"/>
      <c r="M185" s="7"/>
      <c r="N185" s="7"/>
      <c r="O185" s="7"/>
      <c r="P185" s="31"/>
      <c r="Q185" s="34"/>
      <c r="R185" s="7"/>
      <c r="S185" s="459"/>
      <c r="T185" s="460"/>
      <c r="U185" s="460"/>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220</v>
      </c>
      <c r="AY185" s="66" t="s">
        <v>220</v>
      </c>
      <c r="AZ185" s="1"/>
      <c r="BA185" s="1"/>
      <c r="BB185" s="1"/>
      <c r="BC185" s="1"/>
      <c r="BD185" s="1"/>
      <c r="BP185" s="15"/>
      <c r="BQ185" s="25" t="str">
        <f t="shared" si="24"/>
        <v/>
      </c>
      <c r="BR185" s="26" t="str">
        <f t="shared" si="23"/>
        <v/>
      </c>
      <c r="BS185" s="26" t="str">
        <f t="shared" si="25"/>
        <v/>
      </c>
      <c r="BT185" s="25" t="str">
        <f t="shared" si="26"/>
        <v/>
      </c>
      <c r="BU185" s="26" t="str">
        <f t="shared" si="27"/>
        <v/>
      </c>
      <c r="BV185" s="25" t="e">
        <f>IF(AND(#REF!="",#REF!="",#REF!="",#REF!=""),"",SUM(#REF!,#REF!,#REF!,#REF!,#REF!))</f>
        <v>#REF!</v>
      </c>
      <c r="BW185" s="26" t="str">
        <f t="shared" si="28"/>
        <v/>
      </c>
      <c r="BX185" s="25" t="str">
        <f t="shared" si="29"/>
        <v/>
      </c>
      <c r="BY185" s="26" t="str">
        <f t="shared" si="30"/>
        <v/>
      </c>
      <c r="BZ185" s="25" t="str">
        <f t="shared" si="31"/>
        <v/>
      </c>
      <c r="CA185" s="26" t="str">
        <f t="shared" si="32"/>
        <v/>
      </c>
      <c r="CB185" s="25" t="e">
        <f>IF(AND(#REF!="",#REF!="",#REF!="",#REF!=""),"",SUM(#REF!,#REF!,#REF!,#REF!,#REF!))</f>
        <v>#REF!</v>
      </c>
      <c r="CC185" s="26" t="str">
        <f t="shared" si="33"/>
        <v/>
      </c>
      <c r="CD185" s="23" t="e">
        <f>IF(AND(#REF!="",#REF!="",#REF!="",#REF!=""),"",SUM(#REF!,#REF!,#REF!,#REF!))</f>
        <v>#REF!</v>
      </c>
      <c r="CE185" s="23" t="str">
        <f t="shared" si="22"/>
        <v/>
      </c>
    </row>
    <row r="186" spans="1:83">
      <c r="A186" s="244">
        <v>180</v>
      </c>
      <c r="B186" s="245"/>
      <c r="C186" s="246"/>
      <c r="D186" s="247"/>
      <c r="E186" s="248"/>
      <c r="F186" s="249"/>
      <c r="G186" s="249"/>
      <c r="H186" s="250"/>
      <c r="I186" s="251"/>
      <c r="J186" s="252"/>
      <c r="K186" s="253"/>
      <c r="L186" s="11"/>
      <c r="M186" s="7"/>
      <c r="N186" s="7"/>
      <c r="O186" s="7"/>
      <c r="P186" s="31"/>
      <c r="Q186" s="34"/>
      <c r="R186" s="7"/>
      <c r="S186" s="459"/>
      <c r="T186" s="460"/>
      <c r="U186" s="460"/>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220</v>
      </c>
      <c r="AY186" s="66" t="s">
        <v>220</v>
      </c>
      <c r="AZ186" s="1"/>
      <c r="BA186" s="1"/>
      <c r="BB186" s="1"/>
      <c r="BC186" s="1"/>
      <c r="BD186" s="1"/>
      <c r="BP186" s="15"/>
      <c r="BQ186" s="25" t="str">
        <f t="shared" si="24"/>
        <v/>
      </c>
      <c r="BR186" s="26" t="str">
        <f t="shared" si="23"/>
        <v/>
      </c>
      <c r="BS186" s="26" t="str">
        <f t="shared" si="25"/>
        <v/>
      </c>
      <c r="BT186" s="25" t="str">
        <f t="shared" si="26"/>
        <v/>
      </c>
      <c r="BU186" s="26" t="str">
        <f t="shared" si="27"/>
        <v/>
      </c>
      <c r="BV186" s="25" t="e">
        <f>IF(AND(#REF!="",#REF!="",#REF!="",#REF!=""),"",SUM(#REF!,#REF!,#REF!,#REF!,#REF!))</f>
        <v>#REF!</v>
      </c>
      <c r="BW186" s="26" t="str">
        <f t="shared" si="28"/>
        <v/>
      </c>
      <c r="BX186" s="25" t="str">
        <f t="shared" si="29"/>
        <v/>
      </c>
      <c r="BY186" s="26" t="str">
        <f t="shared" si="30"/>
        <v/>
      </c>
      <c r="BZ186" s="25" t="str">
        <f t="shared" si="31"/>
        <v/>
      </c>
      <c r="CA186" s="26" t="str">
        <f t="shared" si="32"/>
        <v/>
      </c>
      <c r="CB186" s="25" t="e">
        <f>IF(AND(#REF!="",#REF!="",#REF!="",#REF!=""),"",SUM(#REF!,#REF!,#REF!,#REF!,#REF!))</f>
        <v>#REF!</v>
      </c>
      <c r="CC186" s="26" t="str">
        <f t="shared" si="33"/>
        <v/>
      </c>
      <c r="CD186" s="23" t="e">
        <f>IF(AND(#REF!="",#REF!="",#REF!="",#REF!=""),"",SUM(#REF!,#REF!,#REF!,#REF!))</f>
        <v>#REF!</v>
      </c>
      <c r="CE186" s="23" t="str">
        <f t="shared" si="22"/>
        <v/>
      </c>
    </row>
    <row r="187" spans="1:83">
      <c r="A187" s="244">
        <v>181</v>
      </c>
      <c r="B187" s="245"/>
      <c r="C187" s="246"/>
      <c r="D187" s="247"/>
      <c r="E187" s="248"/>
      <c r="F187" s="249"/>
      <c r="G187" s="249"/>
      <c r="H187" s="250"/>
      <c r="I187" s="251"/>
      <c r="J187" s="252"/>
      <c r="K187" s="253"/>
      <c r="L187" s="11"/>
      <c r="M187" s="7"/>
      <c r="N187" s="7"/>
      <c r="O187" s="7"/>
      <c r="P187" s="31"/>
      <c r="Q187" s="34"/>
      <c r="R187" s="7"/>
      <c r="S187" s="459"/>
      <c r="T187" s="460"/>
      <c r="U187" s="460"/>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220</v>
      </c>
      <c r="AY187" s="66" t="s">
        <v>220</v>
      </c>
      <c r="AZ187" s="1"/>
      <c r="BA187" s="1"/>
      <c r="BB187" s="1"/>
      <c r="BC187" s="1"/>
      <c r="BD187" s="1"/>
      <c r="BP187" s="15"/>
      <c r="BQ187" s="25" t="str">
        <f t="shared" si="24"/>
        <v/>
      </c>
      <c r="BR187" s="26" t="str">
        <f t="shared" si="23"/>
        <v/>
      </c>
      <c r="BS187" s="26" t="str">
        <f t="shared" si="25"/>
        <v/>
      </c>
      <c r="BT187" s="25" t="str">
        <f t="shared" si="26"/>
        <v/>
      </c>
      <c r="BU187" s="26" t="str">
        <f t="shared" si="27"/>
        <v/>
      </c>
      <c r="BV187" s="25" t="e">
        <f>IF(AND(#REF!="",#REF!="",#REF!="",#REF!=""),"",SUM(#REF!,#REF!,#REF!,#REF!,#REF!))</f>
        <v>#REF!</v>
      </c>
      <c r="BW187" s="26" t="str">
        <f t="shared" si="28"/>
        <v/>
      </c>
      <c r="BX187" s="25" t="str">
        <f t="shared" si="29"/>
        <v/>
      </c>
      <c r="BY187" s="26" t="str">
        <f t="shared" si="30"/>
        <v/>
      </c>
      <c r="BZ187" s="25" t="str">
        <f t="shared" si="31"/>
        <v/>
      </c>
      <c r="CA187" s="26" t="str">
        <f t="shared" si="32"/>
        <v/>
      </c>
      <c r="CB187" s="25" t="e">
        <f>IF(AND(#REF!="",#REF!="",#REF!="",#REF!=""),"",SUM(#REF!,#REF!,#REF!,#REF!,#REF!))</f>
        <v>#REF!</v>
      </c>
      <c r="CC187" s="26" t="str">
        <f t="shared" si="33"/>
        <v/>
      </c>
      <c r="CD187" s="23" t="e">
        <f>IF(AND(#REF!="",#REF!="",#REF!="",#REF!=""),"",SUM(#REF!,#REF!,#REF!,#REF!))</f>
        <v>#REF!</v>
      </c>
      <c r="CE187" s="23" t="str">
        <f t="shared" si="22"/>
        <v/>
      </c>
    </row>
    <row r="188" spans="1:83">
      <c r="A188" s="244">
        <v>182</v>
      </c>
      <c r="B188" s="245"/>
      <c r="C188" s="246"/>
      <c r="D188" s="247"/>
      <c r="E188" s="248"/>
      <c r="F188" s="249"/>
      <c r="G188" s="249"/>
      <c r="H188" s="250"/>
      <c r="I188" s="251"/>
      <c r="J188" s="252"/>
      <c r="K188" s="253"/>
      <c r="L188" s="11"/>
      <c r="M188" s="7"/>
      <c r="N188" s="7"/>
      <c r="O188" s="7"/>
      <c r="P188" s="31"/>
      <c r="Q188" s="34"/>
      <c r="R188" s="7"/>
      <c r="S188" s="459"/>
      <c r="T188" s="460"/>
      <c r="U188" s="460"/>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220</v>
      </c>
      <c r="AY188" s="66" t="s">
        <v>220</v>
      </c>
      <c r="AZ188" s="1"/>
      <c r="BA188" s="1"/>
      <c r="BB188" s="1"/>
      <c r="BC188" s="1"/>
      <c r="BD188" s="1"/>
      <c r="BP188" s="15"/>
      <c r="BQ188" s="25" t="str">
        <f t="shared" si="24"/>
        <v/>
      </c>
      <c r="BR188" s="26" t="str">
        <f t="shared" si="23"/>
        <v/>
      </c>
      <c r="BS188" s="26" t="str">
        <f t="shared" si="25"/>
        <v/>
      </c>
      <c r="BT188" s="25" t="str">
        <f t="shared" si="26"/>
        <v/>
      </c>
      <c r="BU188" s="26" t="str">
        <f t="shared" si="27"/>
        <v/>
      </c>
      <c r="BV188" s="25" t="e">
        <f>IF(AND(#REF!="",#REF!="",#REF!="",#REF!=""),"",SUM(#REF!,#REF!,#REF!,#REF!,#REF!))</f>
        <v>#REF!</v>
      </c>
      <c r="BW188" s="26" t="str">
        <f t="shared" si="28"/>
        <v/>
      </c>
      <c r="BX188" s="25" t="str">
        <f t="shared" si="29"/>
        <v/>
      </c>
      <c r="BY188" s="26" t="str">
        <f t="shared" si="30"/>
        <v/>
      </c>
      <c r="BZ188" s="25" t="str">
        <f t="shared" si="31"/>
        <v/>
      </c>
      <c r="CA188" s="26" t="str">
        <f t="shared" si="32"/>
        <v/>
      </c>
      <c r="CB188" s="25" t="e">
        <f>IF(AND(#REF!="",#REF!="",#REF!="",#REF!=""),"",SUM(#REF!,#REF!,#REF!,#REF!,#REF!))</f>
        <v>#REF!</v>
      </c>
      <c r="CC188" s="26" t="str">
        <f t="shared" si="33"/>
        <v/>
      </c>
      <c r="CD188" s="23" t="e">
        <f>IF(AND(#REF!="",#REF!="",#REF!="",#REF!=""),"",SUM(#REF!,#REF!,#REF!,#REF!))</f>
        <v>#REF!</v>
      </c>
      <c r="CE188" s="23" t="str">
        <f t="shared" si="22"/>
        <v/>
      </c>
    </row>
    <row r="189" spans="1:83">
      <c r="A189" s="244">
        <v>183</v>
      </c>
      <c r="B189" s="245"/>
      <c r="C189" s="246"/>
      <c r="D189" s="247"/>
      <c r="E189" s="248"/>
      <c r="F189" s="249"/>
      <c r="G189" s="249"/>
      <c r="H189" s="250"/>
      <c r="I189" s="251"/>
      <c r="J189" s="252"/>
      <c r="K189" s="253"/>
      <c r="L189" s="11"/>
      <c r="M189" s="7"/>
      <c r="N189" s="7"/>
      <c r="O189" s="7"/>
      <c r="P189" s="31"/>
      <c r="Q189" s="34"/>
      <c r="R189" s="7"/>
      <c r="S189" s="459"/>
      <c r="T189" s="460"/>
      <c r="U189" s="460"/>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220</v>
      </c>
      <c r="AY189" s="66" t="s">
        <v>220</v>
      </c>
      <c r="AZ189" s="1"/>
      <c r="BA189" s="1"/>
      <c r="BB189" s="1"/>
      <c r="BC189" s="1"/>
      <c r="BD189" s="1"/>
      <c r="BP189" s="15"/>
      <c r="BQ189" s="25" t="str">
        <f t="shared" si="24"/>
        <v/>
      </c>
      <c r="BR189" s="26" t="str">
        <f t="shared" si="23"/>
        <v/>
      </c>
      <c r="BS189" s="26" t="str">
        <f t="shared" si="25"/>
        <v/>
      </c>
      <c r="BT189" s="25" t="str">
        <f t="shared" si="26"/>
        <v/>
      </c>
      <c r="BU189" s="26" t="str">
        <f t="shared" si="27"/>
        <v/>
      </c>
      <c r="BV189" s="25" t="e">
        <f>IF(AND(#REF!="",#REF!="",#REF!="",#REF!=""),"",SUM(#REF!,#REF!,#REF!,#REF!,#REF!))</f>
        <v>#REF!</v>
      </c>
      <c r="BW189" s="26" t="str">
        <f t="shared" si="28"/>
        <v/>
      </c>
      <c r="BX189" s="25" t="str">
        <f t="shared" si="29"/>
        <v/>
      </c>
      <c r="BY189" s="26" t="str">
        <f t="shared" si="30"/>
        <v/>
      </c>
      <c r="BZ189" s="25" t="str">
        <f t="shared" si="31"/>
        <v/>
      </c>
      <c r="CA189" s="26" t="str">
        <f t="shared" si="32"/>
        <v/>
      </c>
      <c r="CB189" s="25" t="e">
        <f>IF(AND(#REF!="",#REF!="",#REF!="",#REF!=""),"",SUM(#REF!,#REF!,#REF!,#REF!,#REF!))</f>
        <v>#REF!</v>
      </c>
      <c r="CC189" s="26" t="str">
        <f t="shared" si="33"/>
        <v/>
      </c>
      <c r="CD189" s="23" t="e">
        <f>IF(AND(#REF!="",#REF!="",#REF!="",#REF!=""),"",SUM(#REF!,#REF!,#REF!,#REF!))</f>
        <v>#REF!</v>
      </c>
      <c r="CE189" s="23" t="str">
        <f t="shared" si="22"/>
        <v/>
      </c>
    </row>
    <row r="190" spans="1:83">
      <c r="A190" s="244">
        <v>184</v>
      </c>
      <c r="B190" s="245"/>
      <c r="C190" s="246"/>
      <c r="D190" s="247"/>
      <c r="E190" s="248"/>
      <c r="F190" s="249"/>
      <c r="G190" s="249"/>
      <c r="H190" s="250"/>
      <c r="I190" s="251"/>
      <c r="J190" s="252"/>
      <c r="K190" s="253"/>
      <c r="L190" s="11"/>
      <c r="M190" s="7"/>
      <c r="N190" s="7"/>
      <c r="O190" s="7"/>
      <c r="P190" s="31"/>
      <c r="Q190" s="34"/>
      <c r="R190" s="7"/>
      <c r="S190" s="459"/>
      <c r="T190" s="460"/>
      <c r="U190" s="460"/>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220</v>
      </c>
      <c r="AY190" s="66" t="s">
        <v>220</v>
      </c>
      <c r="AZ190" s="1"/>
      <c r="BA190" s="1"/>
      <c r="BB190" s="1"/>
      <c r="BC190" s="1"/>
      <c r="BD190" s="1"/>
      <c r="BP190" s="15"/>
      <c r="BQ190" s="25" t="str">
        <f t="shared" si="24"/>
        <v/>
      </c>
      <c r="BR190" s="26" t="str">
        <f t="shared" si="23"/>
        <v/>
      </c>
      <c r="BS190" s="26" t="str">
        <f t="shared" si="25"/>
        <v/>
      </c>
      <c r="BT190" s="25" t="str">
        <f t="shared" si="26"/>
        <v/>
      </c>
      <c r="BU190" s="26" t="str">
        <f t="shared" si="27"/>
        <v/>
      </c>
      <c r="BV190" s="25" t="e">
        <f>IF(AND(#REF!="",#REF!="",#REF!="",#REF!=""),"",SUM(#REF!,#REF!,#REF!,#REF!,#REF!))</f>
        <v>#REF!</v>
      </c>
      <c r="BW190" s="26" t="str">
        <f t="shared" si="28"/>
        <v/>
      </c>
      <c r="BX190" s="25" t="str">
        <f t="shared" si="29"/>
        <v/>
      </c>
      <c r="BY190" s="26" t="str">
        <f t="shared" si="30"/>
        <v/>
      </c>
      <c r="BZ190" s="25" t="str">
        <f t="shared" si="31"/>
        <v/>
      </c>
      <c r="CA190" s="26" t="str">
        <f t="shared" si="32"/>
        <v/>
      </c>
      <c r="CB190" s="25" t="e">
        <f>IF(AND(#REF!="",#REF!="",#REF!="",#REF!=""),"",SUM(#REF!,#REF!,#REF!,#REF!,#REF!))</f>
        <v>#REF!</v>
      </c>
      <c r="CC190" s="26" t="str">
        <f t="shared" si="33"/>
        <v/>
      </c>
      <c r="CD190" s="23" t="e">
        <f>IF(AND(#REF!="",#REF!="",#REF!="",#REF!=""),"",SUM(#REF!,#REF!,#REF!,#REF!))</f>
        <v>#REF!</v>
      </c>
      <c r="CE190" s="23" t="str">
        <f t="shared" si="22"/>
        <v/>
      </c>
    </row>
    <row r="191" spans="1:83">
      <c r="A191" s="244">
        <v>185</v>
      </c>
      <c r="B191" s="245"/>
      <c r="C191" s="246"/>
      <c r="D191" s="247"/>
      <c r="E191" s="248"/>
      <c r="F191" s="249"/>
      <c r="G191" s="249"/>
      <c r="H191" s="250"/>
      <c r="I191" s="251"/>
      <c r="J191" s="252"/>
      <c r="K191" s="253"/>
      <c r="L191" s="11"/>
      <c r="M191" s="7"/>
      <c r="N191" s="7"/>
      <c r="O191" s="7"/>
      <c r="P191" s="31"/>
      <c r="Q191" s="34"/>
      <c r="R191" s="7"/>
      <c r="S191" s="459"/>
      <c r="T191" s="460"/>
      <c r="U191" s="460"/>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220</v>
      </c>
      <c r="AY191" s="66" t="s">
        <v>220</v>
      </c>
      <c r="AZ191" s="1"/>
      <c r="BA191" s="1"/>
      <c r="BB191" s="1"/>
      <c r="BC191" s="1"/>
      <c r="BD191" s="1"/>
      <c r="BP191" s="15"/>
      <c r="BQ191" s="25" t="str">
        <f t="shared" si="24"/>
        <v/>
      </c>
      <c r="BR191" s="26" t="str">
        <f t="shared" si="23"/>
        <v/>
      </c>
      <c r="BS191" s="26" t="str">
        <f t="shared" si="25"/>
        <v/>
      </c>
      <c r="BT191" s="25" t="str">
        <f t="shared" si="26"/>
        <v/>
      </c>
      <c r="BU191" s="26" t="str">
        <f t="shared" si="27"/>
        <v/>
      </c>
      <c r="BV191" s="25" t="e">
        <f>IF(AND(#REF!="",#REF!="",#REF!="",#REF!=""),"",SUM(#REF!,#REF!,#REF!,#REF!,#REF!))</f>
        <v>#REF!</v>
      </c>
      <c r="BW191" s="26" t="str">
        <f t="shared" si="28"/>
        <v/>
      </c>
      <c r="BX191" s="25" t="str">
        <f t="shared" si="29"/>
        <v/>
      </c>
      <c r="BY191" s="26" t="str">
        <f t="shared" si="30"/>
        <v/>
      </c>
      <c r="BZ191" s="25" t="str">
        <f t="shared" si="31"/>
        <v/>
      </c>
      <c r="CA191" s="26" t="str">
        <f t="shared" si="32"/>
        <v/>
      </c>
      <c r="CB191" s="25" t="e">
        <f>IF(AND(#REF!="",#REF!="",#REF!="",#REF!=""),"",SUM(#REF!,#REF!,#REF!,#REF!,#REF!))</f>
        <v>#REF!</v>
      </c>
      <c r="CC191" s="26" t="str">
        <f t="shared" si="33"/>
        <v/>
      </c>
      <c r="CD191" s="23" t="e">
        <f>IF(AND(#REF!="",#REF!="",#REF!="",#REF!=""),"",SUM(#REF!,#REF!,#REF!,#REF!))</f>
        <v>#REF!</v>
      </c>
      <c r="CE191" s="23" t="str">
        <f t="shared" ref="CE191:CE206" si="34">IFERROR(IF(CD191="","",IF($CD$5=100,ROUNDUP(CD191*20%,0),IF($CD$5=86,ROUNDUP((CD191/$CD$5)*$CE$5,0),IF($CD$5=66,ROUNDUP((CD191/$CD$5)*$CE$5,0),"")))),"")</f>
        <v/>
      </c>
    </row>
    <row r="192" spans="1:83">
      <c r="A192" s="244">
        <v>186</v>
      </c>
      <c r="B192" s="245"/>
      <c r="C192" s="246"/>
      <c r="D192" s="247"/>
      <c r="E192" s="248"/>
      <c r="F192" s="249"/>
      <c r="G192" s="249"/>
      <c r="H192" s="250"/>
      <c r="I192" s="251"/>
      <c r="J192" s="252"/>
      <c r="K192" s="253"/>
      <c r="L192" s="11"/>
      <c r="M192" s="7"/>
      <c r="N192" s="7"/>
      <c r="O192" s="7"/>
      <c r="P192" s="31"/>
      <c r="Q192" s="34"/>
      <c r="R192" s="7"/>
      <c r="S192" s="459"/>
      <c r="T192" s="460"/>
      <c r="U192" s="460"/>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220</v>
      </c>
      <c r="AY192" s="66" t="s">
        <v>220</v>
      </c>
      <c r="AZ192" s="1"/>
      <c r="BA192" s="1"/>
      <c r="BB192" s="1"/>
      <c r="BC192" s="1"/>
      <c r="BD192" s="1"/>
      <c r="BP192" s="15"/>
      <c r="BQ192" s="25" t="str">
        <f t="shared" si="24"/>
        <v/>
      </c>
      <c r="BR192" s="26" t="str">
        <f t="shared" si="23"/>
        <v/>
      </c>
      <c r="BS192" s="26" t="str">
        <f t="shared" si="25"/>
        <v/>
      </c>
      <c r="BT192" s="25" t="str">
        <f t="shared" si="26"/>
        <v/>
      </c>
      <c r="BU192" s="26" t="str">
        <f t="shared" si="27"/>
        <v/>
      </c>
      <c r="BV192" s="25" t="e">
        <f>IF(AND(#REF!="",#REF!="",#REF!="",#REF!=""),"",SUM(#REF!,#REF!,#REF!,#REF!,#REF!))</f>
        <v>#REF!</v>
      </c>
      <c r="BW192" s="26" t="str">
        <f t="shared" si="28"/>
        <v/>
      </c>
      <c r="BX192" s="25" t="str">
        <f t="shared" si="29"/>
        <v/>
      </c>
      <c r="BY192" s="26" t="str">
        <f t="shared" si="30"/>
        <v/>
      </c>
      <c r="BZ192" s="25" t="str">
        <f t="shared" si="31"/>
        <v/>
      </c>
      <c r="CA192" s="26" t="str">
        <f t="shared" si="32"/>
        <v/>
      </c>
      <c r="CB192" s="25" t="e">
        <f>IF(AND(#REF!="",#REF!="",#REF!="",#REF!=""),"",SUM(#REF!,#REF!,#REF!,#REF!,#REF!))</f>
        <v>#REF!</v>
      </c>
      <c r="CC192" s="26" t="str">
        <f t="shared" si="33"/>
        <v/>
      </c>
      <c r="CD192" s="23" t="e">
        <f>IF(AND(#REF!="",#REF!="",#REF!="",#REF!=""),"",SUM(#REF!,#REF!,#REF!,#REF!))</f>
        <v>#REF!</v>
      </c>
      <c r="CE192" s="23" t="str">
        <f t="shared" si="34"/>
        <v/>
      </c>
    </row>
    <row r="193" spans="1:83">
      <c r="A193" s="244">
        <v>187</v>
      </c>
      <c r="B193" s="245"/>
      <c r="C193" s="246"/>
      <c r="D193" s="247"/>
      <c r="E193" s="248"/>
      <c r="F193" s="249"/>
      <c r="G193" s="249"/>
      <c r="H193" s="250"/>
      <c r="I193" s="251"/>
      <c r="J193" s="252"/>
      <c r="K193" s="253"/>
      <c r="L193" s="11"/>
      <c r="M193" s="7"/>
      <c r="N193" s="7"/>
      <c r="O193" s="7"/>
      <c r="P193" s="31"/>
      <c r="Q193" s="34"/>
      <c r="R193" s="7"/>
      <c r="S193" s="459"/>
      <c r="T193" s="460"/>
      <c r="U193" s="460"/>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220</v>
      </c>
      <c r="AY193" s="66" t="s">
        <v>220</v>
      </c>
      <c r="AZ193" s="1"/>
      <c r="BA193" s="1"/>
      <c r="BB193" s="1"/>
      <c r="BC193" s="1"/>
      <c r="BD193" s="1"/>
      <c r="BP193" s="15"/>
      <c r="BQ193" s="25" t="str">
        <f t="shared" si="24"/>
        <v/>
      </c>
      <c r="BR193" s="26" t="str">
        <f t="shared" si="23"/>
        <v/>
      </c>
      <c r="BS193" s="26" t="str">
        <f t="shared" si="25"/>
        <v/>
      </c>
      <c r="BT193" s="25" t="str">
        <f t="shared" si="26"/>
        <v/>
      </c>
      <c r="BU193" s="26" t="str">
        <f t="shared" si="27"/>
        <v/>
      </c>
      <c r="BV193" s="25" t="e">
        <f>IF(AND(#REF!="",#REF!="",#REF!="",#REF!=""),"",SUM(#REF!,#REF!,#REF!,#REF!,#REF!))</f>
        <v>#REF!</v>
      </c>
      <c r="BW193" s="26" t="str">
        <f t="shared" si="28"/>
        <v/>
      </c>
      <c r="BX193" s="25" t="str">
        <f t="shared" si="29"/>
        <v/>
      </c>
      <c r="BY193" s="26" t="str">
        <f t="shared" si="30"/>
        <v/>
      </c>
      <c r="BZ193" s="25" t="str">
        <f t="shared" si="31"/>
        <v/>
      </c>
      <c r="CA193" s="26" t="str">
        <f t="shared" si="32"/>
        <v/>
      </c>
      <c r="CB193" s="25" t="e">
        <f>IF(AND(#REF!="",#REF!="",#REF!="",#REF!=""),"",SUM(#REF!,#REF!,#REF!,#REF!,#REF!))</f>
        <v>#REF!</v>
      </c>
      <c r="CC193" s="26" t="str">
        <f t="shared" si="33"/>
        <v/>
      </c>
      <c r="CD193" s="23" t="e">
        <f>IF(AND(#REF!="",#REF!="",#REF!="",#REF!=""),"",SUM(#REF!,#REF!,#REF!,#REF!))</f>
        <v>#REF!</v>
      </c>
      <c r="CE193" s="23" t="str">
        <f t="shared" si="34"/>
        <v/>
      </c>
    </row>
    <row r="194" spans="1:83">
      <c r="A194" s="244">
        <v>188</v>
      </c>
      <c r="B194" s="245"/>
      <c r="C194" s="246"/>
      <c r="D194" s="247"/>
      <c r="E194" s="248"/>
      <c r="F194" s="249"/>
      <c r="G194" s="249"/>
      <c r="H194" s="250"/>
      <c r="I194" s="251"/>
      <c r="J194" s="252"/>
      <c r="K194" s="253"/>
      <c r="L194" s="11"/>
      <c r="M194" s="7"/>
      <c r="N194" s="7"/>
      <c r="O194" s="7"/>
      <c r="P194" s="31"/>
      <c r="Q194" s="34"/>
      <c r="R194" s="7"/>
      <c r="S194" s="459"/>
      <c r="T194" s="460"/>
      <c r="U194" s="460"/>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220</v>
      </c>
      <c r="AY194" s="66" t="s">
        <v>220</v>
      </c>
      <c r="AZ194" s="1"/>
      <c r="BA194" s="1"/>
      <c r="BB194" s="1"/>
      <c r="BC194" s="1"/>
      <c r="BD194" s="1"/>
      <c r="BP194" s="15"/>
      <c r="BQ194" s="25" t="str">
        <f t="shared" si="24"/>
        <v/>
      </c>
      <c r="BR194" s="26" t="str">
        <f t="shared" si="23"/>
        <v/>
      </c>
      <c r="BS194" s="26" t="str">
        <f t="shared" si="25"/>
        <v/>
      </c>
      <c r="BT194" s="25" t="str">
        <f t="shared" si="26"/>
        <v/>
      </c>
      <c r="BU194" s="26" t="str">
        <f t="shared" si="27"/>
        <v/>
      </c>
      <c r="BV194" s="25" t="e">
        <f>IF(AND(#REF!="",#REF!="",#REF!="",#REF!=""),"",SUM(#REF!,#REF!,#REF!,#REF!,#REF!))</f>
        <v>#REF!</v>
      </c>
      <c r="BW194" s="26" t="str">
        <f t="shared" si="28"/>
        <v/>
      </c>
      <c r="BX194" s="25" t="str">
        <f t="shared" si="29"/>
        <v/>
      </c>
      <c r="BY194" s="26" t="str">
        <f t="shared" si="30"/>
        <v/>
      </c>
      <c r="BZ194" s="25" t="str">
        <f t="shared" si="31"/>
        <v/>
      </c>
      <c r="CA194" s="26" t="str">
        <f t="shared" si="32"/>
        <v/>
      </c>
      <c r="CB194" s="25" t="e">
        <f>IF(AND(#REF!="",#REF!="",#REF!="",#REF!=""),"",SUM(#REF!,#REF!,#REF!,#REF!,#REF!))</f>
        <v>#REF!</v>
      </c>
      <c r="CC194" s="26" t="str">
        <f t="shared" si="33"/>
        <v/>
      </c>
      <c r="CD194" s="23" t="e">
        <f>IF(AND(#REF!="",#REF!="",#REF!="",#REF!=""),"",SUM(#REF!,#REF!,#REF!,#REF!))</f>
        <v>#REF!</v>
      </c>
      <c r="CE194" s="23" t="str">
        <f t="shared" si="34"/>
        <v/>
      </c>
    </row>
    <row r="195" spans="1:83">
      <c r="A195" s="244">
        <v>189</v>
      </c>
      <c r="B195" s="245"/>
      <c r="C195" s="246"/>
      <c r="D195" s="247"/>
      <c r="E195" s="248"/>
      <c r="F195" s="249"/>
      <c r="G195" s="249"/>
      <c r="H195" s="250"/>
      <c r="I195" s="251"/>
      <c r="J195" s="252"/>
      <c r="K195" s="253"/>
      <c r="L195" s="11"/>
      <c r="M195" s="7"/>
      <c r="N195" s="7"/>
      <c r="O195" s="7"/>
      <c r="P195" s="31"/>
      <c r="Q195" s="34"/>
      <c r="R195" s="7"/>
      <c r="S195" s="459"/>
      <c r="T195" s="460"/>
      <c r="U195" s="460"/>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220</v>
      </c>
      <c r="AY195" s="66" t="s">
        <v>220</v>
      </c>
      <c r="AZ195" s="1"/>
      <c r="BA195" s="1"/>
      <c r="BB195" s="1"/>
      <c r="BC195" s="1"/>
      <c r="BD195" s="1"/>
      <c r="BP195" s="15"/>
      <c r="BQ195" s="25" t="str">
        <f t="shared" si="24"/>
        <v/>
      </c>
      <c r="BR195" s="26" t="str">
        <f t="shared" si="23"/>
        <v/>
      </c>
      <c r="BS195" s="26" t="str">
        <f t="shared" si="25"/>
        <v/>
      </c>
      <c r="BT195" s="25" t="str">
        <f t="shared" si="26"/>
        <v/>
      </c>
      <c r="BU195" s="26" t="str">
        <f t="shared" si="27"/>
        <v/>
      </c>
      <c r="BV195" s="25" t="e">
        <f>IF(AND(#REF!="",#REF!="",#REF!="",#REF!=""),"",SUM(#REF!,#REF!,#REF!,#REF!,#REF!))</f>
        <v>#REF!</v>
      </c>
      <c r="BW195" s="26" t="str">
        <f t="shared" si="28"/>
        <v/>
      </c>
      <c r="BX195" s="25" t="str">
        <f t="shared" si="29"/>
        <v/>
      </c>
      <c r="BY195" s="26" t="str">
        <f t="shared" si="30"/>
        <v/>
      </c>
      <c r="BZ195" s="25" t="str">
        <f t="shared" si="31"/>
        <v/>
      </c>
      <c r="CA195" s="26" t="str">
        <f t="shared" si="32"/>
        <v/>
      </c>
      <c r="CB195" s="25" t="e">
        <f>IF(AND(#REF!="",#REF!="",#REF!="",#REF!=""),"",SUM(#REF!,#REF!,#REF!,#REF!,#REF!))</f>
        <v>#REF!</v>
      </c>
      <c r="CC195" s="26" t="str">
        <f t="shared" si="33"/>
        <v/>
      </c>
      <c r="CD195" s="23" t="e">
        <f>IF(AND(#REF!="",#REF!="",#REF!="",#REF!=""),"",SUM(#REF!,#REF!,#REF!,#REF!))</f>
        <v>#REF!</v>
      </c>
      <c r="CE195" s="23" t="str">
        <f t="shared" si="34"/>
        <v/>
      </c>
    </row>
    <row r="196" spans="1:83">
      <c r="A196" s="244">
        <v>190</v>
      </c>
      <c r="B196" s="245"/>
      <c r="C196" s="246"/>
      <c r="D196" s="247"/>
      <c r="E196" s="248"/>
      <c r="F196" s="249"/>
      <c r="G196" s="249"/>
      <c r="H196" s="250"/>
      <c r="I196" s="251"/>
      <c r="J196" s="252"/>
      <c r="K196" s="253"/>
      <c r="L196" s="11"/>
      <c r="M196" s="7"/>
      <c r="N196" s="7"/>
      <c r="O196" s="7"/>
      <c r="P196" s="31"/>
      <c r="Q196" s="34"/>
      <c r="R196" s="7"/>
      <c r="S196" s="459"/>
      <c r="T196" s="460"/>
      <c r="U196" s="460"/>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220</v>
      </c>
      <c r="AY196" s="66" t="s">
        <v>220</v>
      </c>
      <c r="AZ196" s="1"/>
      <c r="BA196" s="1"/>
      <c r="BB196" s="1"/>
      <c r="BC196" s="1"/>
      <c r="BD196" s="1"/>
      <c r="BP196" s="15"/>
      <c r="BQ196" s="25" t="str">
        <f t="shared" si="24"/>
        <v/>
      </c>
      <c r="BR196" s="26" t="str">
        <f t="shared" si="23"/>
        <v/>
      </c>
      <c r="BS196" s="26" t="str">
        <f t="shared" si="25"/>
        <v/>
      </c>
      <c r="BT196" s="25" t="str">
        <f t="shared" si="26"/>
        <v/>
      </c>
      <c r="BU196" s="26" t="str">
        <f t="shared" si="27"/>
        <v/>
      </c>
      <c r="BV196" s="25" t="e">
        <f>IF(AND(#REF!="",#REF!="",#REF!="",#REF!=""),"",SUM(#REF!,#REF!,#REF!,#REF!,#REF!))</f>
        <v>#REF!</v>
      </c>
      <c r="BW196" s="26" t="str">
        <f t="shared" si="28"/>
        <v/>
      </c>
      <c r="BX196" s="25" t="str">
        <f t="shared" si="29"/>
        <v/>
      </c>
      <c r="BY196" s="26" t="str">
        <f t="shared" si="30"/>
        <v/>
      </c>
      <c r="BZ196" s="25" t="str">
        <f t="shared" si="31"/>
        <v/>
      </c>
      <c r="CA196" s="26" t="str">
        <f t="shared" si="32"/>
        <v/>
      </c>
      <c r="CB196" s="25" t="e">
        <f>IF(AND(#REF!="",#REF!="",#REF!="",#REF!=""),"",SUM(#REF!,#REF!,#REF!,#REF!,#REF!))</f>
        <v>#REF!</v>
      </c>
      <c r="CC196" s="26" t="str">
        <f t="shared" si="33"/>
        <v/>
      </c>
      <c r="CD196" s="23" t="e">
        <f>IF(AND(#REF!="",#REF!="",#REF!="",#REF!=""),"",SUM(#REF!,#REF!,#REF!,#REF!))</f>
        <v>#REF!</v>
      </c>
      <c r="CE196" s="23" t="str">
        <f t="shared" si="34"/>
        <v/>
      </c>
    </row>
    <row r="197" spans="1:83">
      <c r="A197" s="244">
        <v>191</v>
      </c>
      <c r="B197" s="245"/>
      <c r="C197" s="246"/>
      <c r="D197" s="247"/>
      <c r="E197" s="248"/>
      <c r="F197" s="249"/>
      <c r="G197" s="249"/>
      <c r="H197" s="250"/>
      <c r="I197" s="251"/>
      <c r="J197" s="252"/>
      <c r="K197" s="253"/>
      <c r="L197" s="11"/>
      <c r="M197" s="7"/>
      <c r="N197" s="7"/>
      <c r="O197" s="7"/>
      <c r="P197" s="31"/>
      <c r="Q197" s="34"/>
      <c r="R197" s="7"/>
      <c r="S197" s="459"/>
      <c r="T197" s="460"/>
      <c r="U197" s="460"/>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220</v>
      </c>
      <c r="AY197" s="66" t="s">
        <v>220</v>
      </c>
      <c r="AZ197" s="1"/>
      <c r="BA197" s="1"/>
      <c r="BB197" s="1"/>
      <c r="BC197" s="1"/>
      <c r="BD197" s="1"/>
      <c r="BP197" s="15"/>
      <c r="BQ197" s="25" t="str">
        <f t="shared" si="24"/>
        <v/>
      </c>
      <c r="BR197" s="26" t="str">
        <f t="shared" si="23"/>
        <v/>
      </c>
      <c r="BS197" s="26" t="str">
        <f t="shared" si="25"/>
        <v/>
      </c>
      <c r="BT197" s="25" t="str">
        <f t="shared" si="26"/>
        <v/>
      </c>
      <c r="BU197" s="26" t="str">
        <f t="shared" si="27"/>
        <v/>
      </c>
      <c r="BV197" s="25" t="e">
        <f>IF(AND(#REF!="",#REF!="",#REF!="",#REF!=""),"",SUM(#REF!,#REF!,#REF!,#REF!,#REF!))</f>
        <v>#REF!</v>
      </c>
      <c r="BW197" s="26" t="str">
        <f t="shared" si="28"/>
        <v/>
      </c>
      <c r="BX197" s="25" t="str">
        <f t="shared" si="29"/>
        <v/>
      </c>
      <c r="BY197" s="26" t="str">
        <f t="shared" si="30"/>
        <v/>
      </c>
      <c r="BZ197" s="25" t="str">
        <f t="shared" si="31"/>
        <v/>
      </c>
      <c r="CA197" s="26" t="str">
        <f t="shared" si="32"/>
        <v/>
      </c>
      <c r="CB197" s="25" t="e">
        <f>IF(AND(#REF!="",#REF!="",#REF!="",#REF!=""),"",SUM(#REF!,#REF!,#REF!,#REF!,#REF!))</f>
        <v>#REF!</v>
      </c>
      <c r="CC197" s="26" t="str">
        <f t="shared" si="33"/>
        <v/>
      </c>
      <c r="CD197" s="23" t="e">
        <f>IF(AND(#REF!="",#REF!="",#REF!="",#REF!=""),"",SUM(#REF!,#REF!,#REF!,#REF!))</f>
        <v>#REF!</v>
      </c>
      <c r="CE197" s="23" t="str">
        <f t="shared" si="34"/>
        <v/>
      </c>
    </row>
    <row r="198" spans="1:83">
      <c r="A198" s="244">
        <v>192</v>
      </c>
      <c r="B198" s="245"/>
      <c r="C198" s="246"/>
      <c r="D198" s="247"/>
      <c r="E198" s="248"/>
      <c r="F198" s="249"/>
      <c r="G198" s="249"/>
      <c r="H198" s="250"/>
      <c r="I198" s="251"/>
      <c r="J198" s="252"/>
      <c r="K198" s="253"/>
      <c r="L198" s="11"/>
      <c r="M198" s="7"/>
      <c r="N198" s="7"/>
      <c r="O198" s="7"/>
      <c r="P198" s="31"/>
      <c r="Q198" s="34"/>
      <c r="R198" s="7"/>
      <c r="S198" s="459"/>
      <c r="T198" s="460"/>
      <c r="U198" s="460"/>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220</v>
      </c>
      <c r="AY198" s="66" t="s">
        <v>220</v>
      </c>
      <c r="AZ198" s="1"/>
      <c r="BA198" s="1"/>
      <c r="BB198" s="1"/>
      <c r="BC198" s="1"/>
      <c r="BD198" s="1"/>
      <c r="BP198" s="15"/>
      <c r="BQ198" s="25" t="str">
        <f t="shared" si="24"/>
        <v/>
      </c>
      <c r="BR198" s="26" t="str">
        <f t="shared" si="23"/>
        <v/>
      </c>
      <c r="BS198" s="26" t="str">
        <f t="shared" si="25"/>
        <v/>
      </c>
      <c r="BT198" s="25" t="str">
        <f t="shared" si="26"/>
        <v/>
      </c>
      <c r="BU198" s="26" t="str">
        <f t="shared" si="27"/>
        <v/>
      </c>
      <c r="BV198" s="25" t="e">
        <f>IF(AND(#REF!="",#REF!="",#REF!="",#REF!=""),"",SUM(#REF!,#REF!,#REF!,#REF!,#REF!))</f>
        <v>#REF!</v>
      </c>
      <c r="BW198" s="26" t="str">
        <f t="shared" si="28"/>
        <v/>
      </c>
      <c r="BX198" s="25" t="str">
        <f t="shared" si="29"/>
        <v/>
      </c>
      <c r="BY198" s="26" t="str">
        <f t="shared" si="30"/>
        <v/>
      </c>
      <c r="BZ198" s="25" t="str">
        <f t="shared" si="31"/>
        <v/>
      </c>
      <c r="CA198" s="26" t="str">
        <f t="shared" si="32"/>
        <v/>
      </c>
      <c r="CB198" s="25" t="e">
        <f>IF(AND(#REF!="",#REF!="",#REF!="",#REF!=""),"",SUM(#REF!,#REF!,#REF!,#REF!,#REF!))</f>
        <v>#REF!</v>
      </c>
      <c r="CC198" s="26" t="str">
        <f t="shared" si="33"/>
        <v/>
      </c>
      <c r="CD198" s="23" t="e">
        <f>IF(AND(#REF!="",#REF!="",#REF!="",#REF!=""),"",SUM(#REF!,#REF!,#REF!,#REF!))</f>
        <v>#REF!</v>
      </c>
      <c r="CE198" s="23" t="str">
        <f t="shared" si="34"/>
        <v/>
      </c>
    </row>
    <row r="199" spans="1:83">
      <c r="A199" s="244">
        <v>193</v>
      </c>
      <c r="B199" s="245"/>
      <c r="C199" s="246"/>
      <c r="D199" s="247"/>
      <c r="E199" s="248"/>
      <c r="F199" s="249"/>
      <c r="G199" s="249"/>
      <c r="H199" s="250"/>
      <c r="I199" s="251"/>
      <c r="J199" s="252"/>
      <c r="K199" s="253"/>
      <c r="L199" s="11"/>
      <c r="M199" s="7"/>
      <c r="N199" s="7"/>
      <c r="O199" s="7"/>
      <c r="P199" s="31"/>
      <c r="Q199" s="34"/>
      <c r="R199" s="7"/>
      <c r="S199" s="459"/>
      <c r="T199" s="460"/>
      <c r="U199" s="460"/>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220</v>
      </c>
      <c r="AY199" s="66" t="s">
        <v>220</v>
      </c>
      <c r="AZ199" s="1"/>
      <c r="BA199" s="1"/>
      <c r="BB199" s="1"/>
      <c r="BC199" s="1"/>
      <c r="BD199" s="1"/>
      <c r="BP199" s="15"/>
      <c r="BQ199" s="25" t="str">
        <f t="shared" si="24"/>
        <v/>
      </c>
      <c r="BR199" s="26" t="str">
        <f t="shared" ref="BR199:BR206" si="35">IF(AND(L199="",M199="",N199="",P199=""),"",SUM(L199,M199,N199,O199,P199))</f>
        <v/>
      </c>
      <c r="BS199" s="26" t="str">
        <f t="shared" si="25"/>
        <v/>
      </c>
      <c r="BT199" s="25" t="str">
        <f t="shared" si="26"/>
        <v/>
      </c>
      <c r="BU199" s="26" t="str">
        <f t="shared" si="27"/>
        <v/>
      </c>
      <c r="BV199" s="25" t="e">
        <f>IF(AND(#REF!="",#REF!="",#REF!="",#REF!=""),"",SUM(#REF!,#REF!,#REF!,#REF!,#REF!))</f>
        <v>#REF!</v>
      </c>
      <c r="BW199" s="26" t="str">
        <f t="shared" si="28"/>
        <v/>
      </c>
      <c r="BX199" s="25" t="str">
        <f t="shared" si="29"/>
        <v/>
      </c>
      <c r="BY199" s="26" t="str">
        <f t="shared" si="30"/>
        <v/>
      </c>
      <c r="BZ199" s="25" t="str">
        <f t="shared" si="31"/>
        <v/>
      </c>
      <c r="CA199" s="26" t="str">
        <f t="shared" si="32"/>
        <v/>
      </c>
      <c r="CB199" s="25" t="e">
        <f>IF(AND(#REF!="",#REF!="",#REF!="",#REF!=""),"",SUM(#REF!,#REF!,#REF!,#REF!,#REF!))</f>
        <v>#REF!</v>
      </c>
      <c r="CC199" s="26" t="str">
        <f t="shared" si="33"/>
        <v/>
      </c>
      <c r="CD199" s="23" t="e">
        <f>IF(AND(#REF!="",#REF!="",#REF!="",#REF!=""),"",SUM(#REF!,#REF!,#REF!,#REF!))</f>
        <v>#REF!</v>
      </c>
      <c r="CE199" s="23" t="str">
        <f t="shared" si="34"/>
        <v/>
      </c>
    </row>
    <row r="200" spans="1:83">
      <c r="A200" s="244">
        <v>194</v>
      </c>
      <c r="B200" s="245"/>
      <c r="C200" s="246"/>
      <c r="D200" s="247"/>
      <c r="E200" s="248"/>
      <c r="F200" s="249"/>
      <c r="G200" s="249"/>
      <c r="H200" s="250"/>
      <c r="I200" s="251"/>
      <c r="J200" s="252"/>
      <c r="K200" s="253"/>
      <c r="L200" s="11"/>
      <c r="M200" s="7"/>
      <c r="N200" s="7"/>
      <c r="O200" s="7"/>
      <c r="P200" s="31"/>
      <c r="Q200" s="34"/>
      <c r="R200" s="7"/>
      <c r="S200" s="459"/>
      <c r="T200" s="460"/>
      <c r="U200" s="460"/>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220</v>
      </c>
      <c r="AY200" s="66" t="s">
        <v>220</v>
      </c>
      <c r="AZ200" s="1"/>
      <c r="BA200" s="1"/>
      <c r="BB200" s="1"/>
      <c r="BC200" s="1"/>
      <c r="BD200" s="1"/>
      <c r="BP200" s="15"/>
      <c r="BQ200" s="25" t="str">
        <f t="shared" ref="BQ200:BQ206" si="36">IF(I200="","",I200)</f>
        <v/>
      </c>
      <c r="BR200" s="26" t="str">
        <f t="shared" si="35"/>
        <v/>
      </c>
      <c r="BS200" s="26" t="str">
        <f t="shared" ref="BS200:BS206" si="37">IFERROR(IF(BR200="","",ROUNDUP(BR200*20%,0)),"")</f>
        <v/>
      </c>
      <c r="BT200" s="25" t="str">
        <f t="shared" ref="BT200:BT206" si="38">IF(AND(S200="",T200="",U200="",W200=""),"",SUM(S200,T200,U200,V200,W200))</f>
        <v/>
      </c>
      <c r="BU200" s="26" t="str">
        <f t="shared" ref="BU200:BU206" si="39">IFERROR(IF(BT200="","",ROUNDUP(BT200*20%,0)),"")</f>
        <v/>
      </c>
      <c r="BV200" s="25" t="e">
        <f>IF(AND(#REF!="",#REF!="",#REF!="",#REF!=""),"",SUM(#REF!,#REF!,#REF!,#REF!,#REF!))</f>
        <v>#REF!</v>
      </c>
      <c r="BW200" s="26" t="str">
        <f t="shared" ref="BW200:BW206" si="40">IFERROR(IF(BV200="","",ROUNDUP(BV200*20%,0)),"")</f>
        <v/>
      </c>
      <c r="BX200" s="25" t="str">
        <f t="shared" ref="BX200:BX206" si="41">IF(AND(Z200="",AA200="",AB200="",AD200=""),"",SUM(Z200,AA200,AB200,AC200,AD200))</f>
        <v/>
      </c>
      <c r="BY200" s="26" t="str">
        <f t="shared" ref="BY200:BY206" si="42">IFERROR(IF(BX200="","",ROUNDUP(BX200*20%,0)),"")</f>
        <v/>
      </c>
      <c r="BZ200" s="25" t="str">
        <f t="shared" ref="BZ200:BZ206" si="43">IF(AND(AG200="",AH200="",AI200="",AK200=""),"",SUM(AG200,AH200,AI200,AJ200,AK200))</f>
        <v/>
      </c>
      <c r="CA200" s="26" t="str">
        <f t="shared" ref="CA200:CA206" si="44">IFERROR(IF(BZ200="","",ROUNDUP(BZ200*20%,0)),"")</f>
        <v/>
      </c>
      <c r="CB200" s="25" t="e">
        <f>IF(AND(#REF!="",#REF!="",#REF!="",#REF!=""),"",SUM(#REF!,#REF!,#REF!,#REF!,#REF!))</f>
        <v>#REF!</v>
      </c>
      <c r="CC200" s="26" t="str">
        <f t="shared" ref="CC200:CC206" si="45">IFERROR(IF(CB200="","",ROUNDUP(CB200*20%,0)),"")</f>
        <v/>
      </c>
      <c r="CD200" s="23" t="e">
        <f>IF(AND(#REF!="",#REF!="",#REF!="",#REF!=""),"",SUM(#REF!,#REF!,#REF!,#REF!))</f>
        <v>#REF!</v>
      </c>
      <c r="CE200" s="23" t="str">
        <f t="shared" si="34"/>
        <v/>
      </c>
    </row>
    <row r="201" spans="1:83">
      <c r="A201" s="244">
        <v>195</v>
      </c>
      <c r="B201" s="245"/>
      <c r="C201" s="246"/>
      <c r="D201" s="247"/>
      <c r="E201" s="248"/>
      <c r="F201" s="249"/>
      <c r="G201" s="249"/>
      <c r="H201" s="250"/>
      <c r="I201" s="251"/>
      <c r="J201" s="252"/>
      <c r="K201" s="253"/>
      <c r="L201" s="11"/>
      <c r="M201" s="7"/>
      <c r="N201" s="7"/>
      <c r="O201" s="7"/>
      <c r="P201" s="31"/>
      <c r="Q201" s="34"/>
      <c r="R201" s="7"/>
      <c r="S201" s="459"/>
      <c r="T201" s="460"/>
      <c r="U201" s="460"/>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220</v>
      </c>
      <c r="AY201" s="66" t="s">
        <v>220</v>
      </c>
      <c r="AZ201" s="1"/>
      <c r="BA201" s="1"/>
      <c r="BB201" s="1"/>
      <c r="BC201" s="1"/>
      <c r="BD201" s="1"/>
      <c r="BP201" s="15"/>
      <c r="BQ201" s="25" t="str">
        <f t="shared" si="36"/>
        <v/>
      </c>
      <c r="BR201" s="26" t="str">
        <f t="shared" si="35"/>
        <v/>
      </c>
      <c r="BS201" s="26" t="str">
        <f t="shared" si="37"/>
        <v/>
      </c>
      <c r="BT201" s="25" t="str">
        <f t="shared" si="38"/>
        <v/>
      </c>
      <c r="BU201" s="26" t="str">
        <f t="shared" si="39"/>
        <v/>
      </c>
      <c r="BV201" s="25" t="e">
        <f>IF(AND(#REF!="",#REF!="",#REF!="",#REF!=""),"",SUM(#REF!,#REF!,#REF!,#REF!,#REF!))</f>
        <v>#REF!</v>
      </c>
      <c r="BW201" s="26" t="str">
        <f t="shared" si="40"/>
        <v/>
      </c>
      <c r="BX201" s="25" t="str">
        <f t="shared" si="41"/>
        <v/>
      </c>
      <c r="BY201" s="26" t="str">
        <f t="shared" si="42"/>
        <v/>
      </c>
      <c r="BZ201" s="25" t="str">
        <f t="shared" si="43"/>
        <v/>
      </c>
      <c r="CA201" s="26" t="str">
        <f t="shared" si="44"/>
        <v/>
      </c>
      <c r="CB201" s="25" t="e">
        <f>IF(AND(#REF!="",#REF!="",#REF!="",#REF!=""),"",SUM(#REF!,#REF!,#REF!,#REF!,#REF!))</f>
        <v>#REF!</v>
      </c>
      <c r="CC201" s="26" t="str">
        <f t="shared" si="45"/>
        <v/>
      </c>
      <c r="CD201" s="23" t="e">
        <f>IF(AND(#REF!="",#REF!="",#REF!="",#REF!=""),"",SUM(#REF!,#REF!,#REF!,#REF!))</f>
        <v>#REF!</v>
      </c>
      <c r="CE201" s="23" t="str">
        <f t="shared" si="34"/>
        <v/>
      </c>
    </row>
    <row r="202" spans="1:83">
      <c r="A202" s="244">
        <v>196</v>
      </c>
      <c r="B202" s="245"/>
      <c r="C202" s="246"/>
      <c r="D202" s="247"/>
      <c r="E202" s="248"/>
      <c r="F202" s="249"/>
      <c r="G202" s="249"/>
      <c r="H202" s="250"/>
      <c r="I202" s="251"/>
      <c r="J202" s="252"/>
      <c r="K202" s="253"/>
      <c r="L202" s="11"/>
      <c r="M202" s="7"/>
      <c r="N202" s="7"/>
      <c r="O202" s="7"/>
      <c r="P202" s="31"/>
      <c r="Q202" s="34"/>
      <c r="R202" s="7"/>
      <c r="S202" s="459"/>
      <c r="T202" s="460"/>
      <c r="U202" s="460"/>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220</v>
      </c>
      <c r="AY202" s="66" t="s">
        <v>220</v>
      </c>
      <c r="AZ202" s="1"/>
      <c r="BA202" s="1"/>
      <c r="BB202" s="1"/>
      <c r="BC202" s="1"/>
      <c r="BD202" s="1"/>
      <c r="BP202" s="15"/>
      <c r="BQ202" s="25" t="str">
        <f t="shared" si="36"/>
        <v/>
      </c>
      <c r="BR202" s="26" t="str">
        <f t="shared" si="35"/>
        <v/>
      </c>
      <c r="BS202" s="26" t="str">
        <f t="shared" si="37"/>
        <v/>
      </c>
      <c r="BT202" s="25" t="str">
        <f t="shared" si="38"/>
        <v/>
      </c>
      <c r="BU202" s="26" t="str">
        <f t="shared" si="39"/>
        <v/>
      </c>
      <c r="BV202" s="25" t="e">
        <f>IF(AND(#REF!="",#REF!="",#REF!="",#REF!=""),"",SUM(#REF!,#REF!,#REF!,#REF!,#REF!))</f>
        <v>#REF!</v>
      </c>
      <c r="BW202" s="26" t="str">
        <f t="shared" si="40"/>
        <v/>
      </c>
      <c r="BX202" s="25" t="str">
        <f t="shared" si="41"/>
        <v/>
      </c>
      <c r="BY202" s="26" t="str">
        <f t="shared" si="42"/>
        <v/>
      </c>
      <c r="BZ202" s="25" t="str">
        <f t="shared" si="43"/>
        <v/>
      </c>
      <c r="CA202" s="26" t="str">
        <f t="shared" si="44"/>
        <v/>
      </c>
      <c r="CB202" s="25" t="e">
        <f>IF(AND(#REF!="",#REF!="",#REF!="",#REF!=""),"",SUM(#REF!,#REF!,#REF!,#REF!,#REF!))</f>
        <v>#REF!</v>
      </c>
      <c r="CC202" s="26" t="str">
        <f t="shared" si="45"/>
        <v/>
      </c>
      <c r="CD202" s="23" t="e">
        <f>IF(AND(#REF!="",#REF!="",#REF!="",#REF!=""),"",SUM(#REF!,#REF!,#REF!,#REF!))</f>
        <v>#REF!</v>
      </c>
      <c r="CE202" s="23" t="str">
        <f t="shared" si="34"/>
        <v/>
      </c>
    </row>
    <row r="203" spans="1:83">
      <c r="A203" s="244">
        <v>197</v>
      </c>
      <c r="B203" s="245"/>
      <c r="C203" s="246"/>
      <c r="D203" s="247"/>
      <c r="E203" s="248"/>
      <c r="F203" s="249"/>
      <c r="G203" s="249"/>
      <c r="H203" s="250"/>
      <c r="I203" s="251"/>
      <c r="J203" s="252"/>
      <c r="K203" s="253"/>
      <c r="L203" s="11"/>
      <c r="M203" s="7"/>
      <c r="N203" s="7"/>
      <c r="O203" s="7"/>
      <c r="P203" s="31"/>
      <c r="Q203" s="34"/>
      <c r="R203" s="7"/>
      <c r="S203" s="459"/>
      <c r="T203" s="460"/>
      <c r="U203" s="460"/>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220</v>
      </c>
      <c r="AY203" s="66" t="s">
        <v>220</v>
      </c>
      <c r="AZ203" s="1"/>
      <c r="BA203" s="1"/>
      <c r="BB203" s="1"/>
      <c r="BC203" s="1"/>
      <c r="BD203" s="1"/>
      <c r="BP203" s="15"/>
      <c r="BQ203" s="25" t="str">
        <f t="shared" si="36"/>
        <v/>
      </c>
      <c r="BR203" s="26" t="str">
        <f t="shared" si="35"/>
        <v/>
      </c>
      <c r="BS203" s="26" t="str">
        <f t="shared" si="37"/>
        <v/>
      </c>
      <c r="BT203" s="25" t="str">
        <f t="shared" si="38"/>
        <v/>
      </c>
      <c r="BU203" s="26" t="str">
        <f t="shared" si="39"/>
        <v/>
      </c>
      <c r="BV203" s="25" t="e">
        <f>IF(AND(#REF!="",#REF!="",#REF!="",#REF!=""),"",SUM(#REF!,#REF!,#REF!,#REF!,#REF!))</f>
        <v>#REF!</v>
      </c>
      <c r="BW203" s="26" t="str">
        <f t="shared" si="40"/>
        <v/>
      </c>
      <c r="BX203" s="25" t="str">
        <f t="shared" si="41"/>
        <v/>
      </c>
      <c r="BY203" s="26" t="str">
        <f t="shared" si="42"/>
        <v/>
      </c>
      <c r="BZ203" s="25" t="str">
        <f t="shared" si="43"/>
        <v/>
      </c>
      <c r="CA203" s="26" t="str">
        <f t="shared" si="44"/>
        <v/>
      </c>
      <c r="CB203" s="25" t="e">
        <f>IF(AND(#REF!="",#REF!="",#REF!="",#REF!=""),"",SUM(#REF!,#REF!,#REF!,#REF!,#REF!))</f>
        <v>#REF!</v>
      </c>
      <c r="CC203" s="26" t="str">
        <f t="shared" si="45"/>
        <v/>
      </c>
      <c r="CD203" s="23" t="e">
        <f>IF(AND(#REF!="",#REF!="",#REF!="",#REF!=""),"",SUM(#REF!,#REF!,#REF!,#REF!))</f>
        <v>#REF!</v>
      </c>
      <c r="CE203" s="23" t="str">
        <f t="shared" si="34"/>
        <v/>
      </c>
    </row>
    <row r="204" spans="1:83">
      <c r="A204" s="244">
        <v>198</v>
      </c>
      <c r="B204" s="245"/>
      <c r="C204" s="246"/>
      <c r="D204" s="247"/>
      <c r="E204" s="248"/>
      <c r="F204" s="249"/>
      <c r="G204" s="249"/>
      <c r="H204" s="250"/>
      <c r="I204" s="251"/>
      <c r="J204" s="252"/>
      <c r="K204" s="253"/>
      <c r="L204" s="11"/>
      <c r="M204" s="7"/>
      <c r="N204" s="7"/>
      <c r="O204" s="7"/>
      <c r="P204" s="31"/>
      <c r="Q204" s="34"/>
      <c r="R204" s="7"/>
      <c r="S204" s="459"/>
      <c r="T204" s="460"/>
      <c r="U204" s="460"/>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220</v>
      </c>
      <c r="AY204" s="66" t="s">
        <v>220</v>
      </c>
      <c r="AZ204" s="1"/>
      <c r="BA204" s="1"/>
      <c r="BB204" s="1"/>
      <c r="BC204" s="1"/>
      <c r="BD204" s="1"/>
      <c r="BP204" s="15"/>
      <c r="BQ204" s="25" t="str">
        <f t="shared" si="36"/>
        <v/>
      </c>
      <c r="BR204" s="26" t="str">
        <f t="shared" si="35"/>
        <v/>
      </c>
      <c r="BS204" s="26" t="str">
        <f t="shared" si="37"/>
        <v/>
      </c>
      <c r="BT204" s="25" t="str">
        <f t="shared" si="38"/>
        <v/>
      </c>
      <c r="BU204" s="26" t="str">
        <f t="shared" si="39"/>
        <v/>
      </c>
      <c r="BV204" s="25" t="e">
        <f>IF(AND(#REF!="",#REF!="",#REF!="",#REF!=""),"",SUM(#REF!,#REF!,#REF!,#REF!,#REF!))</f>
        <v>#REF!</v>
      </c>
      <c r="BW204" s="26" t="str">
        <f t="shared" si="40"/>
        <v/>
      </c>
      <c r="BX204" s="25" t="str">
        <f t="shared" si="41"/>
        <v/>
      </c>
      <c r="BY204" s="26" t="str">
        <f t="shared" si="42"/>
        <v/>
      </c>
      <c r="BZ204" s="25" t="str">
        <f t="shared" si="43"/>
        <v/>
      </c>
      <c r="CA204" s="26" t="str">
        <f t="shared" si="44"/>
        <v/>
      </c>
      <c r="CB204" s="25" t="e">
        <f>IF(AND(#REF!="",#REF!="",#REF!="",#REF!=""),"",SUM(#REF!,#REF!,#REF!,#REF!,#REF!))</f>
        <v>#REF!</v>
      </c>
      <c r="CC204" s="26" t="str">
        <f t="shared" si="45"/>
        <v/>
      </c>
      <c r="CD204" s="23" t="e">
        <f>IF(AND(#REF!="",#REF!="",#REF!="",#REF!=""),"",SUM(#REF!,#REF!,#REF!,#REF!))</f>
        <v>#REF!</v>
      </c>
      <c r="CE204" s="23" t="str">
        <f t="shared" si="34"/>
        <v/>
      </c>
    </row>
    <row r="205" spans="1:83">
      <c r="A205" s="244">
        <v>199</v>
      </c>
      <c r="B205" s="245"/>
      <c r="C205" s="246"/>
      <c r="D205" s="247"/>
      <c r="E205" s="248"/>
      <c r="F205" s="249"/>
      <c r="G205" s="249"/>
      <c r="H205" s="250"/>
      <c r="I205" s="251"/>
      <c r="J205" s="252"/>
      <c r="K205" s="253"/>
      <c r="L205" s="11"/>
      <c r="M205" s="7"/>
      <c r="N205" s="7"/>
      <c r="O205" s="7"/>
      <c r="P205" s="31"/>
      <c r="Q205" s="34"/>
      <c r="R205" s="7"/>
      <c r="S205" s="459"/>
      <c r="T205" s="460"/>
      <c r="U205" s="460"/>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220</v>
      </c>
      <c r="AY205" s="66" t="s">
        <v>220</v>
      </c>
      <c r="AZ205" s="1"/>
      <c r="BA205" s="1"/>
      <c r="BB205" s="1"/>
      <c r="BC205" s="1"/>
      <c r="BD205" s="1"/>
      <c r="BP205" s="15"/>
      <c r="BQ205" s="25" t="str">
        <f t="shared" si="36"/>
        <v/>
      </c>
      <c r="BR205" s="26" t="str">
        <f t="shared" si="35"/>
        <v/>
      </c>
      <c r="BS205" s="26" t="str">
        <f t="shared" si="37"/>
        <v/>
      </c>
      <c r="BT205" s="25" t="str">
        <f t="shared" si="38"/>
        <v/>
      </c>
      <c r="BU205" s="26" t="str">
        <f t="shared" si="39"/>
        <v/>
      </c>
      <c r="BV205" s="25" t="e">
        <f>IF(AND(#REF!="",#REF!="",#REF!="",#REF!=""),"",SUM(#REF!,#REF!,#REF!,#REF!,#REF!))</f>
        <v>#REF!</v>
      </c>
      <c r="BW205" s="26" t="str">
        <f t="shared" si="40"/>
        <v/>
      </c>
      <c r="BX205" s="25" t="str">
        <f t="shared" si="41"/>
        <v/>
      </c>
      <c r="BY205" s="26" t="str">
        <f t="shared" si="42"/>
        <v/>
      </c>
      <c r="BZ205" s="25" t="str">
        <f t="shared" si="43"/>
        <v/>
      </c>
      <c r="CA205" s="26" t="str">
        <f t="shared" si="44"/>
        <v/>
      </c>
      <c r="CB205" s="25" t="e">
        <f>IF(AND(#REF!="",#REF!="",#REF!="",#REF!=""),"",SUM(#REF!,#REF!,#REF!,#REF!,#REF!))</f>
        <v>#REF!</v>
      </c>
      <c r="CC205" s="26" t="str">
        <f t="shared" si="45"/>
        <v/>
      </c>
      <c r="CD205" s="23" t="e">
        <f>IF(AND(#REF!="",#REF!="",#REF!="",#REF!=""),"",SUM(#REF!,#REF!,#REF!,#REF!))</f>
        <v>#REF!</v>
      </c>
      <c r="CE205" s="23" t="str">
        <f t="shared" si="34"/>
        <v/>
      </c>
    </row>
    <row r="206" spans="1:83">
      <c r="A206" s="244">
        <v>200</v>
      </c>
      <c r="B206" s="245"/>
      <c r="C206" s="246"/>
      <c r="D206" s="247"/>
      <c r="E206" s="248"/>
      <c r="F206" s="249"/>
      <c r="G206" s="249"/>
      <c r="H206" s="250"/>
      <c r="I206" s="251"/>
      <c r="J206" s="252"/>
      <c r="K206" s="253"/>
      <c r="L206" s="13"/>
      <c r="M206" s="14"/>
      <c r="N206" s="14"/>
      <c r="O206" s="7"/>
      <c r="P206" s="32"/>
      <c r="Q206" s="34"/>
      <c r="R206" s="7"/>
      <c r="S206" s="461"/>
      <c r="T206" s="462"/>
      <c r="U206" s="462"/>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220</v>
      </c>
      <c r="AY206" s="66" t="s">
        <v>220</v>
      </c>
      <c r="AZ206" s="1"/>
      <c r="BA206" s="1"/>
      <c r="BB206" s="1"/>
      <c r="BC206" s="1"/>
      <c r="BD206" s="1"/>
      <c r="BP206" s="15"/>
      <c r="BQ206" s="25" t="str">
        <f t="shared" si="36"/>
        <v/>
      </c>
      <c r="BR206" s="26" t="str">
        <f t="shared" si="35"/>
        <v/>
      </c>
      <c r="BS206" s="26" t="str">
        <f t="shared" si="37"/>
        <v/>
      </c>
      <c r="BT206" s="25" t="str">
        <f t="shared" si="38"/>
        <v/>
      </c>
      <c r="BU206" s="26" t="str">
        <f t="shared" si="39"/>
        <v/>
      </c>
      <c r="BV206" s="25" t="e">
        <f>IF(AND(#REF!="",#REF!="",#REF!="",#REF!=""),"",SUM(#REF!,#REF!,#REF!,#REF!,#REF!))</f>
        <v>#REF!</v>
      </c>
      <c r="BW206" s="26" t="str">
        <f t="shared" si="40"/>
        <v/>
      </c>
      <c r="BX206" s="25" t="str">
        <f t="shared" si="41"/>
        <v/>
      </c>
      <c r="BY206" s="26" t="str">
        <f t="shared" si="42"/>
        <v/>
      </c>
      <c r="BZ206" s="25" t="str">
        <f t="shared" si="43"/>
        <v/>
      </c>
      <c r="CA206" s="26" t="str">
        <f t="shared" si="44"/>
        <v/>
      </c>
      <c r="CB206" s="25" t="e">
        <f>IF(AND(#REF!="",#REF!="",#REF!="",#REF!=""),"",SUM(#REF!,#REF!,#REF!,#REF!,#REF!))</f>
        <v>#REF!</v>
      </c>
      <c r="CC206" s="26" t="str">
        <f t="shared" si="45"/>
        <v/>
      </c>
      <c r="CD206" s="23" t="e">
        <f>IF(AND(#REF!="",#REF!="",#REF!="",#REF!=""),"",SUM(#REF!,#REF!,#REF!,#REF!))</f>
        <v>#REF!</v>
      </c>
      <c r="CE206" s="23" t="str">
        <f t="shared" si="34"/>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hidden="1"/>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C" sheet="1" objects="1" scenarios="1" formatCells="0" formatColumns="0" formatRows="0"/>
  <mergeCells count="68">
    <mergeCell ref="BA14:BC15"/>
    <mergeCell ref="BA16:BC17"/>
    <mergeCell ref="AX4:AX5"/>
    <mergeCell ref="AY4:AY5"/>
    <mergeCell ref="BA6:BC6"/>
    <mergeCell ref="BA8:BC8"/>
    <mergeCell ref="BA10:BC11"/>
    <mergeCell ref="BA12:BC13"/>
    <mergeCell ref="X4:Y4"/>
    <mergeCell ref="Z4:Z5"/>
    <mergeCell ref="AA4:AA5"/>
    <mergeCell ref="AV4:AW4"/>
    <mergeCell ref="AC4:AD4"/>
    <mergeCell ref="AE4:AF4"/>
    <mergeCell ref="AG4:AG5"/>
    <mergeCell ref="AH4:AH5"/>
    <mergeCell ref="AI4:AI5"/>
    <mergeCell ref="AJ4:AK4"/>
    <mergeCell ref="AL4:AM4"/>
    <mergeCell ref="AN4:AO4"/>
    <mergeCell ref="AP4:AQ4"/>
    <mergeCell ref="AR4:AS4"/>
    <mergeCell ref="AT4:AU4"/>
    <mergeCell ref="G4:G6"/>
    <mergeCell ref="H4:H6"/>
    <mergeCell ref="I4:I6"/>
    <mergeCell ref="J4:J6"/>
    <mergeCell ref="K4:K6"/>
    <mergeCell ref="L4:L5"/>
    <mergeCell ref="AR3:AS3"/>
    <mergeCell ref="AT3:AU3"/>
    <mergeCell ref="AV3:AW3"/>
    <mergeCell ref="AX3:AY3"/>
    <mergeCell ref="AN3:AO3"/>
    <mergeCell ref="AP3:AQ3"/>
    <mergeCell ref="AB4:AB5"/>
    <mergeCell ref="M4:M5"/>
    <mergeCell ref="N4:N5"/>
    <mergeCell ref="O4:P4"/>
    <mergeCell ref="Q4:R4"/>
    <mergeCell ref="S4:S5"/>
    <mergeCell ref="T4:T5"/>
    <mergeCell ref="U4:U5"/>
    <mergeCell ref="V4:W4"/>
    <mergeCell ref="F4:F6"/>
    <mergeCell ref="Z3:AA3"/>
    <mergeCell ref="AD3:AF3"/>
    <mergeCell ref="AG3:AH3"/>
    <mergeCell ref="AK3:AM3"/>
    <mergeCell ref="A3:H3"/>
    <mergeCell ref="J3:K3"/>
    <mergeCell ref="L3:M3"/>
    <mergeCell ref="P3:R3"/>
    <mergeCell ref="S3:T3"/>
    <mergeCell ref="W3:Y3"/>
    <mergeCell ref="A4:A6"/>
    <mergeCell ref="B4:B6"/>
    <mergeCell ref="C4:C6"/>
    <mergeCell ref="D4:D6"/>
    <mergeCell ref="E4:E6"/>
    <mergeCell ref="AX1:AY2"/>
    <mergeCell ref="A2:G2"/>
    <mergeCell ref="I2:K2"/>
    <mergeCell ref="A1:O1"/>
    <mergeCell ref="P1:Y2"/>
    <mergeCell ref="Z1:AM2"/>
    <mergeCell ref="AN1:AS2"/>
    <mergeCell ref="AT1:AW2"/>
  </mergeCells>
  <dataValidations count="5">
    <dataValidation type="list" allowBlank="1" showInputMessage="1" showErrorMessage="1" sqref="J3:K3">
      <formula1>"UKG"</formula1>
    </dataValidation>
    <dataValidation type="list" allowBlank="1" showInputMessage="1" showErrorMessage="1" sqref="K7:K206">
      <formula1>"GEN, OBC, SC, ST, MIN, SBC"</formula1>
    </dataValidation>
    <dataValidation type="list" allowBlank="1" showInputMessage="1" showErrorMessage="1" sqref="J7:J206">
      <formula1>"F, M"</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s>
  <hyperlinks>
    <hyperlink ref="BA8" r:id="rId1"/>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dimension ref="A1:DX229"/>
  <sheetViews>
    <sheetView showGridLines="0" workbookViewId="0">
      <selection activeCell="Q11" sqref="Q11"/>
    </sheetView>
  </sheetViews>
  <sheetFormatPr defaultColWidth="4.625" defaultRowHeight="15"/>
  <cols>
    <col min="1" max="1" width="5.125" style="44" customWidth="1"/>
    <col min="2" max="2" width="6.625" style="44" customWidth="1"/>
    <col min="3" max="3" width="5.25" style="44" customWidth="1"/>
    <col min="4" max="4" width="4.25" style="44" customWidth="1"/>
    <col min="5" max="5" width="11.375" style="44" customWidth="1"/>
    <col min="6" max="6" width="7" style="44" customWidth="1"/>
    <col min="7" max="7" width="24.875" style="44" customWidth="1"/>
    <col min="8" max="8" width="21.25" style="44" bestFit="1" customWidth="1"/>
    <col min="9" max="9" width="15.875" style="44" customWidth="1"/>
    <col min="10" max="11" width="5.125" style="44" customWidth="1"/>
    <col min="12" max="15" width="3.875" style="44" hidden="1" customWidth="1"/>
    <col min="16" max="17" width="3.875" style="44" customWidth="1"/>
    <col min="18" max="18" width="4.625" style="44" customWidth="1"/>
    <col min="19" max="19" width="5.125" style="44" customWidth="1"/>
    <col min="20" max="22" width="3.875" style="44" customWidth="1"/>
    <col min="23" max="23" width="4.875" style="44" customWidth="1"/>
    <col min="24" max="28" width="4.875" style="44" hidden="1" customWidth="1"/>
    <col min="29" max="29" width="4.375" style="44" customWidth="1"/>
    <col min="30" max="33" width="3.875" style="44" hidden="1" customWidth="1"/>
    <col min="34" max="35" width="3.875" style="44" customWidth="1"/>
    <col min="36" max="36" width="4.5" style="44" bestFit="1" customWidth="1"/>
    <col min="37" max="37" width="5.125" style="44" customWidth="1"/>
    <col min="38" max="40" width="3.875" style="44" customWidth="1"/>
    <col min="41" max="41" width="4.875" style="44" customWidth="1"/>
    <col min="42" max="42" width="5.125" style="44" hidden="1" customWidth="1"/>
    <col min="43" max="46" width="4.875" style="44" hidden="1" customWidth="1"/>
    <col min="47" max="47" width="4.375" style="44" customWidth="1"/>
    <col min="48" max="51" width="3.875" style="44" hidden="1" customWidth="1"/>
    <col min="52" max="53" width="3.875" style="44" customWidth="1"/>
    <col min="54" max="54" width="4.75" style="44" customWidth="1"/>
    <col min="55" max="55" width="4.875" style="44" customWidth="1"/>
    <col min="56" max="58" width="3.875" style="44" customWidth="1"/>
    <col min="59" max="59" width="4.875" style="44" customWidth="1"/>
    <col min="60" max="60" width="5" style="44" hidden="1" customWidth="1"/>
    <col min="61" max="64" width="4.875" style="44" hidden="1" customWidth="1"/>
    <col min="65" max="65" width="4.375" style="44" customWidth="1"/>
    <col min="66" max="69" width="3.875" style="44" hidden="1" customWidth="1"/>
    <col min="70" max="72" width="3.875" style="44" customWidth="1"/>
    <col min="73" max="73" width="5" style="44" customWidth="1"/>
    <col min="74" max="76" width="3.875" style="44" customWidth="1"/>
    <col min="77" max="77" width="5" style="44" customWidth="1"/>
    <col min="78" max="78" width="5.125" style="44" hidden="1" customWidth="1"/>
    <col min="79" max="82" width="4.875" style="44" hidden="1" customWidth="1"/>
    <col min="83" max="83" width="4.375" style="44" customWidth="1"/>
    <col min="84" max="86" width="4.75" style="44" customWidth="1"/>
    <col min="87" max="89" width="4.75" style="44" hidden="1" customWidth="1"/>
    <col min="90" max="93" width="4.75" style="44" customWidth="1"/>
    <col min="94" max="96" width="4.75" style="44" hidden="1" customWidth="1"/>
    <col min="97" max="100" width="4.75" style="44" customWidth="1"/>
    <col min="101" max="103" width="4.75" style="44" hidden="1" customWidth="1"/>
    <col min="104" max="112" width="4.75" style="44" customWidth="1"/>
    <col min="113" max="113" width="7.25" style="44" customWidth="1"/>
    <col min="114" max="114" width="10.875" style="44" customWidth="1"/>
    <col min="115" max="115" width="5.375" style="44" customWidth="1"/>
    <col min="116" max="116" width="7.125" style="44" customWidth="1"/>
    <col min="117" max="117" width="12.375" style="44" customWidth="1"/>
    <col min="118" max="118" width="9.125" style="44" customWidth="1"/>
    <col min="119" max="119" width="9.75" style="44" customWidth="1"/>
    <col min="120" max="120" width="5" style="44" customWidth="1"/>
    <col min="121" max="121" width="10.875" style="44" customWidth="1"/>
    <col min="122" max="127" width="4.625" style="44"/>
    <col min="128" max="128" width="4.625" style="44" hidden="1" customWidth="1"/>
    <col min="129" max="16384" width="4.625" style="44"/>
  </cols>
  <sheetData>
    <row r="1" spans="1:128" ht="36" customHeight="1">
      <c r="G1" s="734" t="s">
        <v>124</v>
      </c>
      <c r="H1" s="734"/>
      <c r="I1" s="734"/>
      <c r="J1" s="734"/>
      <c r="K1" s="734"/>
      <c r="L1" s="734"/>
      <c r="M1" s="734"/>
      <c r="N1" s="734"/>
      <c r="O1" s="734"/>
      <c r="P1" s="734"/>
      <c r="Q1" s="734"/>
      <c r="R1" s="734"/>
      <c r="S1" s="734"/>
      <c r="T1" s="734"/>
      <c r="U1" s="734"/>
      <c r="V1" s="734"/>
      <c r="W1" s="734"/>
      <c r="X1" s="734"/>
      <c r="Y1" s="734"/>
      <c r="Z1" s="734"/>
      <c r="AA1" s="734"/>
      <c r="AB1" s="734"/>
      <c r="AC1" s="734"/>
      <c r="AD1" s="734"/>
      <c r="AE1" s="734"/>
      <c r="AF1" s="734"/>
      <c r="AG1" s="734"/>
      <c r="AH1" s="734"/>
      <c r="AI1" s="734"/>
      <c r="AJ1" s="734"/>
      <c r="AK1" s="734"/>
      <c r="AL1" s="734"/>
      <c r="AM1" s="734"/>
      <c r="AN1" s="734"/>
    </row>
    <row r="2" spans="1:128" s="99" customFormat="1" ht="30" customHeight="1">
      <c r="A2" s="711" t="str">
        <f>IF('Master sheet'!D14="Hindi","विद्यालय का नाम :-","School Name :- ")</f>
        <v>विद्यालय का नाम :-</v>
      </c>
      <c r="B2" s="711"/>
      <c r="C2" s="711"/>
      <c r="D2" s="711"/>
      <c r="E2" s="711"/>
      <c r="F2" s="712" t="str">
        <f>IF('Master sheet'!D14="Hindi",'Master sheet'!D8,'Master sheet'!D7)</f>
        <v xml:space="preserve">महात्मा गाँधी राजकीय विद्यालय (अंग्रेजी माध्यम) बर, पाली </v>
      </c>
      <c r="G2" s="712"/>
      <c r="H2" s="712"/>
      <c r="I2" s="712"/>
      <c r="J2" s="712"/>
      <c r="K2" s="712"/>
      <c r="L2" s="712"/>
      <c r="M2" s="712"/>
      <c r="N2" s="712"/>
      <c r="O2" s="712"/>
      <c r="P2" s="712"/>
      <c r="Q2" s="712"/>
      <c r="R2" s="52"/>
      <c r="S2" s="52"/>
      <c r="T2" s="52"/>
      <c r="U2" s="52"/>
      <c r="V2" s="52"/>
      <c r="W2" s="52"/>
      <c r="X2" s="52"/>
      <c r="Y2" s="52"/>
      <c r="Z2" s="52"/>
      <c r="AA2" s="52"/>
      <c r="AB2" s="52"/>
      <c r="AC2" s="52"/>
      <c r="AD2" s="52"/>
      <c r="AE2" s="52"/>
      <c r="AF2" s="52"/>
      <c r="AG2" s="48"/>
      <c r="AH2" s="724"/>
      <c r="AI2" s="724"/>
      <c r="AJ2" s="724"/>
      <c r="AK2" s="724"/>
      <c r="AL2" s="724"/>
      <c r="AM2" s="724"/>
      <c r="AN2" s="724"/>
      <c r="AO2" s="724"/>
      <c r="AP2" s="724"/>
      <c r="AQ2" s="724"/>
      <c r="AR2" s="724"/>
      <c r="AS2" s="724"/>
      <c r="AT2" s="724"/>
      <c r="AU2" s="724"/>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row>
    <row r="3" spans="1:128" ht="22.5" customHeight="1">
      <c r="A3" s="702" t="str">
        <f>IF('Master sheet'!D14="Hindi","कक्षा  :-","CLASS :- ")</f>
        <v>कक्षा  :-</v>
      </c>
      <c r="B3" s="702"/>
      <c r="C3" s="702"/>
      <c r="D3" s="702">
        <v>0</v>
      </c>
      <c r="E3" s="400" t="s">
        <v>239</v>
      </c>
      <c r="F3" s="69"/>
      <c r="G3" s="702" t="str">
        <f>IF('Master sheet'!D14="Hindi","सत्र :- ","Session :- ")</f>
        <v xml:space="preserve">सत्र :- </v>
      </c>
      <c r="H3" s="702">
        <v>0</v>
      </c>
      <c r="I3" s="702">
        <v>0</v>
      </c>
      <c r="J3" s="726" t="str">
        <f>IF('Master sheet'!D12="","",'Master sheet'!D12)</f>
        <v>2025-26</v>
      </c>
      <c r="K3" s="726"/>
      <c r="L3" s="727"/>
      <c r="M3" s="727"/>
      <c r="N3" s="727"/>
      <c r="O3" s="727"/>
      <c r="P3" s="727"/>
      <c r="Q3" s="47"/>
      <c r="R3" s="47"/>
      <c r="S3" s="47"/>
      <c r="T3" s="47"/>
      <c r="U3" s="47"/>
      <c r="V3" s="47"/>
      <c r="W3" s="47"/>
      <c r="X3" s="47"/>
      <c r="Y3" s="47"/>
      <c r="Z3" s="47"/>
      <c r="AA3" s="47"/>
      <c r="AB3" s="47"/>
      <c r="AC3" s="47"/>
      <c r="AD3" s="47"/>
      <c r="AE3" s="47"/>
      <c r="AF3" s="47"/>
      <c r="AG3" s="49"/>
      <c r="AH3" s="703"/>
      <c r="AI3" s="703"/>
      <c r="AJ3" s="703"/>
      <c r="AK3" s="703"/>
      <c r="AL3" s="703"/>
      <c r="AM3" s="703"/>
      <c r="AN3" s="703"/>
      <c r="AO3" s="703"/>
      <c r="AP3" s="703"/>
      <c r="AQ3" s="703"/>
      <c r="AR3" s="703"/>
      <c r="AS3" s="703"/>
      <c r="AT3" s="703"/>
      <c r="AU3" s="703"/>
      <c r="AV3" s="40"/>
      <c r="AW3" s="40"/>
      <c r="AX3" s="40"/>
      <c r="AY3" s="40"/>
      <c r="AZ3" s="40"/>
      <c r="BA3" s="40"/>
      <c r="BB3" s="40"/>
      <c r="BC3" s="40"/>
      <c r="BD3" s="40"/>
      <c r="BE3" s="40"/>
      <c r="BF3" s="40"/>
      <c r="BG3" s="40"/>
      <c r="BH3" s="40"/>
      <c r="BI3" s="50"/>
      <c r="BJ3" s="50"/>
      <c r="BK3" s="50"/>
      <c r="BL3" s="50"/>
      <c r="BM3" s="50"/>
      <c r="BN3" s="40"/>
      <c r="BO3" s="40"/>
      <c r="BP3" s="40"/>
      <c r="BQ3" s="40"/>
      <c r="BR3" s="40"/>
      <c r="BS3" s="40"/>
      <c r="BT3" s="40"/>
      <c r="BU3" s="40"/>
      <c r="BV3" s="40"/>
      <c r="BW3" s="40"/>
      <c r="BX3" s="40"/>
      <c r="BY3" s="40"/>
      <c r="BZ3" s="40"/>
      <c r="CA3" s="50"/>
      <c r="CB3" s="50"/>
      <c r="CC3" s="50"/>
      <c r="CD3" s="50"/>
      <c r="CE3" s="50"/>
      <c r="CF3" s="40"/>
      <c r="CG3" s="40"/>
      <c r="CH3" s="40"/>
      <c r="CI3" s="40"/>
      <c r="CJ3" s="40"/>
      <c r="CK3" s="40"/>
      <c r="CL3" s="40"/>
      <c r="CM3" s="40"/>
      <c r="CN3" s="40"/>
      <c r="CO3" s="40"/>
      <c r="CP3" s="40"/>
      <c r="CQ3" s="40"/>
      <c r="CR3" s="40"/>
      <c r="CS3" s="40"/>
      <c r="CT3" s="40"/>
      <c r="CU3" s="40"/>
      <c r="CV3" s="40"/>
      <c r="CW3" s="40"/>
      <c r="CX3" s="40"/>
      <c r="CY3" s="40"/>
      <c r="CZ3" s="40"/>
      <c r="DA3" s="736" t="str">
        <f>IF('[1]Master sheet'!$D$11="Hindi","अतिरिक्त विषय ","Extra Subject")</f>
        <v xml:space="preserve">अतिरिक्त विषय </v>
      </c>
      <c r="DB3" s="736"/>
      <c r="DC3" s="736"/>
      <c r="DD3" s="736"/>
      <c r="DE3" s="736"/>
      <c r="DF3" s="736"/>
      <c r="DG3" s="736"/>
      <c r="DH3" s="736"/>
      <c r="DI3" s="40"/>
      <c r="DJ3" s="41"/>
      <c r="DK3" s="41"/>
      <c r="DL3" s="40"/>
      <c r="DM3" s="40"/>
      <c r="DN3" s="40"/>
      <c r="DO3" s="40"/>
      <c r="DP3" s="40"/>
      <c r="DQ3" s="40"/>
    </row>
    <row r="4" spans="1:128" ht="27" customHeight="1">
      <c r="A4" s="720" t="str">
        <f>IF('Master sheet'!D14="Hindi","विद्यार्थी विवरण","Student Detail")</f>
        <v>विद्यार्थी विवरण</v>
      </c>
      <c r="B4" s="721"/>
      <c r="C4" s="721"/>
      <c r="D4" s="721"/>
      <c r="E4" s="721"/>
      <c r="F4" s="721"/>
      <c r="G4" s="721"/>
      <c r="H4" s="721"/>
      <c r="I4" s="721"/>
      <c r="J4" s="721"/>
      <c r="K4" s="722"/>
      <c r="L4" s="713"/>
      <c r="M4" s="713"/>
      <c r="N4" s="713"/>
      <c r="O4" s="713"/>
      <c r="P4" s="684" t="str">
        <f>IF('Master sheet'!$D$14="Hindi","हिंदी","Hindi")</f>
        <v>हिंदी</v>
      </c>
      <c r="Q4" s="728"/>
      <c r="R4" s="728"/>
      <c r="S4" s="728" t="str">
        <f>IF(AND($E$3="Nursery"),UPPER('Marks Entry Nursery'!P3),IF(AND($E$3="LKG"),UPPER('Marks Entry LKG'!P3),IF(AND($E$3="UKG"),UPPER('Marks Entry UKG'!P3),"")))</f>
        <v>ABHIMANYU SINGH</v>
      </c>
      <c r="T4" s="728"/>
      <c r="U4" s="728"/>
      <c r="V4" s="728"/>
      <c r="W4" s="728"/>
      <c r="X4" s="728"/>
      <c r="Y4" s="728"/>
      <c r="Z4" s="728"/>
      <c r="AA4" s="728"/>
      <c r="AB4" s="728"/>
      <c r="AC4" s="729"/>
      <c r="AD4" s="713"/>
      <c r="AE4" s="713"/>
      <c r="AF4" s="713"/>
      <c r="AG4" s="352"/>
      <c r="AH4" s="730" t="str">
        <f>IF('Master sheet'!$D$14="Hindi","अंग्रेजी","English")</f>
        <v>अंग्रेजी</v>
      </c>
      <c r="AI4" s="730"/>
      <c r="AJ4" s="730"/>
      <c r="AK4" s="730" t="str">
        <f>IF(AND($E$3="Nursery"),UPPER('Marks Entry Nursery'!W3),IF(AND($E$3="LKG"),UPPER('Marks Entry LKG'!W3),IF(AND($E$3="UKG"),UPPER('Marks Entry UKG'!W3),"")))</f>
        <v>SAMPAT RAJ</v>
      </c>
      <c r="AL4" s="730"/>
      <c r="AM4" s="730"/>
      <c r="AN4" s="730"/>
      <c r="AO4" s="730"/>
      <c r="AP4" s="730"/>
      <c r="AQ4" s="730"/>
      <c r="AR4" s="730"/>
      <c r="AS4" s="730"/>
      <c r="AT4" s="730"/>
      <c r="AU4" s="731"/>
      <c r="AV4" s="680"/>
      <c r="AW4" s="680"/>
      <c r="AX4" s="680"/>
      <c r="AY4" s="352"/>
      <c r="AZ4" s="730" t="str">
        <f>IF('Master sheet'!$D$14="Hindi","गणित","Maths")</f>
        <v>गणित</v>
      </c>
      <c r="BA4" s="730"/>
      <c r="BB4" s="730"/>
      <c r="BC4" s="730" t="str">
        <f>IF(AND($E$3="Nursery"),UPPER('Marks Entry Nursery'!AD3),IF(AND($E$3="LKG"),UPPER('Marks Entry LKG'!AD3),IF(AND($E$3="UKG"),UPPER('Marks Entry UKG'!AD3),"")))</f>
        <v>PRADIP SINGH</v>
      </c>
      <c r="BD4" s="730"/>
      <c r="BE4" s="730"/>
      <c r="BF4" s="730"/>
      <c r="BG4" s="730"/>
      <c r="BH4" s="730"/>
      <c r="BI4" s="730"/>
      <c r="BJ4" s="730"/>
      <c r="BK4" s="730"/>
      <c r="BL4" s="730"/>
      <c r="BM4" s="731"/>
      <c r="BN4" s="723"/>
      <c r="BO4" s="723"/>
      <c r="BP4" s="723"/>
      <c r="BQ4" s="352"/>
      <c r="BR4" s="735" t="str">
        <f>IF('Master sheet'!$D$14="Hindi","पर्यावरण अध्ययन","EVS")</f>
        <v>पर्यावरण अध्ययन</v>
      </c>
      <c r="BS4" s="735"/>
      <c r="BT4" s="735"/>
      <c r="BU4" s="730" t="str">
        <f>IF(AND($E$3="Nursery"),UPPER('Marks Entry Nursery'!AK3),IF(AND($E$3="LKG"),UPPER('Marks Entry LKG'!AK3),IF(AND($E$3="UKG"),UPPER('Marks Entry UKG'!AK3),"")))</f>
        <v>PUSHPENDRA JAWRA</v>
      </c>
      <c r="BV4" s="730"/>
      <c r="BW4" s="730"/>
      <c r="BX4" s="730"/>
      <c r="BY4" s="730"/>
      <c r="BZ4" s="730"/>
      <c r="CA4" s="730"/>
      <c r="CB4" s="730"/>
      <c r="CC4" s="730"/>
      <c r="CD4" s="730"/>
      <c r="CE4" s="731"/>
      <c r="CF4" s="685" t="str">
        <f>IF('Master sheet'!$D$14="Hindi","कार्यानुभव","WORK EXP.")</f>
        <v>कार्यानुभव</v>
      </c>
      <c r="CG4" s="686"/>
      <c r="CH4" s="686"/>
      <c r="CI4" s="90"/>
      <c r="CJ4" s="90"/>
      <c r="CK4" s="90"/>
      <c r="CL4" s="91"/>
      <c r="CM4" s="685" t="str">
        <f>IF('Master sheet'!$D$14="Hindi","कला शिक्षा","ART EDU.")</f>
        <v>कला शिक्षा</v>
      </c>
      <c r="CN4" s="686"/>
      <c r="CO4" s="686"/>
      <c r="CP4" s="90"/>
      <c r="CQ4" s="90"/>
      <c r="CR4" s="90"/>
      <c r="CS4" s="91"/>
      <c r="CT4" s="685" t="str">
        <f>IF('Master sheet'!$D$14="Hindi","स्वा. एवं शा. शिक्षा","HE.&amp;PH. EDU.")</f>
        <v>स्वा. एवं शा. शिक्षा</v>
      </c>
      <c r="CU4" s="686"/>
      <c r="CV4" s="686"/>
      <c r="CW4" s="90"/>
      <c r="CX4" s="90"/>
      <c r="CY4" s="90"/>
      <c r="CZ4" s="91"/>
      <c r="DA4" s="685" t="str">
        <f>IF(AND($E$3="Nursery"),UPPER('Marks Entry Nursery'!AT3),IF(AND($E$3="LKG"),UPPER('Marks Entry LKG'!AT3),IF(AND($E$3="UKG"),UPPER('Marks Entry UKG'!AT3),"")))</f>
        <v>COMPUTER</v>
      </c>
      <c r="DB4" s="686"/>
      <c r="DC4" s="686"/>
      <c r="DD4" s="732"/>
      <c r="DE4" s="685" t="str">
        <f>IF(AND($E$3="Nursery"),UPPER('Marks Entry Nursery'!AV3),IF(AND($E$3="LKG"),UPPER('Marks Entry LKG'!AV3),IF(AND($E$3="UKG"),UPPER('Marks Entry UKG'!AV3),"")))</f>
        <v>G.K.</v>
      </c>
      <c r="DF4" s="686"/>
      <c r="DG4" s="686"/>
      <c r="DH4" s="732"/>
      <c r="DI4" s="687" t="str">
        <f>IF('Master sheet'!$D$14="Hindi","कुल विषय योग","Grand Total")</f>
        <v>कुल विषय योग</v>
      </c>
      <c r="DJ4" s="694" t="str">
        <f>IF('Master sheet'!$D$14="Hindi","प्रतिशत","Percentage")</f>
        <v>प्रतिशत</v>
      </c>
      <c r="DK4" s="682" t="str">
        <f>IF('Master sheet'!$D$14="Hindi","श्रेणी ","Division")</f>
        <v xml:space="preserve">श्रेणी </v>
      </c>
      <c r="DL4" s="689" t="str">
        <f>IF('Master sheet'!$D$14="Hindi","कक्षा में स्थान","Position in the Class")</f>
        <v>कक्षा में स्थान</v>
      </c>
      <c r="DM4" s="684" t="str">
        <f>IF('Master sheet'!$D$14="Hindi","परीक्षा परिणाम","Results")</f>
        <v>परीक्षा परिणाम</v>
      </c>
      <c r="DN4" s="680" t="str">
        <f>IF('Master sheet'!$D$14="Hindi","उपस्थिति","Attendance")</f>
        <v>उपस्थिति</v>
      </c>
      <c r="DO4" s="680"/>
      <c r="DP4" s="699" t="str">
        <f>IF('Master sheet'!$D$14="Hindi","ग्रेड","Grade")</f>
        <v>ग्रेड</v>
      </c>
      <c r="DQ4" s="680" t="str">
        <f>IF('Master sheet'!$D$14="Hindi","विशेष विवरण","Specifications")</f>
        <v>विशेष विवरण</v>
      </c>
    </row>
    <row r="5" spans="1:128" ht="21" customHeight="1">
      <c r="A5" s="714" t="str">
        <f>IF('Master sheet'!D14="Hindi","क्र. स.","Sr. No. ")</f>
        <v>क्र. स.</v>
      </c>
      <c r="B5" s="708" t="str">
        <f>IF('Master sheet'!D14="Hindi","नामांक","Roll No.")</f>
        <v>नामांक</v>
      </c>
      <c r="C5" s="708" t="str">
        <f>IF('Master sheet'!D14="Hindi","कक्षा","CLASS ")</f>
        <v>कक्षा</v>
      </c>
      <c r="D5" s="708" t="str">
        <f>IF('Master sheet'!D14="Hindi","सेक्शन","Section ")</f>
        <v>सेक्शन</v>
      </c>
      <c r="E5" s="708" t="str">
        <f>IF('Master sheet'!D14="Hindi","जन्म दिनांक","Date of Birth")</f>
        <v>जन्म दिनांक</v>
      </c>
      <c r="F5" s="708" t="str">
        <f>IF('Master sheet'!D14="Hindi","प्रवेशांक","SR. NO.")</f>
        <v>प्रवेशांक</v>
      </c>
      <c r="G5" s="717" t="str">
        <f>IF('Master sheet'!D14="Hindi","विद्यार्थी का नाम","Student's Name")</f>
        <v>विद्यार्थी का नाम</v>
      </c>
      <c r="H5" s="717" t="str">
        <f>IF('Master sheet'!D14="Hindi","पिता का नाम","Father's Name")</f>
        <v>पिता का नाम</v>
      </c>
      <c r="I5" s="717" t="str">
        <f>IF('Master sheet'!D14="Hindi","माता का नाम ","Mother's Name")</f>
        <v xml:space="preserve">माता का नाम </v>
      </c>
      <c r="J5" s="95"/>
      <c r="K5" s="95"/>
      <c r="L5" s="725"/>
      <c r="M5" s="725"/>
      <c r="N5" s="725"/>
      <c r="O5" s="725"/>
      <c r="P5" s="704" t="str">
        <f>IF('Master sheet'!$D$14="Hindi","अर्द्धवार्षिक","Half Yearly")</f>
        <v>अर्द्धवार्षिक</v>
      </c>
      <c r="Q5" s="705"/>
      <c r="R5" s="706"/>
      <c r="S5" s="707" t="str">
        <f>IF('Master sheet'!$D$14="Hindi","अर्द्ध वा. तक योग","Total Till H.Y.")</f>
        <v>अर्द्ध वा. तक योग</v>
      </c>
      <c r="T5" s="704" t="str">
        <f>IF('Master sheet'!$D$14="Hindi","वार्षिक","Yearly")</f>
        <v>वार्षिक</v>
      </c>
      <c r="U5" s="705"/>
      <c r="V5" s="706"/>
      <c r="W5" s="677" t="str">
        <f>IF('Master sheet'!$D$14="Hindi","विषय कुल योग ","Subject Total")</f>
        <v xml:space="preserve">विषय कुल योग </v>
      </c>
      <c r="X5" s="678" t="s">
        <v>99</v>
      </c>
      <c r="Y5" s="678" t="s">
        <v>100</v>
      </c>
      <c r="Z5" s="678" t="s">
        <v>101</v>
      </c>
      <c r="AA5" s="678" t="s">
        <v>102</v>
      </c>
      <c r="AB5" s="678" t="s">
        <v>103</v>
      </c>
      <c r="AC5" s="682" t="str">
        <f>IF('Master sheet'!$D$14="Hindi","ग्रेड","Grade")</f>
        <v>ग्रेड</v>
      </c>
      <c r="AD5" s="725"/>
      <c r="AE5" s="725"/>
      <c r="AF5" s="725"/>
      <c r="AG5" s="725"/>
      <c r="AH5" s="704" t="str">
        <f>IF('Master sheet'!$D$14="Hindi","अर्द्धवार्षिक","Half Yearly")</f>
        <v>अर्द्धवार्षिक</v>
      </c>
      <c r="AI5" s="705"/>
      <c r="AJ5" s="706"/>
      <c r="AK5" s="707" t="str">
        <f>IF('Master sheet'!$D$14="Hindi","अर्द्ध वा. तक योग","Total Till H.Y.")</f>
        <v>अर्द्ध वा. तक योग</v>
      </c>
      <c r="AL5" s="704" t="str">
        <f>IF('Master sheet'!$D$14="Hindi","वार्षिक","Yearly")</f>
        <v>वार्षिक</v>
      </c>
      <c r="AM5" s="705"/>
      <c r="AN5" s="706"/>
      <c r="AO5" s="677" t="str">
        <f>IF('Master sheet'!$D$14="Hindi","विषय कुल योग ","Subject Total")</f>
        <v xml:space="preserve">विषय कुल योग </v>
      </c>
      <c r="AP5" s="678" t="s">
        <v>99</v>
      </c>
      <c r="AQ5" s="678" t="s">
        <v>100</v>
      </c>
      <c r="AR5" s="678" t="s">
        <v>101</v>
      </c>
      <c r="AS5" s="678" t="s">
        <v>102</v>
      </c>
      <c r="AT5" s="678" t="s">
        <v>103</v>
      </c>
      <c r="AU5" s="682" t="str">
        <f>IF('Master sheet'!$D$14="Hindi","ग्रेड","Grade")</f>
        <v>ग्रेड</v>
      </c>
      <c r="AV5" s="725"/>
      <c r="AW5" s="725"/>
      <c r="AX5" s="725"/>
      <c r="AY5" s="725"/>
      <c r="AZ5" s="704" t="str">
        <f>IF('Master sheet'!$D$14="Hindi","अर्द्धवार्षिक","Half Yearly")</f>
        <v>अर्द्धवार्षिक</v>
      </c>
      <c r="BA5" s="705"/>
      <c r="BB5" s="706"/>
      <c r="BC5" s="707" t="str">
        <f>IF('Master sheet'!$D$14="Hindi","अर्द्ध वा. तक योग","Total Till H.Y.")</f>
        <v>अर्द्ध वा. तक योग</v>
      </c>
      <c r="BD5" s="704" t="str">
        <f>IF('Master sheet'!$D$14="Hindi","वार्षिक","Yearly")</f>
        <v>वार्षिक</v>
      </c>
      <c r="BE5" s="705"/>
      <c r="BF5" s="706"/>
      <c r="BG5" s="677" t="str">
        <f>IF('Master sheet'!$D$14="Hindi","विषय कुल योग ","Subject Total")</f>
        <v xml:space="preserve">विषय कुल योग </v>
      </c>
      <c r="BH5" s="678" t="s">
        <v>99</v>
      </c>
      <c r="BI5" s="678" t="s">
        <v>100</v>
      </c>
      <c r="BJ5" s="678" t="s">
        <v>101</v>
      </c>
      <c r="BK5" s="678" t="s">
        <v>102</v>
      </c>
      <c r="BL5" s="678" t="s">
        <v>103</v>
      </c>
      <c r="BM5" s="682" t="str">
        <f>IF('Master sheet'!$D$14="Hindi","ग्रेड","Grade")</f>
        <v>ग्रेड</v>
      </c>
      <c r="BN5" s="725"/>
      <c r="BO5" s="725"/>
      <c r="BP5" s="725"/>
      <c r="BQ5" s="725"/>
      <c r="BR5" s="704" t="str">
        <f>IF('Master sheet'!$D$14="Hindi","अर्द्धवार्षिक","Half Yearly")</f>
        <v>अर्द्धवार्षिक</v>
      </c>
      <c r="BS5" s="705"/>
      <c r="BT5" s="706"/>
      <c r="BU5" s="707" t="str">
        <f>IF('Master sheet'!$D$14="Hindi","अर्द्ध वा. तक योग","Total Till H.Y.")</f>
        <v>अर्द्ध वा. तक योग</v>
      </c>
      <c r="BV5" s="704" t="str">
        <f>IF('Master sheet'!$D$14="Hindi","वार्षिक","Yearly")</f>
        <v>वार्षिक</v>
      </c>
      <c r="BW5" s="705"/>
      <c r="BX5" s="706"/>
      <c r="BY5" s="677" t="str">
        <f>IF('Master sheet'!$D$14="Hindi","विषय कुल योग ","Subject Total")</f>
        <v xml:space="preserve">विषय कुल योग </v>
      </c>
      <c r="BZ5" s="678" t="s">
        <v>99</v>
      </c>
      <c r="CA5" s="678" t="s">
        <v>100</v>
      </c>
      <c r="CB5" s="678" t="s">
        <v>101</v>
      </c>
      <c r="CC5" s="678" t="s">
        <v>102</v>
      </c>
      <c r="CD5" s="678" t="s">
        <v>103</v>
      </c>
      <c r="CE5" s="682" t="str">
        <f>IF('Master sheet'!$D$14="Hindi","ग्रेड","Grade")</f>
        <v>ग्रेड</v>
      </c>
      <c r="CF5" s="681" t="str">
        <f>IF('Master sheet'!$D$14="Hindi","अर्द्धवार्षिक","Half Yearly")</f>
        <v>अर्द्धवार्षिक</v>
      </c>
      <c r="CG5" s="681" t="str">
        <f>IF('Master sheet'!$D$14="Hindi","वार्षिक","Yearly")</f>
        <v>वार्षिक</v>
      </c>
      <c r="CH5" s="681" t="str">
        <f>IF('Master sheet'!$D$14="Hindi","योग","Total")</f>
        <v>योग</v>
      </c>
      <c r="CI5" s="678" t="s">
        <v>99</v>
      </c>
      <c r="CJ5" s="678" t="s">
        <v>100</v>
      </c>
      <c r="CK5" s="678" t="s">
        <v>102</v>
      </c>
      <c r="CL5" s="682" t="str">
        <f>IF('Master sheet'!$D$14="Hindi","ग्रेड","Grade")</f>
        <v>ग्रेड</v>
      </c>
      <c r="CM5" s="681" t="str">
        <f>IF('Master sheet'!$D$14="Hindi","अर्द्धवार्षिक","Half Yearly")</f>
        <v>अर्द्धवार्षिक</v>
      </c>
      <c r="CN5" s="681" t="str">
        <f>IF('Master sheet'!$D$14="Hindi","वार्षिक","Yearly")</f>
        <v>वार्षिक</v>
      </c>
      <c r="CO5" s="681" t="str">
        <f>IF('Master sheet'!$D$14="Hindi","योग","Total")</f>
        <v>योग</v>
      </c>
      <c r="CP5" s="678" t="s">
        <v>99</v>
      </c>
      <c r="CQ5" s="678" t="s">
        <v>100</v>
      </c>
      <c r="CR5" s="678" t="s">
        <v>102</v>
      </c>
      <c r="CS5" s="682" t="str">
        <f>IF('Master sheet'!$D$14="Hindi","ग्रेड","Grade")</f>
        <v>ग्रेड</v>
      </c>
      <c r="CT5" s="681" t="str">
        <f>IF('Master sheet'!$D$14="Hindi","अर्द्धवार्षिक","Half Yearly")</f>
        <v>अर्द्धवार्षिक</v>
      </c>
      <c r="CU5" s="681" t="str">
        <f>IF('Master sheet'!$D$14="Hindi","वार्षिक","Yearly")</f>
        <v>वार्षिक</v>
      </c>
      <c r="CV5" s="681" t="str">
        <f>IF('Master sheet'!$D$14="Hindi","योग","Total")</f>
        <v>योग</v>
      </c>
      <c r="CW5" s="678" t="s">
        <v>99</v>
      </c>
      <c r="CX5" s="678" t="s">
        <v>100</v>
      </c>
      <c r="CY5" s="678" t="s">
        <v>102</v>
      </c>
      <c r="CZ5" s="682" t="str">
        <f>IF('Master sheet'!$D$14="Hindi","ग्रेड","Grade")</f>
        <v>ग्रेड</v>
      </c>
      <c r="DA5" s="682" t="str">
        <f>IF('Master sheet'!$D$14="Hindi","अर्द्धवार्षिक","Half Yearly")</f>
        <v>अर्द्धवार्षिक</v>
      </c>
      <c r="DB5" s="682" t="str">
        <f>IF('Master sheet'!$D$14="Hindi","वार्षिक","Yearly")</f>
        <v>वार्षिक</v>
      </c>
      <c r="DC5" s="682" t="str">
        <f>IF('Master sheet'!$D$14="Hindi","योग","Total")</f>
        <v>योग</v>
      </c>
      <c r="DD5" s="682" t="str">
        <f>IF('Master sheet'!$D$14="Hindi","ग्रेड","Grade")</f>
        <v>ग्रेड</v>
      </c>
      <c r="DE5" s="682" t="str">
        <f>IF('Master sheet'!$D$14="Hindi","अर्द्धवार्षिक","Half Yearly")</f>
        <v>अर्द्धवार्षिक</v>
      </c>
      <c r="DF5" s="682" t="str">
        <f>IF('Master sheet'!$D$14="Hindi","वार्षिक","Yearly")</f>
        <v>वार्षिक</v>
      </c>
      <c r="DG5" s="682" t="str">
        <f>IF('Master sheet'!$D$14="Hindi","योग","Total")</f>
        <v>योग</v>
      </c>
      <c r="DH5" s="682" t="str">
        <f>IF('Master sheet'!$D$14="Hindi","ग्रेड","Grade")</f>
        <v>ग्रेड</v>
      </c>
      <c r="DI5" s="688">
        <v>0</v>
      </c>
      <c r="DJ5" s="695"/>
      <c r="DK5" s="692"/>
      <c r="DL5" s="690"/>
      <c r="DM5" s="684">
        <v>0</v>
      </c>
      <c r="DN5" s="680"/>
      <c r="DO5" s="680"/>
      <c r="DP5" s="700"/>
      <c r="DQ5" s="680"/>
    </row>
    <row r="6" spans="1:128" ht="82.5" customHeight="1">
      <c r="A6" s="715"/>
      <c r="B6" s="709"/>
      <c r="C6" s="709"/>
      <c r="D6" s="709"/>
      <c r="E6" s="709">
        <v>0</v>
      </c>
      <c r="F6" s="709">
        <v>0</v>
      </c>
      <c r="G6" s="718">
        <v>0</v>
      </c>
      <c r="H6" s="718">
        <v>0</v>
      </c>
      <c r="I6" s="718">
        <v>0</v>
      </c>
      <c r="J6" s="261" t="str">
        <f>IF('Master sheet'!D14="Hindi","लिंग ","Gender")</f>
        <v xml:space="preserve">लिंग </v>
      </c>
      <c r="K6" s="261" t="str">
        <f>IF('Master sheet'!D14="Hindi","वर्ग  ","Category")</f>
        <v xml:space="preserve">वर्ग  </v>
      </c>
      <c r="L6" s="262"/>
      <c r="M6" s="262"/>
      <c r="N6" s="262"/>
      <c r="O6" s="262"/>
      <c r="P6" s="262" t="str">
        <f>IF('Master sheet'!$D$14="Hindi","लिखित","Written")</f>
        <v>लिखित</v>
      </c>
      <c r="Q6" s="262" t="str">
        <f>IF('Master sheet'!$D$14="Hindi","मौखिक","Oral")</f>
        <v>मौखिक</v>
      </c>
      <c r="R6" s="262" t="str">
        <f>IF('Master sheet'!$D$14="Hindi","अर्द्ध वा. योग","H.Y. Total")</f>
        <v>अर्द्ध वा. योग</v>
      </c>
      <c r="S6" s="707"/>
      <c r="T6" s="263" t="str">
        <f>IF('Master sheet'!$D$14="Hindi","लिखित","Written")</f>
        <v>लिखित</v>
      </c>
      <c r="U6" s="263" t="str">
        <f>IF('Master sheet'!$D$14="Hindi","मौखिक","Oral")</f>
        <v>मौखिक</v>
      </c>
      <c r="V6" s="262" t="str">
        <f>IF('Master sheet'!$D$14="Hindi","वार्षिक योग","Yearly Total")</f>
        <v>वार्षिक योग</v>
      </c>
      <c r="W6" s="677"/>
      <c r="X6" s="679"/>
      <c r="Y6" s="679"/>
      <c r="Z6" s="679"/>
      <c r="AA6" s="679"/>
      <c r="AB6" s="679"/>
      <c r="AC6" s="683">
        <v>0</v>
      </c>
      <c r="AD6" s="262"/>
      <c r="AE6" s="262"/>
      <c r="AF6" s="262"/>
      <c r="AG6" s="262"/>
      <c r="AH6" s="262" t="str">
        <f>IF('Master sheet'!$D$14="Hindi","लिखित","Written")</f>
        <v>लिखित</v>
      </c>
      <c r="AI6" s="262" t="str">
        <f>IF('Master sheet'!$D$14="Hindi","मौखिक","Oral")</f>
        <v>मौखिक</v>
      </c>
      <c r="AJ6" s="262" t="str">
        <f>IF('Master sheet'!$D$14="Hindi","अर्द्ध वा. योग","H.Y. Total")</f>
        <v>अर्द्ध वा. योग</v>
      </c>
      <c r="AK6" s="707"/>
      <c r="AL6" s="263" t="str">
        <f>IF('Master sheet'!$D$14="Hindi","लिखित","Written")</f>
        <v>लिखित</v>
      </c>
      <c r="AM6" s="263" t="str">
        <f>IF('Master sheet'!$D$14="Hindi","मौखिक","Oral")</f>
        <v>मौखिक</v>
      </c>
      <c r="AN6" s="262" t="str">
        <f>IF('Master sheet'!$D$14="Hindi","वार्षिक योग","Yearly Total")</f>
        <v>वार्षिक योग</v>
      </c>
      <c r="AO6" s="677"/>
      <c r="AP6" s="679"/>
      <c r="AQ6" s="679"/>
      <c r="AR6" s="679"/>
      <c r="AS6" s="679"/>
      <c r="AT6" s="679"/>
      <c r="AU6" s="683">
        <v>0</v>
      </c>
      <c r="AV6" s="262"/>
      <c r="AW6" s="262"/>
      <c r="AX6" s="262"/>
      <c r="AY6" s="262"/>
      <c r="AZ6" s="262" t="str">
        <f>IF('Master sheet'!$D$14="Hindi","लिखित","Written")</f>
        <v>लिखित</v>
      </c>
      <c r="BA6" s="262" t="str">
        <f>IF('Master sheet'!$D$14="Hindi","मौखिक","Oral")</f>
        <v>मौखिक</v>
      </c>
      <c r="BB6" s="262" t="str">
        <f>IF('Master sheet'!$D$14="Hindi","अर्द्ध वा. योग","H.Y. Total")</f>
        <v>अर्द्ध वा. योग</v>
      </c>
      <c r="BC6" s="707"/>
      <c r="BD6" s="263" t="str">
        <f>IF('Master sheet'!$D$14="Hindi","लिखित","Written")</f>
        <v>लिखित</v>
      </c>
      <c r="BE6" s="263" t="str">
        <f>IF('Master sheet'!$D$14="Hindi","मौखिक","Oral")</f>
        <v>मौखिक</v>
      </c>
      <c r="BF6" s="262" t="str">
        <f>IF('Master sheet'!$D$14="Hindi","वार्षिक योग","Yearly Total")</f>
        <v>वार्षिक योग</v>
      </c>
      <c r="BG6" s="677"/>
      <c r="BH6" s="679"/>
      <c r="BI6" s="679"/>
      <c r="BJ6" s="679"/>
      <c r="BK6" s="679"/>
      <c r="BL6" s="679"/>
      <c r="BM6" s="683">
        <v>0</v>
      </c>
      <c r="BN6" s="262"/>
      <c r="BO6" s="262"/>
      <c r="BP6" s="262"/>
      <c r="BQ6" s="262"/>
      <c r="BR6" s="262" t="str">
        <f>IF('Master sheet'!$D$14="Hindi","लिखित","Written")</f>
        <v>लिखित</v>
      </c>
      <c r="BS6" s="262" t="str">
        <f>IF('Master sheet'!$D$14="Hindi","मौखिक","Oral")</f>
        <v>मौखिक</v>
      </c>
      <c r="BT6" s="262" t="str">
        <f>IF('Master sheet'!$D$14="Hindi","अर्द्ध वा. योग","H.Y. Total")</f>
        <v>अर्द्ध वा. योग</v>
      </c>
      <c r="BU6" s="707"/>
      <c r="BV6" s="263" t="str">
        <f>IF('Master sheet'!$D$14="Hindi","लिखित","Written")</f>
        <v>लिखित</v>
      </c>
      <c r="BW6" s="263" t="str">
        <f>IF('Master sheet'!$D$14="Hindi","मौखिक","Oral")</f>
        <v>मौखिक</v>
      </c>
      <c r="BX6" s="262" t="str">
        <f>IF('Master sheet'!$D$14="Hindi","वार्षिक योग","Yearly Total")</f>
        <v>वार्षिक योग</v>
      </c>
      <c r="BY6" s="677"/>
      <c r="BZ6" s="679"/>
      <c r="CA6" s="679"/>
      <c r="CB6" s="679"/>
      <c r="CC6" s="679"/>
      <c r="CD6" s="679"/>
      <c r="CE6" s="683">
        <v>0</v>
      </c>
      <c r="CF6" s="681"/>
      <c r="CG6" s="681"/>
      <c r="CH6" s="681">
        <v>0</v>
      </c>
      <c r="CI6" s="679"/>
      <c r="CJ6" s="679"/>
      <c r="CK6" s="679"/>
      <c r="CL6" s="683">
        <v>0</v>
      </c>
      <c r="CM6" s="681"/>
      <c r="CN6" s="681"/>
      <c r="CO6" s="681">
        <v>0</v>
      </c>
      <c r="CP6" s="679"/>
      <c r="CQ6" s="679"/>
      <c r="CR6" s="679"/>
      <c r="CS6" s="683">
        <v>0</v>
      </c>
      <c r="CT6" s="681"/>
      <c r="CU6" s="681"/>
      <c r="CV6" s="681">
        <v>0</v>
      </c>
      <c r="CW6" s="679"/>
      <c r="CX6" s="679"/>
      <c r="CY6" s="679"/>
      <c r="CZ6" s="683">
        <v>0</v>
      </c>
      <c r="DA6" s="693"/>
      <c r="DB6" s="693"/>
      <c r="DC6" s="693"/>
      <c r="DD6" s="693"/>
      <c r="DE6" s="693"/>
      <c r="DF6" s="693"/>
      <c r="DG6" s="693"/>
      <c r="DH6" s="693"/>
      <c r="DI6" s="688">
        <v>0</v>
      </c>
      <c r="DJ6" s="695"/>
      <c r="DK6" s="692"/>
      <c r="DL6" s="690"/>
      <c r="DM6" s="684">
        <v>0</v>
      </c>
      <c r="DN6" s="264" t="str">
        <f>IF('Master sheet'!$D$14="Hindi","कुल कार्य दिवस","Total Meeting")</f>
        <v>कुल कार्य दिवस</v>
      </c>
      <c r="DO6" s="697" t="str">
        <f>IF('Master sheet'!$D$14="Hindi","कुल उपस्थिति","Total Attendance")</f>
        <v>कुल उपस्थिति</v>
      </c>
      <c r="DP6" s="700"/>
      <c r="DQ6" s="680"/>
    </row>
    <row r="7" spans="1:128" s="104" customFormat="1" ht="18.75" customHeight="1">
      <c r="A7" s="716"/>
      <c r="B7" s="710"/>
      <c r="C7" s="710"/>
      <c r="D7" s="710"/>
      <c r="E7" s="710"/>
      <c r="F7" s="710"/>
      <c r="G7" s="719"/>
      <c r="H7" s="719"/>
      <c r="I7" s="719"/>
      <c r="J7" s="96"/>
      <c r="K7" s="96"/>
      <c r="L7" s="100"/>
      <c r="M7" s="100"/>
      <c r="N7" s="100"/>
      <c r="O7" s="101"/>
      <c r="P7" s="100">
        <f>IF(AND($E$3="Nursery"),'Marks Entry Nursery'!O6,IF(AND($E$3="LKG"),'Marks Entry LKG'!O6,IF(AND($E$3="UKG"),'Marks Entry UKG'!O6,"")))</f>
        <v>30</v>
      </c>
      <c r="Q7" s="100">
        <f>IF(AND($E$3="Nursery"),'Marks Entry Nursery'!P6,IF(AND($E$3="LKG"),'Marks Entry LKG'!P6,IF(AND($E$3="UKG"),'Marks Entry UKG'!P6,"")))</f>
        <v>70</v>
      </c>
      <c r="R7" s="399">
        <f>IF(AND(P7="",Q7=""),"",IF(AND(Q7="NA",P7="NA"),"NA",SUM(P7:Q7)))</f>
        <v>100</v>
      </c>
      <c r="S7" s="101">
        <f>IF(AND(O7="NA",R7="NA"),"NA",SUM(O7,R7))</f>
        <v>100</v>
      </c>
      <c r="T7" s="100">
        <f>IF(AND($E$3="Nursery"),'Marks Entry Nursery'!Q6,IF(AND($E$3="LKG"),'Marks Entry LKG'!Q6,IF(AND($E$3="UKG"),'Marks Entry UKG'!Q6,"")))</f>
        <v>30</v>
      </c>
      <c r="U7" s="100">
        <f>IF(AND($E$3="Nursery"),'Marks Entry Nursery'!R6,IF(AND($E$3="LKG"),'Marks Entry LKG'!R6,IF(AND($E$3="UKG"),'Marks Entry UKG'!R6,"")))</f>
        <v>70</v>
      </c>
      <c r="V7" s="355">
        <f>IF(AND(T7="",U7=""),"",SUM(T7:U7))</f>
        <v>100</v>
      </c>
      <c r="W7" s="101">
        <f>IF(V7="","",SUM(S7,V7))</f>
        <v>200</v>
      </c>
      <c r="X7" s="103"/>
      <c r="Y7" s="103"/>
      <c r="Z7" s="103"/>
      <c r="AA7" s="103"/>
      <c r="AB7" s="103"/>
      <c r="AC7" s="58"/>
      <c r="AD7" s="100"/>
      <c r="AE7" s="100"/>
      <c r="AF7" s="100"/>
      <c r="AG7" s="101"/>
      <c r="AH7" s="100">
        <f>IF(AND($E$3="Nursery"),'Marks Entry Nursery'!V6,IF(AND($E$3="LKG"),'Marks Entry LKG'!V6,IF(AND($E$3="UKG"),'Marks Entry UKG'!V6,"")))</f>
        <v>15</v>
      </c>
      <c r="AI7" s="100">
        <f>IF(AND($E$3="Nursery"),'Marks Entry Nursery'!W6,IF(AND($E$3="LKG"),'Marks Entry LKG'!W6,IF(AND($E$3="UKG"),'Marks Entry UKG'!W6,"")))</f>
        <v>35</v>
      </c>
      <c r="AJ7" s="399">
        <f>IF(AND(AH7="",AI7=""),"",IF(AND(AI7="NA",AH7="NA"),"NA",SUM(AH7:AI7)))</f>
        <v>50</v>
      </c>
      <c r="AK7" s="101">
        <f>IF(AND(AG7="NA",AJ7="NA"),"NA",SUM(AG7,AJ7))</f>
        <v>50</v>
      </c>
      <c r="AL7" s="100">
        <f>IF(AND($E$3="Nursery"),'Marks Entry Nursery'!X6,IF(AND($E$3="LKG"),'Marks Entry LKG'!X6,IF(AND($E$3="UKG"),'Marks Entry UKG'!X6,"")))</f>
        <v>15</v>
      </c>
      <c r="AM7" s="100">
        <f>IF(AND($E$3="Nursery"),'Marks Entry Nursery'!Y6,IF(AND($E$3="LKG"),'Marks Entry LKG'!Y6,IF(AND($E$3="UKG"),'Marks Entry UKG'!Y6,"")))</f>
        <v>35</v>
      </c>
      <c r="AN7" s="355">
        <f>IF(AND(AL7="",AM7=""),"",SUM(AL7:AM7))</f>
        <v>50</v>
      </c>
      <c r="AO7" s="101">
        <f>IF(AN7="","",SUM(AK7,AN7))</f>
        <v>100</v>
      </c>
      <c r="AP7" s="101"/>
      <c r="AQ7" s="103"/>
      <c r="AR7" s="103"/>
      <c r="AS7" s="103"/>
      <c r="AT7" s="103"/>
      <c r="AU7" s="58"/>
      <c r="AV7" s="100"/>
      <c r="AW7" s="100"/>
      <c r="AX7" s="100"/>
      <c r="AY7" s="101"/>
      <c r="AZ7" s="100">
        <f>IF(AND($E$3="Nursery"),'Marks Entry Nursery'!AC6,IF(AND($E$3="LKG"),'Marks Entry LKG'!AC6,IF(AND($E$3="UKG"),'Marks Entry UKG'!AC6,"")))</f>
        <v>30</v>
      </c>
      <c r="BA7" s="100">
        <f>IF(AND($E$3="Nursery"),'Marks Entry Nursery'!AD6,IF(AND($E$3="LKG"),'Marks Entry LKG'!AD6,IF(AND($E$3="UKG"),'Marks Entry UKG'!AD6,"")))</f>
        <v>70</v>
      </c>
      <c r="BB7" s="399">
        <f>IF(AND(AZ7="",BA7=""),"",IF(AND(BA7="NA",AZ7="NA"),"NA",SUM(AZ7:BA7)))</f>
        <v>100</v>
      </c>
      <c r="BC7" s="101">
        <f>IF(AND(AY7="NA",BB7="NA"),"NA",SUM(AY7,BB7))</f>
        <v>100</v>
      </c>
      <c r="BD7" s="100">
        <f>IF(AND($E$3="Nursery"),'Marks Entry Nursery'!AE6,IF(AND($E$3="LKG"),'Marks Entry LKG'!AE6,IF(AND($E$3="UKG"),'Marks Entry UKG'!AE6,"")))</f>
        <v>30</v>
      </c>
      <c r="BE7" s="100">
        <f>IF(AND($E$3="Nursery"),'Marks Entry Nursery'!AF6,IF(AND($E$3="LKG"),'Marks Entry LKG'!AF6,IF(AND($E$3="UKG"),'Marks Entry UKG'!AF6,"")))</f>
        <v>70</v>
      </c>
      <c r="BF7" s="355">
        <f>IF(AND(BD7="",BE7=""),"",SUM(BD7:BE7))</f>
        <v>100</v>
      </c>
      <c r="BG7" s="101">
        <f>IF(BF7="","",SUM(BC7,BF7))</f>
        <v>200</v>
      </c>
      <c r="BH7" s="101"/>
      <c r="BI7" s="103"/>
      <c r="BJ7" s="103"/>
      <c r="BK7" s="103"/>
      <c r="BL7" s="103"/>
      <c r="BM7" s="58"/>
      <c r="BN7" s="100"/>
      <c r="BO7" s="100"/>
      <c r="BP7" s="100"/>
      <c r="BQ7" s="101"/>
      <c r="BR7" s="100">
        <f>IF(AND($E$3="Nursery"),'Marks Entry Nursery'!AJ6,IF(AND($E$3="LKG"),'Marks Entry LKG'!AJ6,IF(AND($E$3="UKG"),'Marks Entry UKG'!AJ6,"")))</f>
        <v>50</v>
      </c>
      <c r="BS7" s="100">
        <f>IF(AND($E$3="Nursery"),'Marks Entry Nursery'!AK6,IF(AND($E$3="LKG"),'Marks Entry LKG'!AK6,IF(AND($E$3="UKG"),'Marks Entry UKG'!AK6,"")))</f>
        <v>0</v>
      </c>
      <c r="BT7" s="399">
        <f>IF(AND(BR7="",BS7=""),"",IF(AND(BS7="NA",BR7="NA"),"NA",SUM(BR7:BS7)))</f>
        <v>50</v>
      </c>
      <c r="BU7" s="101">
        <f>IF(AND(BQ7="NA",BT7="NA"),"NA",SUM(BQ7,BT7))</f>
        <v>50</v>
      </c>
      <c r="BV7" s="100">
        <f>IF(AND($E$3="Nursery"),'Marks Entry Nursery'!AL6,IF(AND($E$3="LKG"),'Marks Entry LKG'!AL6,IF(AND($E$3="UKG"),'Marks Entry UKG'!AL6,"")))</f>
        <v>50</v>
      </c>
      <c r="BW7" s="100">
        <f>IF(AND($E$3="Nursery"),'Marks Entry Nursery'!AM6,IF(AND($E$3="LKG"),'Marks Entry LKG'!AM6,IF(AND($E$3="UKG"),'Marks Entry UKG'!AM6,"")))</f>
        <v>0</v>
      </c>
      <c r="BX7" s="355">
        <f>IF(AND(BV7="",BW7=""),"",SUM(BV7:BW7))</f>
        <v>50</v>
      </c>
      <c r="BY7" s="101">
        <f>IF(BX7="","",SUM(BU7,BX7))</f>
        <v>100</v>
      </c>
      <c r="BZ7" s="101"/>
      <c r="CA7" s="103"/>
      <c r="CB7" s="103"/>
      <c r="CC7" s="103"/>
      <c r="CD7" s="103"/>
      <c r="CE7" s="58"/>
      <c r="CF7" s="62">
        <f>IF(AND($E$3="Nursery"),'Marks Entry Nursery'!AN6,IF(AND($E$3="LKG"),'Marks Entry LKG'!AN6,IF(AND($E$3="UKG"),'Marks Entry UKG'!AN6,"")))</f>
        <v>25</v>
      </c>
      <c r="CG7" s="62">
        <f>IF(AND($E$3="Nursery"),'Marks Entry Nursery'!AO6,IF(AND($E$3="LKG"),'Marks Entry LKG'!AO6,IF(AND($E$3="UKG"),'Marks Entry UKG'!AO6,"")))</f>
        <v>25</v>
      </c>
      <c r="CH7" s="355">
        <f>IF(AND(CF7="",CG7=""),"",SUM(CF7:CG7))</f>
        <v>50</v>
      </c>
      <c r="CI7" s="102"/>
      <c r="CJ7" s="102"/>
      <c r="CK7" s="102"/>
      <c r="CL7" s="60"/>
      <c r="CM7" s="62">
        <f>IF(AND($E$3="Nursery"),'Marks Entry Nursery'!AP6,IF(AND($E$3="LKG"),'Marks Entry LKG'!AP6,IF(AND($E$3="UKG"),'Marks Entry UKG'!AP6,"")))</f>
        <v>25</v>
      </c>
      <c r="CN7" s="62">
        <f>IF(AND($E$3="Nursery"),'Marks Entry Nursery'!AQ6,IF(AND($E$3="LKG"),'Marks Entry LKG'!AQ6,IF(AND($E$3="UKG"),'Marks Entry UKG'!AQ6,"")))</f>
        <v>25</v>
      </c>
      <c r="CO7" s="355">
        <f>IF(AND(CM7="",CN7=""),"",SUM(CM7:CN7))</f>
        <v>50</v>
      </c>
      <c r="CP7" s="102"/>
      <c r="CQ7" s="102"/>
      <c r="CR7" s="102"/>
      <c r="CS7" s="60"/>
      <c r="CT7" s="62">
        <f>IF(AND($E$3="Nursery"),'Marks Entry Nursery'!AR6,IF(AND($E$3="LKG"),'Marks Entry LKG'!AR6,IF(AND($E$3="UKG"),'Marks Entry UKG'!AR6,"")))</f>
        <v>50</v>
      </c>
      <c r="CU7" s="62">
        <f>IF(AND($E$3="Nursery"),'Marks Entry Nursery'!AS6,IF(AND($E$3="LKG"),'Marks Entry LKG'!AS6,IF(AND($E$3="UKG"),'Marks Entry UKG'!AS6,"")))</f>
        <v>50</v>
      </c>
      <c r="CV7" s="102">
        <f>IF(AND(CT7="",CU7=""),"",SUM(CT7:CU7))</f>
        <v>100</v>
      </c>
      <c r="CW7" s="102"/>
      <c r="CX7" s="102"/>
      <c r="CY7" s="102"/>
      <c r="CZ7" s="60"/>
      <c r="DA7" s="354">
        <f>IF(AND($E$3="Nursery"),'Marks Entry Nursery'!AT6,IF(AND($E$3="LKG"),'Marks Entry LKG'!AT6,IF(AND($E$3="UKG"),'Marks Entry UKG'!AT6,"")))</f>
        <v>50</v>
      </c>
      <c r="DB7" s="354">
        <f>IF(AND($E$3="Nursery"),'Marks Entry Nursery'!AU6,IF(AND($E$3="LKG"),'Marks Entry LKG'!AU6,IF(AND($E$3="UKG"),'Marks Entry UKG'!AU6,"")))</f>
        <v>50</v>
      </c>
      <c r="DC7" s="355">
        <f>IF(AND(DA7="",DB7=""),"",SUM(DA7:DB7))</f>
        <v>100</v>
      </c>
      <c r="DD7" s="354"/>
      <c r="DE7" s="354">
        <f>IF(AND($E$3="Nursery"),'Marks Entry Nursery'!AV6,IF(AND($E$3="LKG"),'Marks Entry LKG'!AV6,IF(AND($E$3="UKG"),'Marks Entry UKG'!AV6,"")))</f>
        <v>50</v>
      </c>
      <c r="DF7" s="354">
        <f>IF(AND($E$3="Nursery"),'Marks Entry Nursery'!AW6,IF(AND($E$3="LKG"),'Marks Entry LKG'!AW6,IF(AND($E$3="UKG"),'Marks Entry UKG'!AW6,"")))</f>
        <v>50</v>
      </c>
      <c r="DG7" s="355">
        <f>IF(AND(DE7="",DF7=""),"",SUM(DE7:DF7))</f>
        <v>100</v>
      </c>
      <c r="DH7" s="353"/>
      <c r="DI7" s="59">
        <f>IF(E3="","",SUM(W7,AO7,BG7))</f>
        <v>500</v>
      </c>
      <c r="DJ7" s="696"/>
      <c r="DK7" s="693"/>
      <c r="DL7" s="691"/>
      <c r="DM7" s="684">
        <v>0</v>
      </c>
      <c r="DN7" s="61" t="str">
        <f>IF(AND($E$3="1st"),'Marks Entry Nursery'!AX6,IF(AND($E$3="2nd"),'Marks Entry LKG'!AX6,""))</f>
        <v/>
      </c>
      <c r="DO7" s="698"/>
      <c r="DP7" s="701"/>
      <c r="DQ7" s="680"/>
    </row>
    <row r="8" spans="1:128" ht="18.95" customHeight="1">
      <c r="A8" s="56">
        <v>1</v>
      </c>
      <c r="B8" s="260">
        <f>IF(OR(DX8=0,DX8=""),"",IF(AND($E$3="Nursery"),'Marks Entry Nursery'!I7,IF(AND($E$3="LKG"),'Marks Entry LKG'!I7,IF(AND($E$3="UKG"),'Marks Entry UKG'!I7,""))))</f>
        <v>301</v>
      </c>
      <c r="C8" s="57" t="str">
        <f>IF(OR($B8=0,$B8=""),"",IF(AND($E$3="Nursery"),'Marks Entry Nursery'!B7,IF(AND($E$3="LKG"),'Marks Entry LKG'!B7,IF(AND($E$3="UKG"),'Marks Entry UKG'!B7,""))))</f>
        <v>PP+5</v>
      </c>
      <c r="D8" s="57" t="str">
        <f>IF(OR($B8=0,$B8=""),"",IF(AND($E$3="Nursery"),'Marks Entry Nursery'!C7,IF(AND($E$3="LKG"),'Marks Entry LKG'!C7,IF(AND($E$3="UKG"),'Marks Entry UKG'!C7,""))))</f>
        <v>A</v>
      </c>
      <c r="E8" s="401" t="str">
        <f>IF(OR(B8=0,B8=""),"",IF(AND($E$3="Nursery"),'Marks Entry Nursery'!E7,IF(AND($E$3="LKG"),'Marks Entry LKG'!E7,IF(AND($E$3="UKG"),'Marks Entry UKG'!E7,""))))</f>
        <v>28-10-2014</v>
      </c>
      <c r="F8" s="259">
        <f>IF(OR(B8=0,B8=""),"",IF(AND($E$3="Nursery"),'Marks Entry Nursery'!D7,IF(AND($E$3="LKG"),'Marks Entry LKG'!D7,IF(AND($E$3="UKG"),'Marks Entry UKG'!D7,""))))</f>
        <v>936</v>
      </c>
      <c r="G8" s="406" t="str">
        <f>IF(OR($B8=0,$B8=""),"",IF(AND($E$3="Nursery"),'Marks Entry Nursery'!F7,IF(AND($E$3="LKG"),'Marks Entry LKG'!F7,IF(AND($E$3="UKG"),'Marks Entry UKG'!F7,""))))</f>
        <v>AAKIFA BANO</v>
      </c>
      <c r="H8" s="406" t="str">
        <f>IF(OR($B8=0,$B8=""),"",IF(AND($E$3="Nursery"),'Marks Entry Nursery'!G7,IF(AND($E$3="LKG"),'Marks Entry LKG'!G7,IF(AND($E$3="UKG"),'Marks Entry UKG'!G7,""))))</f>
        <v>SHABBIR MOHAMMAD</v>
      </c>
      <c r="I8" s="406" t="str">
        <f>IF(OR($B8=0,$B8=""),"",IF(AND($E$3="Nursery"),'Marks Entry Nursery'!H7,IF(AND($E$3="LKG"),'Marks Entry LKG'!H7,IF(AND($E$3="UKG"),'Marks Entry UKG'!H7,""))))</f>
        <v>HEENA KOUSER</v>
      </c>
      <c r="J8" s="228" t="str">
        <f>IF(OR($B8=0,$B8=""),"",IF(AND($E$3="Nursery"),'Marks Entry Nursery'!J7,IF(AND($E$3="LKG"),'Marks Entry LKG'!J7,IF(AND($E$3="UKG"),'Marks Entry UKG'!J7,""))))</f>
        <v>F</v>
      </c>
      <c r="K8" s="228" t="str">
        <f>IF(OR($B8=0,$B8=""),"",IF(AND($E$3="Nursery"),'Marks Entry Nursery'!K7,IF(AND($E$3="LKG"),'Marks Entry LKG'!K7,IF(AND($E$3="UKG"),'Marks Entry UKG'!K7,""))))</f>
        <v>OBC</v>
      </c>
      <c r="L8" s="105"/>
      <c r="M8" s="105"/>
      <c r="N8" s="105"/>
      <c r="O8" s="51"/>
      <c r="P8" s="105">
        <f>IF(OR($B8=0,$B8=""),"",IF(AND($E$3="Nursery"),'Marks Entry Nursery'!O7,IF(AND($E$3="LKG"),'Marks Entry LKG'!O7,IF(AND($E$3="UKG"),'Marks Entry UKG'!O7,""))))</f>
        <v>25</v>
      </c>
      <c r="Q8" s="105">
        <f>IF(OR($B8=0,$B8=""),"",IF(AND($E$3="Nursery"),'Marks Entry Nursery'!P7,IF(AND($E$3="LKG"),'Marks Entry LKG'!P7,IF(AND($E$3="UKG"),'Marks Entry UKG'!P7,""))))</f>
        <v>62</v>
      </c>
      <c r="R8" s="54">
        <f>IF(AND(P8="",Q8=""),"",IF(AND(P8="NA",Q8="NA"),"NA",IF(AND(P8="AB",Q8="AB"),"AB",SUM(P8:Q8))))</f>
        <v>87</v>
      </c>
      <c r="S8" s="51">
        <f>IF(AND(O8="NA",R8="NA"),"NA",IF(AND(O8="AB",R8="AB"),"AB",SUM(O8,R8)))</f>
        <v>87</v>
      </c>
      <c r="T8" s="105">
        <f>IF(OR($B8=0,$B8=""),"",IF(AND($E$3="Nursery"),'Marks Entry Nursery'!Q7,IF(AND($E$3="LKG"),'Marks Entry LKG'!Q7,IF(AND($E$3="UKG"),'Marks Entry UKG'!Q7,""))))</f>
        <v>29</v>
      </c>
      <c r="U8" s="105">
        <f>IF(OR($B8=0,$B8=""),"",IF(AND($E$3="Nursery"),'Marks Entry Nursery'!R7,IF(AND($E$3="LKG"),'Marks Entry LKG'!R7,IF(AND($E$3="UKG"),'Marks Entry UKG'!R7,""))))</f>
        <v>25</v>
      </c>
      <c r="V8" s="55">
        <f>IF(AND(T8="",U8=""),"",IF(AND(T8="AB",U8="AB"),"AB",SUM(T8:U8)))</f>
        <v>54</v>
      </c>
      <c r="W8" s="51">
        <f>IF(V8="","",IF(AND(S8="AB",V8="AB"),"AB",SUM(S8,V8)))</f>
        <v>141</v>
      </c>
      <c r="X8" s="89">
        <f>COUNTIF(L8:N8,"NA")*10+(COUNTIF(L8:N8,"ML")*10)+(COUNTIF(P8,"ML")*50)+(COUNTIF(Q8,"ML")*20)+(COUNTIF(T8,"ML")*70)+(COUNTIF(U8,"ML")*30)</f>
        <v>0</v>
      </c>
      <c r="Y8" s="89">
        <f>IF(OR(B8="NSO",B8=0,B8=""),"",IF(AND(P8="",T8=""),"",IF(AND(P8="",Q8=""),70-X8,IF(AND(T8="",U8=""),100-X8,200-X8))))</f>
        <v>200</v>
      </c>
      <c r="Z8" s="89" t="str">
        <f>IF(AND(OR(L8="ab",L8="ml"),OR(M8="ab",M8="ml"),OR(P8="ab",P8="ml")),"AB",IF(AND(OR(L8="ab",L8="ml"),OR(P8="ab",P8="ml"),OR(T8="ab",T8="ml")),"AB",IF(AND(OR(M8="ab",M8="ml"),OR(N8="ab",N8="ml"),OR(P8="ab",P8="ml")),"AB",IF(AND(OR(M8="ab",M8="ml"),OR(N8="ab",N8="ml"),OR(T8="ab",T8="ml")),"AB",""))))</f>
        <v/>
      </c>
      <c r="AA8" s="89" t="str">
        <f>IF(OR(B8="NSO",B8="",T8=""),"",IF(OR(Z8="AB",T8="ab"),"AB",IF(T8="ML","RE",IF(AND(W8&gt;=36%*Y8,T8&gt;=14),"P",IF(AND(W8&gt;=34%*Y8,T8&gt;=14),"G2",IF(AND(W8&gt;=31%*Y8,T8&gt;=14),"G1",IF(AND(W8&gt;=25%*Y8,T8&gt;=14),"S","F")))))))</f>
        <v>P</v>
      </c>
      <c r="AB8" s="89" t="str">
        <f>IF(OR(AA8="",AA8=0,AA8="S",AA8="RE",AA8="F",AA8="AB"),"",IF(W8&gt;=75%*Y8,"D",IF(W8&gt;=60%*Y8,"I",IF(W8&gt;=48%*Y8,"II",IF(W8&gt;=36%*Y8,"III","")))))</f>
        <v>I</v>
      </c>
      <c r="AC8" s="93" t="str">
        <f>IF(W8="","",IF(OR(AA8="",AA8=0,AA8="RE",AA8="AB"),"",IF(W8&gt;85%*Y8,"A",IF(W8&gt;70%*Y8,"B",IF(W8&gt;50%*Y8,"C",IF(W8&gt;30%*Y8,"D","E"))))))</f>
        <v>B</v>
      </c>
      <c r="AD8" s="105"/>
      <c r="AE8" s="105"/>
      <c r="AF8" s="105"/>
      <c r="AG8" s="51"/>
      <c r="AH8" s="105">
        <f>IF(OR($B8=0,$B8=""),"",IF(AND($E$3="Nursery"),'Marks Entry Nursery'!V7,IF(AND($E$3="LKG"),'Marks Entry LKG'!V7,IF(AND($E$3="UKG"),'Marks Entry UKG'!V7,""))))</f>
        <v>15</v>
      </c>
      <c r="AI8" s="105">
        <f>IF(OR($B8=0,$B8=""),"",IF(AND($E$3="Nursery"),'Marks Entry Nursery'!W7,IF(AND($E$3="LKG"),'Marks Entry LKG'!W7,IF(AND($E$3="UKG"),'Marks Entry UKG'!W7,""))))</f>
        <v>30</v>
      </c>
      <c r="AJ8" s="54">
        <f>IF(AND(AH8="",AI8=""),"",IF(AND(AH8="NA",AI8="NA"),"NA",IF(AND(AH8="AB",AI8="AB"),"AB",SUM(AH8:AI8))))</f>
        <v>45</v>
      </c>
      <c r="AK8" s="51">
        <f>IF(AND(AG8="NA",AJ8="NA"),"NA",IF(AND(AG8="AB",AJ8="AB"),"AB",SUM(AG8,AJ8)))</f>
        <v>45</v>
      </c>
      <c r="AL8" s="105">
        <f>IF(OR($B8=0,$B8=""),"",IF(AND($E$3="Nursery"),'Marks Entry Nursery'!X7,IF(AND($E$3="LKG"),'Marks Entry LKG'!X7,IF(AND($E$3="UKG"),'Marks Entry UKG'!X7,""))))</f>
        <v>10</v>
      </c>
      <c r="AM8" s="105">
        <f>IF(OR($B8=0,$B8=""),"",IF(AND($E$3="Nursery"),'Marks Entry Nursery'!Y7,IF(AND($E$3="LKG"),'Marks Entry LKG'!Y7,IF(AND($E$3="UKG"),'Marks Entry UKG'!Y7,""))))</f>
        <v>30</v>
      </c>
      <c r="AN8" s="55">
        <f>IF(AND(AL8="",AM8=""),"",IF(AND(AL8="AB",AM8="AB"),"AB",SUM(AL8:AM8)))</f>
        <v>40</v>
      </c>
      <c r="AO8" s="51">
        <f>IF(AN8="","",IF(AND(AK8="AB",AN8="AB"),"AB",SUM(AK8,AN8)))</f>
        <v>85</v>
      </c>
      <c r="AP8" s="89">
        <f>COUNTIF(AD8:AF8,"NA")*10+(COUNTIF(AD8:AF8,"ML")*10)+(COUNTIF(AH8,"ML")*50)+(COUNTIF(AI8,"ML")*20)+(COUNTIF(AL8,"ML")*70)+(COUNTIF(AM8,"ML")*30)</f>
        <v>0</v>
      </c>
      <c r="AQ8" s="89">
        <f>IF(OR(B8="NSO",B8=0,B8=""),"",IF(AND(AH8="",AL8=""),"",IF(AND(AH8="",AI8=""),500-AP8,IF(AND(AL8="",AM8=""),50-AP8,100-AP8))))</f>
        <v>100</v>
      </c>
      <c r="AR8" s="89" t="str">
        <f>IF(AND(OR(AD8="ab",AD8="ml"),OR(AE8="ab",AE8="ml"),OR(AH8="ab",AH8="ml")),"AB",IF(AND(OR(AD8="ab",AD8="ml"),OR(AH8="ab",AH8="ml"),OR(AL8="ab",AL8="ml")),"AB",IF(AND(OR(AE8="ab",AE8="ml"),OR(AF8="ab",AF8="ml"),OR(AH8="ab",AH8="ml")),"AB",IF(AND(OR(AE8="ab",AE8="ml"),OR(AF8="ab",AF8="ml"),OR(AL8="ab",AL8="ml")),"AB",""))))</f>
        <v/>
      </c>
      <c r="AS8" s="89" t="str">
        <f>IF(OR(B8="NSO",B8="",AL8=""),"",IF(OR(AR8="AB",AL8="ab"),"AB",IF(AL8="ML","RE",IF(AND(AO8&gt;=36%*AQ8,AL8&gt;=$AL$7*20%),"P",IF(AND(AO8&gt;=34%*AQ8,AL8&gt;=$AL$7*20%),"G2",IF(AND(AO8&gt;=31%*AQ8,AL8&gt;=$AL$7*20%),"G1",IF(AND(AO8&gt;=25%*AQ8,AL8&gt;=$AL$7*20%),"S","F")))))))</f>
        <v>P</v>
      </c>
      <c r="AT8" s="89" t="str">
        <f>IF(OR(AS8="",AS8=0,AS8="S",AS8="RE",AS8="F",AS8="AB"),"",IF(AO8&gt;=75%*AQ8,"D",IF(AO8&gt;=60%*AQ8,"I",IF(AO8&gt;=48%*AQ8,"II",IF(AO8&gt;=36%*AQ8,"III","")))))</f>
        <v>D</v>
      </c>
      <c r="AU8" s="93" t="str">
        <f>IF(AO8="","",IF(OR(AS8="",AS8=0,AS8="RE",AS8="AB"),"",IF(AO8&gt;85%*AQ8,"A",IF(AO8&gt;70%*AQ8,"B",IF(AO8&gt;50%*AQ8,"C",IF(AO8&gt;30%*AQ8,"D","E"))))))</f>
        <v>B</v>
      </c>
      <c r="AV8" s="105"/>
      <c r="AW8" s="105"/>
      <c r="AX8" s="105"/>
      <c r="AY8" s="51"/>
      <c r="AZ8" s="105">
        <f>IF(OR($B8=0,$B8=""),"",IF(AND($E$3="Nursery"),'Marks Entry Nursery'!AC7,IF(AND($E$3="LKG"),'Marks Entry LKG'!AC7,IF(AND($E$3="UKG"),'Marks Entry UKG'!AC7,""))))</f>
        <v>22</v>
      </c>
      <c r="BA8" s="105">
        <f>IF(OR($B8=0,$B8=""),"",IF(AND($E$3="Nursery"),'Marks Entry Nursery'!AD7,IF(AND($E$3="LKG"),'Marks Entry LKG'!AD7,IF(AND($E$3="UKG"),'Marks Entry UKG'!AD7,""))))</f>
        <v>64</v>
      </c>
      <c r="BB8" s="54">
        <f>IF(AND(AZ8="",BA8=""),"",IF(AND(AZ8="NA",BA8="NA"),"NA",IF(AND(AZ8="AB",BA8="AB"),"AB",SUM(AZ8:BA8))))</f>
        <v>86</v>
      </c>
      <c r="BC8" s="51">
        <f>IF(AND(AY8="NA",BB8="NA"),"NA",IF(AND(AY8="AB",BB8="AB"),"AB",SUM(AY8,BB8)))</f>
        <v>86</v>
      </c>
      <c r="BD8" s="105">
        <f>IF(OR($B8=0,$B8=""),"",IF(AND($E$3="Nursery"),'Marks Entry Nursery'!AE7,IF(AND($E$3="LKG"),'Marks Entry LKG'!AE7,IF(AND($E$3="UKG"),'Marks Entry UKG'!AE7,""))))</f>
        <v>21</v>
      </c>
      <c r="BE8" s="105">
        <f>IF(OR($B8=0,$B8=""),"",IF(AND($E$3="Nursery"),'Marks Entry Nursery'!AF7,IF(AND($E$3="LKG"),'Marks Entry LKG'!AF7,IF(AND($E$3="UKG"),'Marks Entry UKG'!AF7,""))))</f>
        <v>56</v>
      </c>
      <c r="BF8" s="55">
        <f>IF(AND(BD8="",BE8=""),"",IF(AND(BD8="AB",BE8="AB"),"AB",SUM(BD8:BE8)))</f>
        <v>77</v>
      </c>
      <c r="BG8" s="51">
        <f>IF(BF8="","",IF(AND(BC8="AB",BF8="AB"),"AB",SUM(BC8,BF8)))</f>
        <v>163</v>
      </c>
      <c r="BH8" s="89">
        <f>COUNTIF(AV8:AX8,"NA")*10+(COUNTIF(AV8:AX8,"ML")*10)+(COUNTIF(AZ8,"ML")*50)+(COUNTIF(BA8,"ML")*20)+(COUNTIF(BD8,"ML")*70)+(COUNTIF(BE8,"ML")*30)</f>
        <v>0</v>
      </c>
      <c r="BI8" s="89">
        <f>IF(OR(B8="NSO",B8=0,B8=""),"",IF(AND(AZ8="",BD8=""),"",IF(AND(AZ8="",BA8=""),70-BH8,IF(AND(BD8="",BE8=""),100-BH8,200-BH8))))</f>
        <v>200</v>
      </c>
      <c r="BJ8" s="89" t="str">
        <f>IF(AND(OR(AV8="ab",AV8="ml"),OR(AW8="ab",AW8="ml"),OR(AZ8="ab",AZ8="ml")),"AB",IF(AND(OR(AV8="ab",AV8="ml"),OR(AZ8="ab",AZ8="ml"),OR(BD8="ab",BD8="ml")),"AB",IF(AND(OR(AW8="ab",AW8="ml"),OR(AX8="ab",AX8="ml"),OR(AZ8="ab",AZ8="ml")),"AB",IF(AND(OR(AW8="ab",AW8="ml"),OR(AX8="ab",AX8="ml"),OR(BD8="ab",BD8="ml")),"AB",""))))</f>
        <v/>
      </c>
      <c r="BK8" s="89" t="str">
        <f>IF(OR(B8="NSO",B8="",BD8=""),"",IF(OR(BJ8="AB",BD8="ab"),"AB",IF(BD8="ML","RE",IF(AND(BG8&gt;=36%*BI8,BD8&gt;=14),"P",IF(AND(BG8&gt;=34%*BI8,BD8&gt;=14),"G2",IF(AND(BG8&gt;=31%*BI8,BD8&gt;=14),"G1",IF(AND(BG8&gt;=25%*BI8,BD8&gt;=14),"S","F")))))))</f>
        <v>P</v>
      </c>
      <c r="BL8" s="89" t="str">
        <f>IF(OR(BK8="",BK8=0,BK8="S",BK8="RE",BK8="F",BK8="AB"),"",IF(BG8&gt;=75%*BI8,"D",IF(BG8&gt;=60%*BI8,"I",IF(BG8&gt;=48%*BI8,"II",IF(BG8&gt;=36%*BI8,"III","")))))</f>
        <v>D</v>
      </c>
      <c r="BM8" s="93" t="str">
        <f>IF(BG8="","",IF(OR(BK8="",BK8=0,BK8="RE",BK8="AB"),"",IF(BG8&gt;85%*BI8,"A",IF(BG8&gt;70%*BI8,"B",IF(BG8&gt;50%*BI8,"C",IF(BG8&gt;30%*BI8,"D","E"))))))</f>
        <v>B</v>
      </c>
      <c r="BN8" s="105"/>
      <c r="BO8" s="105"/>
      <c r="BP8" s="105"/>
      <c r="BQ8" s="51"/>
      <c r="BR8" s="105">
        <f>IF(OR($B8=0,$B8=""),"",IF(AND($E$3="Nursery"),'Marks Entry Nursery'!AJ7,IF(AND($E$3="LKG"),'Marks Entry LKG'!AJ7,IF(AND($E$3="UKG"),'Marks Entry UKG'!AJ7,""))))</f>
        <v>45</v>
      </c>
      <c r="BS8" s="105">
        <f>IF(OR($B8=0,$B8=""),"",IF(AND($E$3="Nursery"),'Marks Entry Nursery'!AK7,IF(AND($E$3="LKG"),'Marks Entry LKG'!AK7,IF(AND($E$3="UKG"),'Marks Entry UKG'!AK7,""))))</f>
        <v>0</v>
      </c>
      <c r="BT8" s="54">
        <f>IF(AND(BR8="",BS8=""),"",IF(AND(BR8="NA",BS8="NA"),"NA",IF(AND(BR8="AB",BS8="AB"),"AB",SUM(BR8:BS8))))</f>
        <v>45</v>
      </c>
      <c r="BU8" s="51">
        <f>IF(AND(BQ8="NA",BT8="NA"),"NA",IF(AND(BQ8="AB",BT8="AB"),"AB",SUM(BQ8,BT8)))</f>
        <v>45</v>
      </c>
      <c r="BV8" s="105">
        <f>IF(OR($B8=0,$B8=""),"",IF(AND($E$3="Nursery"),'Marks Entry Nursery'!AL7,IF(AND($E$3="LKG"),'Marks Entry LKG'!AL7,IF(AND($E$3="UKG"),'Marks Entry UKG'!AL7,""))))</f>
        <v>45</v>
      </c>
      <c r="BW8" s="105">
        <f>IF(OR($B8=0,$B8=""),"",IF(AND($E$3="Nursery"),'Marks Entry Nursery'!AM7,IF(AND($E$3="LKG"),'Marks Entry LKG'!AM7,IF(AND($E$3="UKG"),'Marks Entry UKG'!AM7,""))))</f>
        <v>0</v>
      </c>
      <c r="BX8" s="55">
        <f>IF(AND(BV8="",BW8=""),"",IF(AND(BV8="AB",BW8="AB"),"AB",SUM(BV8:BW8)))</f>
        <v>45</v>
      </c>
      <c r="BY8" s="51">
        <f>IF(BX8="","",IF(AND(BU8="AB",BX8="AB"),"AB",SUM(BU8,BX8)))</f>
        <v>90</v>
      </c>
      <c r="BZ8" s="89">
        <f>COUNTIF(BN8:BP8,"NA")*10+(COUNTIF(BN8:BP8,"ML")*10)+(COUNTIF(BR8,"ML")*50)+(COUNTIF(BS8,"ML")*20)+(COUNTIF(BV8,"ML")*70)+(COUNTIF(BW8,"ML")*30)</f>
        <v>0</v>
      </c>
      <c r="CA8" s="89">
        <f>IF(OR(B8="NSO",B8=0,B8=""),"",IF(AND(BR8="",BV8=""),"",IF(AND(BR8="",BS8=""),50-BZ8,IF(AND(BV8="",BW8=""),50-BZ8,100-BZ8))))</f>
        <v>100</v>
      </c>
      <c r="CB8" s="89" t="str">
        <f>IF(AND(OR(BN8="ab",BN8="ml"),OR(BO8="ab",BO8="ml"),OR(BR8="ab",BR8="ml")),"AB",IF(AND(OR(BN8="ab",BN8="ml"),OR(BR8="ab",BR8="ml"),OR(BV8="ab",BV8="ml")),"AB",IF(AND(OR(BO8="ab",BO8="ml"),OR(BP8="ab",BP8="ml"),OR(BR8="ab",BR8="ml")),"AB",IF(AND(OR(BO8="ab",BO8="ml"),OR(BP8="ab",BP8="ml"),OR(BV8="ab",BV8="ml")),"AB",""))))</f>
        <v/>
      </c>
      <c r="CC8" s="89" t="str">
        <f>IF(OR(B8="NSO",B8="",BV8=""),"",IF(OR(CB8="AB",BV8="ab"),"AB",IF(BV8="ML","RE",IF(AND(BY8&gt;=36%*CA8,BV8&gt;=14),"P",IF(AND(BY8&gt;=34%*CA8,BV8&gt;=14),"G2",IF(AND(BY8&gt;=31%*CA8,BV8&gt;=14),"G1",IF(AND(BY8&gt;=25%*CA8,BV8&gt;=14),"S","F")))))))</f>
        <v>P</v>
      </c>
      <c r="CD8" s="89" t="str">
        <f>IF(OR(CC8="",CC8=0,CC8="S",CC8="RE",CC8="F",CC8="AB"),"",IF(BY8&gt;=75%*CA8,"D",IF(BY8&gt;=60%*CA8,"I",IF(BY8&gt;=48%*CA8,"II",IF(BY8&gt;=36%*CA8,"III","")))))</f>
        <v>D</v>
      </c>
      <c r="CE8" s="93" t="str">
        <f>IF(BY8="","",IF(OR(CC8="",CC8=0,CC8="RE",CC8="AB"),"",IF(BY8&gt;85%*CA8,"A",IF(BY8&gt;70%*CA8,"B",IF(BY8&gt;50%*CA8,"C",IF(BY8&gt;30%*CA8,"D","E"))))))</f>
        <v>A</v>
      </c>
      <c r="CF8" s="105">
        <f>IF(OR($B8=0,$B8=""),"",IF(AND($E$3="Nursery"),'Marks Entry Nursery'!AN7,IF(AND($E$3="LKG"),'Marks Entry LKG'!AN7,IF(AND($E$3="UKG"),'Marks Entry UKG'!AN7,""))))</f>
        <v>25</v>
      </c>
      <c r="CG8" s="105">
        <f>IF(OR($B8=0,$B8=""),"",IF(AND($E$3="Nursery"),'Marks Entry Nursery'!AO7,IF(AND($E$3="LKG"),'Marks Entry LKG'!AO7,IF(AND($E$3="UKG"),'Marks Entry UKG'!AO7,""))))</f>
        <v>20</v>
      </c>
      <c r="CH8" s="106">
        <f>IF(AND(CF8="",CG8=""),"",IF(AND(CF8="AB",CG8="AB"),"AB",SUM(CF8:CG8)))</f>
        <v>45</v>
      </c>
      <c r="CI8" s="107">
        <f>COUNTIF(CF8,"ML")*$CF$7+COUNTIF(CG8,"ML")*$CG$7</f>
        <v>0</v>
      </c>
      <c r="CJ8" s="107">
        <f>IF(OR(B8="NSO",B8="",CH8="",CH8=0),"",IF(AND(CF8="",CG8=""),"",IF(AND(CF8=""),$CF$7-CI8,IF(CG8="",($CF$7+$CG$7)-CI8,$CH$7-CI8))))</f>
        <v>50</v>
      </c>
      <c r="CK8" s="107" t="str">
        <f>IF(OR(B8="NSO",B8="",CH8="",CH8=0),"",IF(OR(CF8="AB",CG8="AB"),"AB",IF(CH8&gt;=36%*CJ8,"P","S")))</f>
        <v>P</v>
      </c>
      <c r="CL8" s="92" t="str">
        <f>IF(CH8="","",IF(OR(CK8="",CK8=0,CK8="S",CK8="RE",CK8="F",CK8="AB"),"",IF(CH8&gt;90%*CJ8,"A+",IF(CH8&gt;75%*CJ8,"A",IF(CH8&gt;60%*CJ8,"B",IF(CH8&gt;40%*CJ8,"C","D"))))))</f>
        <v>A</v>
      </c>
      <c r="CM8" s="105">
        <f>IF(OR($B8=0,$B8=""),"",IF(AND($E$3="Nursery"),'Marks Entry Nursery'!AP7,IF(AND($E$3="LKG"),'Marks Entry LKG'!AP7,IF(AND($E$3="UKG"),'Marks Entry UKG'!AP7,""))))</f>
        <v>11</v>
      </c>
      <c r="CN8" s="105">
        <f>IF(OR($B8=0,$B8=""),"",IF(AND($E$3="Nursery"),'Marks Entry Nursery'!AQ7,IF(AND($E$3="LKG"),'Marks Entry LKG'!AQ7,IF(AND($E$3="UKG"),'Marks Entry UKG'!AQ7,""))))</f>
        <v>20</v>
      </c>
      <c r="CO8" s="106">
        <f>IF(AND(CM8="",CN8=""),"",IF(AND(CM8="AB",CN8="AB"),"AB",SUM(CM8:CN8)))</f>
        <v>31</v>
      </c>
      <c r="CP8" s="107">
        <f>COUNTIF(CM8,"ML")*$CM$7+COUNTIF(CN8,"ML")*$CN$7</f>
        <v>0</v>
      </c>
      <c r="CQ8" s="107">
        <f>IF(OR(B8="NSO",B8="",CO8="",CO8=0),"",IF(AND(CM8="",CN8=""),"",IF(AND(CM8=""),$CM$7-CP8,IF(CN8="",($CM$7+$CN$7)-CP8,$CO$7-CP8))))</f>
        <v>50</v>
      </c>
      <c r="CR8" s="107" t="str">
        <f>IF(OR(B8="NSO",B8="",CO8="",CO8=0),"",IF(OR(CM8="AB",CN8="AB"),"AB",IF(CO8&gt;=36%*CQ8,"P","S")))</f>
        <v>P</v>
      </c>
      <c r="CS8" s="92" t="str">
        <f>IF(CO8="","",IF(OR(CR8="",CR8=0,CR8="S",CR8="RE",CR8="F",CR8="AB"),"",IF(CO8&gt;90%*CQ8,"A+",IF(CO8&gt;75%*CQ8,"A",IF(CO8&gt;60%*CQ8,"B",IF(CO8&gt;40%*CQ8,"C","D"))))))</f>
        <v>B</v>
      </c>
      <c r="CT8" s="105">
        <f>IF(OR($B8=0,$B8=""),"",IF(AND($E$3="Nursery"),'Marks Entry Nursery'!AR7,IF(AND($E$3="LKG"),'Marks Entry LKG'!AR7,IF(AND($E$3="UKG"),'Marks Entry UKG'!AR7,""))))</f>
        <v>41</v>
      </c>
      <c r="CU8" s="105">
        <f>IF(OR($B8=0,$B8=""),"",IF(AND($E$3="Nursery"),'Marks Entry Nursery'!AS7,IF(AND($E$3="LKG"),'Marks Entry LKG'!AS7,IF(AND($E$3="UKG"),'Marks Entry UKG'!AS7,""))))</f>
        <v>35</v>
      </c>
      <c r="CV8" s="106">
        <f>IF(AND(CT8="",CU8=""),"",IF(AND(CT8="AB",CU8="AB"),"AB",SUM(CT8:CU8)))</f>
        <v>76</v>
      </c>
      <c r="CW8" s="107">
        <f>COUNTIF(CT8,"ML")*$CT$7+COUNTIF(CU8,"ML")*$CU$7</f>
        <v>0</v>
      </c>
      <c r="CX8" s="107">
        <f>IF(OR(B8="NSO",B8="",CV8="",CV8=0),"",IF(AND(CT8="",CU8=""),"",IF(AND(CT8=""),$CT$7-CW8,IF(CU8="",($CT$7+$CU$7)-CW8,$CV$7-CW8))))</f>
        <v>100</v>
      </c>
      <c r="CY8" s="107" t="str">
        <f>IF(OR(B8="NSO",B8="",CV8="",CV8=0),"",IF(OR(CT8="AB",CU8="AB"),"AB",IF(CV8&gt;=36%*CX8,"P","S")))</f>
        <v>P</v>
      </c>
      <c r="CZ8" s="92" t="str">
        <f>IF(CV8="","",IF(OR(CY8="",CY8=0,CY8="S",CY8="RE",CY8="F",CY8="AB"),"",IF(CV8&gt;90%*CX8,"A+",IF(CV8&gt;75%*CX8,"A",IF(CV8&gt;60%*CX8,"B",IF(CV8&gt;40%*CX8,"C","D"))))))</f>
        <v>A</v>
      </c>
      <c r="DA8" s="105">
        <f>IF(OR($B8=0,$B8=""),"",IF(AND($E$3="Nursery"),'Marks Entry Nursery'!AT7,IF(AND($E$3="LKG"),'Marks Entry LKG'!AT7,IF(AND($E$3="UKG"),'Marks Entry UKG'!AT7,""))))</f>
        <v>0</v>
      </c>
      <c r="DB8" s="105">
        <f>IF(OR($B8=0,$B8=""),"",IF(AND($E$3="Nursery"),'Marks Entry Nursery'!AU7,IF(AND($E$3="LKG"),'Marks Entry LKG'!AU7,IF(AND($E$3="UKG"),'Marks Entry UKG'!AU7,""))))</f>
        <v>0</v>
      </c>
      <c r="DC8" s="356">
        <f>IF(AND(DA8="",DB8=""),"",SUM(DA8:DB8))</f>
        <v>0</v>
      </c>
      <c r="DD8" s="93" t="str">
        <f>IF(DC8="","",IF(OR(DC8="",DC8=0,DC8="RE",DC8="AB"),"",IF(DC8&gt;85%*$DC$7,"A",IF(DC8&gt;70%*$DC$7,"B",IF(DC8&gt;50%*$DC$7,"C",IF(DC8&gt;30%*$DC$7,"D","E"))))))</f>
        <v/>
      </c>
      <c r="DE8" s="105">
        <f>IF(OR($B8=0,$B8=""),"",IF(AND($E$3="Nursery"),'Marks Entry Nursery'!AV7,IF(AND($E$3="LKG"),'Marks Entry LKG'!AV7,IF(AND($E$3="UKG"),'Marks Entry UKG'!AV7,""))))</f>
        <v>0</v>
      </c>
      <c r="DF8" s="105">
        <f>IF(OR($B8=0,$B8=""),"",IF(AND($E$3="Nursery"),'Marks Entry Nursery'!AW7,IF(AND($E$3="LKG"),'Marks Entry LKG'!AW7,IF(AND($E$3="UKG"),'Marks Entry UKG'!AW7,""))))</f>
        <v>0</v>
      </c>
      <c r="DG8" s="356">
        <f>IF(AND(DE8="",DF8=""),"",SUM(DE8:DF8))</f>
        <v>0</v>
      </c>
      <c r="DH8" s="93" t="str">
        <f>IF(DG8="","",IF(OR(DG8="",DG8=0,DG8="RE",DG8="AB"),"",IF(DG8&gt;85%*$DG$7,"A",IF(DG8&gt;70%*$DG$7,"B",IF(DG8&gt;50%*$DG$7,"C",IF(DG8&gt;30%*$DG$7,"D","E"))))))</f>
        <v/>
      </c>
      <c r="DI8" s="63">
        <f>IF($E$3="","",IF(OR(B8="",G8="",C8=""),"",SUM(W8,AO8,BG8)))</f>
        <v>389</v>
      </c>
      <c r="DJ8" s="358">
        <f>IFERROR(IF(OR(DI8="",B8="NSO"),"",IF(OR(DI8="",DI8=0),"",DI8*100/(Y8+AQ8+BI8))),"")</f>
        <v>77.8</v>
      </c>
      <c r="DK8" s="67" t="str">
        <f>IF(OR(DJ8="",B8="NSO"),"",IF(AND(DJ8&gt;=60),"I",IF(AND(DJ8&gt;=48),"II",IF(AND(DJ8&gt;=36),"III",""))))</f>
        <v>I</v>
      </c>
      <c r="DL8" s="68">
        <f>IFERROR(IF(OR(DJ8="",B8="NSO",DI8=0),"",SUMPRODUCT((DJ8&lt;$DJ$8:$DJ$207)/COUNTIF($DJ$8:$DJ$207,$DJ$8:$DJ$207))),"")</f>
        <v>19.000000000000298</v>
      </c>
      <c r="DM8" s="386" t="str">
        <f>IFERROR(IF(B8="NSO","NSO",IF(OR(D8="",G8="",F8="",B8="",DI8=0),"",IF('Master sheet'!$D$14="Hindi","कक्षोंन्नति","Promoted"))),"")</f>
        <v>कक्षोंन्नति</v>
      </c>
      <c r="DN8" s="42">
        <f>IF(OR(B8=0,B8=""),"",IF(AND($E$3="Nursery"),'Marks Entry Nursery'!AX7,IF(AND($E$3="LKG"),'Marks Entry LKG'!AX7,IF(AND($E$3="UKG"),'Marks Entry UKG'!AX7,""))))</f>
        <v>220</v>
      </c>
      <c r="DO8" s="42">
        <f>IF(OR(B8=0,B8=""),"",IF(AND($E$3="Nursery"),'Marks Entry Nursery'!AY7,IF(AND($E$3="LKG"),'Marks Entry LKG'!AY7,IF(AND($E$3="UKG"),'Marks Entry UKG'!AY7,""))))</f>
        <v>28</v>
      </c>
      <c r="DP8" s="213" t="str">
        <f>IF(OR(B8="",G8="",DI8="",B8="NSO"),"",IF(DI8&gt;85%*(Y8+AQ8+BI8),"A",IF(DI8&gt;70%*(Y8+AQ8+BI8),"B",IF(DI8&gt;50%*(Y8+AQ8+BI8),"C",IF(DI8&gt;30%*(Y8+AQ8+BI8),"D","E")))))</f>
        <v>B</v>
      </c>
      <c r="DQ8" s="43"/>
      <c r="DX8" s="44">
        <f>IF(AND($E$3="Nursery"),'Marks Entry Nursery'!I7,IF(AND($E$3="LKG"),'Marks Entry LKG'!I7,IF(AND($E$3="UKG"),'Marks Entry UKG'!I7,"")))</f>
        <v>301</v>
      </c>
    </row>
    <row r="9" spans="1:128" ht="18.95" customHeight="1">
      <c r="A9" s="56">
        <v>2</v>
      </c>
      <c r="B9" s="260">
        <f>IF(OR(DX9=0,DX9=""),"",IF(AND($E$3="Nursery"),'Marks Entry Nursery'!I8,IF(AND($E$3="LKG"),'Marks Entry LKG'!I8,IF(AND($E$3="UKG"),'Marks Entry UKG'!I8,""))))</f>
        <v>302</v>
      </c>
      <c r="C9" s="57" t="str">
        <f>IF(OR($B9=0,$B9=""),"",IF(AND($E$3="Nursery"),'Marks Entry Nursery'!B8,IF(AND($E$3="LKG"),'Marks Entry LKG'!B8,IF(AND($E$3="UKG"),'Marks Entry UKG'!B8,""))))</f>
        <v>PP+5</v>
      </c>
      <c r="D9" s="57" t="str">
        <f>IF(OR($B9=0,$B9=""),"",IF(AND($E$3="Nursery"),'Marks Entry Nursery'!C8,IF(AND($E$3="LKG"),'Marks Entry LKG'!C8,IF(AND($E$3="UKG"),'Marks Entry UKG'!C8,""))))</f>
        <v>A</v>
      </c>
      <c r="E9" s="401">
        <f>IF(OR(B9=0,B9=""),"",IF(AND($E$3="Nursery"),'Marks Entry Nursery'!E8,IF(AND($E$3="LKG"),'Marks Entry LKG'!E8,IF(AND($E$3="UKG"),'Marks Entry UKG'!E8,""))))</f>
        <v>42015</v>
      </c>
      <c r="F9" s="259">
        <f>IF(OR(B9=0,B9=""),"",IF(AND($E$3="Nursery"),'Marks Entry Nursery'!D8,IF(AND($E$3="LKG"),'Marks Entry LKG'!D8,IF(AND($E$3="UKG"),'Marks Entry UKG'!D8,""))))</f>
        <v>944</v>
      </c>
      <c r="G9" s="406" t="str">
        <f>IF(OR($B9=0,$B9=""),"",IF(AND($E$3="Nursery"),'Marks Entry Nursery'!F8,IF(AND($E$3="LKG"),'Marks Entry LKG'!F8,IF(AND($E$3="UKG"),'Marks Entry UKG'!F8,""))))</f>
        <v>ANUJ GIRI</v>
      </c>
      <c r="H9" s="406" t="str">
        <f>IF(OR($B9=0,$B9=""),"",IF(AND($E$3="Nursery"),'Marks Entry Nursery'!G8,IF(AND($E$3="LKG"),'Marks Entry LKG'!G8,IF(AND($E$3="UKG"),'Marks Entry UKG'!G8,""))))</f>
        <v>BHAGWAT GIRI</v>
      </c>
      <c r="I9" s="406" t="str">
        <f>IF(OR($B9=0,$B9=""),"",IF(AND($E$3="Nursery"),'Marks Entry Nursery'!H8,IF(AND($E$3="LKG"),'Marks Entry LKG'!H8,IF(AND($E$3="UKG"),'Marks Entry UKG'!H8,""))))</f>
        <v>KANTA DEVI</v>
      </c>
      <c r="J9" s="228" t="str">
        <f>IF(OR($B9=0,$B9=""),"",IF(AND($E$3="Nursery"),'Marks Entry Nursery'!J8,IF(AND($E$3="LKG"),'Marks Entry LKG'!J8,IF(AND($E$3="UKG"),'Marks Entry UKG'!J8,""))))</f>
        <v>M</v>
      </c>
      <c r="K9" s="228" t="str">
        <f>IF(OR($B9=0,$B9=""),"",IF(AND($E$3="Nursery"),'Marks Entry Nursery'!K8,IF(AND($E$3="LKG"),'Marks Entry LKG'!K8,IF(AND($E$3="UKG"),'Marks Entry UKG'!K8,""))))</f>
        <v>OBC</v>
      </c>
      <c r="L9" s="105"/>
      <c r="M9" s="105"/>
      <c r="N9" s="105"/>
      <c r="O9" s="51"/>
      <c r="P9" s="105">
        <f>IF(OR($B9=0,$B9=""),"",IF(AND($E$3="Nursery"),'Marks Entry Nursery'!O8,IF(AND($E$3="LKG"),'Marks Entry LKG'!O8,IF(AND($E$3="UKG"),'Marks Entry UKG'!O8,""))))</f>
        <v>20</v>
      </c>
      <c r="Q9" s="105">
        <f>IF(OR($B9=0,$B9=""),"",IF(AND($E$3="Nursery"),'Marks Entry Nursery'!P8,IF(AND($E$3="LKG"),'Marks Entry LKG'!P8,IF(AND($E$3="UKG"),'Marks Entry UKG'!P8,""))))</f>
        <v>63</v>
      </c>
      <c r="R9" s="54">
        <f t="shared" ref="R9:R72" si="0">IF(AND(P9="",Q9=""),"",IF(AND(P9="NA",Q9="NA"),"NA",IF(AND(P9="AB",Q9="AB"),"AB",SUM(P9:Q9))))</f>
        <v>83</v>
      </c>
      <c r="S9" s="51">
        <f t="shared" ref="S9:S72" si="1">IF(AND(O9="NA",R9="NA"),"NA",IF(AND(O9="AB",R9="AB"),"AB",SUM(O9,R9)))</f>
        <v>83</v>
      </c>
      <c r="T9" s="105">
        <f>IF(OR($B9=0,$B9=""),"",IF(AND($E$3="Nursery"),'Marks Entry Nursery'!Q8,IF(AND($E$3="LKG"),'Marks Entry LKG'!Q8,IF(AND($E$3="UKG"),'Marks Entry UKG'!Q8,""))))</f>
        <v>21</v>
      </c>
      <c r="U9" s="105">
        <f>IF(OR($B9=0,$B9=""),"",IF(AND($E$3="Nursery"),'Marks Entry Nursery'!R8,IF(AND($E$3="LKG"),'Marks Entry LKG'!R8,IF(AND($E$3="UKG"),'Marks Entry UKG'!R8,""))))</f>
        <v>20</v>
      </c>
      <c r="V9" s="55">
        <f t="shared" ref="V9:V72" si="2">IF(AND(T9="",U9=""),"",IF(AND(T9="AB",U9="AB"),"AB",SUM(T9:U9)))</f>
        <v>41</v>
      </c>
      <c r="W9" s="51">
        <f t="shared" ref="W9:W72" si="3">IF(V9="","",IF(AND(S9="AB",V9="AB"),"AB",SUM(S9,V9)))</f>
        <v>124</v>
      </c>
      <c r="X9" s="89">
        <f t="shared" ref="X9:X72" si="4">COUNTIF(L9:N9,"NA")*10+(COUNTIF(L9:N9,"ML")*10)+(COUNTIF(P9,"ML")*50)+(COUNTIF(Q9,"ML")*20)+(COUNTIF(T9,"ML")*70)+(COUNTIF(U9,"ML")*30)</f>
        <v>0</v>
      </c>
      <c r="Y9" s="89">
        <f t="shared" ref="Y9:Y72" si="5">IF(OR(B9="NSO",B9=0,B9=""),"",IF(AND(P9="",T9=""),"",IF(AND(P9="",Q9=""),70-X9,IF(AND(T9="",U9=""),100-X9,200-X9))))</f>
        <v>200</v>
      </c>
      <c r="Z9" s="89" t="str">
        <f t="shared" ref="Z9:Z72" si="6">IF(AND(OR(L9="ab",L9="ml"),OR(M9="ab",M9="ml"),OR(P9="ab",P9="ml")),"AB",IF(AND(OR(L9="ab",L9="ml"),OR(P9="ab",P9="ml"),OR(T9="ab",T9="ml")),"AB",IF(AND(OR(M9="ab",M9="ml"),OR(N9="ab",N9="ml"),OR(P9="ab",P9="ml")),"AB",IF(AND(OR(M9="ab",M9="ml"),OR(N9="ab",N9="ml"),OR(T9="ab",T9="ml")),"AB",""))))</f>
        <v/>
      </c>
      <c r="AA9" s="89" t="str">
        <f t="shared" ref="AA9:AA72" si="7">IF(OR(B9="NSO",B9="",T9=""),"",IF(OR(Z9="AB",T9="ab"),"AB",IF(T9="ML","RE",IF(AND(W9&gt;=36%*Y9,T9&gt;=14),"P",IF(AND(W9&gt;=34%*Y9,T9&gt;=14),"G2",IF(AND(W9&gt;=31%*Y9,T9&gt;=14),"G1",IF(AND(W9&gt;=25%*Y9,T9&gt;=14),"S","F")))))))</f>
        <v>P</v>
      </c>
      <c r="AB9" s="89" t="str">
        <f t="shared" ref="AB9:AB72" si="8">IF(OR(AA9="",AA9=0,AA9="S",AA9="RE",AA9="F",AA9="AB"),"",IF(W9&gt;=75%*Y9,"D",IF(W9&gt;=60%*Y9,"I",IF(W9&gt;=48%*Y9,"II",IF(W9&gt;=36%*Y9,"III","")))))</f>
        <v>I</v>
      </c>
      <c r="AC9" s="93" t="str">
        <f t="shared" ref="AC9:AC72" si="9">IF(W9="","",IF(OR(AA9="",AA9=0,AA9="RE",AA9="AB"),"",IF(W9&gt;85%*Y9,"A",IF(W9&gt;70%*Y9,"B",IF(W9&gt;50%*Y9,"C",IF(W9&gt;30%*Y9,"D","E"))))))</f>
        <v>C</v>
      </c>
      <c r="AD9" s="105"/>
      <c r="AE9" s="105"/>
      <c r="AF9" s="105"/>
      <c r="AG9" s="51"/>
      <c r="AH9" s="105">
        <f>IF(OR($B9=0,$B9=""),"",IF(AND($E$3="Nursery"),'Marks Entry Nursery'!V8,IF(AND($E$3="LKG"),'Marks Entry LKG'!V8,IF(AND($E$3="UKG"),'Marks Entry UKG'!V8,""))))</f>
        <v>12</v>
      </c>
      <c r="AI9" s="105">
        <f>IF(OR($B9=0,$B9=""),"",IF(AND($E$3="Nursery"),'Marks Entry Nursery'!W8,IF(AND($E$3="LKG"),'Marks Entry LKG'!W8,IF(AND($E$3="UKG"),'Marks Entry UKG'!W8,""))))</f>
        <v>31</v>
      </c>
      <c r="AJ9" s="54">
        <f t="shared" ref="AJ9:AJ72" si="10">IF(AND(AH9="",AI9=""),"",IF(AND(AH9="NA",AI9="NA"),"NA",IF(AND(AH9="AB",AI9="AB"),"AB",SUM(AH9:AI9))))</f>
        <v>43</v>
      </c>
      <c r="AK9" s="51">
        <f t="shared" ref="AK9:AK72" si="11">IF(AND(AG9="NA",AJ9="NA"),"NA",IF(AND(AG9="AB",AJ9="AB"),"AB",SUM(AG9,AJ9)))</f>
        <v>43</v>
      </c>
      <c r="AL9" s="105">
        <f>IF(OR($B9=0,$B9=""),"",IF(AND($E$3="Nursery"),'Marks Entry Nursery'!X8,IF(AND($E$3="LKG"),'Marks Entry LKG'!X8,IF(AND($E$3="UKG"),'Marks Entry UKG'!X8,""))))</f>
        <v>10</v>
      </c>
      <c r="AM9" s="105">
        <f>IF(OR($B9=0,$B9=""),"",IF(AND($E$3="Nursery"),'Marks Entry Nursery'!Y8,IF(AND($E$3="LKG"),'Marks Entry LKG'!Y8,IF(AND($E$3="UKG"),'Marks Entry UKG'!Y8,""))))</f>
        <v>31</v>
      </c>
      <c r="AN9" s="55">
        <f t="shared" ref="AN9:AN72" si="12">IF(AND(AL9="",AM9=""),"",IF(AND(AL9="AB",AM9="AB"),"AB",SUM(AL9:AM9)))</f>
        <v>41</v>
      </c>
      <c r="AO9" s="51">
        <f t="shared" ref="AO9:AO72" si="13">IF(AN9="","",IF(AND(AK9="AB",AN9="AB"),"AB",SUM(AK9,AN9)))</f>
        <v>84</v>
      </c>
      <c r="AP9" s="89">
        <f t="shared" ref="AP9:AP72" si="14">COUNTIF(AD9:AF9,"NA")*10+(COUNTIF(AD9:AF9,"ML")*10)+(COUNTIF(AH9,"ML")*50)+(COUNTIF(AI9,"ML")*20)+(COUNTIF(AL9,"ML")*70)+(COUNTIF(AM9,"ML")*30)</f>
        <v>0</v>
      </c>
      <c r="AQ9" s="89">
        <f t="shared" ref="AQ9:AQ72" si="15">IF(OR(B9="NSO",B9=0,B9=""),"",IF(AND(AH9="",AL9=""),"",IF(AND(AH9="",AI9=""),500-AP9,IF(AND(AL9="",AM9=""),50-AP9,100-AP9))))</f>
        <v>100</v>
      </c>
      <c r="AR9" s="89" t="str">
        <f t="shared" ref="AR9:AR72" si="16">IF(AND(OR(AD9="ab",AD9="ml"),OR(AE9="ab",AE9="ml"),OR(AH9="ab",AH9="ml")),"AB",IF(AND(OR(AD9="ab",AD9="ml"),OR(AH9="ab",AH9="ml"),OR(AL9="ab",AL9="ml")),"AB",IF(AND(OR(AE9="ab",AE9="ml"),OR(AF9="ab",AF9="ml"),OR(AH9="ab",AH9="ml")),"AB",IF(AND(OR(AE9="ab",AE9="ml"),OR(AF9="ab",AF9="ml"),OR(AL9="ab",AL9="ml")),"AB",""))))</f>
        <v/>
      </c>
      <c r="AS9" s="89" t="str">
        <f t="shared" ref="AS9:AS72" si="17">IF(OR(B9="NSO",B9="",AL9=""),"",IF(OR(AR9="AB",AL9="ab"),"AB",IF(AL9="ML","RE",IF(AND(AO9&gt;=36%*AQ9,AL9&gt;=$AL$7*20%),"P",IF(AND(AO9&gt;=34%*AQ9,AL9&gt;=$AL$7*20%),"G2",IF(AND(AO9&gt;=31%*AQ9,AL9&gt;=$AL$7*20%),"G1",IF(AND(AO9&gt;=25%*AQ9,AL9&gt;=$AL$7*20%),"S","F")))))))</f>
        <v>P</v>
      </c>
      <c r="AT9" s="89" t="str">
        <f t="shared" ref="AT9:AT72" si="18">IF(OR(AS9="",AS9=0,AS9="S",AS9="RE",AS9="F",AS9="AB"),"",IF(AO9&gt;=75%*AQ9,"D",IF(AO9&gt;=60%*AQ9,"I",IF(AO9&gt;=48%*AQ9,"II",IF(AO9&gt;=36%*AQ9,"III","")))))</f>
        <v>D</v>
      </c>
      <c r="AU9" s="93" t="str">
        <f t="shared" ref="AU9:AU72" si="19">IF(AO9="","",IF(OR(AS9="",AS9=0,AS9="RE",AS9="AB"),"",IF(AO9&gt;85%*AQ9,"A",IF(AO9&gt;70%*AQ9,"B",IF(AO9&gt;50%*AQ9,"C",IF(AO9&gt;30%*AQ9,"D","E"))))))</f>
        <v>B</v>
      </c>
      <c r="AV9" s="105"/>
      <c r="AW9" s="105"/>
      <c r="AX9" s="105"/>
      <c r="AY9" s="51"/>
      <c r="AZ9" s="105">
        <f>IF(OR($B9=0,$B9=""),"",IF(AND($E$3="Nursery"),'Marks Entry Nursery'!AC8,IF(AND($E$3="LKG"),'Marks Entry LKG'!AC8,IF(AND($E$3="UKG"),'Marks Entry UKG'!AC8,""))))</f>
        <v>23</v>
      </c>
      <c r="BA9" s="105">
        <f>IF(OR($B9=0,$B9=""),"",IF(AND($E$3="Nursery"),'Marks Entry Nursery'!AD8,IF(AND($E$3="LKG"),'Marks Entry LKG'!AD8,IF(AND($E$3="UKG"),'Marks Entry UKG'!AD8,""))))</f>
        <v>65</v>
      </c>
      <c r="BB9" s="54">
        <f t="shared" ref="BB9:BB72" si="20">IF(AND(AZ9="",BA9=""),"",IF(AND(AZ9="NA",BA9="NA"),"NA",IF(AND(AZ9="AB",BA9="AB"),"AB",SUM(AZ9:BA9))))</f>
        <v>88</v>
      </c>
      <c r="BC9" s="51">
        <f t="shared" ref="BC9:BC72" si="21">IF(AND(AY9="NA",BB9="NA"),"NA",IF(AND(AY9="AB",BB9="AB"),"AB",SUM(AY9,BB9)))</f>
        <v>88</v>
      </c>
      <c r="BD9" s="105">
        <f>IF(OR($B9=0,$B9=""),"",IF(AND($E$3="Nursery"),'Marks Entry Nursery'!AE8,IF(AND($E$3="LKG"),'Marks Entry LKG'!AE8,IF(AND($E$3="UKG"),'Marks Entry UKG'!AE8,""))))</f>
        <v>22</v>
      </c>
      <c r="BE9" s="105">
        <f>IF(OR($B9=0,$B9=""),"",IF(AND($E$3="Nursery"),'Marks Entry Nursery'!AF8,IF(AND($E$3="LKG"),'Marks Entry LKG'!AF8,IF(AND($E$3="UKG"),'Marks Entry UKG'!AF8,""))))</f>
        <v>60</v>
      </c>
      <c r="BF9" s="55">
        <f t="shared" ref="BF9:BF72" si="22">IF(AND(BD9="",BE9=""),"",IF(AND(BD9="AB",BE9="AB"),"AB",SUM(BD9:BE9)))</f>
        <v>82</v>
      </c>
      <c r="BG9" s="51">
        <f t="shared" ref="BG9:BG72" si="23">IF(BF9="","",IF(AND(BC9="AB",BF9="AB"),"AB",SUM(BC9,BF9)))</f>
        <v>170</v>
      </c>
      <c r="BH9" s="89">
        <f t="shared" ref="BH9:BH72" si="24">COUNTIF(AV9:AX9,"NA")*10+(COUNTIF(AV9:AX9,"ML")*10)+(COUNTIF(AZ9,"ML")*50)+(COUNTIF(BA9,"ML")*20)+(COUNTIF(BD9,"ML")*70)+(COUNTIF(BE9,"ML")*30)</f>
        <v>0</v>
      </c>
      <c r="BI9" s="89">
        <f t="shared" ref="BI9:BI72" si="25">IF(OR(B9="NSO",B9=0,B9=""),"",IF(AND(AZ9="",BD9=""),"",IF(AND(AZ9="",BA9=""),70-BH9,IF(AND(BD9="",BE9=""),100-BH9,200-BH9))))</f>
        <v>200</v>
      </c>
      <c r="BJ9" s="89" t="str">
        <f t="shared" ref="BJ9:BJ72" si="26">IF(AND(OR(AV9="ab",AV9="ml"),OR(AW9="ab",AW9="ml"),OR(AZ9="ab",AZ9="ml")),"AB",IF(AND(OR(AV9="ab",AV9="ml"),OR(AZ9="ab",AZ9="ml"),OR(BD9="ab",BD9="ml")),"AB",IF(AND(OR(AW9="ab",AW9="ml"),OR(AX9="ab",AX9="ml"),OR(AZ9="ab",AZ9="ml")),"AB",IF(AND(OR(AW9="ab",AW9="ml"),OR(AX9="ab",AX9="ml"),OR(BD9="ab",BD9="ml")),"AB",""))))</f>
        <v/>
      </c>
      <c r="BK9" s="89" t="str">
        <f t="shared" ref="BK9:BK72" si="27">IF(OR(B9="NSO",B9="",BD9=""),"",IF(OR(BJ9="AB",BD9="ab"),"AB",IF(BD9="ML","RE",IF(AND(BG9&gt;=36%*BI9,BD9&gt;=14),"P",IF(AND(BG9&gt;=34%*BI9,BD9&gt;=14),"G2",IF(AND(BG9&gt;=31%*BI9,BD9&gt;=14),"G1",IF(AND(BG9&gt;=25%*BI9,BD9&gt;=14),"S","F")))))))</f>
        <v>P</v>
      </c>
      <c r="BL9" s="89" t="str">
        <f t="shared" ref="BL9:BL72" si="28">IF(OR(BK9="",BK9=0,BK9="S",BK9="RE",BK9="F",BK9="AB"),"",IF(BG9&gt;=75%*BI9,"D",IF(BG9&gt;=60%*BI9,"I",IF(BG9&gt;=48%*BI9,"II",IF(BG9&gt;=36%*BI9,"III","")))))</f>
        <v>D</v>
      </c>
      <c r="BM9" s="93" t="str">
        <f t="shared" ref="BM9:BM72" si="29">IF(BG9="","",IF(OR(BK9="",BK9=0,BK9="RE",BK9="AB"),"",IF(BG9&gt;85%*BI9,"A",IF(BG9&gt;70%*BI9,"B",IF(BG9&gt;50%*BI9,"C",IF(BG9&gt;30%*BI9,"D","E"))))))</f>
        <v>B</v>
      </c>
      <c r="BN9" s="105"/>
      <c r="BO9" s="105"/>
      <c r="BP9" s="105"/>
      <c r="BQ9" s="51"/>
      <c r="BR9" s="105">
        <f>IF(OR($B9=0,$B9=""),"",IF(AND($E$3="Nursery"),'Marks Entry Nursery'!AJ8,IF(AND($E$3="LKG"),'Marks Entry LKG'!AJ8,IF(AND($E$3="UKG"),'Marks Entry UKG'!AJ8,""))))</f>
        <v>45</v>
      </c>
      <c r="BS9" s="105">
        <f>IF(OR($B9=0,$B9=""),"",IF(AND($E$3="Nursery"),'Marks Entry Nursery'!AK8,IF(AND($E$3="LKG"),'Marks Entry LKG'!AK8,IF(AND($E$3="UKG"),'Marks Entry UKG'!AK8,""))))</f>
        <v>0</v>
      </c>
      <c r="BT9" s="54">
        <f t="shared" ref="BT9:BT72" si="30">IF(AND(BR9="",BS9=""),"",IF(AND(BR9="NA",BS9="NA"),"NA",IF(AND(BR9="AB",BS9="AB"),"AB",SUM(BR9:BS9))))</f>
        <v>45</v>
      </c>
      <c r="BU9" s="51">
        <f t="shared" ref="BU9:BU72" si="31">IF(AND(BQ9="NA",BT9="NA"),"NA",IF(AND(BQ9="AB",BT9="AB"),"AB",SUM(BQ9,BT9)))</f>
        <v>45</v>
      </c>
      <c r="BV9" s="105">
        <f>IF(OR($B9=0,$B9=""),"",IF(AND($E$3="Nursery"),'Marks Entry Nursery'!AL8,IF(AND($E$3="LKG"),'Marks Entry LKG'!AL8,IF(AND($E$3="UKG"),'Marks Entry UKG'!AL8,""))))</f>
        <v>14</v>
      </c>
      <c r="BW9" s="105">
        <f>IF(OR($B9=0,$B9=""),"",IF(AND($E$3="Nursery"),'Marks Entry Nursery'!AM8,IF(AND($E$3="LKG"),'Marks Entry LKG'!AM8,IF(AND($E$3="UKG"),'Marks Entry UKG'!AM8,""))))</f>
        <v>0</v>
      </c>
      <c r="BX9" s="55">
        <f t="shared" ref="BX9:BX72" si="32">IF(AND(BV9="",BW9=""),"",IF(AND(BV9="AB",BW9="AB"),"AB",SUM(BV9:BW9)))</f>
        <v>14</v>
      </c>
      <c r="BY9" s="51">
        <f t="shared" ref="BY9:BY72" si="33">IF(BX9="","",IF(AND(BU9="AB",BX9="AB"),"AB",SUM(BU9,BX9)))</f>
        <v>59</v>
      </c>
      <c r="BZ9" s="89">
        <f t="shared" ref="BZ9:BZ72" si="34">COUNTIF(BN9:BP9,"NA")*10+(COUNTIF(BN9:BP9,"ML")*10)+(COUNTIF(BR9,"ML")*50)+(COUNTIF(BS9,"ML")*20)+(COUNTIF(BV9,"ML")*70)+(COUNTIF(BW9,"ML")*30)</f>
        <v>0</v>
      </c>
      <c r="CA9" s="89">
        <f t="shared" ref="CA9:CA72" si="35">IF(OR(B9="NSO",B9=0,B9=""),"",IF(AND(BR9="",BV9=""),"",IF(AND(BR9="",BS9=""),50-BZ9,IF(AND(BV9="",BW9=""),50-BZ9,100-BZ9))))</f>
        <v>100</v>
      </c>
      <c r="CB9" s="89" t="str">
        <f t="shared" ref="CB9:CB72" si="36">IF(AND(OR(BN9="ab",BN9="ml"),OR(BO9="ab",BO9="ml"),OR(BR9="ab",BR9="ml")),"AB",IF(AND(OR(BN9="ab",BN9="ml"),OR(BR9="ab",BR9="ml"),OR(BV9="ab",BV9="ml")),"AB",IF(AND(OR(BO9="ab",BO9="ml"),OR(BP9="ab",BP9="ml"),OR(BR9="ab",BR9="ml")),"AB",IF(AND(OR(BO9="ab",BO9="ml"),OR(BP9="ab",BP9="ml"),OR(BV9="ab",BV9="ml")),"AB",""))))</f>
        <v/>
      </c>
      <c r="CC9" s="89" t="str">
        <f t="shared" ref="CC9:CC72" si="37">IF(OR(B9="NSO",B9="",BV9=""),"",IF(OR(CB9="AB",BV9="ab"),"AB",IF(BV9="ML","RE",IF(AND(BY9&gt;=36%*CA9,BV9&gt;=14),"P",IF(AND(BY9&gt;=34%*CA9,BV9&gt;=14),"G2",IF(AND(BY9&gt;=31%*CA9,BV9&gt;=14),"G1",IF(AND(BY9&gt;=25%*CA9,BV9&gt;=14),"S","F")))))))</f>
        <v>P</v>
      </c>
      <c r="CD9" s="89" t="str">
        <f t="shared" ref="CD9:CD72" si="38">IF(OR(CC9="",CC9=0,CC9="S",CC9="RE",CC9="F",CC9="AB"),"",IF(BY9&gt;=75%*CA9,"D",IF(BY9&gt;=60%*CA9,"I",IF(BY9&gt;=48%*CA9,"II",IF(BY9&gt;=36%*CA9,"III","")))))</f>
        <v>II</v>
      </c>
      <c r="CE9" s="93" t="str">
        <f t="shared" ref="CE9:CE72" si="39">IF(BY9="","",IF(OR(CC9="",CC9=0,CC9="RE",CC9="AB"),"",IF(BY9&gt;85%*CA9,"A",IF(BY9&gt;70%*CA9,"B",IF(BY9&gt;50%*CA9,"C",IF(BY9&gt;30%*CA9,"D","E"))))))</f>
        <v>C</v>
      </c>
      <c r="CF9" s="105">
        <f>IF(OR($B9=0,$B9=""),"",IF(AND($E$3="Nursery"),'Marks Entry Nursery'!AN8,IF(AND($E$3="LKG"),'Marks Entry LKG'!AN8,IF(AND($E$3="UKG"),'Marks Entry UKG'!AN8,""))))</f>
        <v>24</v>
      </c>
      <c r="CG9" s="105">
        <f>IF(OR($B9=0,$B9=""),"",IF(AND($E$3="Nursery"),'Marks Entry Nursery'!AO8,IF(AND($E$3="LKG"),'Marks Entry LKG'!AO8,IF(AND($E$3="UKG"),'Marks Entry UKG'!AO8,""))))</f>
        <v>20</v>
      </c>
      <c r="CH9" s="106">
        <f t="shared" ref="CH9:CH72" si="40">IF(AND(CF9="",CG9=""),"",IF(AND(CF9="AB",CG9="AB"),"AB",SUM(CF9:CG9)))</f>
        <v>44</v>
      </c>
      <c r="CI9" s="107">
        <f t="shared" ref="CI9:CI72" si="41">COUNTIF(CF9,"ML")*$CF$7+COUNTIF(CG9,"ML")*$CG$7</f>
        <v>0</v>
      </c>
      <c r="CJ9" s="107">
        <f t="shared" ref="CJ9:CJ72" si="42">IF(OR(B9="NSO",B9="",CH9="",CH9=0),"",IF(AND(CF9="",CG9=""),"",IF(AND(CF9=""),$CF$7-CI9,IF(CG9="",($CF$7+$CG$7)-CI9,$CH$7-CI9))))</f>
        <v>50</v>
      </c>
      <c r="CK9" s="107" t="str">
        <f t="shared" ref="CK9:CK72" si="43">IF(OR(B9="NSO",B9="",CH9="",CH9=0),"",IF(OR(CF9="AB",CG9="AB"),"AB",IF(CH9&gt;=36%*CJ9,"P","S")))</f>
        <v>P</v>
      </c>
      <c r="CL9" s="92" t="str">
        <f t="shared" ref="CL9:CL72" si="44">IF(CH9="","",IF(OR(CK9="",CK9=0,CK9="S",CK9="RE",CK9="F",CK9="AB"),"",IF(CH9&gt;90%*CJ9,"A+",IF(CH9&gt;75%*CJ9,"A",IF(CH9&gt;60%*CJ9,"B",IF(CH9&gt;40%*CJ9,"C","D"))))))</f>
        <v>A</v>
      </c>
      <c r="CM9" s="105">
        <f>IF(OR($B9=0,$B9=""),"",IF(AND($E$3="Nursery"),'Marks Entry Nursery'!AP8,IF(AND($E$3="LKG"),'Marks Entry LKG'!AP8,IF(AND($E$3="UKG"),'Marks Entry UKG'!AP8,""))))</f>
        <v>11</v>
      </c>
      <c r="CN9" s="105">
        <f>IF(OR($B9=0,$B9=""),"",IF(AND($E$3="Nursery"),'Marks Entry Nursery'!AQ8,IF(AND($E$3="LKG"),'Marks Entry LKG'!AQ8,IF(AND($E$3="UKG"),'Marks Entry UKG'!AQ8,""))))</f>
        <v>21</v>
      </c>
      <c r="CO9" s="106">
        <f t="shared" ref="CO9:CO72" si="45">IF(AND(CM9="",CN9=""),"",IF(AND(CM9="AB",CN9="AB"),"AB",SUM(CM9:CN9)))</f>
        <v>32</v>
      </c>
      <c r="CP9" s="107">
        <f t="shared" ref="CP9:CP72" si="46">COUNTIF(CM9,"ML")*$CM$7+COUNTIF(CN9,"ML")*$CN$7</f>
        <v>0</v>
      </c>
      <c r="CQ9" s="107">
        <f t="shared" ref="CQ9:CQ72" si="47">IF(OR(B9="NSO",B9="",CO9="",CO9=0),"",IF(AND(CM9="",CN9=""),"",IF(AND(CM9=""),$CM$7-CP9,IF(CN9="",($CM$7+$CN$7)-CP9,$CO$7-CP9))))</f>
        <v>50</v>
      </c>
      <c r="CR9" s="107" t="str">
        <f t="shared" ref="CR9:CR72" si="48">IF(OR(B9="NSO",B9="",CO9="",CO9=0),"",IF(OR(CM9="AB",CN9="AB"),"AB",IF(CO9&gt;=36%*CQ9,"P","S")))</f>
        <v>P</v>
      </c>
      <c r="CS9" s="92" t="str">
        <f t="shared" ref="CS9:CS72" si="49">IF(CO9="","",IF(OR(CR9="",CR9=0,CR9="S",CR9="RE",CR9="F",CR9="AB"),"",IF(CO9&gt;90%*CQ9,"A+",IF(CO9&gt;75%*CQ9,"A",IF(CO9&gt;60%*CQ9,"B",IF(CO9&gt;40%*CQ9,"C","D"))))))</f>
        <v>B</v>
      </c>
      <c r="CT9" s="105">
        <f>IF(OR($B9=0,$B9=""),"",IF(AND($E$3="Nursery"),'Marks Entry Nursery'!AR8,IF(AND($E$3="LKG"),'Marks Entry LKG'!AR8,IF(AND($E$3="UKG"),'Marks Entry UKG'!AR8,""))))</f>
        <v>31</v>
      </c>
      <c r="CU9" s="105">
        <f>IF(OR($B9=0,$B9=""),"",IF(AND($E$3="Nursery"),'Marks Entry Nursery'!AS8,IF(AND($E$3="LKG"),'Marks Entry LKG'!AS8,IF(AND($E$3="UKG"),'Marks Entry UKG'!AS8,""))))</f>
        <v>36</v>
      </c>
      <c r="CV9" s="106">
        <f t="shared" ref="CV9:CV72" si="50">IF(AND(CT9="",CU9=""),"",IF(AND(CT9="AB",CU9="AB"),"AB",SUM(CT9:CU9)))</f>
        <v>67</v>
      </c>
      <c r="CW9" s="107">
        <f t="shared" ref="CW9:CW72" si="51">COUNTIF(CT9,"ML")*$CT$7+COUNTIF(CU9,"ML")*$CU$7</f>
        <v>0</v>
      </c>
      <c r="CX9" s="107">
        <f t="shared" ref="CX9:CX72" si="52">IF(OR(B9="NSO",B9="",CV9="",CV9=0),"",IF(AND(CT9="",CU9=""),"",IF(AND(CT9=""),$CT$7-CW9,IF(CU9="",($CT$7+$CU$7)-CW9,$CV$7-CW9))))</f>
        <v>100</v>
      </c>
      <c r="CY9" s="107" t="str">
        <f t="shared" ref="CY9:CY72" si="53">IF(OR(B9="NSO",B9="",CV9="",CV9=0),"",IF(OR(CT9="AB",CU9="AB"),"AB",IF(CV9&gt;=36%*CX9,"P","S")))</f>
        <v>P</v>
      </c>
      <c r="CZ9" s="92" t="str">
        <f t="shared" ref="CZ9:CZ72" si="54">IF(CV9="","",IF(OR(CY9="",CY9=0,CY9="S",CY9="RE",CY9="F",CY9="AB"),"",IF(CV9&gt;90%*CX9,"A+",IF(CV9&gt;75%*CX9,"A",IF(CV9&gt;60%*CX9,"B",IF(CV9&gt;40%*CX9,"C","D"))))))</f>
        <v>B</v>
      </c>
      <c r="DA9" s="105">
        <f>IF(OR($B9=0,$B9=""),"",IF(AND($E$3="Nursery"),'Marks Entry Nursery'!AT8,IF(AND($E$3="LKG"),'Marks Entry LKG'!AT8,IF(AND($E$3="UKG"),'Marks Entry UKG'!AT8,""))))</f>
        <v>0</v>
      </c>
      <c r="DB9" s="105">
        <f>IF(OR($B9=0,$B9=""),"",IF(AND($E$3="Nursery"),'Marks Entry Nursery'!AU8,IF(AND($E$3="LKG"),'Marks Entry LKG'!AU8,IF(AND($E$3="UKG"),'Marks Entry UKG'!AU8,""))))</f>
        <v>0</v>
      </c>
      <c r="DC9" s="356">
        <f t="shared" ref="DC9:DC72" si="55">IF(AND(DA9="",DB9=""),"",SUM(DA9:DB9))</f>
        <v>0</v>
      </c>
      <c r="DD9" s="93" t="str">
        <f t="shared" ref="DD9:DD72" si="56">IF(DC9="","",IF(OR(DC9="",DC9=0,DC9="RE",DC9="AB"),"",IF(DC9&gt;85%*$DC$7,"A",IF(DC9&gt;70%*$DC$7,"B",IF(DC9&gt;50%*$DC$7,"C",IF(DC9&gt;30%*$DC$7,"D","E"))))))</f>
        <v/>
      </c>
      <c r="DE9" s="105">
        <f>IF(OR($B9=0,$B9=""),"",IF(AND($E$3="Nursery"),'Marks Entry Nursery'!AV8,IF(AND($E$3="LKG"),'Marks Entry LKG'!AV8,IF(AND($E$3="UKG"),'Marks Entry UKG'!AV8,""))))</f>
        <v>0</v>
      </c>
      <c r="DF9" s="105">
        <f>IF(OR($B9=0,$B9=""),"",IF(AND($E$3="Nursery"),'Marks Entry Nursery'!AW8,IF(AND($E$3="LKG"),'Marks Entry LKG'!AW8,IF(AND($E$3="UKG"),'Marks Entry UKG'!AW8,""))))</f>
        <v>0</v>
      </c>
      <c r="DG9" s="356">
        <f t="shared" ref="DG9:DG72" si="57">IF(AND(DE9="",DF9=""),"",SUM(DE9:DF9))</f>
        <v>0</v>
      </c>
      <c r="DH9" s="93" t="str">
        <f t="shared" ref="DH9:DH72" si="58">IF(DG9="","",IF(OR(DG9="",DG9=0,DG9="RE",DG9="AB"),"",IF(DG9&gt;85%*$DG$7,"A",IF(DG9&gt;70%*$DG$7,"B",IF(DG9&gt;50%*$DG$7,"C",IF(DG9&gt;30%*$DG$7,"D","E"))))))</f>
        <v/>
      </c>
      <c r="DI9" s="63">
        <f t="shared" ref="DI9:DI72" si="59">IF($E$3="","",IF(OR(B9="",G9="",C9=""),"",SUM(W9,AO9,BG9)))</f>
        <v>378</v>
      </c>
      <c r="DJ9" s="358">
        <f t="shared" ref="DJ9:DJ72" si="60">IFERROR(IF(OR(DI9="",B9="NSO"),"",IF(OR(DI9="",DI9=0),"",DI9*100/(Y9+AQ9+BI9))),"")</f>
        <v>75.599999999999994</v>
      </c>
      <c r="DK9" s="67" t="str">
        <f t="shared" ref="DK9:DK72" si="61">IF(OR(DJ9="",B9="NSO"),"",IF(AND(DJ9&gt;=60),"I",IF(AND(DJ9&gt;=48),"II",IF(AND(DJ9&gt;=36),"III",""))))</f>
        <v>I</v>
      </c>
      <c r="DL9" s="68">
        <f t="shared" ref="DL9:DL72" si="62">IFERROR(IF(OR(DJ9="",B9="NSO",DI9=0),"",SUMPRODUCT((DJ9&lt;$DJ$8:$DJ$207)/COUNTIF($DJ$8:$DJ$207,$DJ$8:$DJ$207))),"")</f>
        <v>21.000000000000298</v>
      </c>
      <c r="DM9" s="386" t="str">
        <f>IFERROR(IF(B9="NSO","NSO",IF(OR(D9="",G9="",F9="",B9="",DI9=0),"",IF('Master sheet'!$D$14="Hindi","कक्षोंन्नति","Promoted"))),"")</f>
        <v>कक्षोंन्नति</v>
      </c>
      <c r="DN9" s="42">
        <f>IF(OR(B9=0,B9=""),"",IF(AND($E$3="Nursery"),'Marks Entry Nursery'!AX8,IF(AND($E$3="LKG"),'Marks Entry LKG'!AX8,IF(AND($E$3="UKG"),'Marks Entry UKG'!AX8,""))))</f>
        <v>220</v>
      </c>
      <c r="DO9" s="42">
        <f>IF(OR(B9=0,B9=""),"",IF(AND($E$3="Nursery"),'Marks Entry Nursery'!AY8,IF(AND($E$3="LKG"),'Marks Entry LKG'!AY8,IF(AND($E$3="UKG"),'Marks Entry UKG'!AY8,""))))</f>
        <v>24</v>
      </c>
      <c r="DP9" s="213" t="str">
        <f t="shared" ref="DP9:DP72" si="63">IF(OR(B9="",G9="",DI9="",B9="NSO"),"",IF(DI9&gt;85%*(Y9+AQ9+BI9),"A",IF(DI9&gt;70%*(Y9+AQ9+BI9),"B",IF(DI9&gt;50%*(Y9+AQ9+BI9),"C",IF(DI9&gt;30%*(Y9+AQ9+BI9),"D","E")))))</f>
        <v>B</v>
      </c>
      <c r="DQ9" s="43"/>
      <c r="DX9" s="44">
        <f>IF(AND($E$3="Nursery"),'Marks Entry Nursery'!I8,IF(AND($E$3="LKG"),'Marks Entry LKG'!I8,IF(AND($E$3="UKG"),'Marks Entry UKG'!I8,"")))</f>
        <v>302</v>
      </c>
    </row>
    <row r="10" spans="1:128" ht="18.95" customHeight="1">
      <c r="A10" s="56">
        <v>3</v>
      </c>
      <c r="B10" s="260">
        <f>IF(OR(DX10=0,DX10=""),"",IF(AND($E$3="Nursery"),'Marks Entry Nursery'!I9,IF(AND($E$3="LKG"),'Marks Entry LKG'!I9,IF(AND($E$3="UKG"),'Marks Entry UKG'!I9,""))))</f>
        <v>303</v>
      </c>
      <c r="C10" s="57" t="str">
        <f>IF(OR($B10=0,$B10=""),"",IF(AND($E$3="Nursery"),'Marks Entry Nursery'!B9,IF(AND($E$3="LKG"),'Marks Entry LKG'!B9,IF(AND($E$3="UKG"),'Marks Entry UKG'!B9,""))))</f>
        <v>PP+5</v>
      </c>
      <c r="D10" s="57" t="str">
        <f>IF(OR($B10=0,$B10=""),"",IF(AND($E$3="Nursery"),'Marks Entry Nursery'!C9,IF(AND($E$3="LKG"),'Marks Entry LKG'!C9,IF(AND($E$3="UKG"),'Marks Entry UKG'!C9,""))))</f>
        <v>A</v>
      </c>
      <c r="E10" s="401">
        <f>IF(OR(B10=0,B10=""),"",IF(AND($E$3="Nursery"),'Marks Entry Nursery'!E9,IF(AND($E$3="LKG"),'Marks Entry LKG'!E9,IF(AND($E$3="UKG"),'Marks Entry UKG'!E9,""))))</f>
        <v>42348</v>
      </c>
      <c r="F10" s="259">
        <f>IF(OR(B10=0,B10=""),"",IF(AND($E$3="Nursery"),'Marks Entry Nursery'!D9,IF(AND($E$3="LKG"),'Marks Entry LKG'!D9,IF(AND($E$3="UKG"),'Marks Entry UKG'!D9,""))))</f>
        <v>934</v>
      </c>
      <c r="G10" s="406" t="str">
        <f>IF(OR($B10=0,$B10=""),"",IF(AND($E$3="Nursery"),'Marks Entry Nursery'!F9,IF(AND($E$3="LKG"),'Marks Entry LKG'!F9,IF(AND($E$3="UKG"),'Marks Entry UKG'!F9,""))))</f>
        <v>ARMAN HUSSAIN</v>
      </c>
      <c r="H10" s="406" t="str">
        <f>IF(OR($B10=0,$B10=""),"",IF(AND($E$3="Nursery"),'Marks Entry Nursery'!G9,IF(AND($E$3="LKG"),'Marks Entry LKG'!G9,IF(AND($E$3="UKG"),'Marks Entry UKG'!G9,""))))</f>
        <v>AARIF HUSSAIN</v>
      </c>
      <c r="I10" s="406" t="str">
        <f>IF(OR($B10=0,$B10=""),"",IF(AND($E$3="Nursery"),'Marks Entry Nursery'!H9,IF(AND($E$3="LKG"),'Marks Entry LKG'!H9,IF(AND($E$3="UKG"),'Marks Entry UKG'!H9,""))))</f>
        <v>SALMA BANO</v>
      </c>
      <c r="J10" s="228" t="str">
        <f>IF(OR($B10=0,$B10=""),"",IF(AND($E$3="Nursery"),'Marks Entry Nursery'!J9,IF(AND($E$3="LKG"),'Marks Entry LKG'!J9,IF(AND($E$3="UKG"),'Marks Entry UKG'!J9,""))))</f>
        <v>M</v>
      </c>
      <c r="K10" s="228" t="str">
        <f>IF(OR($B10=0,$B10=""),"",IF(AND($E$3="Nursery"),'Marks Entry Nursery'!K9,IF(AND($E$3="LKG"),'Marks Entry LKG'!K9,IF(AND($E$3="UKG"),'Marks Entry UKG'!K9,""))))</f>
        <v>OBC</v>
      </c>
      <c r="L10" s="105"/>
      <c r="M10" s="105"/>
      <c r="N10" s="105"/>
      <c r="O10" s="51"/>
      <c r="P10" s="105">
        <f>IF(OR($B10=0,$B10=""),"",IF(AND($E$3="Nursery"),'Marks Entry Nursery'!O9,IF(AND($E$3="LKG"),'Marks Entry LKG'!O9,IF(AND($E$3="UKG"),'Marks Entry UKG'!O9,""))))</f>
        <v>21</v>
      </c>
      <c r="Q10" s="105">
        <f>IF(OR($B10=0,$B10=""),"",IF(AND($E$3="Nursery"),'Marks Entry Nursery'!P9,IF(AND($E$3="LKG"),'Marks Entry LKG'!P9,IF(AND($E$3="UKG"),'Marks Entry UKG'!P9,""))))</f>
        <v>69</v>
      </c>
      <c r="R10" s="54">
        <f t="shared" si="0"/>
        <v>90</v>
      </c>
      <c r="S10" s="51">
        <f t="shared" si="1"/>
        <v>90</v>
      </c>
      <c r="T10" s="105">
        <f>IF(OR($B10=0,$B10=""),"",IF(AND($E$3="Nursery"),'Marks Entry Nursery'!Q9,IF(AND($E$3="LKG"),'Marks Entry LKG'!Q9,IF(AND($E$3="UKG"),'Marks Entry UKG'!Q9,""))))</f>
        <v>27</v>
      </c>
      <c r="U10" s="105">
        <f>IF(OR($B10=0,$B10=""),"",IF(AND($E$3="Nursery"),'Marks Entry Nursery'!R9,IF(AND($E$3="LKG"),'Marks Entry LKG'!R9,IF(AND($E$3="UKG"),'Marks Entry UKG'!R9,""))))</f>
        <v>21</v>
      </c>
      <c r="V10" s="55">
        <f t="shared" si="2"/>
        <v>48</v>
      </c>
      <c r="W10" s="51">
        <f t="shared" si="3"/>
        <v>138</v>
      </c>
      <c r="X10" s="89">
        <f t="shared" si="4"/>
        <v>0</v>
      </c>
      <c r="Y10" s="89">
        <f t="shared" si="5"/>
        <v>200</v>
      </c>
      <c r="Z10" s="89" t="str">
        <f t="shared" si="6"/>
        <v/>
      </c>
      <c r="AA10" s="89" t="str">
        <f t="shared" si="7"/>
        <v>P</v>
      </c>
      <c r="AB10" s="89" t="str">
        <f t="shared" si="8"/>
        <v>I</v>
      </c>
      <c r="AC10" s="93" t="str">
        <f t="shared" si="9"/>
        <v>C</v>
      </c>
      <c r="AD10" s="105"/>
      <c r="AE10" s="105"/>
      <c r="AF10" s="105"/>
      <c r="AG10" s="51"/>
      <c r="AH10" s="105">
        <f>IF(OR($B10=0,$B10=""),"",IF(AND($E$3="Nursery"),'Marks Entry Nursery'!V9,IF(AND($E$3="LKG"),'Marks Entry LKG'!V9,IF(AND($E$3="UKG"),'Marks Entry UKG'!V9,""))))</f>
        <v>13</v>
      </c>
      <c r="AI10" s="105">
        <f>IF(OR($B10=0,$B10=""),"",IF(AND($E$3="Nursery"),'Marks Entry Nursery'!W9,IF(AND($E$3="LKG"),'Marks Entry LKG'!W9,IF(AND($E$3="UKG"),'Marks Entry UKG'!W9,""))))</f>
        <v>30</v>
      </c>
      <c r="AJ10" s="54">
        <f t="shared" si="10"/>
        <v>43</v>
      </c>
      <c r="AK10" s="51">
        <f t="shared" si="11"/>
        <v>43</v>
      </c>
      <c r="AL10" s="105">
        <f>IF(OR($B10=0,$B10=""),"",IF(AND($E$3="Nursery"),'Marks Entry Nursery'!X9,IF(AND($E$3="LKG"),'Marks Entry LKG'!X9,IF(AND($E$3="UKG"),'Marks Entry UKG'!X9,""))))</f>
        <v>11</v>
      </c>
      <c r="AM10" s="105">
        <f>IF(OR($B10=0,$B10=""),"",IF(AND($E$3="Nursery"),'Marks Entry Nursery'!Y9,IF(AND($E$3="LKG"),'Marks Entry LKG'!Y9,IF(AND($E$3="UKG"),'Marks Entry UKG'!Y9,""))))</f>
        <v>32</v>
      </c>
      <c r="AN10" s="55">
        <f t="shared" si="12"/>
        <v>43</v>
      </c>
      <c r="AO10" s="51">
        <f t="shared" si="13"/>
        <v>86</v>
      </c>
      <c r="AP10" s="89">
        <f t="shared" si="14"/>
        <v>0</v>
      </c>
      <c r="AQ10" s="89">
        <f t="shared" si="15"/>
        <v>100</v>
      </c>
      <c r="AR10" s="89" t="str">
        <f t="shared" si="16"/>
        <v/>
      </c>
      <c r="AS10" s="89" t="str">
        <f t="shared" si="17"/>
        <v>P</v>
      </c>
      <c r="AT10" s="89" t="str">
        <f t="shared" si="18"/>
        <v>D</v>
      </c>
      <c r="AU10" s="93" t="str">
        <f t="shared" si="19"/>
        <v>A</v>
      </c>
      <c r="AV10" s="105"/>
      <c r="AW10" s="105"/>
      <c r="AX10" s="105"/>
      <c r="AY10" s="51"/>
      <c r="AZ10" s="105">
        <f>IF(OR($B10=0,$B10=""),"",IF(AND($E$3="Nursery"),'Marks Entry Nursery'!AC9,IF(AND($E$3="LKG"),'Marks Entry LKG'!AC9,IF(AND($E$3="UKG"),'Marks Entry UKG'!AC9,""))))</f>
        <v>24</v>
      </c>
      <c r="BA10" s="105">
        <f>IF(OR($B10=0,$B10=""),"",IF(AND($E$3="Nursery"),'Marks Entry Nursery'!AD9,IF(AND($E$3="LKG"),'Marks Entry LKG'!AD9,IF(AND($E$3="UKG"),'Marks Entry UKG'!AD9,""))))</f>
        <v>62</v>
      </c>
      <c r="BB10" s="54">
        <f t="shared" si="20"/>
        <v>86</v>
      </c>
      <c r="BC10" s="51">
        <f t="shared" si="21"/>
        <v>86</v>
      </c>
      <c r="BD10" s="105">
        <f>IF(OR($B10=0,$B10=""),"",IF(AND($E$3="Nursery"),'Marks Entry Nursery'!AE9,IF(AND($E$3="LKG"),'Marks Entry LKG'!AE9,IF(AND($E$3="UKG"),'Marks Entry UKG'!AE9,""))))</f>
        <v>23</v>
      </c>
      <c r="BE10" s="105">
        <f>IF(OR($B10=0,$B10=""),"",IF(AND($E$3="Nursery"),'Marks Entry Nursery'!AF9,IF(AND($E$3="LKG"),'Marks Entry LKG'!AF9,IF(AND($E$3="UKG"),'Marks Entry UKG'!AF9,""))))</f>
        <v>62</v>
      </c>
      <c r="BF10" s="55">
        <f t="shared" si="22"/>
        <v>85</v>
      </c>
      <c r="BG10" s="51">
        <f t="shared" si="23"/>
        <v>171</v>
      </c>
      <c r="BH10" s="89">
        <f t="shared" si="24"/>
        <v>0</v>
      </c>
      <c r="BI10" s="89">
        <f t="shared" si="25"/>
        <v>200</v>
      </c>
      <c r="BJ10" s="89" t="str">
        <f t="shared" si="26"/>
        <v/>
      </c>
      <c r="BK10" s="89" t="str">
        <f t="shared" si="27"/>
        <v>P</v>
      </c>
      <c r="BL10" s="89" t="str">
        <f t="shared" si="28"/>
        <v>D</v>
      </c>
      <c r="BM10" s="93" t="str">
        <f t="shared" si="29"/>
        <v>A</v>
      </c>
      <c r="BN10" s="105"/>
      <c r="BO10" s="105"/>
      <c r="BP10" s="105"/>
      <c r="BQ10" s="51"/>
      <c r="BR10" s="105">
        <f>IF(OR($B10=0,$B10=""),"",IF(AND($E$3="Nursery"),'Marks Entry Nursery'!AJ9,IF(AND($E$3="LKG"),'Marks Entry LKG'!AJ9,IF(AND($E$3="UKG"),'Marks Entry UKG'!AJ9,""))))</f>
        <v>45</v>
      </c>
      <c r="BS10" s="105">
        <f>IF(OR($B10=0,$B10=""),"",IF(AND($E$3="Nursery"),'Marks Entry Nursery'!AK9,IF(AND($E$3="LKG"),'Marks Entry LKG'!AK9,IF(AND($E$3="UKG"),'Marks Entry UKG'!AK9,""))))</f>
        <v>0</v>
      </c>
      <c r="BT10" s="54">
        <f t="shared" si="30"/>
        <v>45</v>
      </c>
      <c r="BU10" s="51">
        <f t="shared" si="31"/>
        <v>45</v>
      </c>
      <c r="BV10" s="105">
        <f>IF(OR($B10=0,$B10=""),"",IF(AND($E$3="Nursery"),'Marks Entry Nursery'!AL9,IF(AND($E$3="LKG"),'Marks Entry LKG'!AL9,IF(AND($E$3="UKG"),'Marks Entry UKG'!AL9,""))))</f>
        <v>45</v>
      </c>
      <c r="BW10" s="105">
        <f>IF(OR($B10=0,$B10=""),"",IF(AND($E$3="Nursery"),'Marks Entry Nursery'!AM9,IF(AND($E$3="LKG"),'Marks Entry LKG'!AM9,IF(AND($E$3="UKG"),'Marks Entry UKG'!AM9,""))))</f>
        <v>0</v>
      </c>
      <c r="BX10" s="55">
        <f t="shared" si="32"/>
        <v>45</v>
      </c>
      <c r="BY10" s="51">
        <f t="shared" si="33"/>
        <v>90</v>
      </c>
      <c r="BZ10" s="89">
        <f t="shared" si="34"/>
        <v>0</v>
      </c>
      <c r="CA10" s="89">
        <f t="shared" si="35"/>
        <v>100</v>
      </c>
      <c r="CB10" s="89" t="str">
        <f t="shared" si="36"/>
        <v/>
      </c>
      <c r="CC10" s="89" t="str">
        <f t="shared" si="37"/>
        <v>P</v>
      </c>
      <c r="CD10" s="89" t="str">
        <f t="shared" si="38"/>
        <v>D</v>
      </c>
      <c r="CE10" s="93" t="str">
        <f t="shared" si="39"/>
        <v>A</v>
      </c>
      <c r="CF10" s="105" t="str">
        <f>IF(OR($B10=0,$B10=""),"",IF(AND($E$3="Nursery"),'Marks Entry Nursery'!AN9,IF(AND($E$3="LKG"),'Marks Entry LKG'!AN9,IF(AND($E$3="UKG"),'Marks Entry UKG'!AN9,""))))</f>
        <v>AB</v>
      </c>
      <c r="CG10" s="105">
        <f>IF(OR($B10=0,$B10=""),"",IF(AND($E$3="Nursery"),'Marks Entry Nursery'!AO9,IF(AND($E$3="LKG"),'Marks Entry LKG'!AO9,IF(AND($E$3="UKG"),'Marks Entry UKG'!AO9,""))))</f>
        <v>18</v>
      </c>
      <c r="CH10" s="106">
        <f t="shared" si="40"/>
        <v>18</v>
      </c>
      <c r="CI10" s="107">
        <f t="shared" si="41"/>
        <v>0</v>
      </c>
      <c r="CJ10" s="107">
        <f t="shared" si="42"/>
        <v>50</v>
      </c>
      <c r="CK10" s="107" t="str">
        <f t="shared" si="43"/>
        <v>AB</v>
      </c>
      <c r="CL10" s="92" t="str">
        <f t="shared" si="44"/>
        <v/>
      </c>
      <c r="CM10" s="105">
        <f>IF(OR($B10=0,$B10=""),"",IF(AND($E$3="Nursery"),'Marks Entry Nursery'!AP9,IF(AND($E$3="LKG"),'Marks Entry LKG'!AP9,IF(AND($E$3="UKG"),'Marks Entry UKG'!AP9,""))))</f>
        <v>11</v>
      </c>
      <c r="CN10" s="105">
        <f>IF(OR($B10=0,$B10=""),"",IF(AND($E$3="Nursery"),'Marks Entry Nursery'!AQ9,IF(AND($E$3="LKG"),'Marks Entry LKG'!AQ9,IF(AND($E$3="UKG"),'Marks Entry UKG'!AQ9,""))))</f>
        <v>21</v>
      </c>
      <c r="CO10" s="106">
        <f t="shared" si="45"/>
        <v>32</v>
      </c>
      <c r="CP10" s="107">
        <f t="shared" si="46"/>
        <v>0</v>
      </c>
      <c r="CQ10" s="107">
        <f t="shared" si="47"/>
        <v>50</v>
      </c>
      <c r="CR10" s="107" t="str">
        <f t="shared" si="48"/>
        <v>P</v>
      </c>
      <c r="CS10" s="92" t="str">
        <f t="shared" si="49"/>
        <v>B</v>
      </c>
      <c r="CT10" s="105">
        <f>IF(OR($B10=0,$B10=""),"",IF(AND($E$3="Nursery"),'Marks Entry Nursery'!AR9,IF(AND($E$3="LKG"),'Marks Entry LKG'!AR9,IF(AND($E$3="UKG"),'Marks Entry UKG'!AR9,""))))</f>
        <v>45</v>
      </c>
      <c r="CU10" s="105">
        <f>IF(OR($B10=0,$B10=""),"",IF(AND($E$3="Nursery"),'Marks Entry Nursery'!AS9,IF(AND($E$3="LKG"),'Marks Entry LKG'!AS9,IF(AND($E$3="UKG"),'Marks Entry UKG'!AS9,""))))</f>
        <v>36</v>
      </c>
      <c r="CV10" s="106">
        <f t="shared" si="50"/>
        <v>81</v>
      </c>
      <c r="CW10" s="107">
        <f t="shared" si="51"/>
        <v>0</v>
      </c>
      <c r="CX10" s="107">
        <f t="shared" si="52"/>
        <v>100</v>
      </c>
      <c r="CY10" s="107" t="str">
        <f t="shared" si="53"/>
        <v>P</v>
      </c>
      <c r="CZ10" s="92" t="str">
        <f t="shared" si="54"/>
        <v>A</v>
      </c>
      <c r="DA10" s="105">
        <f>IF(OR($B10=0,$B10=""),"",IF(AND($E$3="Nursery"),'Marks Entry Nursery'!AT9,IF(AND($E$3="LKG"),'Marks Entry LKG'!AT9,IF(AND($E$3="UKG"),'Marks Entry UKG'!AT9,""))))</f>
        <v>0</v>
      </c>
      <c r="DB10" s="105">
        <f>IF(OR($B10=0,$B10=""),"",IF(AND($E$3="Nursery"),'Marks Entry Nursery'!AU9,IF(AND($E$3="LKG"),'Marks Entry LKG'!AU9,IF(AND($E$3="UKG"),'Marks Entry UKG'!AU9,""))))</f>
        <v>0</v>
      </c>
      <c r="DC10" s="356">
        <f t="shared" si="55"/>
        <v>0</v>
      </c>
      <c r="DD10" s="93" t="str">
        <f t="shared" si="56"/>
        <v/>
      </c>
      <c r="DE10" s="105">
        <f>IF(OR($B10=0,$B10=""),"",IF(AND($E$3="Nursery"),'Marks Entry Nursery'!AV9,IF(AND($E$3="LKG"),'Marks Entry LKG'!AV9,IF(AND($E$3="UKG"),'Marks Entry UKG'!AV9,""))))</f>
        <v>0</v>
      </c>
      <c r="DF10" s="105">
        <f>IF(OR($B10=0,$B10=""),"",IF(AND($E$3="Nursery"),'Marks Entry Nursery'!AW9,IF(AND($E$3="LKG"),'Marks Entry LKG'!AW9,IF(AND($E$3="UKG"),'Marks Entry UKG'!AW9,""))))</f>
        <v>0</v>
      </c>
      <c r="DG10" s="356">
        <f t="shared" si="57"/>
        <v>0</v>
      </c>
      <c r="DH10" s="93" t="str">
        <f t="shared" si="58"/>
        <v/>
      </c>
      <c r="DI10" s="63">
        <f t="shared" si="59"/>
        <v>395</v>
      </c>
      <c r="DJ10" s="358">
        <f t="shared" si="60"/>
        <v>79</v>
      </c>
      <c r="DK10" s="67" t="str">
        <f t="shared" si="61"/>
        <v>I</v>
      </c>
      <c r="DL10" s="68">
        <f t="shared" si="62"/>
        <v>17.000000000000298</v>
      </c>
      <c r="DM10" s="386" t="str">
        <f>IFERROR(IF(B10="NSO","NSO",IF(OR(D10="",G10="",F10="",B10="",DI10=0),"",IF('Master sheet'!$D$14="Hindi","कक्षोंन्नति","Promoted"))),"")</f>
        <v>कक्षोंन्नति</v>
      </c>
      <c r="DN10" s="42">
        <f>IF(OR(B10=0,B10=""),"",IF(AND($E$3="Nursery"),'Marks Entry Nursery'!AX9,IF(AND($E$3="LKG"),'Marks Entry LKG'!AX9,IF(AND($E$3="UKG"),'Marks Entry UKG'!AX9,""))))</f>
        <v>220</v>
      </c>
      <c r="DO10" s="42">
        <f>IF(OR(B10=0,B10=""),"",IF(AND($E$3="Nursery"),'Marks Entry Nursery'!AY9,IF(AND($E$3="LKG"),'Marks Entry LKG'!AY9,IF(AND($E$3="UKG"),'Marks Entry UKG'!AY9,""))))</f>
        <v>36</v>
      </c>
      <c r="DP10" s="213" t="str">
        <f t="shared" si="63"/>
        <v>B</v>
      </c>
      <c r="DQ10" s="43"/>
      <c r="DX10" s="44">
        <f>IF(AND($E$3="Nursery"),'Marks Entry Nursery'!I9,IF(AND($E$3="LKG"),'Marks Entry LKG'!I9,IF(AND($E$3="UKG"),'Marks Entry UKG'!I9,"")))</f>
        <v>303</v>
      </c>
    </row>
    <row r="11" spans="1:128" ht="18.95" customHeight="1">
      <c r="A11" s="56">
        <v>4</v>
      </c>
      <c r="B11" s="260">
        <f>IF(OR(DX11=0,DX11=""),"",IF(AND($E$3="Nursery"),'Marks Entry Nursery'!I10,IF(AND($E$3="LKG"),'Marks Entry LKG'!I10,IF(AND($E$3="UKG"),'Marks Entry UKG'!I10,""))))</f>
        <v>304</v>
      </c>
      <c r="C11" s="57" t="str">
        <f>IF(OR($B11=0,$B11=""),"",IF(AND($E$3="Nursery"),'Marks Entry Nursery'!B10,IF(AND($E$3="LKG"),'Marks Entry LKG'!B10,IF(AND($E$3="UKG"),'Marks Entry UKG'!B10,""))))</f>
        <v>PP+5</v>
      </c>
      <c r="D11" s="57" t="str">
        <f>IF(OR($B11=0,$B11=""),"",IF(AND($E$3="Nursery"),'Marks Entry Nursery'!C10,IF(AND($E$3="LKG"),'Marks Entry LKG'!C10,IF(AND($E$3="UKG"),'Marks Entry UKG'!C10,""))))</f>
        <v>A</v>
      </c>
      <c r="E11" s="401">
        <f>IF(OR(B11=0,B11=""),"",IF(AND($E$3="Nursery"),'Marks Entry Nursery'!E10,IF(AND($E$3="LKG"),'Marks Entry LKG'!E10,IF(AND($E$3="UKG"),'Marks Entry UKG'!E10,""))))</f>
        <v>42491</v>
      </c>
      <c r="F11" s="259">
        <f>IF(OR(B11=0,B11=""),"",IF(AND($E$3="Nursery"),'Marks Entry Nursery'!D10,IF(AND($E$3="LKG"),'Marks Entry LKG'!D10,IF(AND($E$3="UKG"),'Marks Entry UKG'!D10,""))))</f>
        <v>926</v>
      </c>
      <c r="G11" s="406" t="str">
        <f>IF(OR($B11=0,$B11=""),"",IF(AND($E$3="Nursery"),'Marks Entry Nursery'!F10,IF(AND($E$3="LKG"),'Marks Entry LKG'!F10,IF(AND($E$3="UKG"),'Marks Entry UKG'!F10,""))))</f>
        <v>ARMAN SHAH</v>
      </c>
      <c r="H11" s="406" t="str">
        <f>IF(OR($B11=0,$B11=""),"",IF(AND($E$3="Nursery"),'Marks Entry Nursery'!G10,IF(AND($E$3="LKG"),'Marks Entry LKG'!G10,IF(AND($E$3="UKG"),'Marks Entry UKG'!G10,""))))</f>
        <v>JAKIR SHAH</v>
      </c>
      <c r="I11" s="406" t="str">
        <f>IF(OR($B11=0,$B11=""),"",IF(AND($E$3="Nursery"),'Marks Entry Nursery'!H10,IF(AND($E$3="LKG"),'Marks Entry LKG'!H10,IF(AND($E$3="UKG"),'Marks Entry UKG'!H10,""))))</f>
        <v>HEENA BANU</v>
      </c>
      <c r="J11" s="228" t="str">
        <f>IF(OR($B11=0,$B11=""),"",IF(AND($E$3="Nursery"),'Marks Entry Nursery'!J10,IF(AND($E$3="LKG"),'Marks Entry LKG'!J10,IF(AND($E$3="UKG"),'Marks Entry UKG'!J10,""))))</f>
        <v>M</v>
      </c>
      <c r="K11" s="228" t="str">
        <f>IF(OR($B11=0,$B11=""),"",IF(AND($E$3="Nursery"),'Marks Entry Nursery'!K10,IF(AND($E$3="LKG"),'Marks Entry LKG'!K10,IF(AND($E$3="UKG"),'Marks Entry UKG'!K10,""))))</f>
        <v>OBC</v>
      </c>
      <c r="L11" s="105"/>
      <c r="M11" s="105"/>
      <c r="N11" s="105"/>
      <c r="O11" s="51"/>
      <c r="P11" s="105">
        <f>IF(OR($B11=0,$B11=""),"",IF(AND($E$3="Nursery"),'Marks Entry Nursery'!O10,IF(AND($E$3="LKG"),'Marks Entry LKG'!O10,IF(AND($E$3="UKG"),'Marks Entry UKG'!O10,""))))</f>
        <v>23</v>
      </c>
      <c r="Q11" s="105">
        <f>IF(OR($B11=0,$B11=""),"",IF(AND($E$3="Nursery"),'Marks Entry Nursery'!P10,IF(AND($E$3="LKG"),'Marks Entry LKG'!P10,IF(AND($E$3="UKG"),'Marks Entry UKG'!P10,""))))</f>
        <v>68</v>
      </c>
      <c r="R11" s="54">
        <f t="shared" si="0"/>
        <v>91</v>
      </c>
      <c r="S11" s="51">
        <f t="shared" si="1"/>
        <v>91</v>
      </c>
      <c r="T11" s="105">
        <f>IF(OR($B11=0,$B11=""),"",IF(AND($E$3="Nursery"),'Marks Entry Nursery'!Q10,IF(AND($E$3="LKG"),'Marks Entry LKG'!Q10,IF(AND($E$3="UKG"),'Marks Entry UKG'!Q10,""))))</f>
        <v>25</v>
      </c>
      <c r="U11" s="105">
        <f>IF(OR($B11=0,$B11=""),"",IF(AND($E$3="Nursery"),'Marks Entry Nursery'!R10,IF(AND($E$3="LKG"),'Marks Entry LKG'!R10,IF(AND($E$3="UKG"),'Marks Entry UKG'!R10,""))))</f>
        <v>24</v>
      </c>
      <c r="V11" s="55">
        <f t="shared" si="2"/>
        <v>49</v>
      </c>
      <c r="W11" s="51">
        <f t="shared" si="3"/>
        <v>140</v>
      </c>
      <c r="X11" s="89">
        <f t="shared" si="4"/>
        <v>0</v>
      </c>
      <c r="Y11" s="89">
        <f t="shared" si="5"/>
        <v>200</v>
      </c>
      <c r="Z11" s="89" t="str">
        <f t="shared" si="6"/>
        <v/>
      </c>
      <c r="AA11" s="89" t="str">
        <f t="shared" si="7"/>
        <v>P</v>
      </c>
      <c r="AB11" s="89" t="str">
        <f t="shared" si="8"/>
        <v>I</v>
      </c>
      <c r="AC11" s="93" t="str">
        <f t="shared" si="9"/>
        <v>C</v>
      </c>
      <c r="AD11" s="105"/>
      <c r="AE11" s="105"/>
      <c r="AF11" s="105"/>
      <c r="AG11" s="51"/>
      <c r="AH11" s="105">
        <f>IF(OR($B11=0,$B11=""),"",IF(AND($E$3="Nursery"),'Marks Entry Nursery'!V10,IF(AND($E$3="LKG"),'Marks Entry LKG'!V10,IF(AND($E$3="UKG"),'Marks Entry UKG'!V10,""))))</f>
        <v>14</v>
      </c>
      <c r="AI11" s="105">
        <f>IF(OR($B11=0,$B11=""),"",IF(AND($E$3="Nursery"),'Marks Entry Nursery'!W10,IF(AND($E$3="LKG"),'Marks Entry LKG'!W10,IF(AND($E$3="UKG"),'Marks Entry UKG'!W10,""))))</f>
        <v>32</v>
      </c>
      <c r="AJ11" s="54">
        <f t="shared" si="10"/>
        <v>46</v>
      </c>
      <c r="AK11" s="51">
        <f t="shared" si="11"/>
        <v>46</v>
      </c>
      <c r="AL11" s="105">
        <f>IF(OR($B11=0,$B11=""),"",IF(AND($E$3="Nursery"),'Marks Entry Nursery'!X10,IF(AND($E$3="LKG"),'Marks Entry LKG'!X10,IF(AND($E$3="UKG"),'Marks Entry UKG'!X10,""))))</f>
        <v>12</v>
      </c>
      <c r="AM11" s="105">
        <f>IF(OR($B11=0,$B11=""),"",IF(AND($E$3="Nursery"),'Marks Entry Nursery'!Y10,IF(AND($E$3="LKG"),'Marks Entry LKG'!Y10,IF(AND($E$3="UKG"),'Marks Entry UKG'!Y10,""))))</f>
        <v>30</v>
      </c>
      <c r="AN11" s="55">
        <f t="shared" si="12"/>
        <v>42</v>
      </c>
      <c r="AO11" s="51">
        <f t="shared" si="13"/>
        <v>88</v>
      </c>
      <c r="AP11" s="89">
        <f t="shared" si="14"/>
        <v>0</v>
      </c>
      <c r="AQ11" s="89">
        <f t="shared" si="15"/>
        <v>100</v>
      </c>
      <c r="AR11" s="89" t="str">
        <f t="shared" si="16"/>
        <v/>
      </c>
      <c r="AS11" s="89" t="str">
        <f t="shared" si="17"/>
        <v>P</v>
      </c>
      <c r="AT11" s="89" t="str">
        <f t="shared" si="18"/>
        <v>D</v>
      </c>
      <c r="AU11" s="93" t="str">
        <f t="shared" si="19"/>
        <v>A</v>
      </c>
      <c r="AV11" s="105"/>
      <c r="AW11" s="105"/>
      <c r="AX11" s="105"/>
      <c r="AY11" s="51"/>
      <c r="AZ11" s="105">
        <f>IF(OR($B11=0,$B11=""),"",IF(AND($E$3="Nursery"),'Marks Entry Nursery'!AC10,IF(AND($E$3="LKG"),'Marks Entry LKG'!AC10,IF(AND($E$3="UKG"),'Marks Entry UKG'!AC10,""))))</f>
        <v>25</v>
      </c>
      <c r="BA11" s="105">
        <f>IF(OR($B11=0,$B11=""),"",IF(AND($E$3="Nursery"),'Marks Entry Nursery'!AD10,IF(AND($E$3="LKG"),'Marks Entry LKG'!AD10,IF(AND($E$3="UKG"),'Marks Entry UKG'!AD10,""))))</f>
        <v>61</v>
      </c>
      <c r="BB11" s="54">
        <f t="shared" si="20"/>
        <v>86</v>
      </c>
      <c r="BC11" s="51">
        <f t="shared" si="21"/>
        <v>86</v>
      </c>
      <c r="BD11" s="105">
        <f>IF(OR($B11=0,$B11=""),"",IF(AND($E$3="Nursery"),'Marks Entry Nursery'!AE10,IF(AND($E$3="LKG"),'Marks Entry LKG'!AE10,IF(AND($E$3="UKG"),'Marks Entry UKG'!AE10,""))))</f>
        <v>25</v>
      </c>
      <c r="BE11" s="105">
        <f>IF(OR($B11=0,$B11=""),"",IF(AND($E$3="Nursery"),'Marks Entry Nursery'!AF10,IF(AND($E$3="LKG"),'Marks Entry LKG'!AF10,IF(AND($E$3="UKG"),'Marks Entry UKG'!AF10,""))))</f>
        <v>63</v>
      </c>
      <c r="BF11" s="55">
        <f t="shared" si="22"/>
        <v>88</v>
      </c>
      <c r="BG11" s="51">
        <f t="shared" si="23"/>
        <v>174</v>
      </c>
      <c r="BH11" s="89">
        <f t="shared" si="24"/>
        <v>0</v>
      </c>
      <c r="BI11" s="89">
        <f t="shared" si="25"/>
        <v>200</v>
      </c>
      <c r="BJ11" s="89" t="str">
        <f t="shared" si="26"/>
        <v/>
      </c>
      <c r="BK11" s="89" t="str">
        <f t="shared" si="27"/>
        <v>P</v>
      </c>
      <c r="BL11" s="89" t="str">
        <f t="shared" si="28"/>
        <v>D</v>
      </c>
      <c r="BM11" s="93" t="str">
        <f t="shared" si="29"/>
        <v>A</v>
      </c>
      <c r="BN11" s="105"/>
      <c r="BO11" s="105"/>
      <c r="BP11" s="105"/>
      <c r="BQ11" s="51"/>
      <c r="BR11" s="105">
        <f>IF(OR($B11=0,$B11=""),"",IF(AND($E$3="Nursery"),'Marks Entry Nursery'!AJ10,IF(AND($E$3="LKG"),'Marks Entry LKG'!AJ10,IF(AND($E$3="UKG"),'Marks Entry UKG'!AJ10,""))))</f>
        <v>45</v>
      </c>
      <c r="BS11" s="105">
        <f>IF(OR($B11=0,$B11=""),"",IF(AND($E$3="Nursery"),'Marks Entry Nursery'!AK10,IF(AND($E$3="LKG"),'Marks Entry LKG'!AK10,IF(AND($E$3="UKG"),'Marks Entry UKG'!AK10,""))))</f>
        <v>0</v>
      </c>
      <c r="BT11" s="54">
        <f t="shared" si="30"/>
        <v>45</v>
      </c>
      <c r="BU11" s="51">
        <f t="shared" si="31"/>
        <v>45</v>
      </c>
      <c r="BV11" s="105">
        <f>IF(OR($B11=0,$B11=""),"",IF(AND($E$3="Nursery"),'Marks Entry Nursery'!AL10,IF(AND($E$3="LKG"),'Marks Entry LKG'!AL10,IF(AND($E$3="UKG"),'Marks Entry UKG'!AL10,""))))</f>
        <v>48</v>
      </c>
      <c r="BW11" s="105">
        <f>IF(OR($B11=0,$B11=""),"",IF(AND($E$3="Nursery"),'Marks Entry Nursery'!AM10,IF(AND($E$3="LKG"),'Marks Entry LKG'!AM10,IF(AND($E$3="UKG"),'Marks Entry UKG'!AM10,""))))</f>
        <v>0</v>
      </c>
      <c r="BX11" s="55">
        <f t="shared" si="32"/>
        <v>48</v>
      </c>
      <c r="BY11" s="51">
        <f t="shared" si="33"/>
        <v>93</v>
      </c>
      <c r="BZ11" s="89">
        <f t="shared" si="34"/>
        <v>0</v>
      </c>
      <c r="CA11" s="89">
        <f t="shared" si="35"/>
        <v>100</v>
      </c>
      <c r="CB11" s="89" t="str">
        <f t="shared" si="36"/>
        <v/>
      </c>
      <c r="CC11" s="89" t="str">
        <f t="shared" si="37"/>
        <v>P</v>
      </c>
      <c r="CD11" s="89" t="str">
        <f t="shared" si="38"/>
        <v>D</v>
      </c>
      <c r="CE11" s="93" t="str">
        <f t="shared" si="39"/>
        <v>A</v>
      </c>
      <c r="CF11" s="105">
        <f>IF(OR($B11=0,$B11=""),"",IF(AND($E$3="Nursery"),'Marks Entry Nursery'!AN10,IF(AND($E$3="LKG"),'Marks Entry LKG'!AN10,IF(AND($E$3="UKG"),'Marks Entry UKG'!AN10,""))))</f>
        <v>20</v>
      </c>
      <c r="CG11" s="105" t="str">
        <f>IF(OR($B11=0,$B11=""),"",IF(AND($E$3="Nursery"),'Marks Entry Nursery'!AO10,IF(AND($E$3="LKG"),'Marks Entry LKG'!AO10,IF(AND($E$3="UKG"),'Marks Entry UKG'!AO10,""))))</f>
        <v>AB</v>
      </c>
      <c r="CH11" s="106">
        <f t="shared" si="40"/>
        <v>20</v>
      </c>
      <c r="CI11" s="107">
        <f t="shared" si="41"/>
        <v>0</v>
      </c>
      <c r="CJ11" s="107">
        <f t="shared" si="42"/>
        <v>50</v>
      </c>
      <c r="CK11" s="107" t="str">
        <f t="shared" si="43"/>
        <v>AB</v>
      </c>
      <c r="CL11" s="92" t="str">
        <f t="shared" si="44"/>
        <v/>
      </c>
      <c r="CM11" s="105">
        <f>IF(OR($B11=0,$B11=""),"",IF(AND($E$3="Nursery"),'Marks Entry Nursery'!AP10,IF(AND($E$3="LKG"),'Marks Entry LKG'!AP10,IF(AND($E$3="UKG"),'Marks Entry UKG'!AP10,""))))</f>
        <v>11</v>
      </c>
      <c r="CN11" s="105">
        <f>IF(OR($B11=0,$B11=""),"",IF(AND($E$3="Nursery"),'Marks Entry Nursery'!AQ10,IF(AND($E$3="LKG"),'Marks Entry LKG'!AQ10,IF(AND($E$3="UKG"),'Marks Entry UKG'!AQ10,""))))</f>
        <v>25</v>
      </c>
      <c r="CO11" s="106">
        <f t="shared" si="45"/>
        <v>36</v>
      </c>
      <c r="CP11" s="107">
        <f t="shared" si="46"/>
        <v>0</v>
      </c>
      <c r="CQ11" s="107">
        <f t="shared" si="47"/>
        <v>50</v>
      </c>
      <c r="CR11" s="107" t="str">
        <f t="shared" si="48"/>
        <v>P</v>
      </c>
      <c r="CS11" s="92" t="str">
        <f t="shared" si="49"/>
        <v>B</v>
      </c>
      <c r="CT11" s="105">
        <f>IF(OR($B11=0,$B11=""),"",IF(AND($E$3="Nursery"),'Marks Entry Nursery'!AR10,IF(AND($E$3="LKG"),'Marks Entry LKG'!AR10,IF(AND($E$3="UKG"),'Marks Entry UKG'!AR10,""))))</f>
        <v>46</v>
      </c>
      <c r="CU11" s="105">
        <f>IF(OR($B11=0,$B11=""),"",IF(AND($E$3="Nursery"),'Marks Entry Nursery'!AS10,IF(AND($E$3="LKG"),'Marks Entry LKG'!AS10,IF(AND($E$3="UKG"),'Marks Entry UKG'!AS10,""))))</f>
        <v>36</v>
      </c>
      <c r="CV11" s="106">
        <f t="shared" si="50"/>
        <v>82</v>
      </c>
      <c r="CW11" s="107">
        <f t="shared" si="51"/>
        <v>0</v>
      </c>
      <c r="CX11" s="107">
        <f t="shared" si="52"/>
        <v>100</v>
      </c>
      <c r="CY11" s="107" t="str">
        <f t="shared" si="53"/>
        <v>P</v>
      </c>
      <c r="CZ11" s="92" t="str">
        <f t="shared" si="54"/>
        <v>A</v>
      </c>
      <c r="DA11" s="105">
        <f>IF(OR($B11=0,$B11=""),"",IF(AND($E$3="Nursery"),'Marks Entry Nursery'!AT10,IF(AND($E$3="LKG"),'Marks Entry LKG'!AT10,IF(AND($E$3="UKG"),'Marks Entry UKG'!AT10,""))))</f>
        <v>0</v>
      </c>
      <c r="DB11" s="105">
        <f>IF(OR($B11=0,$B11=""),"",IF(AND($E$3="Nursery"),'Marks Entry Nursery'!AU10,IF(AND($E$3="LKG"),'Marks Entry LKG'!AU10,IF(AND($E$3="UKG"),'Marks Entry UKG'!AU10,""))))</f>
        <v>0</v>
      </c>
      <c r="DC11" s="356">
        <f t="shared" si="55"/>
        <v>0</v>
      </c>
      <c r="DD11" s="93" t="str">
        <f t="shared" si="56"/>
        <v/>
      </c>
      <c r="DE11" s="105">
        <f>IF(OR($B11=0,$B11=""),"",IF(AND($E$3="Nursery"),'Marks Entry Nursery'!AV10,IF(AND($E$3="LKG"),'Marks Entry LKG'!AV10,IF(AND($E$3="UKG"),'Marks Entry UKG'!AV10,""))))</f>
        <v>0</v>
      </c>
      <c r="DF11" s="105">
        <f>IF(OR($B11=0,$B11=""),"",IF(AND($E$3="Nursery"),'Marks Entry Nursery'!AW10,IF(AND($E$3="LKG"),'Marks Entry LKG'!AW10,IF(AND($E$3="UKG"),'Marks Entry UKG'!AW10,""))))</f>
        <v>0</v>
      </c>
      <c r="DG11" s="356">
        <f t="shared" si="57"/>
        <v>0</v>
      </c>
      <c r="DH11" s="93" t="str">
        <f t="shared" si="58"/>
        <v/>
      </c>
      <c r="DI11" s="63">
        <f t="shared" si="59"/>
        <v>402</v>
      </c>
      <c r="DJ11" s="358">
        <f t="shared" si="60"/>
        <v>80.400000000000006</v>
      </c>
      <c r="DK11" s="67" t="str">
        <f t="shared" si="61"/>
        <v>I</v>
      </c>
      <c r="DL11" s="68">
        <f t="shared" si="62"/>
        <v>12.999999999999996</v>
      </c>
      <c r="DM11" s="386" t="str">
        <f>IFERROR(IF(B11="NSO","NSO",IF(OR(D11="",G11="",F11="",B11="",DI11=0),"",IF('Master sheet'!$D$14="Hindi","कक्षोंन्नति","Promoted"))),"")</f>
        <v>कक्षोंन्नति</v>
      </c>
      <c r="DN11" s="42">
        <f>IF(OR(B11=0,B11=""),"",IF(AND($E$3="Nursery"),'Marks Entry Nursery'!AX10,IF(AND($E$3="LKG"),'Marks Entry LKG'!AX10,IF(AND($E$3="UKG"),'Marks Entry UKG'!AX10,""))))</f>
        <v>220</v>
      </c>
      <c r="DO11" s="42">
        <f>IF(OR(B11=0,B11=""),"",IF(AND($E$3="Nursery"),'Marks Entry Nursery'!AY10,IF(AND($E$3="LKG"),'Marks Entry LKG'!AY10,IF(AND($E$3="UKG"),'Marks Entry UKG'!AY10,""))))</f>
        <v>36</v>
      </c>
      <c r="DP11" s="213" t="str">
        <f t="shared" si="63"/>
        <v>B</v>
      </c>
      <c r="DQ11" s="43"/>
      <c r="DX11" s="44">
        <f>IF(AND($E$3="Nursery"),'Marks Entry Nursery'!I10,IF(AND($E$3="LKG"),'Marks Entry LKG'!I10,IF(AND($E$3="UKG"),'Marks Entry UKG'!I10,"")))</f>
        <v>304</v>
      </c>
    </row>
    <row r="12" spans="1:128" ht="18.95" customHeight="1">
      <c r="A12" s="56">
        <v>5</v>
      </c>
      <c r="B12" s="260">
        <f>IF(OR(DX12=0,DX12=""),"",IF(AND($E$3="Nursery"),'Marks Entry Nursery'!I11,IF(AND($E$3="LKG"),'Marks Entry LKG'!I11,IF(AND($E$3="UKG"),'Marks Entry UKG'!I11,""))))</f>
        <v>305</v>
      </c>
      <c r="C12" s="57" t="str">
        <f>IF(OR($B12=0,$B12=""),"",IF(AND($E$3="Nursery"),'Marks Entry Nursery'!B11,IF(AND($E$3="LKG"),'Marks Entry LKG'!B11,IF(AND($E$3="UKG"),'Marks Entry UKG'!B11,""))))</f>
        <v>PP+5</v>
      </c>
      <c r="D12" s="57" t="str">
        <f>IF(OR($B12=0,$B12=""),"",IF(AND($E$3="Nursery"),'Marks Entry Nursery'!C11,IF(AND($E$3="LKG"),'Marks Entry LKG'!C11,IF(AND($E$3="UKG"),'Marks Entry UKG'!C11,""))))</f>
        <v>A</v>
      </c>
      <c r="E12" s="401" t="str">
        <f>IF(OR(B12=0,B12=""),"",IF(AND($E$3="Nursery"),'Marks Entry Nursery'!E11,IF(AND($E$3="LKG"),'Marks Entry LKG'!E11,IF(AND($E$3="UKG"),'Marks Entry UKG'!E11,""))))</f>
        <v>25-08-2015</v>
      </c>
      <c r="F12" s="259">
        <f>IF(OR(B12=0,B12=""),"",IF(AND($E$3="Nursery"),'Marks Entry Nursery'!D11,IF(AND($E$3="LKG"),'Marks Entry LKG'!D11,IF(AND($E$3="UKG"),'Marks Entry UKG'!D11,""))))</f>
        <v>951</v>
      </c>
      <c r="G12" s="406" t="str">
        <f>IF(OR($B12=0,$B12=""),"",IF(AND($E$3="Nursery"),'Marks Entry Nursery'!F11,IF(AND($E$3="LKG"),'Marks Entry LKG'!F11,IF(AND($E$3="UKG"),'Marks Entry UKG'!F11,""))))</f>
        <v>BHAVYANSH SINGH CHOUHAN</v>
      </c>
      <c r="H12" s="406" t="str">
        <f>IF(OR($B12=0,$B12=""),"",IF(AND($E$3="Nursery"),'Marks Entry Nursery'!G11,IF(AND($E$3="LKG"),'Marks Entry LKG'!G11,IF(AND($E$3="UKG"),'Marks Entry UKG'!G11,""))))</f>
        <v>AJIT SINGH</v>
      </c>
      <c r="I12" s="406" t="str">
        <f>IF(OR($B12=0,$B12=""),"",IF(AND($E$3="Nursery"),'Marks Entry Nursery'!H11,IF(AND($E$3="LKG"),'Marks Entry LKG'!H11,IF(AND($E$3="UKG"),'Marks Entry UKG'!H11,""))))</f>
        <v>MEENA</v>
      </c>
      <c r="J12" s="228" t="str">
        <f>IF(OR($B12=0,$B12=""),"",IF(AND($E$3="Nursery"),'Marks Entry Nursery'!J11,IF(AND($E$3="LKG"),'Marks Entry LKG'!J11,IF(AND($E$3="UKG"),'Marks Entry UKG'!J11,""))))</f>
        <v>M</v>
      </c>
      <c r="K12" s="228" t="str">
        <f>IF(OR($B12=0,$B12=""),"",IF(AND($E$3="Nursery"),'Marks Entry Nursery'!K11,IF(AND($E$3="LKG"),'Marks Entry LKG'!K11,IF(AND($E$3="UKG"),'Marks Entry UKG'!K11,""))))</f>
        <v>OBC</v>
      </c>
      <c r="L12" s="105"/>
      <c r="M12" s="105"/>
      <c r="N12" s="105"/>
      <c r="O12" s="51"/>
      <c r="P12" s="105">
        <f>IF(OR($B12=0,$B12=""),"",IF(AND($E$3="Nursery"),'Marks Entry Nursery'!O11,IF(AND($E$3="LKG"),'Marks Entry LKG'!O11,IF(AND($E$3="UKG"),'Marks Entry UKG'!O11,""))))</f>
        <v>25</v>
      </c>
      <c r="Q12" s="105">
        <f>IF(OR($B12=0,$B12=""),"",IF(AND($E$3="Nursery"),'Marks Entry Nursery'!P11,IF(AND($E$3="LKG"),'Marks Entry LKG'!P11,IF(AND($E$3="UKG"),'Marks Entry UKG'!P11,""))))</f>
        <v>67</v>
      </c>
      <c r="R12" s="54">
        <f t="shared" si="0"/>
        <v>92</v>
      </c>
      <c r="S12" s="51">
        <f t="shared" si="1"/>
        <v>92</v>
      </c>
      <c r="T12" s="105">
        <f>IF(OR($B12=0,$B12=""),"",IF(AND($E$3="Nursery"),'Marks Entry Nursery'!Q11,IF(AND($E$3="LKG"),'Marks Entry LKG'!Q11,IF(AND($E$3="UKG"),'Marks Entry UKG'!Q11,""))))</f>
        <v>26</v>
      </c>
      <c r="U12" s="105">
        <f>IF(OR($B12=0,$B12=""),"",IF(AND($E$3="Nursery"),'Marks Entry Nursery'!R11,IF(AND($E$3="LKG"),'Marks Entry LKG'!R11,IF(AND($E$3="UKG"),'Marks Entry UKG'!R11,""))))</f>
        <v>21</v>
      </c>
      <c r="V12" s="55">
        <f t="shared" si="2"/>
        <v>47</v>
      </c>
      <c r="W12" s="51">
        <f t="shared" si="3"/>
        <v>139</v>
      </c>
      <c r="X12" s="89">
        <f t="shared" si="4"/>
        <v>0</v>
      </c>
      <c r="Y12" s="89">
        <f t="shared" si="5"/>
        <v>200</v>
      </c>
      <c r="Z12" s="89" t="str">
        <f t="shared" si="6"/>
        <v/>
      </c>
      <c r="AA12" s="89" t="str">
        <f t="shared" si="7"/>
        <v>P</v>
      </c>
      <c r="AB12" s="89" t="str">
        <f t="shared" si="8"/>
        <v>I</v>
      </c>
      <c r="AC12" s="93" t="str">
        <f t="shared" si="9"/>
        <v>C</v>
      </c>
      <c r="AD12" s="105"/>
      <c r="AE12" s="105"/>
      <c r="AF12" s="105"/>
      <c r="AG12" s="51"/>
      <c r="AH12" s="105">
        <f>IF(OR($B12=0,$B12=""),"",IF(AND($E$3="Nursery"),'Marks Entry Nursery'!V11,IF(AND($E$3="LKG"),'Marks Entry LKG'!V11,IF(AND($E$3="UKG"),'Marks Entry UKG'!V11,""))))</f>
        <v>15</v>
      </c>
      <c r="AI12" s="105">
        <f>IF(OR($B12=0,$B12=""),"",IF(AND($E$3="Nursery"),'Marks Entry Nursery'!W11,IF(AND($E$3="LKG"),'Marks Entry LKG'!W11,IF(AND($E$3="UKG"),'Marks Entry UKG'!W11,""))))</f>
        <v>31</v>
      </c>
      <c r="AJ12" s="54">
        <f t="shared" si="10"/>
        <v>46</v>
      </c>
      <c r="AK12" s="51">
        <f t="shared" si="11"/>
        <v>46</v>
      </c>
      <c r="AL12" s="105">
        <f>IF(OR($B12=0,$B12=""),"",IF(AND($E$3="Nursery"),'Marks Entry Nursery'!X11,IF(AND($E$3="LKG"),'Marks Entry LKG'!X11,IF(AND($E$3="UKG"),'Marks Entry UKG'!X11,""))))</f>
        <v>12</v>
      </c>
      <c r="AM12" s="105">
        <f>IF(OR($B12=0,$B12=""),"",IF(AND($E$3="Nursery"),'Marks Entry Nursery'!Y11,IF(AND($E$3="LKG"),'Marks Entry LKG'!Y11,IF(AND($E$3="UKG"),'Marks Entry UKG'!Y11,""))))</f>
        <v>32</v>
      </c>
      <c r="AN12" s="55">
        <f t="shared" si="12"/>
        <v>44</v>
      </c>
      <c r="AO12" s="51">
        <f t="shared" si="13"/>
        <v>90</v>
      </c>
      <c r="AP12" s="89">
        <f t="shared" si="14"/>
        <v>0</v>
      </c>
      <c r="AQ12" s="89">
        <f t="shared" si="15"/>
        <v>100</v>
      </c>
      <c r="AR12" s="89" t="str">
        <f t="shared" si="16"/>
        <v/>
      </c>
      <c r="AS12" s="89" t="str">
        <f t="shared" si="17"/>
        <v>P</v>
      </c>
      <c r="AT12" s="89" t="str">
        <f t="shared" si="18"/>
        <v>D</v>
      </c>
      <c r="AU12" s="93" t="str">
        <f t="shared" si="19"/>
        <v>A</v>
      </c>
      <c r="AV12" s="105"/>
      <c r="AW12" s="105"/>
      <c r="AX12" s="105"/>
      <c r="AY12" s="51"/>
      <c r="AZ12" s="105">
        <f>IF(OR($B12=0,$B12=""),"",IF(AND($E$3="Nursery"),'Marks Entry Nursery'!AC11,IF(AND($E$3="LKG"),'Marks Entry LKG'!AC11,IF(AND($E$3="UKG"),'Marks Entry UKG'!AC11,""))))</f>
        <v>26</v>
      </c>
      <c r="BA12" s="105">
        <f>IF(OR($B12=0,$B12=""),"",IF(AND($E$3="Nursery"),'Marks Entry Nursery'!AD11,IF(AND($E$3="LKG"),'Marks Entry LKG'!AD11,IF(AND($E$3="UKG"),'Marks Entry UKG'!AD11,""))))</f>
        <v>64</v>
      </c>
      <c r="BB12" s="54">
        <f t="shared" si="20"/>
        <v>90</v>
      </c>
      <c r="BC12" s="51">
        <f t="shared" si="21"/>
        <v>90</v>
      </c>
      <c r="BD12" s="105">
        <f>IF(OR($B12=0,$B12=""),"",IF(AND($E$3="Nursery"),'Marks Entry Nursery'!AE11,IF(AND($E$3="LKG"),'Marks Entry LKG'!AE11,IF(AND($E$3="UKG"),'Marks Entry UKG'!AE11,""))))</f>
        <v>24</v>
      </c>
      <c r="BE12" s="105">
        <f>IF(OR($B12=0,$B12=""),"",IF(AND($E$3="Nursery"),'Marks Entry Nursery'!AF11,IF(AND($E$3="LKG"),'Marks Entry LKG'!AF11,IF(AND($E$3="UKG"),'Marks Entry UKG'!AF11,""))))</f>
        <v>65</v>
      </c>
      <c r="BF12" s="55">
        <f t="shared" si="22"/>
        <v>89</v>
      </c>
      <c r="BG12" s="51">
        <f t="shared" si="23"/>
        <v>179</v>
      </c>
      <c r="BH12" s="89">
        <f t="shared" si="24"/>
        <v>0</v>
      </c>
      <c r="BI12" s="89">
        <f t="shared" si="25"/>
        <v>200</v>
      </c>
      <c r="BJ12" s="89" t="str">
        <f t="shared" si="26"/>
        <v/>
      </c>
      <c r="BK12" s="89" t="str">
        <f t="shared" si="27"/>
        <v>P</v>
      </c>
      <c r="BL12" s="89" t="str">
        <f t="shared" si="28"/>
        <v>D</v>
      </c>
      <c r="BM12" s="93" t="str">
        <f t="shared" si="29"/>
        <v>A</v>
      </c>
      <c r="BN12" s="105"/>
      <c r="BO12" s="105"/>
      <c r="BP12" s="105"/>
      <c r="BQ12" s="51"/>
      <c r="BR12" s="105">
        <f>IF(OR($B12=0,$B12=""),"",IF(AND($E$3="Nursery"),'Marks Entry Nursery'!AJ11,IF(AND($E$3="LKG"),'Marks Entry LKG'!AJ11,IF(AND($E$3="UKG"),'Marks Entry UKG'!AJ11,""))))</f>
        <v>45</v>
      </c>
      <c r="BS12" s="105">
        <f>IF(OR($B12=0,$B12=""),"",IF(AND($E$3="Nursery"),'Marks Entry Nursery'!AK11,IF(AND($E$3="LKG"),'Marks Entry LKG'!AK11,IF(AND($E$3="UKG"),'Marks Entry UKG'!AK11,""))))</f>
        <v>0</v>
      </c>
      <c r="BT12" s="54">
        <f t="shared" si="30"/>
        <v>45</v>
      </c>
      <c r="BU12" s="51">
        <f t="shared" si="31"/>
        <v>45</v>
      </c>
      <c r="BV12" s="105">
        <f>IF(OR($B12=0,$B12=""),"",IF(AND($E$3="Nursery"),'Marks Entry Nursery'!AL11,IF(AND($E$3="LKG"),'Marks Entry LKG'!AL11,IF(AND($E$3="UKG"),'Marks Entry UKG'!AL11,""))))</f>
        <v>48</v>
      </c>
      <c r="BW12" s="105">
        <f>IF(OR($B12=0,$B12=""),"",IF(AND($E$3="Nursery"),'Marks Entry Nursery'!AM11,IF(AND($E$3="LKG"),'Marks Entry LKG'!AM11,IF(AND($E$3="UKG"),'Marks Entry UKG'!AM11,""))))</f>
        <v>0</v>
      </c>
      <c r="BX12" s="55">
        <f t="shared" si="32"/>
        <v>48</v>
      </c>
      <c r="BY12" s="51">
        <f t="shared" si="33"/>
        <v>93</v>
      </c>
      <c r="BZ12" s="89">
        <f t="shared" si="34"/>
        <v>0</v>
      </c>
      <c r="CA12" s="89">
        <f t="shared" si="35"/>
        <v>100</v>
      </c>
      <c r="CB12" s="89" t="str">
        <f t="shared" si="36"/>
        <v/>
      </c>
      <c r="CC12" s="89" t="str">
        <f t="shared" si="37"/>
        <v>P</v>
      </c>
      <c r="CD12" s="89" t="str">
        <f t="shared" si="38"/>
        <v>D</v>
      </c>
      <c r="CE12" s="93" t="str">
        <f t="shared" si="39"/>
        <v>A</v>
      </c>
      <c r="CF12" s="105">
        <f>IF(OR($B12=0,$B12=""),"",IF(AND($E$3="Nursery"),'Marks Entry Nursery'!AN11,IF(AND($E$3="LKG"),'Marks Entry LKG'!AN11,IF(AND($E$3="UKG"),'Marks Entry UKG'!AN11,""))))</f>
        <v>22</v>
      </c>
      <c r="CG12" s="105">
        <f>IF(OR($B12=0,$B12=""),"",IF(AND($E$3="Nursery"),'Marks Entry Nursery'!AO11,IF(AND($E$3="LKG"),'Marks Entry LKG'!AO11,IF(AND($E$3="UKG"),'Marks Entry UKG'!AO11,""))))</f>
        <v>24</v>
      </c>
      <c r="CH12" s="106">
        <f t="shared" si="40"/>
        <v>46</v>
      </c>
      <c r="CI12" s="107">
        <f t="shared" si="41"/>
        <v>0</v>
      </c>
      <c r="CJ12" s="107">
        <f t="shared" si="42"/>
        <v>50</v>
      </c>
      <c r="CK12" s="107" t="str">
        <f t="shared" si="43"/>
        <v>P</v>
      </c>
      <c r="CL12" s="92" t="str">
        <f t="shared" si="44"/>
        <v>A+</v>
      </c>
      <c r="CM12" s="105">
        <f>IF(OR($B12=0,$B12=""),"",IF(AND($E$3="Nursery"),'Marks Entry Nursery'!AP11,IF(AND($E$3="LKG"),'Marks Entry LKG'!AP11,IF(AND($E$3="UKG"),'Marks Entry UKG'!AP11,""))))</f>
        <v>11</v>
      </c>
      <c r="CN12" s="105">
        <f>IF(OR($B12=0,$B12=""),"",IF(AND($E$3="Nursery"),'Marks Entry Nursery'!AQ11,IF(AND($E$3="LKG"),'Marks Entry LKG'!AQ11,IF(AND($E$3="UKG"),'Marks Entry UKG'!AQ11,""))))</f>
        <v>24</v>
      </c>
      <c r="CO12" s="106">
        <f t="shared" si="45"/>
        <v>35</v>
      </c>
      <c r="CP12" s="107">
        <f t="shared" si="46"/>
        <v>0</v>
      </c>
      <c r="CQ12" s="107">
        <f t="shared" si="47"/>
        <v>50</v>
      </c>
      <c r="CR12" s="107" t="str">
        <f t="shared" si="48"/>
        <v>P</v>
      </c>
      <c r="CS12" s="92" t="str">
        <f t="shared" si="49"/>
        <v>B</v>
      </c>
      <c r="CT12" s="105">
        <f>IF(OR($B12=0,$B12=""),"",IF(AND($E$3="Nursery"),'Marks Entry Nursery'!AR11,IF(AND($E$3="LKG"),'Marks Entry LKG'!AR11,IF(AND($E$3="UKG"),'Marks Entry UKG'!AR11,""))))</f>
        <v>47</v>
      </c>
      <c r="CU12" s="105">
        <f>IF(OR($B12=0,$B12=""),"",IF(AND($E$3="Nursery"),'Marks Entry Nursery'!AS11,IF(AND($E$3="LKG"),'Marks Entry LKG'!AS11,IF(AND($E$3="UKG"),'Marks Entry UKG'!AS11,""))))</f>
        <v>36</v>
      </c>
      <c r="CV12" s="106">
        <f t="shared" si="50"/>
        <v>83</v>
      </c>
      <c r="CW12" s="107">
        <f t="shared" si="51"/>
        <v>0</v>
      </c>
      <c r="CX12" s="107">
        <f t="shared" si="52"/>
        <v>100</v>
      </c>
      <c r="CY12" s="107" t="str">
        <f t="shared" si="53"/>
        <v>P</v>
      </c>
      <c r="CZ12" s="92" t="str">
        <f t="shared" si="54"/>
        <v>A</v>
      </c>
      <c r="DA12" s="105">
        <f>IF(OR($B12=0,$B12=""),"",IF(AND($E$3="Nursery"),'Marks Entry Nursery'!AT11,IF(AND($E$3="LKG"),'Marks Entry LKG'!AT11,IF(AND($E$3="UKG"),'Marks Entry UKG'!AT11,""))))</f>
        <v>0</v>
      </c>
      <c r="DB12" s="105">
        <f>IF(OR($B12=0,$B12=""),"",IF(AND($E$3="Nursery"),'Marks Entry Nursery'!AU11,IF(AND($E$3="LKG"),'Marks Entry LKG'!AU11,IF(AND($E$3="UKG"),'Marks Entry UKG'!AU11,""))))</f>
        <v>0</v>
      </c>
      <c r="DC12" s="356">
        <f t="shared" si="55"/>
        <v>0</v>
      </c>
      <c r="DD12" s="93" t="str">
        <f t="shared" si="56"/>
        <v/>
      </c>
      <c r="DE12" s="105">
        <f>IF(OR($B12=0,$B12=""),"",IF(AND($E$3="Nursery"),'Marks Entry Nursery'!AV11,IF(AND($E$3="LKG"),'Marks Entry LKG'!AV11,IF(AND($E$3="UKG"),'Marks Entry UKG'!AV11,""))))</f>
        <v>0</v>
      </c>
      <c r="DF12" s="105">
        <f>IF(OR($B12=0,$B12=""),"",IF(AND($E$3="Nursery"),'Marks Entry Nursery'!AW11,IF(AND($E$3="LKG"),'Marks Entry LKG'!AW11,IF(AND($E$3="UKG"),'Marks Entry UKG'!AW11,""))))</f>
        <v>0</v>
      </c>
      <c r="DG12" s="356">
        <f t="shared" si="57"/>
        <v>0</v>
      </c>
      <c r="DH12" s="93" t="str">
        <f t="shared" si="58"/>
        <v/>
      </c>
      <c r="DI12" s="63">
        <f t="shared" si="59"/>
        <v>408</v>
      </c>
      <c r="DJ12" s="358">
        <f t="shared" si="60"/>
        <v>81.599999999999994</v>
      </c>
      <c r="DK12" s="67" t="str">
        <f t="shared" si="61"/>
        <v>I</v>
      </c>
      <c r="DL12" s="68">
        <f t="shared" si="62"/>
        <v>7.9999999999999964</v>
      </c>
      <c r="DM12" s="386" t="str">
        <f>IFERROR(IF(B12="NSO","NSO",IF(OR(D12="",G12="",F12="",B12="",DI12=0),"",IF('Master sheet'!$D$14="Hindi","कक्षोंन्नति","Promoted"))),"")</f>
        <v>कक्षोंन्नति</v>
      </c>
      <c r="DN12" s="42">
        <f>IF(OR(B12=0,B12=""),"",IF(AND($E$3="Nursery"),'Marks Entry Nursery'!AX11,IF(AND($E$3="LKG"),'Marks Entry LKG'!AX11,IF(AND($E$3="UKG"),'Marks Entry UKG'!AX11,""))))</f>
        <v>220</v>
      </c>
      <c r="DO12" s="42">
        <f>IF(OR(B12=0,B12=""),"",IF(AND($E$3="Nursery"),'Marks Entry Nursery'!AY11,IF(AND($E$3="LKG"),'Marks Entry LKG'!AY11,IF(AND($E$3="UKG"),'Marks Entry UKG'!AY11,""))))</f>
        <v>0</v>
      </c>
      <c r="DP12" s="213" t="str">
        <f t="shared" si="63"/>
        <v>B</v>
      </c>
      <c r="DQ12" s="43"/>
      <c r="DX12" s="44">
        <f>IF(AND($E$3="Nursery"),'Marks Entry Nursery'!I11,IF(AND($E$3="LKG"),'Marks Entry LKG'!I11,IF(AND($E$3="UKG"),'Marks Entry UKG'!I11,"")))</f>
        <v>305</v>
      </c>
    </row>
    <row r="13" spans="1:128" ht="18.95" customHeight="1">
      <c r="A13" s="56">
        <v>6</v>
      </c>
      <c r="B13" s="260">
        <f>IF(OR(DX13=0,DX13=""),"",IF(AND($E$3="Nursery"),'Marks Entry Nursery'!I12,IF(AND($E$3="LKG"),'Marks Entry LKG'!I12,IF(AND($E$3="UKG"),'Marks Entry UKG'!I12,""))))</f>
        <v>306</v>
      </c>
      <c r="C13" s="57" t="str">
        <f>IF(OR($B13=0,$B13=""),"",IF(AND($E$3="Nursery"),'Marks Entry Nursery'!B12,IF(AND($E$3="LKG"),'Marks Entry LKG'!B12,IF(AND($E$3="UKG"),'Marks Entry UKG'!B12,""))))</f>
        <v>PP+5</v>
      </c>
      <c r="D13" s="57" t="str">
        <f>IF(OR($B13=0,$B13=""),"",IF(AND($E$3="Nursery"),'Marks Entry Nursery'!C12,IF(AND($E$3="LKG"),'Marks Entry LKG'!C12,IF(AND($E$3="UKG"),'Marks Entry UKG'!C12,""))))</f>
        <v>A</v>
      </c>
      <c r="E13" s="401" t="str">
        <f>IF(OR(B13=0,B13=""),"",IF(AND($E$3="Nursery"),'Marks Entry Nursery'!E12,IF(AND($E$3="LKG"),'Marks Entry LKG'!E12,IF(AND($E$3="UKG"),'Marks Entry UKG'!E12,""))))</f>
        <v>16-06-2014</v>
      </c>
      <c r="F13" s="259">
        <f>IF(OR(B13=0,B13=""),"",IF(AND($E$3="Nursery"),'Marks Entry Nursery'!D12,IF(AND($E$3="LKG"),'Marks Entry LKG'!D12,IF(AND($E$3="UKG"),'Marks Entry UKG'!D12,""))))</f>
        <v>939</v>
      </c>
      <c r="G13" s="406" t="str">
        <f>IF(OR($B13=0,$B13=""),"",IF(AND($E$3="Nursery"),'Marks Entry Nursery'!F12,IF(AND($E$3="LKG"),'Marks Entry LKG'!F12,IF(AND($E$3="UKG"),'Marks Entry UKG'!F12,""))))</f>
        <v>BHUMIKA BAGRI</v>
      </c>
      <c r="H13" s="406" t="str">
        <f>IF(OR($B13=0,$B13=""),"",IF(AND($E$3="Nursery"),'Marks Entry Nursery'!G12,IF(AND($E$3="LKG"),'Marks Entry LKG'!G12,IF(AND($E$3="UKG"),'Marks Entry UKG'!G12,""))))</f>
        <v>MUKESH BAGRI</v>
      </c>
      <c r="I13" s="406" t="str">
        <f>IF(OR($B13=0,$B13=""),"",IF(AND($E$3="Nursery"),'Marks Entry Nursery'!H12,IF(AND($E$3="LKG"),'Marks Entry LKG'!H12,IF(AND($E$3="UKG"),'Marks Entry UKG'!H12,""))))</f>
        <v>SEEMA BAGRI</v>
      </c>
      <c r="J13" s="228" t="str">
        <f>IF(OR($B13=0,$B13=""),"",IF(AND($E$3="Nursery"),'Marks Entry Nursery'!J12,IF(AND($E$3="LKG"),'Marks Entry LKG'!J12,IF(AND($E$3="UKG"),'Marks Entry UKG'!J12,""))))</f>
        <v>F</v>
      </c>
      <c r="K13" s="228" t="str">
        <f>IF(OR($B13=0,$B13=""),"",IF(AND($E$3="Nursery"),'Marks Entry Nursery'!K12,IF(AND($E$3="LKG"),'Marks Entry LKG'!K12,IF(AND($E$3="UKG"),'Marks Entry UKG'!K12,""))))</f>
        <v>OBC</v>
      </c>
      <c r="L13" s="105"/>
      <c r="M13" s="105"/>
      <c r="N13" s="105"/>
      <c r="O13" s="51"/>
      <c r="P13" s="105">
        <f>IF(OR($B13=0,$B13=""),"",IF(AND($E$3="Nursery"),'Marks Entry Nursery'!O12,IF(AND($E$3="LKG"),'Marks Entry LKG'!O12,IF(AND($E$3="UKG"),'Marks Entry UKG'!O12,""))))</f>
        <v>26</v>
      </c>
      <c r="Q13" s="105">
        <f>IF(OR($B13=0,$B13=""),"",IF(AND($E$3="Nursery"),'Marks Entry Nursery'!P12,IF(AND($E$3="LKG"),'Marks Entry LKG'!P12,IF(AND($E$3="UKG"),'Marks Entry UKG'!P12,""))))</f>
        <v>64</v>
      </c>
      <c r="R13" s="54">
        <f t="shared" si="0"/>
        <v>90</v>
      </c>
      <c r="S13" s="51">
        <f t="shared" si="1"/>
        <v>90</v>
      </c>
      <c r="T13" s="105">
        <f>IF(OR($B13=0,$B13=""),"",IF(AND($E$3="Nursery"),'Marks Entry Nursery'!Q12,IF(AND($E$3="LKG"),'Marks Entry LKG'!Q12,IF(AND($E$3="UKG"),'Marks Entry UKG'!Q12,""))))</f>
        <v>28</v>
      </c>
      <c r="U13" s="105">
        <f>IF(OR($B13=0,$B13=""),"",IF(AND($E$3="Nursery"),'Marks Entry Nursery'!R12,IF(AND($E$3="LKG"),'Marks Entry LKG'!R12,IF(AND($E$3="UKG"),'Marks Entry UKG'!R12,""))))</f>
        <v>20</v>
      </c>
      <c r="V13" s="55">
        <f t="shared" si="2"/>
        <v>48</v>
      </c>
      <c r="W13" s="51">
        <f t="shared" si="3"/>
        <v>138</v>
      </c>
      <c r="X13" s="89">
        <f t="shared" si="4"/>
        <v>0</v>
      </c>
      <c r="Y13" s="89">
        <f t="shared" si="5"/>
        <v>200</v>
      </c>
      <c r="Z13" s="89" t="str">
        <f t="shared" si="6"/>
        <v/>
      </c>
      <c r="AA13" s="89" t="str">
        <f t="shared" si="7"/>
        <v>P</v>
      </c>
      <c r="AB13" s="89" t="str">
        <f t="shared" si="8"/>
        <v>I</v>
      </c>
      <c r="AC13" s="93" t="str">
        <f t="shared" si="9"/>
        <v>C</v>
      </c>
      <c r="AD13" s="105"/>
      <c r="AE13" s="105"/>
      <c r="AF13" s="105"/>
      <c r="AG13" s="51"/>
      <c r="AH13" s="105">
        <f>IF(OR($B13=0,$B13=""),"",IF(AND($E$3="Nursery"),'Marks Entry Nursery'!V12,IF(AND($E$3="LKG"),'Marks Entry LKG'!V12,IF(AND($E$3="UKG"),'Marks Entry UKG'!V12,""))))</f>
        <v>12</v>
      </c>
      <c r="AI13" s="105">
        <f>IF(OR($B13=0,$B13=""),"",IF(AND($E$3="Nursery"),'Marks Entry Nursery'!W12,IF(AND($E$3="LKG"),'Marks Entry LKG'!W12,IF(AND($E$3="UKG"),'Marks Entry UKG'!W12,""))))</f>
        <v>30</v>
      </c>
      <c r="AJ13" s="54">
        <f t="shared" si="10"/>
        <v>42</v>
      </c>
      <c r="AK13" s="51">
        <f t="shared" si="11"/>
        <v>42</v>
      </c>
      <c r="AL13" s="105">
        <f>IF(OR($B13=0,$B13=""),"",IF(AND($E$3="Nursery"),'Marks Entry Nursery'!X12,IF(AND($E$3="LKG"),'Marks Entry LKG'!X12,IF(AND($E$3="UKG"),'Marks Entry UKG'!X12,""))))</f>
        <v>10</v>
      </c>
      <c r="AM13" s="105">
        <f>IF(OR($B13=0,$B13=""),"",IF(AND($E$3="Nursery"),'Marks Entry Nursery'!Y12,IF(AND($E$3="LKG"),'Marks Entry LKG'!Y12,IF(AND($E$3="UKG"),'Marks Entry UKG'!Y12,""))))</f>
        <v>31</v>
      </c>
      <c r="AN13" s="55">
        <f t="shared" si="12"/>
        <v>41</v>
      </c>
      <c r="AO13" s="51">
        <f t="shared" si="13"/>
        <v>83</v>
      </c>
      <c r="AP13" s="89">
        <f t="shared" si="14"/>
        <v>0</v>
      </c>
      <c r="AQ13" s="89">
        <f t="shared" si="15"/>
        <v>100</v>
      </c>
      <c r="AR13" s="89" t="str">
        <f t="shared" si="16"/>
        <v/>
      </c>
      <c r="AS13" s="89" t="str">
        <f t="shared" si="17"/>
        <v>P</v>
      </c>
      <c r="AT13" s="89" t="str">
        <f t="shared" si="18"/>
        <v>D</v>
      </c>
      <c r="AU13" s="93" t="str">
        <f>IF(AO13="","",IF(OR(AS13="",AS13=0,AS13="RE",AS13="AB"),"",IF(AO13&gt;85%*AQ13,"A",IF(AO13&gt;70%*AQ13,"B",IF(AO13&gt;50%*AQ13,"C",IF(AO13&gt;30%*AQ13,"D","E"))))))</f>
        <v>B</v>
      </c>
      <c r="AV13" s="105"/>
      <c r="AW13" s="105"/>
      <c r="AX13" s="105"/>
      <c r="AY13" s="51"/>
      <c r="AZ13" s="105">
        <f>IF(OR($B13=0,$B13=""),"",IF(AND($E$3="Nursery"),'Marks Entry Nursery'!AC12,IF(AND($E$3="LKG"),'Marks Entry LKG'!AC12,IF(AND($E$3="UKG"),'Marks Entry UKG'!AC12,""))))</f>
        <v>25</v>
      </c>
      <c r="BA13" s="105">
        <f>IF(OR($B13=0,$B13=""),"",IF(AND($E$3="Nursery"),'Marks Entry Nursery'!AD12,IF(AND($E$3="LKG"),'Marks Entry LKG'!AD12,IF(AND($E$3="UKG"),'Marks Entry UKG'!AD12,""))))</f>
        <v>64</v>
      </c>
      <c r="BB13" s="54">
        <f t="shared" si="20"/>
        <v>89</v>
      </c>
      <c r="BC13" s="51">
        <f t="shared" si="21"/>
        <v>89</v>
      </c>
      <c r="BD13" s="105">
        <f>IF(OR($B13=0,$B13=""),"",IF(AND($E$3="Nursery"),'Marks Entry Nursery'!AE12,IF(AND($E$3="LKG"),'Marks Entry LKG'!AE12,IF(AND($E$3="UKG"),'Marks Entry UKG'!AE12,""))))</f>
        <v>21</v>
      </c>
      <c r="BE13" s="105">
        <f>IF(OR($B13=0,$B13=""),"",IF(AND($E$3="Nursery"),'Marks Entry Nursery'!AF12,IF(AND($E$3="LKG"),'Marks Entry LKG'!AF12,IF(AND($E$3="UKG"),'Marks Entry UKG'!AF12,""))))</f>
        <v>64</v>
      </c>
      <c r="BF13" s="55">
        <f t="shared" si="22"/>
        <v>85</v>
      </c>
      <c r="BG13" s="51">
        <f t="shared" si="23"/>
        <v>174</v>
      </c>
      <c r="BH13" s="89">
        <f t="shared" si="24"/>
        <v>0</v>
      </c>
      <c r="BI13" s="89">
        <f t="shared" si="25"/>
        <v>200</v>
      </c>
      <c r="BJ13" s="89" t="str">
        <f t="shared" si="26"/>
        <v/>
      </c>
      <c r="BK13" s="89" t="str">
        <f t="shared" si="27"/>
        <v>P</v>
      </c>
      <c r="BL13" s="89" t="str">
        <f t="shared" si="28"/>
        <v>D</v>
      </c>
      <c r="BM13" s="93" t="str">
        <f t="shared" si="29"/>
        <v>A</v>
      </c>
      <c r="BN13" s="105"/>
      <c r="BO13" s="105"/>
      <c r="BP13" s="105"/>
      <c r="BQ13" s="51"/>
      <c r="BR13" s="105">
        <f>IF(OR($B13=0,$B13=""),"",IF(AND($E$3="Nursery"),'Marks Entry Nursery'!AJ12,IF(AND($E$3="LKG"),'Marks Entry LKG'!AJ12,IF(AND($E$3="UKG"),'Marks Entry UKG'!AJ12,""))))</f>
        <v>45</v>
      </c>
      <c r="BS13" s="105">
        <f>IF(OR($B13=0,$B13=""),"",IF(AND($E$3="Nursery"),'Marks Entry Nursery'!AK12,IF(AND($E$3="LKG"),'Marks Entry LKG'!AK12,IF(AND($E$3="UKG"),'Marks Entry UKG'!AK12,""))))</f>
        <v>0</v>
      </c>
      <c r="BT13" s="54">
        <f t="shared" si="30"/>
        <v>45</v>
      </c>
      <c r="BU13" s="51">
        <f t="shared" si="31"/>
        <v>45</v>
      </c>
      <c r="BV13" s="105">
        <f>IF(OR($B13=0,$B13=""),"",IF(AND($E$3="Nursery"),'Marks Entry Nursery'!AL12,IF(AND($E$3="LKG"),'Marks Entry LKG'!AL12,IF(AND($E$3="UKG"),'Marks Entry UKG'!AL12,""))))</f>
        <v>47</v>
      </c>
      <c r="BW13" s="105">
        <f>IF(OR($B13=0,$B13=""),"",IF(AND($E$3="Nursery"),'Marks Entry Nursery'!AM12,IF(AND($E$3="LKG"),'Marks Entry LKG'!AM12,IF(AND($E$3="UKG"),'Marks Entry UKG'!AM12,""))))</f>
        <v>0</v>
      </c>
      <c r="BX13" s="55">
        <f t="shared" si="32"/>
        <v>47</v>
      </c>
      <c r="BY13" s="51">
        <f t="shared" si="33"/>
        <v>92</v>
      </c>
      <c r="BZ13" s="89">
        <f t="shared" si="34"/>
        <v>0</v>
      </c>
      <c r="CA13" s="89">
        <f t="shared" si="35"/>
        <v>100</v>
      </c>
      <c r="CB13" s="89" t="str">
        <f t="shared" si="36"/>
        <v/>
      </c>
      <c r="CC13" s="89" t="str">
        <f t="shared" si="37"/>
        <v>P</v>
      </c>
      <c r="CD13" s="89" t="str">
        <f t="shared" si="38"/>
        <v>D</v>
      </c>
      <c r="CE13" s="93" t="str">
        <f t="shared" si="39"/>
        <v>A</v>
      </c>
      <c r="CF13" s="105">
        <f>IF(OR($B13=0,$B13=""),"",IF(AND($E$3="Nursery"),'Marks Entry Nursery'!AN12,IF(AND($E$3="LKG"),'Marks Entry LKG'!AN12,IF(AND($E$3="UKG"),'Marks Entry UKG'!AN12,""))))</f>
        <v>21</v>
      </c>
      <c r="CG13" s="105">
        <f>IF(OR($B13=0,$B13=""),"",IF(AND($E$3="Nursery"),'Marks Entry Nursery'!AO12,IF(AND($E$3="LKG"),'Marks Entry LKG'!AO12,IF(AND($E$3="UKG"),'Marks Entry UKG'!AO12,""))))</f>
        <v>22</v>
      </c>
      <c r="CH13" s="106">
        <f t="shared" si="40"/>
        <v>43</v>
      </c>
      <c r="CI13" s="107">
        <f t="shared" si="41"/>
        <v>0</v>
      </c>
      <c r="CJ13" s="107">
        <f t="shared" si="42"/>
        <v>50</v>
      </c>
      <c r="CK13" s="107" t="str">
        <f t="shared" si="43"/>
        <v>P</v>
      </c>
      <c r="CL13" s="92" t="str">
        <f t="shared" si="44"/>
        <v>A</v>
      </c>
      <c r="CM13" s="105">
        <f>IF(OR($B13=0,$B13=""),"",IF(AND($E$3="Nursery"),'Marks Entry Nursery'!AP12,IF(AND($E$3="LKG"),'Marks Entry LKG'!AP12,IF(AND($E$3="UKG"),'Marks Entry UKG'!AP12,""))))</f>
        <v>12</v>
      </c>
      <c r="CN13" s="105">
        <f>IF(OR($B13=0,$B13=""),"",IF(AND($E$3="Nursery"),'Marks Entry Nursery'!AQ12,IF(AND($E$3="LKG"),'Marks Entry LKG'!AQ12,IF(AND($E$3="UKG"),'Marks Entry UKG'!AQ12,""))))</f>
        <v>21</v>
      </c>
      <c r="CO13" s="106">
        <f t="shared" si="45"/>
        <v>33</v>
      </c>
      <c r="CP13" s="107">
        <f t="shared" si="46"/>
        <v>0</v>
      </c>
      <c r="CQ13" s="107">
        <f t="shared" si="47"/>
        <v>50</v>
      </c>
      <c r="CR13" s="107" t="str">
        <f t="shared" si="48"/>
        <v>P</v>
      </c>
      <c r="CS13" s="92" t="str">
        <f t="shared" si="49"/>
        <v>B</v>
      </c>
      <c r="CT13" s="105">
        <f>IF(OR($B13=0,$B13=""),"",IF(AND($E$3="Nursery"),'Marks Entry Nursery'!AR12,IF(AND($E$3="LKG"),'Marks Entry LKG'!AR12,IF(AND($E$3="UKG"),'Marks Entry UKG'!AR12,""))))</f>
        <v>48</v>
      </c>
      <c r="CU13" s="105">
        <f>IF(OR($B13=0,$B13=""),"",IF(AND($E$3="Nursery"),'Marks Entry Nursery'!AS12,IF(AND($E$3="LKG"),'Marks Entry LKG'!AS12,IF(AND($E$3="UKG"),'Marks Entry UKG'!AS12,""))))</f>
        <v>36</v>
      </c>
      <c r="CV13" s="106">
        <f t="shared" si="50"/>
        <v>84</v>
      </c>
      <c r="CW13" s="107">
        <f t="shared" si="51"/>
        <v>0</v>
      </c>
      <c r="CX13" s="107">
        <f t="shared" si="52"/>
        <v>100</v>
      </c>
      <c r="CY13" s="107" t="str">
        <f t="shared" si="53"/>
        <v>P</v>
      </c>
      <c r="CZ13" s="92" t="str">
        <f t="shared" si="54"/>
        <v>A</v>
      </c>
      <c r="DA13" s="105">
        <f>IF(OR($B13=0,$B13=""),"",IF(AND($E$3="Nursery"),'Marks Entry Nursery'!AT12,IF(AND($E$3="LKG"),'Marks Entry LKG'!AT12,IF(AND($E$3="UKG"),'Marks Entry UKG'!AT12,""))))</f>
        <v>0</v>
      </c>
      <c r="DB13" s="105">
        <f>IF(OR($B13=0,$B13=""),"",IF(AND($E$3="Nursery"),'Marks Entry Nursery'!AU12,IF(AND($E$3="LKG"),'Marks Entry LKG'!AU12,IF(AND($E$3="UKG"),'Marks Entry UKG'!AU12,""))))</f>
        <v>0</v>
      </c>
      <c r="DC13" s="356">
        <f t="shared" si="55"/>
        <v>0</v>
      </c>
      <c r="DD13" s="93" t="str">
        <f t="shared" si="56"/>
        <v/>
      </c>
      <c r="DE13" s="105">
        <f>IF(OR($B13=0,$B13=""),"",IF(AND($E$3="Nursery"),'Marks Entry Nursery'!AV12,IF(AND($E$3="LKG"),'Marks Entry LKG'!AV12,IF(AND($E$3="UKG"),'Marks Entry UKG'!AV12,""))))</f>
        <v>0</v>
      </c>
      <c r="DF13" s="105">
        <f>IF(OR($B13=0,$B13=""),"",IF(AND($E$3="Nursery"),'Marks Entry Nursery'!AW12,IF(AND($E$3="LKG"),'Marks Entry LKG'!AW12,IF(AND($E$3="UKG"),'Marks Entry UKG'!AW12,""))))</f>
        <v>0</v>
      </c>
      <c r="DG13" s="356">
        <f t="shared" si="57"/>
        <v>0</v>
      </c>
      <c r="DH13" s="93" t="str">
        <f t="shared" si="58"/>
        <v/>
      </c>
      <c r="DI13" s="63">
        <f t="shared" si="59"/>
        <v>395</v>
      </c>
      <c r="DJ13" s="358">
        <f t="shared" si="60"/>
        <v>79</v>
      </c>
      <c r="DK13" s="67" t="str">
        <f t="shared" si="61"/>
        <v>I</v>
      </c>
      <c r="DL13" s="68">
        <f t="shared" si="62"/>
        <v>17.000000000000298</v>
      </c>
      <c r="DM13" s="386" t="str">
        <f>IFERROR(IF(B13="NSO","NSO",IF(OR(D13="",G13="",F13="",B13="",DI13=0),"",IF('Master sheet'!$D$14="Hindi","कक्षोंन्नति","Promoted"))),"")</f>
        <v>कक्षोंन्नति</v>
      </c>
      <c r="DN13" s="42">
        <f>IF(OR(B13=0,B13=""),"",IF(AND($E$3="Nursery"),'Marks Entry Nursery'!AX12,IF(AND($E$3="LKG"),'Marks Entry LKG'!AX12,IF(AND($E$3="UKG"),'Marks Entry UKG'!AX12,""))))</f>
        <v>220</v>
      </c>
      <c r="DO13" s="42">
        <f>IF(OR(B13=0,B13=""),"",IF(AND($E$3="Nursery"),'Marks Entry Nursery'!AY12,IF(AND($E$3="LKG"),'Marks Entry LKG'!AY12,IF(AND($E$3="UKG"),'Marks Entry UKG'!AY12,""))))</f>
        <v>26</v>
      </c>
      <c r="DP13" s="213" t="str">
        <f t="shared" si="63"/>
        <v>B</v>
      </c>
      <c r="DQ13" s="43"/>
      <c r="DX13" s="44">
        <f>IF(AND($E$3="Nursery"),'Marks Entry Nursery'!I12,IF(AND($E$3="LKG"),'Marks Entry LKG'!I12,IF(AND($E$3="UKG"),'Marks Entry UKG'!I12,"")))</f>
        <v>306</v>
      </c>
    </row>
    <row r="14" spans="1:128" ht="18.95" customHeight="1">
      <c r="A14" s="56">
        <v>7</v>
      </c>
      <c r="B14" s="260">
        <f>IF(OR(DX14=0,DX14=""),"",IF(AND($E$3="Nursery"),'Marks Entry Nursery'!I13,IF(AND($E$3="LKG"),'Marks Entry LKG'!I13,IF(AND($E$3="UKG"),'Marks Entry UKG'!I13,""))))</f>
        <v>307</v>
      </c>
      <c r="C14" s="57" t="str">
        <f>IF(OR($B14=0,$B14=""),"",IF(AND($E$3="Nursery"),'Marks Entry Nursery'!B13,IF(AND($E$3="LKG"),'Marks Entry LKG'!B13,IF(AND($E$3="UKG"),'Marks Entry UKG'!B13,""))))</f>
        <v>PP+5</v>
      </c>
      <c r="D14" s="57" t="str">
        <f>IF(OR($B14=0,$B14=""),"",IF(AND($E$3="Nursery"),'Marks Entry Nursery'!C13,IF(AND($E$3="LKG"),'Marks Entry LKG'!C13,IF(AND($E$3="UKG"),'Marks Entry UKG'!C13,""))))</f>
        <v>A</v>
      </c>
      <c r="E14" s="401" t="str">
        <f>IF(OR(B14=0,B14=""),"",IF(AND($E$3="Nursery"),'Marks Entry Nursery'!E13,IF(AND($E$3="LKG"),'Marks Entry LKG'!E13,IF(AND($E$3="UKG"),'Marks Entry UKG'!E13,""))))</f>
        <v>28-09-2015</v>
      </c>
      <c r="F14" s="259">
        <f>IF(OR(B14=0,B14=""),"",IF(AND($E$3="Nursery"),'Marks Entry Nursery'!D13,IF(AND($E$3="LKG"),'Marks Entry LKG'!D13,IF(AND($E$3="UKG"),'Marks Entry UKG'!D13,""))))</f>
        <v>942</v>
      </c>
      <c r="G14" s="406" t="str">
        <f>IF(OR($B14=0,$B14=""),"",IF(AND($E$3="Nursery"),'Marks Entry Nursery'!F13,IF(AND($E$3="LKG"),'Marks Entry LKG'!F13,IF(AND($E$3="UKG"),'Marks Entry UKG'!F13,""))))</f>
        <v>DAKSH PRAJAPAT</v>
      </c>
      <c r="H14" s="406" t="str">
        <f>IF(OR($B14=0,$B14=""),"",IF(AND($E$3="Nursery"),'Marks Entry Nursery'!G13,IF(AND($E$3="LKG"),'Marks Entry LKG'!G13,IF(AND($E$3="UKG"),'Marks Entry UKG'!G13,""))))</f>
        <v>PRAKASH PRAJAPAT</v>
      </c>
      <c r="I14" s="406" t="str">
        <f>IF(OR($B14=0,$B14=""),"",IF(AND($E$3="Nursery"),'Marks Entry Nursery'!H13,IF(AND($E$3="LKG"),'Marks Entry LKG'!H13,IF(AND($E$3="UKG"),'Marks Entry UKG'!H13,""))))</f>
        <v>REKHA PRAJAPATI</v>
      </c>
      <c r="J14" s="228" t="str">
        <f>IF(OR($B14=0,$B14=""),"",IF(AND($E$3="Nursery"),'Marks Entry Nursery'!J13,IF(AND($E$3="LKG"),'Marks Entry LKG'!J13,IF(AND($E$3="UKG"),'Marks Entry UKG'!J13,""))))</f>
        <v>M</v>
      </c>
      <c r="K14" s="228" t="str">
        <f>IF(OR($B14=0,$B14=""),"",IF(AND($E$3="Nursery"),'Marks Entry Nursery'!K13,IF(AND($E$3="LKG"),'Marks Entry LKG'!K13,IF(AND($E$3="UKG"),'Marks Entry UKG'!K13,""))))</f>
        <v>OBC</v>
      </c>
      <c r="L14" s="105"/>
      <c r="M14" s="105"/>
      <c r="N14" s="105"/>
      <c r="O14" s="51"/>
      <c r="P14" s="105">
        <f>IF(OR($B14=0,$B14=""),"",IF(AND($E$3="Nursery"),'Marks Entry Nursery'!O13,IF(AND($E$3="LKG"),'Marks Entry LKG'!O13,IF(AND($E$3="UKG"),'Marks Entry UKG'!O13,""))))</f>
        <v>24</v>
      </c>
      <c r="Q14" s="105">
        <f>IF(OR($B14=0,$B14=""),"",IF(AND($E$3="Nursery"),'Marks Entry Nursery'!P13,IF(AND($E$3="LKG"),'Marks Entry LKG'!P13,IF(AND($E$3="UKG"),'Marks Entry UKG'!P13,""))))</f>
        <v>65</v>
      </c>
      <c r="R14" s="54">
        <f t="shared" si="0"/>
        <v>89</v>
      </c>
      <c r="S14" s="51">
        <f t="shared" si="1"/>
        <v>89</v>
      </c>
      <c r="T14" s="105">
        <f>IF(OR($B14=0,$B14=""),"",IF(AND($E$3="Nursery"),'Marks Entry Nursery'!Q13,IF(AND($E$3="LKG"),'Marks Entry LKG'!Q13,IF(AND($E$3="UKG"),'Marks Entry UKG'!Q13,""))))</f>
        <v>29</v>
      </c>
      <c r="U14" s="105">
        <f>IF(OR($B14=0,$B14=""),"",IF(AND($E$3="Nursery"),'Marks Entry Nursery'!R13,IF(AND($E$3="LKG"),'Marks Entry LKG'!R13,IF(AND($E$3="UKG"),'Marks Entry UKG'!R13,""))))</f>
        <v>25</v>
      </c>
      <c r="V14" s="55">
        <f t="shared" si="2"/>
        <v>54</v>
      </c>
      <c r="W14" s="51">
        <f t="shared" si="3"/>
        <v>143</v>
      </c>
      <c r="X14" s="89">
        <f t="shared" si="4"/>
        <v>0</v>
      </c>
      <c r="Y14" s="89">
        <f t="shared" si="5"/>
        <v>200</v>
      </c>
      <c r="Z14" s="89" t="str">
        <f t="shared" si="6"/>
        <v/>
      </c>
      <c r="AA14" s="89" t="str">
        <f t="shared" si="7"/>
        <v>P</v>
      </c>
      <c r="AB14" s="89" t="str">
        <f t="shared" si="8"/>
        <v>I</v>
      </c>
      <c r="AC14" s="93" t="str">
        <f t="shared" si="9"/>
        <v>B</v>
      </c>
      <c r="AD14" s="105"/>
      <c r="AE14" s="105"/>
      <c r="AF14" s="105"/>
      <c r="AG14" s="51"/>
      <c r="AH14" s="105">
        <f>IF(OR($B14=0,$B14=""),"",IF(AND($E$3="Nursery"),'Marks Entry Nursery'!V13,IF(AND($E$3="LKG"),'Marks Entry LKG'!V13,IF(AND($E$3="UKG"),'Marks Entry UKG'!V13,""))))</f>
        <v>13</v>
      </c>
      <c r="AI14" s="105">
        <f>IF(OR($B14=0,$B14=""),"",IF(AND($E$3="Nursery"),'Marks Entry Nursery'!W13,IF(AND($E$3="LKG"),'Marks Entry LKG'!W13,IF(AND($E$3="UKG"),'Marks Entry UKG'!W13,""))))</f>
        <v>32</v>
      </c>
      <c r="AJ14" s="54">
        <f t="shared" si="10"/>
        <v>45</v>
      </c>
      <c r="AK14" s="51">
        <f t="shared" si="11"/>
        <v>45</v>
      </c>
      <c r="AL14" s="105">
        <f>IF(OR($B14=0,$B14=""),"",IF(AND($E$3="Nursery"),'Marks Entry Nursery'!X13,IF(AND($E$3="LKG"),'Marks Entry LKG'!X13,IF(AND($E$3="UKG"),'Marks Entry UKG'!X13,""))))</f>
        <v>12</v>
      </c>
      <c r="AM14" s="105">
        <f>IF(OR($B14=0,$B14=""),"",IF(AND($E$3="Nursery"),'Marks Entry Nursery'!Y13,IF(AND($E$3="LKG"),'Marks Entry LKG'!Y13,IF(AND($E$3="UKG"),'Marks Entry UKG'!Y13,""))))</f>
        <v>34</v>
      </c>
      <c r="AN14" s="55">
        <f t="shared" si="12"/>
        <v>46</v>
      </c>
      <c r="AO14" s="51">
        <f t="shared" si="13"/>
        <v>91</v>
      </c>
      <c r="AP14" s="89">
        <f t="shared" si="14"/>
        <v>0</v>
      </c>
      <c r="AQ14" s="89">
        <f t="shared" si="15"/>
        <v>100</v>
      </c>
      <c r="AR14" s="89" t="str">
        <f t="shared" si="16"/>
        <v/>
      </c>
      <c r="AS14" s="89" t="str">
        <f t="shared" si="17"/>
        <v>P</v>
      </c>
      <c r="AT14" s="89" t="str">
        <f t="shared" si="18"/>
        <v>D</v>
      </c>
      <c r="AU14" s="93" t="str">
        <f t="shared" si="19"/>
        <v>A</v>
      </c>
      <c r="AV14" s="105"/>
      <c r="AW14" s="105"/>
      <c r="AX14" s="105"/>
      <c r="AY14" s="51"/>
      <c r="AZ14" s="105">
        <f>IF(OR($B14=0,$B14=""),"",IF(AND($E$3="Nursery"),'Marks Entry Nursery'!AC13,IF(AND($E$3="LKG"),'Marks Entry LKG'!AC13,IF(AND($E$3="UKG"),'Marks Entry UKG'!AC13,""))))</f>
        <v>24</v>
      </c>
      <c r="BA14" s="105">
        <f>IF(OR($B14=0,$B14=""),"",IF(AND($E$3="Nursery"),'Marks Entry Nursery'!AD13,IF(AND($E$3="LKG"),'Marks Entry LKG'!AD13,IF(AND($E$3="UKG"),'Marks Entry UKG'!AD13,""))))</f>
        <v>64</v>
      </c>
      <c r="BB14" s="54">
        <f t="shared" si="20"/>
        <v>88</v>
      </c>
      <c r="BC14" s="51">
        <f t="shared" si="21"/>
        <v>88</v>
      </c>
      <c r="BD14" s="105">
        <f>IF(OR($B14=0,$B14=""),"",IF(AND($E$3="Nursery"),'Marks Entry Nursery'!AE13,IF(AND($E$3="LKG"),'Marks Entry LKG'!AE13,IF(AND($E$3="UKG"),'Marks Entry UKG'!AE13,""))))</f>
        <v>20</v>
      </c>
      <c r="BE14" s="105">
        <f>IF(OR($B14=0,$B14=""),"",IF(AND($E$3="Nursery"),'Marks Entry Nursery'!AF13,IF(AND($E$3="LKG"),'Marks Entry LKG'!AF13,IF(AND($E$3="UKG"),'Marks Entry UKG'!AF13,""))))</f>
        <v>69</v>
      </c>
      <c r="BF14" s="55">
        <f t="shared" si="22"/>
        <v>89</v>
      </c>
      <c r="BG14" s="51">
        <f t="shared" si="23"/>
        <v>177</v>
      </c>
      <c r="BH14" s="89">
        <f t="shared" si="24"/>
        <v>0</v>
      </c>
      <c r="BI14" s="89">
        <f t="shared" si="25"/>
        <v>200</v>
      </c>
      <c r="BJ14" s="89" t="str">
        <f t="shared" si="26"/>
        <v/>
      </c>
      <c r="BK14" s="89" t="str">
        <f t="shared" si="27"/>
        <v>P</v>
      </c>
      <c r="BL14" s="89" t="str">
        <f t="shared" si="28"/>
        <v>D</v>
      </c>
      <c r="BM14" s="93" t="str">
        <f t="shared" si="29"/>
        <v>A</v>
      </c>
      <c r="BN14" s="105"/>
      <c r="BO14" s="105"/>
      <c r="BP14" s="105"/>
      <c r="BQ14" s="51"/>
      <c r="BR14" s="105">
        <f>IF(OR($B14=0,$B14=""),"",IF(AND($E$3="Nursery"),'Marks Entry Nursery'!AJ13,IF(AND($E$3="LKG"),'Marks Entry LKG'!AJ13,IF(AND($E$3="UKG"),'Marks Entry UKG'!AJ13,""))))</f>
        <v>41</v>
      </c>
      <c r="BS14" s="105">
        <f>IF(OR($B14=0,$B14=""),"",IF(AND($E$3="Nursery"),'Marks Entry Nursery'!AK13,IF(AND($E$3="LKG"),'Marks Entry LKG'!AK13,IF(AND($E$3="UKG"),'Marks Entry UKG'!AK13,""))))</f>
        <v>0</v>
      </c>
      <c r="BT14" s="54">
        <f t="shared" si="30"/>
        <v>41</v>
      </c>
      <c r="BU14" s="51">
        <f t="shared" si="31"/>
        <v>41</v>
      </c>
      <c r="BV14" s="105">
        <f>IF(OR($B14=0,$B14=""),"",IF(AND($E$3="Nursery"),'Marks Entry Nursery'!AL13,IF(AND($E$3="LKG"),'Marks Entry LKG'!AL13,IF(AND($E$3="UKG"),'Marks Entry UKG'!AL13,""))))</f>
        <v>48</v>
      </c>
      <c r="BW14" s="105">
        <f>IF(OR($B14=0,$B14=""),"",IF(AND($E$3="Nursery"),'Marks Entry Nursery'!AM13,IF(AND($E$3="LKG"),'Marks Entry LKG'!AM13,IF(AND($E$3="UKG"),'Marks Entry UKG'!AM13,""))))</f>
        <v>0</v>
      </c>
      <c r="BX14" s="55">
        <f t="shared" si="32"/>
        <v>48</v>
      </c>
      <c r="BY14" s="51">
        <f t="shared" si="33"/>
        <v>89</v>
      </c>
      <c r="BZ14" s="89">
        <f t="shared" si="34"/>
        <v>0</v>
      </c>
      <c r="CA14" s="89">
        <f t="shared" si="35"/>
        <v>100</v>
      </c>
      <c r="CB14" s="89" t="str">
        <f t="shared" si="36"/>
        <v/>
      </c>
      <c r="CC14" s="89" t="str">
        <f t="shared" si="37"/>
        <v>P</v>
      </c>
      <c r="CD14" s="89" t="str">
        <f t="shared" si="38"/>
        <v>D</v>
      </c>
      <c r="CE14" s="93" t="str">
        <f t="shared" si="39"/>
        <v>A</v>
      </c>
      <c r="CF14" s="105" t="str">
        <f>IF(OR($B14=0,$B14=""),"",IF(AND($E$3="Nursery"),'Marks Entry Nursery'!AN13,IF(AND($E$3="LKG"),'Marks Entry LKG'!AN13,IF(AND($E$3="UKG"),'Marks Entry UKG'!AN13,""))))</f>
        <v>NA</v>
      </c>
      <c r="CG14" s="105">
        <f>IF(OR($B14=0,$B14=""),"",IF(AND($E$3="Nursery"),'Marks Entry Nursery'!AO13,IF(AND($E$3="LKG"),'Marks Entry LKG'!AO13,IF(AND($E$3="UKG"),'Marks Entry UKG'!AO13,""))))</f>
        <v>25</v>
      </c>
      <c r="CH14" s="106">
        <f t="shared" si="40"/>
        <v>25</v>
      </c>
      <c r="CI14" s="107">
        <f t="shared" si="41"/>
        <v>0</v>
      </c>
      <c r="CJ14" s="107">
        <f t="shared" si="42"/>
        <v>50</v>
      </c>
      <c r="CK14" s="107" t="str">
        <f t="shared" si="43"/>
        <v>P</v>
      </c>
      <c r="CL14" s="92" t="str">
        <f t="shared" si="44"/>
        <v>C</v>
      </c>
      <c r="CM14" s="105">
        <f>IF(OR($B14=0,$B14=""),"",IF(AND($E$3="Nursery"),'Marks Entry Nursery'!AP13,IF(AND($E$3="LKG"),'Marks Entry LKG'!AP13,IF(AND($E$3="UKG"),'Marks Entry UKG'!AP13,""))))</f>
        <v>13</v>
      </c>
      <c r="CN14" s="105">
        <f>IF(OR($B14=0,$B14=""),"",IF(AND($E$3="Nursery"),'Marks Entry Nursery'!AQ13,IF(AND($E$3="LKG"),'Marks Entry LKG'!AQ13,IF(AND($E$3="UKG"),'Marks Entry UKG'!AQ13,""))))</f>
        <v>20</v>
      </c>
      <c r="CO14" s="106">
        <f t="shared" si="45"/>
        <v>33</v>
      </c>
      <c r="CP14" s="107">
        <f t="shared" si="46"/>
        <v>0</v>
      </c>
      <c r="CQ14" s="107">
        <f t="shared" si="47"/>
        <v>50</v>
      </c>
      <c r="CR14" s="107" t="str">
        <f t="shared" si="48"/>
        <v>P</v>
      </c>
      <c r="CS14" s="92" t="str">
        <f t="shared" si="49"/>
        <v>B</v>
      </c>
      <c r="CT14" s="105">
        <f>IF(OR($B14=0,$B14=""),"",IF(AND($E$3="Nursery"),'Marks Entry Nursery'!AR13,IF(AND($E$3="LKG"),'Marks Entry LKG'!AR13,IF(AND($E$3="UKG"),'Marks Entry UKG'!AR13,""))))</f>
        <v>23</v>
      </c>
      <c r="CU14" s="105">
        <f>IF(OR($B14=0,$B14=""),"",IF(AND($E$3="Nursery"),'Marks Entry Nursery'!AS13,IF(AND($E$3="LKG"),'Marks Entry LKG'!AS13,IF(AND($E$3="UKG"),'Marks Entry UKG'!AS13,""))))</f>
        <v>36</v>
      </c>
      <c r="CV14" s="106">
        <f t="shared" si="50"/>
        <v>59</v>
      </c>
      <c r="CW14" s="107">
        <f t="shared" si="51"/>
        <v>0</v>
      </c>
      <c r="CX14" s="107">
        <f t="shared" si="52"/>
        <v>100</v>
      </c>
      <c r="CY14" s="107" t="str">
        <f t="shared" si="53"/>
        <v>P</v>
      </c>
      <c r="CZ14" s="92" t="str">
        <f t="shared" si="54"/>
        <v>C</v>
      </c>
      <c r="DA14" s="105">
        <f>IF(OR($B14=0,$B14=""),"",IF(AND($E$3="Nursery"),'Marks Entry Nursery'!AT13,IF(AND($E$3="LKG"),'Marks Entry LKG'!AT13,IF(AND($E$3="UKG"),'Marks Entry UKG'!AT13,""))))</f>
        <v>0</v>
      </c>
      <c r="DB14" s="105">
        <f>IF(OR($B14=0,$B14=""),"",IF(AND($E$3="Nursery"),'Marks Entry Nursery'!AU13,IF(AND($E$3="LKG"),'Marks Entry LKG'!AU13,IF(AND($E$3="UKG"),'Marks Entry UKG'!AU13,""))))</f>
        <v>0</v>
      </c>
      <c r="DC14" s="356">
        <f t="shared" si="55"/>
        <v>0</v>
      </c>
      <c r="DD14" s="93" t="str">
        <f t="shared" si="56"/>
        <v/>
      </c>
      <c r="DE14" s="105">
        <f>IF(OR($B14=0,$B14=""),"",IF(AND($E$3="Nursery"),'Marks Entry Nursery'!AV13,IF(AND($E$3="LKG"),'Marks Entry LKG'!AV13,IF(AND($E$3="UKG"),'Marks Entry UKG'!AV13,""))))</f>
        <v>0</v>
      </c>
      <c r="DF14" s="105">
        <f>IF(OR($B14=0,$B14=""),"",IF(AND($E$3="Nursery"),'Marks Entry Nursery'!AW13,IF(AND($E$3="LKG"),'Marks Entry LKG'!AW13,IF(AND($E$3="UKG"),'Marks Entry UKG'!AW13,""))))</f>
        <v>0</v>
      </c>
      <c r="DG14" s="356">
        <f t="shared" si="57"/>
        <v>0</v>
      </c>
      <c r="DH14" s="93" t="str">
        <f t="shared" si="58"/>
        <v/>
      </c>
      <c r="DI14" s="63">
        <f t="shared" si="59"/>
        <v>411</v>
      </c>
      <c r="DJ14" s="358">
        <f t="shared" si="60"/>
        <v>82.2</v>
      </c>
      <c r="DK14" s="67" t="str">
        <f t="shared" si="61"/>
        <v>I</v>
      </c>
      <c r="DL14" s="68">
        <f t="shared" si="62"/>
        <v>6.9999999999999964</v>
      </c>
      <c r="DM14" s="386" t="str">
        <f>IFERROR(IF(B14="NSO","NSO",IF(OR(D14="",G14="",F14="",B14="",DI14=0),"",IF('Master sheet'!$D$14="Hindi","कक्षोंन्नति","Promoted"))),"")</f>
        <v>कक्षोंन्नति</v>
      </c>
      <c r="DN14" s="42">
        <f>IF(OR(B14=0,B14=""),"",IF(AND($E$3="Nursery"),'Marks Entry Nursery'!AX13,IF(AND($E$3="LKG"),'Marks Entry LKG'!AX13,IF(AND($E$3="UKG"),'Marks Entry UKG'!AX13,""))))</f>
        <v>220</v>
      </c>
      <c r="DO14" s="42">
        <f>IF(OR(B14=0,B14=""),"",IF(AND($E$3="Nursery"),'Marks Entry Nursery'!AY13,IF(AND($E$3="LKG"),'Marks Entry LKG'!AY13,IF(AND($E$3="UKG"),'Marks Entry UKG'!AY13,""))))</f>
        <v>36</v>
      </c>
      <c r="DP14" s="213" t="str">
        <f t="shared" si="63"/>
        <v>B</v>
      </c>
      <c r="DQ14" s="43"/>
      <c r="DX14" s="44">
        <f>IF(AND($E$3="Nursery"),'Marks Entry Nursery'!I13,IF(AND($E$3="LKG"),'Marks Entry LKG'!I13,IF(AND($E$3="UKG"),'Marks Entry UKG'!I13,"")))</f>
        <v>307</v>
      </c>
    </row>
    <row r="15" spans="1:128" ht="18.95" customHeight="1">
      <c r="A15" s="56">
        <v>8</v>
      </c>
      <c r="B15" s="260">
        <f>IF(OR(DX15=0,DX15=""),"",IF(AND($E$3="Nursery"),'Marks Entry Nursery'!I14,IF(AND($E$3="LKG"),'Marks Entry LKG'!I14,IF(AND($E$3="UKG"),'Marks Entry UKG'!I14,""))))</f>
        <v>308</v>
      </c>
      <c r="C15" s="57" t="str">
        <f>IF(OR($B15=0,$B15=""),"",IF(AND($E$3="Nursery"),'Marks Entry Nursery'!B14,IF(AND($E$3="LKG"),'Marks Entry LKG'!B14,IF(AND($E$3="UKG"),'Marks Entry UKG'!B14,""))))</f>
        <v>PP+5</v>
      </c>
      <c r="D15" s="57" t="str">
        <f>IF(OR($B15=0,$B15=""),"",IF(AND($E$3="Nursery"),'Marks Entry Nursery'!C14,IF(AND($E$3="LKG"),'Marks Entry LKG'!C14,IF(AND($E$3="UKG"),'Marks Entry UKG'!C14,""))))</f>
        <v>A</v>
      </c>
      <c r="E15" s="401" t="str">
        <f>IF(OR(B15=0,B15=""),"",IF(AND($E$3="Nursery"),'Marks Entry Nursery'!E14,IF(AND($E$3="LKG"),'Marks Entry LKG'!E14,IF(AND($E$3="UKG"),'Marks Entry UKG'!E14,""))))</f>
        <v>26-10-2015</v>
      </c>
      <c r="F15" s="259">
        <f>IF(OR(B15=0,B15=""),"",IF(AND($E$3="Nursery"),'Marks Entry Nursery'!D14,IF(AND($E$3="LKG"),'Marks Entry LKG'!D14,IF(AND($E$3="UKG"),'Marks Entry UKG'!D14,""))))</f>
        <v>925</v>
      </c>
      <c r="G15" s="406" t="str">
        <f>IF(OR($B15=0,$B15=""),"",IF(AND($E$3="Nursery"),'Marks Entry Nursery'!F14,IF(AND($E$3="LKG"),'Marks Entry LKG'!F14,IF(AND($E$3="UKG"),'Marks Entry UKG'!F14,""))))</f>
        <v>DIVYA BAGRI</v>
      </c>
      <c r="H15" s="406" t="str">
        <f>IF(OR($B15=0,$B15=""),"",IF(AND($E$3="Nursery"),'Marks Entry Nursery'!G14,IF(AND($E$3="LKG"),'Marks Entry LKG'!G14,IF(AND($E$3="UKG"),'Marks Entry UKG'!G14,""))))</f>
        <v>MUKESH</v>
      </c>
      <c r="I15" s="406" t="str">
        <f>IF(OR($B15=0,$B15=""),"",IF(AND($E$3="Nursery"),'Marks Entry Nursery'!H14,IF(AND($E$3="LKG"),'Marks Entry LKG'!H14,IF(AND($E$3="UKG"),'Marks Entry UKG'!H14,""))))</f>
        <v>SEEMA</v>
      </c>
      <c r="J15" s="228" t="str">
        <f>IF(OR($B15=0,$B15=""),"",IF(AND($E$3="Nursery"),'Marks Entry Nursery'!J14,IF(AND($E$3="LKG"),'Marks Entry LKG'!J14,IF(AND($E$3="UKG"),'Marks Entry UKG'!J14,""))))</f>
        <v>F</v>
      </c>
      <c r="K15" s="228" t="str">
        <f>IF(OR($B15=0,$B15=""),"",IF(AND($E$3="Nursery"),'Marks Entry Nursery'!K14,IF(AND($E$3="LKG"),'Marks Entry LKG'!K14,IF(AND($E$3="UKG"),'Marks Entry UKG'!K14,""))))</f>
        <v>OBC</v>
      </c>
      <c r="L15" s="105"/>
      <c r="M15" s="105"/>
      <c r="N15" s="105"/>
      <c r="O15" s="51"/>
      <c r="P15" s="105">
        <f>IF(OR($B15=0,$B15=""),"",IF(AND($E$3="Nursery"),'Marks Entry Nursery'!O14,IF(AND($E$3="LKG"),'Marks Entry LKG'!O14,IF(AND($E$3="UKG"),'Marks Entry UKG'!O14,""))))</f>
        <v>28</v>
      </c>
      <c r="Q15" s="105">
        <f>IF(OR($B15=0,$B15=""),"",IF(AND($E$3="Nursery"),'Marks Entry Nursery'!P14,IF(AND($E$3="LKG"),'Marks Entry LKG'!P14,IF(AND($E$3="UKG"),'Marks Entry UKG'!P14,""))))</f>
        <v>61</v>
      </c>
      <c r="R15" s="54">
        <f t="shared" si="0"/>
        <v>89</v>
      </c>
      <c r="S15" s="51">
        <f t="shared" si="1"/>
        <v>89</v>
      </c>
      <c r="T15" s="105">
        <f>IF(OR($B15=0,$B15=""),"",IF(AND($E$3="Nursery"),'Marks Entry Nursery'!Q14,IF(AND($E$3="LKG"),'Marks Entry LKG'!Q14,IF(AND($E$3="UKG"),'Marks Entry UKG'!Q14,""))))</f>
        <v>24</v>
      </c>
      <c r="U15" s="105">
        <f>IF(OR($B15=0,$B15=""),"",IF(AND($E$3="Nursery"),'Marks Entry Nursery'!R14,IF(AND($E$3="LKG"),'Marks Entry LKG'!R14,IF(AND($E$3="UKG"),'Marks Entry UKG'!R14,""))))</f>
        <v>24</v>
      </c>
      <c r="V15" s="55">
        <f t="shared" si="2"/>
        <v>48</v>
      </c>
      <c r="W15" s="51">
        <f t="shared" si="3"/>
        <v>137</v>
      </c>
      <c r="X15" s="89">
        <f t="shared" si="4"/>
        <v>0</v>
      </c>
      <c r="Y15" s="89">
        <f t="shared" si="5"/>
        <v>200</v>
      </c>
      <c r="Z15" s="89" t="str">
        <f t="shared" si="6"/>
        <v/>
      </c>
      <c r="AA15" s="89" t="str">
        <f t="shared" si="7"/>
        <v>P</v>
      </c>
      <c r="AB15" s="89" t="str">
        <f t="shared" si="8"/>
        <v>I</v>
      </c>
      <c r="AC15" s="93" t="str">
        <f t="shared" si="9"/>
        <v>C</v>
      </c>
      <c r="AD15" s="105"/>
      <c r="AE15" s="105"/>
      <c r="AF15" s="105"/>
      <c r="AG15" s="51"/>
      <c r="AH15" s="105">
        <f>IF(OR($B15=0,$B15=""),"",IF(AND($E$3="Nursery"),'Marks Entry Nursery'!V14,IF(AND($E$3="LKG"),'Marks Entry LKG'!V14,IF(AND($E$3="UKG"),'Marks Entry UKG'!V14,""))))</f>
        <v>10</v>
      </c>
      <c r="AI15" s="105">
        <f>IF(OR($B15=0,$B15=""),"",IF(AND($E$3="Nursery"),'Marks Entry Nursery'!W14,IF(AND($E$3="LKG"),'Marks Entry LKG'!W14,IF(AND($E$3="UKG"),'Marks Entry UKG'!W14,""))))</f>
        <v>31</v>
      </c>
      <c r="AJ15" s="54">
        <f t="shared" si="10"/>
        <v>41</v>
      </c>
      <c r="AK15" s="51">
        <f t="shared" si="11"/>
        <v>41</v>
      </c>
      <c r="AL15" s="105">
        <f>IF(OR($B15=0,$B15=""),"",IF(AND($E$3="Nursery"),'Marks Entry Nursery'!X14,IF(AND($E$3="LKG"),'Marks Entry LKG'!X14,IF(AND($E$3="UKG"),'Marks Entry UKG'!X14,""))))</f>
        <v>14</v>
      </c>
      <c r="AM15" s="105">
        <f>IF(OR($B15=0,$B15=""),"",IF(AND($E$3="Nursery"),'Marks Entry Nursery'!Y14,IF(AND($E$3="LKG"),'Marks Entry LKG'!Y14,IF(AND($E$3="UKG"),'Marks Entry UKG'!Y14,""))))</f>
        <v>32</v>
      </c>
      <c r="AN15" s="55">
        <f t="shared" si="12"/>
        <v>46</v>
      </c>
      <c r="AO15" s="51">
        <f t="shared" si="13"/>
        <v>87</v>
      </c>
      <c r="AP15" s="89">
        <f t="shared" si="14"/>
        <v>0</v>
      </c>
      <c r="AQ15" s="89">
        <f t="shared" si="15"/>
        <v>100</v>
      </c>
      <c r="AR15" s="89" t="str">
        <f t="shared" si="16"/>
        <v/>
      </c>
      <c r="AS15" s="89" t="str">
        <f t="shared" si="17"/>
        <v>P</v>
      </c>
      <c r="AT15" s="89" t="str">
        <f t="shared" si="18"/>
        <v>D</v>
      </c>
      <c r="AU15" s="93" t="str">
        <f t="shared" si="19"/>
        <v>A</v>
      </c>
      <c r="AV15" s="105"/>
      <c r="AW15" s="105"/>
      <c r="AX15" s="105"/>
      <c r="AY15" s="51"/>
      <c r="AZ15" s="105">
        <f>IF(OR($B15=0,$B15=""),"",IF(AND($E$3="Nursery"),'Marks Entry Nursery'!AC14,IF(AND($E$3="LKG"),'Marks Entry LKG'!AC14,IF(AND($E$3="UKG"),'Marks Entry UKG'!AC14,""))))</f>
        <v>21</v>
      </c>
      <c r="BA15" s="105">
        <f>IF(OR($B15=0,$B15=""),"",IF(AND($E$3="Nursery"),'Marks Entry Nursery'!AD14,IF(AND($E$3="LKG"),'Marks Entry LKG'!AD14,IF(AND($E$3="UKG"),'Marks Entry UKG'!AD14,""))))</f>
        <v>64</v>
      </c>
      <c r="BB15" s="54">
        <f t="shared" si="20"/>
        <v>85</v>
      </c>
      <c r="BC15" s="51">
        <f t="shared" si="21"/>
        <v>85</v>
      </c>
      <c r="BD15" s="105">
        <f>IF(OR($B15=0,$B15=""),"",IF(AND($E$3="Nursery"),'Marks Entry Nursery'!AE14,IF(AND($E$3="LKG"),'Marks Entry LKG'!AE14,IF(AND($E$3="UKG"),'Marks Entry UKG'!AE14,""))))</f>
        <v>23</v>
      </c>
      <c r="BE15" s="105">
        <f>IF(OR($B15=0,$B15=""),"",IF(AND($E$3="Nursery"),'Marks Entry Nursery'!AF14,IF(AND($E$3="LKG"),'Marks Entry LKG'!AF14,IF(AND($E$3="UKG"),'Marks Entry UKG'!AF14,""))))</f>
        <v>68</v>
      </c>
      <c r="BF15" s="55">
        <f t="shared" si="22"/>
        <v>91</v>
      </c>
      <c r="BG15" s="51">
        <f t="shared" si="23"/>
        <v>176</v>
      </c>
      <c r="BH15" s="89">
        <f t="shared" si="24"/>
        <v>0</v>
      </c>
      <c r="BI15" s="89">
        <f t="shared" si="25"/>
        <v>200</v>
      </c>
      <c r="BJ15" s="89" t="str">
        <f t="shared" si="26"/>
        <v/>
      </c>
      <c r="BK15" s="89" t="str">
        <f t="shared" si="27"/>
        <v>P</v>
      </c>
      <c r="BL15" s="89" t="str">
        <f t="shared" si="28"/>
        <v>D</v>
      </c>
      <c r="BM15" s="93" t="str">
        <f t="shared" si="29"/>
        <v>A</v>
      </c>
      <c r="BN15" s="105"/>
      <c r="BO15" s="105"/>
      <c r="BP15" s="105"/>
      <c r="BQ15" s="51"/>
      <c r="BR15" s="105">
        <f>IF(OR($B15=0,$B15=""),"",IF(AND($E$3="Nursery"),'Marks Entry Nursery'!AJ14,IF(AND($E$3="LKG"),'Marks Entry LKG'!AJ14,IF(AND($E$3="UKG"),'Marks Entry UKG'!AJ14,""))))</f>
        <v>41</v>
      </c>
      <c r="BS15" s="105">
        <f>IF(OR($B15=0,$B15=""),"",IF(AND($E$3="Nursery"),'Marks Entry Nursery'!AK14,IF(AND($E$3="LKG"),'Marks Entry LKG'!AK14,IF(AND($E$3="UKG"),'Marks Entry UKG'!AK14,""))))</f>
        <v>0</v>
      </c>
      <c r="BT15" s="54">
        <f t="shared" si="30"/>
        <v>41</v>
      </c>
      <c r="BU15" s="51">
        <f t="shared" si="31"/>
        <v>41</v>
      </c>
      <c r="BV15" s="105">
        <f>IF(OR($B15=0,$B15=""),"",IF(AND($E$3="Nursery"),'Marks Entry Nursery'!AL14,IF(AND($E$3="LKG"),'Marks Entry LKG'!AL14,IF(AND($E$3="UKG"),'Marks Entry UKG'!AL14,""))))</f>
        <v>49</v>
      </c>
      <c r="BW15" s="105">
        <f>IF(OR($B15=0,$B15=""),"",IF(AND($E$3="Nursery"),'Marks Entry Nursery'!AM14,IF(AND($E$3="LKG"),'Marks Entry LKG'!AM14,IF(AND($E$3="UKG"),'Marks Entry UKG'!AM14,""))))</f>
        <v>0</v>
      </c>
      <c r="BX15" s="55">
        <f t="shared" si="32"/>
        <v>49</v>
      </c>
      <c r="BY15" s="51">
        <f t="shared" si="33"/>
        <v>90</v>
      </c>
      <c r="BZ15" s="89">
        <f t="shared" si="34"/>
        <v>0</v>
      </c>
      <c r="CA15" s="89">
        <f t="shared" si="35"/>
        <v>100</v>
      </c>
      <c r="CB15" s="89" t="str">
        <f t="shared" si="36"/>
        <v/>
      </c>
      <c r="CC15" s="89" t="str">
        <f t="shared" si="37"/>
        <v>P</v>
      </c>
      <c r="CD15" s="89" t="str">
        <f t="shared" si="38"/>
        <v>D</v>
      </c>
      <c r="CE15" s="93" t="str">
        <f t="shared" si="39"/>
        <v>A</v>
      </c>
      <c r="CF15" s="105">
        <f>IF(OR($B15=0,$B15=""),"",IF(AND($E$3="Nursery"),'Marks Entry Nursery'!AN14,IF(AND($E$3="LKG"),'Marks Entry LKG'!AN14,IF(AND($E$3="UKG"),'Marks Entry UKG'!AN14,""))))</f>
        <v>23</v>
      </c>
      <c r="CG15" s="105">
        <f>IF(OR($B15=0,$B15=""),"",IF(AND($E$3="Nursery"),'Marks Entry Nursery'!AO14,IF(AND($E$3="LKG"),'Marks Entry LKG'!AO14,IF(AND($E$3="UKG"),'Marks Entry UKG'!AO14,""))))</f>
        <v>24</v>
      </c>
      <c r="CH15" s="106">
        <f t="shared" si="40"/>
        <v>47</v>
      </c>
      <c r="CI15" s="107">
        <f t="shared" si="41"/>
        <v>0</v>
      </c>
      <c r="CJ15" s="107">
        <f t="shared" si="42"/>
        <v>50</v>
      </c>
      <c r="CK15" s="107" t="str">
        <f t="shared" si="43"/>
        <v>P</v>
      </c>
      <c r="CL15" s="92" t="str">
        <f t="shared" si="44"/>
        <v>A+</v>
      </c>
      <c r="CM15" s="105">
        <f>IF(OR($B15=0,$B15=""),"",IF(AND($E$3="Nursery"),'Marks Entry Nursery'!AP14,IF(AND($E$3="LKG"),'Marks Entry LKG'!AP14,IF(AND($E$3="UKG"),'Marks Entry UKG'!AP14,""))))</f>
        <v>13</v>
      </c>
      <c r="CN15" s="105">
        <f>IF(OR($B15=0,$B15=""),"",IF(AND($E$3="Nursery"),'Marks Entry Nursery'!AQ14,IF(AND($E$3="LKG"),'Marks Entry LKG'!AQ14,IF(AND($E$3="UKG"),'Marks Entry UKG'!AQ14,""))))</f>
        <v>23</v>
      </c>
      <c r="CO15" s="106">
        <f t="shared" si="45"/>
        <v>36</v>
      </c>
      <c r="CP15" s="107">
        <f t="shared" si="46"/>
        <v>0</v>
      </c>
      <c r="CQ15" s="107">
        <f t="shared" si="47"/>
        <v>50</v>
      </c>
      <c r="CR15" s="107" t="str">
        <f t="shared" si="48"/>
        <v>P</v>
      </c>
      <c r="CS15" s="92" t="str">
        <f t="shared" si="49"/>
        <v>B</v>
      </c>
      <c r="CT15" s="105">
        <f>IF(OR($B15=0,$B15=""),"",IF(AND($E$3="Nursery"),'Marks Entry Nursery'!AR14,IF(AND($E$3="LKG"),'Marks Entry LKG'!AR14,IF(AND($E$3="UKG"),'Marks Entry UKG'!AR14,""))))</f>
        <v>45</v>
      </c>
      <c r="CU15" s="105">
        <f>IF(OR($B15=0,$B15=""),"",IF(AND($E$3="Nursery"),'Marks Entry Nursery'!AS14,IF(AND($E$3="LKG"),'Marks Entry LKG'!AS14,IF(AND($E$3="UKG"),'Marks Entry UKG'!AS14,""))))</f>
        <v>36</v>
      </c>
      <c r="CV15" s="106">
        <f t="shared" si="50"/>
        <v>81</v>
      </c>
      <c r="CW15" s="107">
        <f t="shared" si="51"/>
        <v>0</v>
      </c>
      <c r="CX15" s="107">
        <f t="shared" si="52"/>
        <v>100</v>
      </c>
      <c r="CY15" s="107" t="str">
        <f t="shared" si="53"/>
        <v>P</v>
      </c>
      <c r="CZ15" s="92" t="str">
        <f t="shared" si="54"/>
        <v>A</v>
      </c>
      <c r="DA15" s="105">
        <f>IF(OR($B15=0,$B15=""),"",IF(AND($E$3="Nursery"),'Marks Entry Nursery'!AT14,IF(AND($E$3="LKG"),'Marks Entry LKG'!AT14,IF(AND($E$3="UKG"),'Marks Entry UKG'!AT14,""))))</f>
        <v>0</v>
      </c>
      <c r="DB15" s="105">
        <f>IF(OR($B15=0,$B15=""),"",IF(AND($E$3="Nursery"),'Marks Entry Nursery'!AU14,IF(AND($E$3="LKG"),'Marks Entry LKG'!AU14,IF(AND($E$3="UKG"),'Marks Entry UKG'!AU14,""))))</f>
        <v>0</v>
      </c>
      <c r="DC15" s="356">
        <f t="shared" si="55"/>
        <v>0</v>
      </c>
      <c r="DD15" s="93" t="str">
        <f t="shared" si="56"/>
        <v/>
      </c>
      <c r="DE15" s="105">
        <f>IF(OR($B15=0,$B15=""),"",IF(AND($E$3="Nursery"),'Marks Entry Nursery'!AV14,IF(AND($E$3="LKG"),'Marks Entry LKG'!AV14,IF(AND($E$3="UKG"),'Marks Entry UKG'!AV14,""))))</f>
        <v>0</v>
      </c>
      <c r="DF15" s="105">
        <f>IF(OR($B15=0,$B15=""),"",IF(AND($E$3="Nursery"),'Marks Entry Nursery'!AW14,IF(AND($E$3="LKG"),'Marks Entry LKG'!AW14,IF(AND($E$3="UKG"),'Marks Entry UKG'!AW14,""))))</f>
        <v>0</v>
      </c>
      <c r="DG15" s="356">
        <f t="shared" si="57"/>
        <v>0</v>
      </c>
      <c r="DH15" s="93" t="str">
        <f t="shared" si="58"/>
        <v/>
      </c>
      <c r="DI15" s="63">
        <f t="shared" si="59"/>
        <v>400</v>
      </c>
      <c r="DJ15" s="358">
        <f t="shared" si="60"/>
        <v>80</v>
      </c>
      <c r="DK15" s="67" t="str">
        <f t="shared" si="61"/>
        <v>I</v>
      </c>
      <c r="DL15" s="68">
        <f t="shared" si="62"/>
        <v>14.999999999999998</v>
      </c>
      <c r="DM15" s="386" t="str">
        <f>IFERROR(IF(B15="NSO","NSO",IF(OR(D15="",G15="",F15="",B15="",DI15=0),"",IF('Master sheet'!$D$14="Hindi","कक्षोंन्नति","Promoted"))),"")</f>
        <v>कक्षोंन्नति</v>
      </c>
      <c r="DN15" s="42">
        <f>IF(OR(B15=0,B15=""),"",IF(AND($E$3="Nursery"),'Marks Entry Nursery'!AX14,IF(AND($E$3="LKG"),'Marks Entry LKG'!AX14,IF(AND($E$3="UKG"),'Marks Entry UKG'!AX14,""))))</f>
        <v>220</v>
      </c>
      <c r="DO15" s="42">
        <f>IF(OR(B15=0,B15=""),"",IF(AND($E$3="Nursery"),'Marks Entry Nursery'!AY14,IF(AND($E$3="LKG"),'Marks Entry LKG'!AY14,IF(AND($E$3="UKG"),'Marks Entry UKG'!AY14,""))))</f>
        <v>28</v>
      </c>
      <c r="DP15" s="213" t="str">
        <f t="shared" si="63"/>
        <v>B</v>
      </c>
      <c r="DQ15" s="43"/>
      <c r="DX15" s="44">
        <f>IF(AND($E$3="Nursery"),'Marks Entry Nursery'!I14,IF(AND($E$3="LKG"),'Marks Entry LKG'!I14,IF(AND($E$3="UKG"),'Marks Entry UKG'!I14,"")))</f>
        <v>308</v>
      </c>
    </row>
    <row r="16" spans="1:128" ht="18.95" customHeight="1">
      <c r="A16" s="56">
        <v>9</v>
      </c>
      <c r="B16" s="260">
        <f>IF(OR(DX16=0,DX16=""),"",IF(AND($E$3="Nursery"),'Marks Entry Nursery'!I15,IF(AND($E$3="LKG"),'Marks Entry LKG'!I15,IF(AND($E$3="UKG"),'Marks Entry UKG'!I15,""))))</f>
        <v>309</v>
      </c>
      <c r="C16" s="57" t="str">
        <f>IF(OR($B16=0,$B16=""),"",IF(AND($E$3="Nursery"),'Marks Entry Nursery'!B15,IF(AND($E$3="LKG"),'Marks Entry LKG'!B15,IF(AND($E$3="UKG"),'Marks Entry UKG'!B15,""))))</f>
        <v>PP+5</v>
      </c>
      <c r="D16" s="57" t="str">
        <f>IF(OR($B16=0,$B16=""),"",IF(AND($E$3="Nursery"),'Marks Entry Nursery'!C15,IF(AND($E$3="LKG"),'Marks Entry LKG'!C15,IF(AND($E$3="UKG"),'Marks Entry UKG'!C15,""))))</f>
        <v>A</v>
      </c>
      <c r="E16" s="401">
        <f>IF(OR(B16=0,B16=""),"",IF(AND($E$3="Nursery"),'Marks Entry Nursery'!E15,IF(AND($E$3="LKG"),'Marks Entry LKG'!E15,IF(AND($E$3="UKG"),'Marks Entry UKG'!E15,""))))</f>
        <v>42047</v>
      </c>
      <c r="F16" s="259">
        <f>IF(OR(B16=0,B16=""),"",IF(AND($E$3="Nursery"),'Marks Entry Nursery'!D15,IF(AND($E$3="LKG"),'Marks Entry LKG'!D15,IF(AND($E$3="UKG"),'Marks Entry UKG'!D15,""))))</f>
        <v>952</v>
      </c>
      <c r="G16" s="406" t="str">
        <f>IF(OR($B16=0,$B16=""),"",IF(AND($E$3="Nursery"),'Marks Entry Nursery'!F15,IF(AND($E$3="LKG"),'Marks Entry LKG'!F15,IF(AND($E$3="UKG"),'Marks Entry UKG'!F15,""))))</f>
        <v>DUSHYANT DAYAMA</v>
      </c>
      <c r="H16" s="406" t="str">
        <f>IF(OR($B16=0,$B16=""),"",IF(AND($E$3="Nursery"),'Marks Entry Nursery'!G15,IF(AND($E$3="LKG"),'Marks Entry LKG'!G15,IF(AND($E$3="UKG"),'Marks Entry UKG'!G15,""))))</f>
        <v>BASANT KUMAR DAYAMA</v>
      </c>
      <c r="I16" s="406" t="str">
        <f>IF(OR($B16=0,$B16=""),"",IF(AND($E$3="Nursery"),'Marks Entry Nursery'!H15,IF(AND($E$3="LKG"),'Marks Entry LKG'!H15,IF(AND($E$3="UKG"),'Marks Entry UKG'!H15,""))))</f>
        <v>PUSHPA DAYAMA</v>
      </c>
      <c r="J16" s="228" t="str">
        <f>IF(OR($B16=0,$B16=""),"",IF(AND($E$3="Nursery"),'Marks Entry Nursery'!J15,IF(AND($E$3="LKG"),'Marks Entry LKG'!J15,IF(AND($E$3="UKG"),'Marks Entry UKG'!J15,""))))</f>
        <v>M</v>
      </c>
      <c r="K16" s="228" t="str">
        <f>IF(OR($B16=0,$B16=""),"",IF(AND($E$3="Nursery"),'Marks Entry Nursery'!K15,IF(AND($E$3="LKG"),'Marks Entry LKG'!K15,IF(AND($E$3="UKG"),'Marks Entry UKG'!K15,""))))</f>
        <v>SC</v>
      </c>
      <c r="L16" s="105"/>
      <c r="M16" s="105"/>
      <c r="N16" s="105"/>
      <c r="O16" s="51"/>
      <c r="P16" s="105">
        <f>IF(OR($B16=0,$B16=""),"",IF(AND($E$3="Nursery"),'Marks Entry Nursery'!O15,IF(AND($E$3="LKG"),'Marks Entry LKG'!O15,IF(AND($E$3="UKG"),'Marks Entry UKG'!O15,""))))</f>
        <v>29</v>
      </c>
      <c r="Q16" s="105">
        <f>IF(OR($B16=0,$B16=""),"",IF(AND($E$3="Nursery"),'Marks Entry Nursery'!P15,IF(AND($E$3="LKG"),'Marks Entry LKG'!P15,IF(AND($E$3="UKG"),'Marks Entry UKG'!P15,""))))</f>
        <v>62</v>
      </c>
      <c r="R16" s="54">
        <f t="shared" si="0"/>
        <v>91</v>
      </c>
      <c r="S16" s="51">
        <f t="shared" si="1"/>
        <v>91</v>
      </c>
      <c r="T16" s="105">
        <f>IF(OR($B16=0,$B16=""),"",IF(AND($E$3="Nursery"),'Marks Entry Nursery'!Q15,IF(AND($E$3="LKG"),'Marks Entry LKG'!Q15,IF(AND($E$3="UKG"),'Marks Entry UKG'!Q15,""))))</f>
        <v>24</v>
      </c>
      <c r="U16" s="105">
        <f>IF(OR($B16=0,$B16=""),"",IF(AND($E$3="Nursery"),'Marks Entry Nursery'!R15,IF(AND($E$3="LKG"),'Marks Entry LKG'!R15,IF(AND($E$3="UKG"),'Marks Entry UKG'!R15,""))))</f>
        <v>21</v>
      </c>
      <c r="V16" s="55">
        <f t="shared" si="2"/>
        <v>45</v>
      </c>
      <c r="W16" s="51">
        <f t="shared" si="3"/>
        <v>136</v>
      </c>
      <c r="X16" s="89">
        <f t="shared" si="4"/>
        <v>0</v>
      </c>
      <c r="Y16" s="89">
        <f t="shared" si="5"/>
        <v>200</v>
      </c>
      <c r="Z16" s="89" t="str">
        <f t="shared" si="6"/>
        <v/>
      </c>
      <c r="AA16" s="89" t="str">
        <f t="shared" si="7"/>
        <v>P</v>
      </c>
      <c r="AB16" s="89" t="str">
        <f t="shared" si="8"/>
        <v>I</v>
      </c>
      <c r="AC16" s="93" t="str">
        <f t="shared" si="9"/>
        <v>C</v>
      </c>
      <c r="AD16" s="105"/>
      <c r="AE16" s="105"/>
      <c r="AF16" s="105"/>
      <c r="AG16" s="51"/>
      <c r="AH16" s="105">
        <f>IF(OR($B16=0,$B16=""),"",IF(AND($E$3="Nursery"),'Marks Entry Nursery'!V15,IF(AND($E$3="LKG"),'Marks Entry LKG'!V15,IF(AND($E$3="UKG"),'Marks Entry UKG'!V15,""))))</f>
        <v>14</v>
      </c>
      <c r="AI16" s="105">
        <f>IF(OR($B16=0,$B16=""),"",IF(AND($E$3="Nursery"),'Marks Entry Nursery'!W15,IF(AND($E$3="LKG"),'Marks Entry LKG'!W15,IF(AND($E$3="UKG"),'Marks Entry UKG'!W15,""))))</f>
        <v>30</v>
      </c>
      <c r="AJ16" s="54">
        <f t="shared" si="10"/>
        <v>44</v>
      </c>
      <c r="AK16" s="51">
        <f t="shared" si="11"/>
        <v>44</v>
      </c>
      <c r="AL16" s="105">
        <f>IF(OR($B16=0,$B16=""),"",IF(AND($E$3="Nursery"),'Marks Entry Nursery'!X15,IF(AND($E$3="LKG"),'Marks Entry LKG'!X15,IF(AND($E$3="UKG"),'Marks Entry UKG'!X15,""))))</f>
        <v>10</v>
      </c>
      <c r="AM16" s="105">
        <f>IF(OR($B16=0,$B16=""),"",IF(AND($E$3="Nursery"),'Marks Entry Nursery'!Y15,IF(AND($E$3="LKG"),'Marks Entry LKG'!Y15,IF(AND($E$3="UKG"),'Marks Entry UKG'!Y15,""))))</f>
        <v>31</v>
      </c>
      <c r="AN16" s="55">
        <f t="shared" si="12"/>
        <v>41</v>
      </c>
      <c r="AO16" s="51">
        <f t="shared" si="13"/>
        <v>85</v>
      </c>
      <c r="AP16" s="89">
        <f t="shared" si="14"/>
        <v>0</v>
      </c>
      <c r="AQ16" s="89">
        <f t="shared" si="15"/>
        <v>100</v>
      </c>
      <c r="AR16" s="89" t="str">
        <f t="shared" si="16"/>
        <v/>
      </c>
      <c r="AS16" s="89" t="str">
        <f t="shared" si="17"/>
        <v>P</v>
      </c>
      <c r="AT16" s="89" t="str">
        <f t="shared" si="18"/>
        <v>D</v>
      </c>
      <c r="AU16" s="93" t="str">
        <f t="shared" si="19"/>
        <v>B</v>
      </c>
      <c r="AV16" s="105"/>
      <c r="AW16" s="105"/>
      <c r="AX16" s="105"/>
      <c r="AY16" s="51"/>
      <c r="AZ16" s="105">
        <f>IF(OR($B16=0,$B16=""),"",IF(AND($E$3="Nursery"),'Marks Entry Nursery'!AC15,IF(AND($E$3="LKG"),'Marks Entry LKG'!AC15,IF(AND($E$3="UKG"),'Marks Entry UKG'!AC15,""))))</f>
        <v>20</v>
      </c>
      <c r="BA16" s="105">
        <f>IF(OR($B16=0,$B16=""),"",IF(AND($E$3="Nursery"),'Marks Entry Nursery'!AD15,IF(AND($E$3="LKG"),'Marks Entry LKG'!AD15,IF(AND($E$3="UKG"),'Marks Entry UKG'!AD15,""))))</f>
        <v>64</v>
      </c>
      <c r="BB16" s="54">
        <f t="shared" si="20"/>
        <v>84</v>
      </c>
      <c r="BC16" s="51">
        <f t="shared" si="21"/>
        <v>84</v>
      </c>
      <c r="BD16" s="105">
        <f>IF(OR($B16=0,$B16=""),"",IF(AND($E$3="Nursery"),'Marks Entry Nursery'!AE15,IF(AND($E$3="LKG"),'Marks Entry LKG'!AE15,IF(AND($E$3="UKG"),'Marks Entry UKG'!AE15,""))))</f>
        <v>25</v>
      </c>
      <c r="BE16" s="105">
        <f>IF(OR($B16=0,$B16=""),"",IF(AND($E$3="Nursery"),'Marks Entry Nursery'!AF15,IF(AND($E$3="LKG"),'Marks Entry LKG'!AF15,IF(AND($E$3="UKG"),'Marks Entry UKG'!AF15,""))))</f>
        <v>67</v>
      </c>
      <c r="BF16" s="55">
        <f t="shared" si="22"/>
        <v>92</v>
      </c>
      <c r="BG16" s="51">
        <f t="shared" si="23"/>
        <v>176</v>
      </c>
      <c r="BH16" s="89">
        <f t="shared" si="24"/>
        <v>0</v>
      </c>
      <c r="BI16" s="89">
        <f t="shared" si="25"/>
        <v>200</v>
      </c>
      <c r="BJ16" s="89" t="str">
        <f t="shared" si="26"/>
        <v/>
      </c>
      <c r="BK16" s="89" t="str">
        <f t="shared" si="27"/>
        <v>P</v>
      </c>
      <c r="BL16" s="89" t="str">
        <f t="shared" si="28"/>
        <v>D</v>
      </c>
      <c r="BM16" s="93" t="str">
        <f t="shared" si="29"/>
        <v>A</v>
      </c>
      <c r="BN16" s="105"/>
      <c r="BO16" s="105"/>
      <c r="BP16" s="105"/>
      <c r="BQ16" s="51"/>
      <c r="BR16" s="105">
        <f>IF(OR($B16=0,$B16=""),"",IF(AND($E$3="Nursery"),'Marks Entry Nursery'!AJ15,IF(AND($E$3="LKG"),'Marks Entry LKG'!AJ15,IF(AND($E$3="UKG"),'Marks Entry UKG'!AJ15,""))))</f>
        <v>41</v>
      </c>
      <c r="BS16" s="105">
        <f>IF(OR($B16=0,$B16=""),"",IF(AND($E$3="Nursery"),'Marks Entry Nursery'!AK15,IF(AND($E$3="LKG"),'Marks Entry LKG'!AK15,IF(AND($E$3="UKG"),'Marks Entry UKG'!AK15,""))))</f>
        <v>0</v>
      </c>
      <c r="BT16" s="54">
        <f t="shared" si="30"/>
        <v>41</v>
      </c>
      <c r="BU16" s="51">
        <f t="shared" si="31"/>
        <v>41</v>
      </c>
      <c r="BV16" s="105">
        <f>IF(OR($B16=0,$B16=""),"",IF(AND($E$3="Nursery"),'Marks Entry Nursery'!AL15,IF(AND($E$3="LKG"),'Marks Entry LKG'!AL15,IF(AND($E$3="UKG"),'Marks Entry UKG'!AL15,""))))</f>
        <v>47</v>
      </c>
      <c r="BW16" s="105">
        <f>IF(OR($B16=0,$B16=""),"",IF(AND($E$3="Nursery"),'Marks Entry Nursery'!AM15,IF(AND($E$3="LKG"),'Marks Entry LKG'!AM15,IF(AND($E$3="UKG"),'Marks Entry UKG'!AM15,""))))</f>
        <v>0</v>
      </c>
      <c r="BX16" s="55">
        <f t="shared" si="32"/>
        <v>47</v>
      </c>
      <c r="BY16" s="51">
        <f t="shared" si="33"/>
        <v>88</v>
      </c>
      <c r="BZ16" s="89">
        <f t="shared" si="34"/>
        <v>0</v>
      </c>
      <c r="CA16" s="89">
        <f t="shared" si="35"/>
        <v>100</v>
      </c>
      <c r="CB16" s="89" t="str">
        <f t="shared" si="36"/>
        <v/>
      </c>
      <c r="CC16" s="89" t="str">
        <f t="shared" si="37"/>
        <v>P</v>
      </c>
      <c r="CD16" s="89" t="str">
        <f t="shared" si="38"/>
        <v>D</v>
      </c>
      <c r="CE16" s="93" t="str">
        <f t="shared" si="39"/>
        <v>A</v>
      </c>
      <c r="CF16" s="105">
        <f>IF(OR($B16=0,$B16=""),"",IF(AND($E$3="Nursery"),'Marks Entry Nursery'!AN15,IF(AND($E$3="LKG"),'Marks Entry LKG'!AN15,IF(AND($E$3="UKG"),'Marks Entry UKG'!AN15,""))))</f>
        <v>21</v>
      </c>
      <c r="CG16" s="105">
        <f>IF(OR($B16=0,$B16=""),"",IF(AND($E$3="Nursery"),'Marks Entry Nursery'!AO15,IF(AND($E$3="LKG"),'Marks Entry LKG'!AO15,IF(AND($E$3="UKG"),'Marks Entry UKG'!AO15,""))))</f>
        <v>21</v>
      </c>
      <c r="CH16" s="106">
        <f t="shared" si="40"/>
        <v>42</v>
      </c>
      <c r="CI16" s="107">
        <f t="shared" si="41"/>
        <v>0</v>
      </c>
      <c r="CJ16" s="107">
        <f t="shared" si="42"/>
        <v>50</v>
      </c>
      <c r="CK16" s="107" t="str">
        <f t="shared" si="43"/>
        <v>P</v>
      </c>
      <c r="CL16" s="92" t="str">
        <f t="shared" si="44"/>
        <v>A</v>
      </c>
      <c r="CM16" s="105">
        <f>IF(OR($B16=0,$B16=""),"",IF(AND($E$3="Nursery"),'Marks Entry Nursery'!AP15,IF(AND($E$3="LKG"),'Marks Entry LKG'!AP15,IF(AND($E$3="UKG"),'Marks Entry UKG'!AP15,""))))</f>
        <v>14</v>
      </c>
      <c r="CN16" s="105">
        <f>IF(OR($B16=0,$B16=""),"",IF(AND($E$3="Nursery"),'Marks Entry Nursery'!AQ15,IF(AND($E$3="LKG"),'Marks Entry LKG'!AQ15,IF(AND($E$3="UKG"),'Marks Entry UKG'!AQ15,""))))</f>
        <v>20</v>
      </c>
      <c r="CO16" s="106">
        <f t="shared" si="45"/>
        <v>34</v>
      </c>
      <c r="CP16" s="107">
        <f t="shared" si="46"/>
        <v>0</v>
      </c>
      <c r="CQ16" s="107">
        <f t="shared" si="47"/>
        <v>50</v>
      </c>
      <c r="CR16" s="107" t="str">
        <f t="shared" si="48"/>
        <v>P</v>
      </c>
      <c r="CS16" s="92" t="str">
        <f t="shared" si="49"/>
        <v>B</v>
      </c>
      <c r="CT16" s="105">
        <f>IF(OR($B16=0,$B16=""),"",IF(AND($E$3="Nursery"),'Marks Entry Nursery'!AR15,IF(AND($E$3="LKG"),'Marks Entry LKG'!AR15,IF(AND($E$3="UKG"),'Marks Entry UKG'!AR15,""))))</f>
        <v>41</v>
      </c>
      <c r="CU16" s="105">
        <f>IF(OR($B16=0,$B16=""),"",IF(AND($E$3="Nursery"),'Marks Entry Nursery'!AS15,IF(AND($E$3="LKG"),'Marks Entry LKG'!AS15,IF(AND($E$3="UKG"),'Marks Entry UKG'!AS15,""))))</f>
        <v>36</v>
      </c>
      <c r="CV16" s="106">
        <f t="shared" si="50"/>
        <v>77</v>
      </c>
      <c r="CW16" s="107">
        <f t="shared" si="51"/>
        <v>0</v>
      </c>
      <c r="CX16" s="107">
        <f t="shared" si="52"/>
        <v>100</v>
      </c>
      <c r="CY16" s="107" t="str">
        <f t="shared" si="53"/>
        <v>P</v>
      </c>
      <c r="CZ16" s="92" t="str">
        <f t="shared" si="54"/>
        <v>A</v>
      </c>
      <c r="DA16" s="105">
        <f>IF(OR($B16=0,$B16=""),"",IF(AND($E$3="Nursery"),'Marks Entry Nursery'!AT15,IF(AND($E$3="LKG"),'Marks Entry LKG'!AT15,IF(AND($E$3="UKG"),'Marks Entry UKG'!AT15,""))))</f>
        <v>0</v>
      </c>
      <c r="DB16" s="105">
        <f>IF(OR($B16=0,$B16=""),"",IF(AND($E$3="Nursery"),'Marks Entry Nursery'!AU15,IF(AND($E$3="LKG"),'Marks Entry LKG'!AU15,IF(AND($E$3="UKG"),'Marks Entry UKG'!AU15,""))))</f>
        <v>0</v>
      </c>
      <c r="DC16" s="356">
        <f t="shared" si="55"/>
        <v>0</v>
      </c>
      <c r="DD16" s="93" t="str">
        <f t="shared" si="56"/>
        <v/>
      </c>
      <c r="DE16" s="105">
        <f>IF(OR($B16=0,$B16=""),"",IF(AND($E$3="Nursery"),'Marks Entry Nursery'!AV15,IF(AND($E$3="LKG"),'Marks Entry LKG'!AV15,IF(AND($E$3="UKG"),'Marks Entry UKG'!AV15,""))))</f>
        <v>0</v>
      </c>
      <c r="DF16" s="105">
        <f>IF(OR($B16=0,$B16=""),"",IF(AND($E$3="Nursery"),'Marks Entry Nursery'!AW15,IF(AND($E$3="LKG"),'Marks Entry LKG'!AW15,IF(AND($E$3="UKG"),'Marks Entry UKG'!AW15,""))))</f>
        <v>0</v>
      </c>
      <c r="DG16" s="356">
        <f t="shared" si="57"/>
        <v>0</v>
      </c>
      <c r="DH16" s="93" t="str">
        <f t="shared" si="58"/>
        <v/>
      </c>
      <c r="DI16" s="63">
        <f t="shared" si="59"/>
        <v>397</v>
      </c>
      <c r="DJ16" s="358">
        <f t="shared" si="60"/>
        <v>79.400000000000006</v>
      </c>
      <c r="DK16" s="67" t="str">
        <f t="shared" si="61"/>
        <v>I</v>
      </c>
      <c r="DL16" s="68">
        <f t="shared" si="62"/>
        <v>15.999999999999998</v>
      </c>
      <c r="DM16" s="386" t="str">
        <f>IFERROR(IF(B16="NSO","NSO",IF(OR(D16="",G16="",F16="",B16="",DI16=0),"",IF('Master sheet'!$D$14="Hindi","कक्षोंन्नति","Promoted"))),"")</f>
        <v>कक्षोंन्नति</v>
      </c>
      <c r="DN16" s="42">
        <f>IF(OR(B16=0,B16=""),"",IF(AND($E$3="Nursery"),'Marks Entry Nursery'!AX15,IF(AND($E$3="LKG"),'Marks Entry LKG'!AX15,IF(AND($E$3="UKG"),'Marks Entry UKG'!AX15,""))))</f>
        <v>220</v>
      </c>
      <c r="DO16" s="42">
        <f>IF(OR(B16=0,B16=""),"",IF(AND($E$3="Nursery"),'Marks Entry Nursery'!AY15,IF(AND($E$3="LKG"),'Marks Entry LKG'!AY15,IF(AND($E$3="UKG"),'Marks Entry UKG'!AY15,""))))</f>
        <v>18</v>
      </c>
      <c r="DP16" s="213" t="str">
        <f t="shared" si="63"/>
        <v>B</v>
      </c>
      <c r="DQ16" s="43"/>
      <c r="DX16" s="44">
        <f>IF(AND($E$3="Nursery"),'Marks Entry Nursery'!I15,IF(AND($E$3="LKG"),'Marks Entry LKG'!I15,IF(AND($E$3="UKG"),'Marks Entry UKG'!I15,"")))</f>
        <v>309</v>
      </c>
    </row>
    <row r="17" spans="1:128" ht="18.95" customHeight="1">
      <c r="A17" s="56">
        <v>10</v>
      </c>
      <c r="B17" s="260">
        <f>IF(OR(DX17=0,DX17=""),"",IF(AND($E$3="Nursery"),'Marks Entry Nursery'!I16,IF(AND($E$3="LKG"),'Marks Entry LKG'!I16,IF(AND($E$3="UKG"),'Marks Entry UKG'!I16,""))))</f>
        <v>310</v>
      </c>
      <c r="C17" s="57" t="str">
        <f>IF(OR($B17=0,$B17=""),"",IF(AND($E$3="Nursery"),'Marks Entry Nursery'!B16,IF(AND($E$3="LKG"),'Marks Entry LKG'!B16,IF(AND($E$3="UKG"),'Marks Entry UKG'!B16,""))))</f>
        <v>PP+5</v>
      </c>
      <c r="D17" s="57" t="str">
        <f>IF(OR($B17=0,$B17=""),"",IF(AND($E$3="Nursery"),'Marks Entry Nursery'!C16,IF(AND($E$3="LKG"),'Marks Entry LKG'!C16,IF(AND($E$3="UKG"),'Marks Entry UKG'!C16,""))))</f>
        <v>A</v>
      </c>
      <c r="E17" s="401" t="str">
        <f>IF(OR(B17=0,B17=""),"",IF(AND($E$3="Nursery"),'Marks Entry Nursery'!E16,IF(AND($E$3="LKG"),'Marks Entry LKG'!E16,IF(AND($E$3="UKG"),'Marks Entry UKG'!E16,""))))</f>
        <v>23-10-2015</v>
      </c>
      <c r="F17" s="259">
        <f>IF(OR(B17=0,B17=""),"",IF(AND($E$3="Nursery"),'Marks Entry Nursery'!D16,IF(AND($E$3="LKG"),'Marks Entry LKG'!D16,IF(AND($E$3="UKG"),'Marks Entry UKG'!D16,""))))</f>
        <v>931</v>
      </c>
      <c r="G17" s="406" t="str">
        <f>IF(OR($B17=0,$B17=""),"",IF(AND($E$3="Nursery"),'Marks Entry Nursery'!F16,IF(AND($E$3="LKG"),'Marks Entry LKG'!F16,IF(AND($E$3="UKG"),'Marks Entry UKG'!F16,""))))</f>
        <v>GUNEET CHOUHAN</v>
      </c>
      <c r="H17" s="406" t="str">
        <f>IF(OR($B17=0,$B17=""),"",IF(AND($E$3="Nursery"),'Marks Entry Nursery'!G16,IF(AND($E$3="LKG"),'Marks Entry LKG'!G16,IF(AND($E$3="UKG"),'Marks Entry UKG'!G16,""))))</f>
        <v>KAILASH CHOUHAN</v>
      </c>
      <c r="I17" s="406" t="str">
        <f>IF(OR($B17=0,$B17=""),"",IF(AND($E$3="Nursery"),'Marks Entry Nursery'!H16,IF(AND($E$3="LKG"),'Marks Entry LKG'!H16,IF(AND($E$3="UKG"),'Marks Entry UKG'!H16,""))))</f>
        <v>PUSHPA DEVI</v>
      </c>
      <c r="J17" s="228" t="str">
        <f>IF(OR($B17=0,$B17=""),"",IF(AND($E$3="Nursery"),'Marks Entry Nursery'!J16,IF(AND($E$3="LKG"),'Marks Entry LKG'!J16,IF(AND($E$3="UKG"),'Marks Entry UKG'!J16,""))))</f>
        <v>M</v>
      </c>
      <c r="K17" s="228" t="str">
        <f>IF(OR($B17=0,$B17=""),"",IF(AND($E$3="Nursery"),'Marks Entry Nursery'!K16,IF(AND($E$3="LKG"),'Marks Entry LKG'!K16,IF(AND($E$3="UKG"),'Marks Entry UKG'!K16,""))))</f>
        <v>OBC</v>
      </c>
      <c r="L17" s="105"/>
      <c r="M17" s="105"/>
      <c r="N17" s="105"/>
      <c r="O17" s="51"/>
      <c r="P17" s="105">
        <f>IF(OR($B17=0,$B17=""),"",IF(AND($E$3="Nursery"),'Marks Entry Nursery'!O16,IF(AND($E$3="LKG"),'Marks Entry LKG'!O16,IF(AND($E$3="UKG"),'Marks Entry UKG'!O16,""))))</f>
        <v>29</v>
      </c>
      <c r="Q17" s="105">
        <f>IF(OR($B17=0,$B17=""),"",IF(AND($E$3="Nursery"),'Marks Entry Nursery'!P16,IF(AND($E$3="LKG"),'Marks Entry LKG'!P16,IF(AND($E$3="UKG"),'Marks Entry UKG'!P16,""))))</f>
        <v>62</v>
      </c>
      <c r="R17" s="54">
        <f t="shared" si="0"/>
        <v>91</v>
      </c>
      <c r="S17" s="51">
        <f t="shared" si="1"/>
        <v>91</v>
      </c>
      <c r="T17" s="105">
        <f>IF(OR($B17=0,$B17=""),"",IF(AND($E$3="Nursery"),'Marks Entry Nursery'!Q16,IF(AND($E$3="LKG"),'Marks Entry LKG'!Q16,IF(AND($E$3="UKG"),'Marks Entry UKG'!Q16,""))))</f>
        <v>24</v>
      </c>
      <c r="U17" s="105">
        <f>IF(OR($B17=0,$B17=""),"",IF(AND($E$3="Nursery"),'Marks Entry Nursery'!R16,IF(AND($E$3="LKG"),'Marks Entry LKG'!R16,IF(AND($E$3="UKG"),'Marks Entry UKG'!R16,""))))</f>
        <v>20</v>
      </c>
      <c r="V17" s="55">
        <f t="shared" si="2"/>
        <v>44</v>
      </c>
      <c r="W17" s="51">
        <f t="shared" si="3"/>
        <v>135</v>
      </c>
      <c r="X17" s="89">
        <f t="shared" si="4"/>
        <v>0</v>
      </c>
      <c r="Y17" s="89">
        <f t="shared" si="5"/>
        <v>200</v>
      </c>
      <c r="Z17" s="89" t="str">
        <f t="shared" si="6"/>
        <v/>
      </c>
      <c r="AA17" s="89" t="str">
        <f t="shared" si="7"/>
        <v>P</v>
      </c>
      <c r="AB17" s="89" t="str">
        <f t="shared" si="8"/>
        <v>I</v>
      </c>
      <c r="AC17" s="93" t="str">
        <f t="shared" si="9"/>
        <v>C</v>
      </c>
      <c r="AD17" s="105"/>
      <c r="AE17" s="105"/>
      <c r="AF17" s="105"/>
      <c r="AG17" s="51"/>
      <c r="AH17" s="105">
        <f>IF(OR($B17=0,$B17=""),"",IF(AND($E$3="Nursery"),'Marks Entry Nursery'!V16,IF(AND($E$3="LKG"),'Marks Entry LKG'!V16,IF(AND($E$3="UKG"),'Marks Entry UKG'!V16,""))))</f>
        <v>14</v>
      </c>
      <c r="AI17" s="105">
        <f>IF(OR($B17=0,$B17=""),"",IF(AND($E$3="Nursery"),'Marks Entry Nursery'!W16,IF(AND($E$3="LKG"),'Marks Entry LKG'!W16,IF(AND($E$3="UKG"),'Marks Entry UKG'!W16,""))))</f>
        <v>32</v>
      </c>
      <c r="AJ17" s="54">
        <f t="shared" si="10"/>
        <v>46</v>
      </c>
      <c r="AK17" s="51">
        <f t="shared" si="11"/>
        <v>46</v>
      </c>
      <c r="AL17" s="105">
        <f>IF(OR($B17=0,$B17=""),"",IF(AND($E$3="Nursery"),'Marks Entry Nursery'!X16,IF(AND($E$3="LKG"),'Marks Entry LKG'!X16,IF(AND($E$3="UKG"),'Marks Entry UKG'!X16,""))))</f>
        <v>12</v>
      </c>
      <c r="AM17" s="105">
        <f>IF(OR($B17=0,$B17=""),"",IF(AND($E$3="Nursery"),'Marks Entry Nursery'!Y16,IF(AND($E$3="LKG"),'Marks Entry LKG'!Y16,IF(AND($E$3="UKG"),'Marks Entry UKG'!Y16,""))))</f>
        <v>30</v>
      </c>
      <c r="AN17" s="55">
        <f t="shared" si="12"/>
        <v>42</v>
      </c>
      <c r="AO17" s="51">
        <f t="shared" si="13"/>
        <v>88</v>
      </c>
      <c r="AP17" s="89">
        <f t="shared" si="14"/>
        <v>0</v>
      </c>
      <c r="AQ17" s="89">
        <f t="shared" si="15"/>
        <v>100</v>
      </c>
      <c r="AR17" s="89" t="str">
        <f t="shared" si="16"/>
        <v/>
      </c>
      <c r="AS17" s="89" t="str">
        <f t="shared" si="17"/>
        <v>P</v>
      </c>
      <c r="AT17" s="89" t="str">
        <f t="shared" si="18"/>
        <v>D</v>
      </c>
      <c r="AU17" s="93" t="str">
        <f t="shared" si="19"/>
        <v>A</v>
      </c>
      <c r="AV17" s="105"/>
      <c r="AW17" s="105"/>
      <c r="AX17" s="105"/>
      <c r="AY17" s="51"/>
      <c r="AZ17" s="105">
        <f>IF(OR($B17=0,$B17=""),"",IF(AND($E$3="Nursery"),'Marks Entry Nursery'!AC16,IF(AND($E$3="LKG"),'Marks Entry LKG'!AC16,IF(AND($E$3="UKG"),'Marks Entry UKG'!AC16,""))))</f>
        <v>23</v>
      </c>
      <c r="BA17" s="105">
        <f>IF(OR($B17=0,$B17=""),"",IF(AND($E$3="Nursery"),'Marks Entry Nursery'!AD16,IF(AND($E$3="LKG"),'Marks Entry LKG'!AD16,IF(AND($E$3="UKG"),'Marks Entry UKG'!AD16,""))))</f>
        <v>64</v>
      </c>
      <c r="BB17" s="54">
        <f t="shared" si="20"/>
        <v>87</v>
      </c>
      <c r="BC17" s="51">
        <f t="shared" si="21"/>
        <v>87</v>
      </c>
      <c r="BD17" s="105">
        <f>IF(OR($B17=0,$B17=""),"",IF(AND($E$3="Nursery"),'Marks Entry Nursery'!AE16,IF(AND($E$3="LKG"),'Marks Entry LKG'!AE16,IF(AND($E$3="UKG"),'Marks Entry UKG'!AE16,""))))</f>
        <v>26</v>
      </c>
      <c r="BE17" s="105">
        <f>IF(OR($B17=0,$B17=""),"",IF(AND($E$3="Nursery"),'Marks Entry Nursery'!AF16,IF(AND($E$3="LKG"),'Marks Entry LKG'!AF16,IF(AND($E$3="UKG"),'Marks Entry UKG'!AF16,""))))</f>
        <v>64</v>
      </c>
      <c r="BF17" s="55">
        <f t="shared" si="22"/>
        <v>90</v>
      </c>
      <c r="BG17" s="51">
        <f t="shared" si="23"/>
        <v>177</v>
      </c>
      <c r="BH17" s="89">
        <f t="shared" si="24"/>
        <v>0</v>
      </c>
      <c r="BI17" s="89">
        <f t="shared" si="25"/>
        <v>200</v>
      </c>
      <c r="BJ17" s="89" t="str">
        <f t="shared" si="26"/>
        <v/>
      </c>
      <c r="BK17" s="89" t="str">
        <f t="shared" si="27"/>
        <v>P</v>
      </c>
      <c r="BL17" s="89" t="str">
        <f t="shared" si="28"/>
        <v>D</v>
      </c>
      <c r="BM17" s="93" t="str">
        <f t="shared" si="29"/>
        <v>A</v>
      </c>
      <c r="BN17" s="105"/>
      <c r="BO17" s="105"/>
      <c r="BP17" s="105"/>
      <c r="BQ17" s="51"/>
      <c r="BR17" s="105">
        <f>IF(OR($B17=0,$B17=""),"",IF(AND($E$3="Nursery"),'Marks Entry Nursery'!AJ16,IF(AND($E$3="LKG"),'Marks Entry LKG'!AJ16,IF(AND($E$3="UKG"),'Marks Entry UKG'!AJ16,""))))</f>
        <v>41</v>
      </c>
      <c r="BS17" s="105">
        <f>IF(OR($B17=0,$B17=""),"",IF(AND($E$3="Nursery"),'Marks Entry Nursery'!AK16,IF(AND($E$3="LKG"),'Marks Entry LKG'!AK16,IF(AND($E$3="UKG"),'Marks Entry UKG'!AK16,""))))</f>
        <v>0</v>
      </c>
      <c r="BT17" s="54">
        <f t="shared" si="30"/>
        <v>41</v>
      </c>
      <c r="BU17" s="51">
        <f t="shared" si="31"/>
        <v>41</v>
      </c>
      <c r="BV17" s="105">
        <f>IF(OR($B17=0,$B17=""),"",IF(AND($E$3="Nursery"),'Marks Entry Nursery'!AL16,IF(AND($E$3="LKG"),'Marks Entry LKG'!AL16,IF(AND($E$3="UKG"),'Marks Entry UKG'!AL16,""))))</f>
        <v>48</v>
      </c>
      <c r="BW17" s="105">
        <f>IF(OR($B17=0,$B17=""),"",IF(AND($E$3="Nursery"),'Marks Entry Nursery'!AM16,IF(AND($E$3="LKG"),'Marks Entry LKG'!AM16,IF(AND($E$3="UKG"),'Marks Entry UKG'!AM16,""))))</f>
        <v>0</v>
      </c>
      <c r="BX17" s="55">
        <f t="shared" si="32"/>
        <v>48</v>
      </c>
      <c r="BY17" s="51">
        <f t="shared" si="33"/>
        <v>89</v>
      </c>
      <c r="BZ17" s="89">
        <f t="shared" si="34"/>
        <v>0</v>
      </c>
      <c r="CA17" s="89">
        <f t="shared" si="35"/>
        <v>100</v>
      </c>
      <c r="CB17" s="89" t="str">
        <f t="shared" si="36"/>
        <v/>
      </c>
      <c r="CC17" s="89" t="str">
        <f t="shared" si="37"/>
        <v>P</v>
      </c>
      <c r="CD17" s="89" t="str">
        <f t="shared" si="38"/>
        <v>D</v>
      </c>
      <c r="CE17" s="93" t="str">
        <f t="shared" si="39"/>
        <v>A</v>
      </c>
      <c r="CF17" s="105">
        <f>IF(OR($B17=0,$B17=""),"",IF(AND($E$3="Nursery"),'Marks Entry Nursery'!AN16,IF(AND($E$3="LKG"),'Marks Entry LKG'!AN16,IF(AND($E$3="UKG"),'Marks Entry UKG'!AN16,""))))</f>
        <v>25</v>
      </c>
      <c r="CG17" s="105">
        <f>IF(OR($B17=0,$B17=""),"",IF(AND($E$3="Nursery"),'Marks Entry Nursery'!AO16,IF(AND($E$3="LKG"),'Marks Entry LKG'!AO16,IF(AND($E$3="UKG"),'Marks Entry UKG'!AO16,""))))</f>
        <v>20</v>
      </c>
      <c r="CH17" s="106">
        <f t="shared" si="40"/>
        <v>45</v>
      </c>
      <c r="CI17" s="107">
        <f t="shared" si="41"/>
        <v>0</v>
      </c>
      <c r="CJ17" s="107">
        <f t="shared" si="42"/>
        <v>50</v>
      </c>
      <c r="CK17" s="107" t="str">
        <f t="shared" si="43"/>
        <v>P</v>
      </c>
      <c r="CL17" s="92" t="str">
        <f t="shared" si="44"/>
        <v>A</v>
      </c>
      <c r="CM17" s="105">
        <f>IF(OR($B17=0,$B17=""),"",IF(AND($E$3="Nursery"),'Marks Entry Nursery'!AP16,IF(AND($E$3="LKG"),'Marks Entry LKG'!AP16,IF(AND($E$3="UKG"),'Marks Entry UKG'!AP16,""))))</f>
        <v>15</v>
      </c>
      <c r="CN17" s="105">
        <f>IF(OR($B17=0,$B17=""),"",IF(AND($E$3="Nursery"),'Marks Entry Nursery'!AQ16,IF(AND($E$3="LKG"),'Marks Entry LKG'!AQ16,IF(AND($E$3="UKG"),'Marks Entry UKG'!AQ16,""))))</f>
        <v>21</v>
      </c>
      <c r="CO17" s="106">
        <f t="shared" si="45"/>
        <v>36</v>
      </c>
      <c r="CP17" s="107">
        <f t="shared" si="46"/>
        <v>0</v>
      </c>
      <c r="CQ17" s="107">
        <f t="shared" si="47"/>
        <v>50</v>
      </c>
      <c r="CR17" s="107" t="str">
        <f t="shared" si="48"/>
        <v>P</v>
      </c>
      <c r="CS17" s="92" t="str">
        <f t="shared" si="49"/>
        <v>B</v>
      </c>
      <c r="CT17" s="105">
        <f>IF(OR($B17=0,$B17=""),"",IF(AND($E$3="Nursery"),'Marks Entry Nursery'!AR16,IF(AND($E$3="LKG"),'Marks Entry LKG'!AR16,IF(AND($E$3="UKG"),'Marks Entry UKG'!AR16,""))))</f>
        <v>40</v>
      </c>
      <c r="CU17" s="105">
        <f>IF(OR($B17=0,$B17=""),"",IF(AND($E$3="Nursery"),'Marks Entry Nursery'!AS16,IF(AND($E$3="LKG"),'Marks Entry LKG'!AS16,IF(AND($E$3="UKG"),'Marks Entry UKG'!AS16,""))))</f>
        <v>36</v>
      </c>
      <c r="CV17" s="106">
        <f t="shared" si="50"/>
        <v>76</v>
      </c>
      <c r="CW17" s="107">
        <f t="shared" si="51"/>
        <v>0</v>
      </c>
      <c r="CX17" s="107">
        <f t="shared" si="52"/>
        <v>100</v>
      </c>
      <c r="CY17" s="107" t="str">
        <f t="shared" si="53"/>
        <v>P</v>
      </c>
      <c r="CZ17" s="92" t="str">
        <f t="shared" si="54"/>
        <v>A</v>
      </c>
      <c r="DA17" s="105">
        <f>IF(OR($B17=0,$B17=""),"",IF(AND($E$3="Nursery"),'Marks Entry Nursery'!AT16,IF(AND($E$3="LKG"),'Marks Entry LKG'!AT16,IF(AND($E$3="UKG"),'Marks Entry UKG'!AT16,""))))</f>
        <v>0</v>
      </c>
      <c r="DB17" s="105">
        <f>IF(OR($B17=0,$B17=""),"",IF(AND($E$3="Nursery"),'Marks Entry Nursery'!AU16,IF(AND($E$3="LKG"),'Marks Entry LKG'!AU16,IF(AND($E$3="UKG"),'Marks Entry UKG'!AU16,""))))</f>
        <v>0</v>
      </c>
      <c r="DC17" s="356">
        <f t="shared" si="55"/>
        <v>0</v>
      </c>
      <c r="DD17" s="93" t="str">
        <f t="shared" si="56"/>
        <v/>
      </c>
      <c r="DE17" s="105">
        <f>IF(OR($B17=0,$B17=""),"",IF(AND($E$3="Nursery"),'Marks Entry Nursery'!AV16,IF(AND($E$3="LKG"),'Marks Entry LKG'!AV16,IF(AND($E$3="UKG"),'Marks Entry UKG'!AV16,""))))</f>
        <v>0</v>
      </c>
      <c r="DF17" s="105">
        <f>IF(OR($B17=0,$B17=""),"",IF(AND($E$3="Nursery"),'Marks Entry Nursery'!AW16,IF(AND($E$3="LKG"),'Marks Entry LKG'!AW16,IF(AND($E$3="UKG"),'Marks Entry UKG'!AW16,""))))</f>
        <v>0</v>
      </c>
      <c r="DG17" s="356">
        <f t="shared" si="57"/>
        <v>0</v>
      </c>
      <c r="DH17" s="93" t="str">
        <f t="shared" si="58"/>
        <v/>
      </c>
      <c r="DI17" s="63">
        <f t="shared" si="59"/>
        <v>400</v>
      </c>
      <c r="DJ17" s="358">
        <f t="shared" si="60"/>
        <v>80</v>
      </c>
      <c r="DK17" s="67" t="str">
        <f t="shared" si="61"/>
        <v>I</v>
      </c>
      <c r="DL17" s="68">
        <f t="shared" si="62"/>
        <v>14.999999999999998</v>
      </c>
      <c r="DM17" s="386" t="str">
        <f>IFERROR(IF(B17="NSO","NSO",IF(OR(D17="",G17="",F17="",B17="",DI17=0),"",IF('Master sheet'!$D$14="Hindi","कक्षोंन्नति","Promoted"))),"")</f>
        <v>कक्षोंन्नति</v>
      </c>
      <c r="DN17" s="42">
        <f>IF(OR(B17=0,B17=""),"",IF(AND($E$3="Nursery"),'Marks Entry Nursery'!AX16,IF(AND($E$3="LKG"),'Marks Entry LKG'!AX16,IF(AND($E$3="UKG"),'Marks Entry UKG'!AX16,""))))</f>
        <v>220</v>
      </c>
      <c r="DO17" s="42">
        <f>IF(OR(B17=0,B17=""),"",IF(AND($E$3="Nursery"),'Marks Entry Nursery'!AY16,IF(AND($E$3="LKG"),'Marks Entry LKG'!AY16,IF(AND($E$3="UKG"),'Marks Entry UKG'!AY16,""))))</f>
        <v>36</v>
      </c>
      <c r="DP17" s="213" t="str">
        <f t="shared" si="63"/>
        <v>B</v>
      </c>
      <c r="DQ17" s="43"/>
      <c r="DX17" s="44">
        <f>IF(AND($E$3="Nursery"),'Marks Entry Nursery'!I16,IF(AND($E$3="LKG"),'Marks Entry LKG'!I16,IF(AND($E$3="UKG"),'Marks Entry UKG'!I16,"")))</f>
        <v>310</v>
      </c>
    </row>
    <row r="18" spans="1:128" ht="18.95" customHeight="1">
      <c r="A18" s="56">
        <v>11</v>
      </c>
      <c r="B18" s="260">
        <f>IF(OR(DX18=0,DX18=""),"",IF(AND($E$3="Nursery"),'Marks Entry Nursery'!I17,IF(AND($E$3="LKG"),'Marks Entry LKG'!I17,IF(AND($E$3="UKG"),'Marks Entry UKG'!I17,""))))</f>
        <v>311</v>
      </c>
      <c r="C18" s="57" t="str">
        <f>IF(OR($B18=0,$B18=""),"",IF(AND($E$3="Nursery"),'Marks Entry Nursery'!B17,IF(AND($E$3="LKG"),'Marks Entry LKG'!B17,IF(AND($E$3="UKG"),'Marks Entry UKG'!B17,""))))</f>
        <v>PP+5</v>
      </c>
      <c r="D18" s="57" t="str">
        <f>IF(OR($B18=0,$B18=""),"",IF(AND($E$3="Nursery"),'Marks Entry Nursery'!C17,IF(AND($E$3="LKG"),'Marks Entry LKG'!C17,IF(AND($E$3="UKG"),'Marks Entry UKG'!C17,""))))</f>
        <v>A</v>
      </c>
      <c r="E18" s="401" t="str">
        <f>IF(OR(B18=0,B18=""),"",IF(AND($E$3="Nursery"),'Marks Entry Nursery'!E17,IF(AND($E$3="LKG"),'Marks Entry LKG'!E17,IF(AND($E$3="UKG"),'Marks Entry UKG'!E17,""))))</f>
        <v>23-10-2015</v>
      </c>
      <c r="F18" s="259">
        <f>IF(OR(B18=0,B18=""),"",IF(AND($E$3="Nursery"),'Marks Entry Nursery'!D17,IF(AND($E$3="LKG"),'Marks Entry LKG'!D17,IF(AND($E$3="UKG"),'Marks Entry UKG'!D17,""))))</f>
        <v>923</v>
      </c>
      <c r="G18" s="406" t="str">
        <f>IF(OR($B18=0,$B18=""),"",IF(AND($E$3="Nursery"),'Marks Entry Nursery'!F17,IF(AND($E$3="LKG"),'Marks Entry LKG'!F17,IF(AND($E$3="UKG"),'Marks Entry UKG'!F17,""))))</f>
        <v>GUNJAN TAK</v>
      </c>
      <c r="H18" s="406" t="str">
        <f>IF(OR($B18=0,$B18=""),"",IF(AND($E$3="Nursery"),'Marks Entry Nursery'!G17,IF(AND($E$3="LKG"),'Marks Entry LKG'!G17,IF(AND($E$3="UKG"),'Marks Entry UKG'!G17,""))))</f>
        <v>DINESH KUMAR TAK</v>
      </c>
      <c r="I18" s="406" t="str">
        <f>IF(OR($B18=0,$B18=""),"",IF(AND($E$3="Nursery"),'Marks Entry Nursery'!H17,IF(AND($E$3="LKG"),'Marks Entry LKG'!H17,IF(AND($E$3="UKG"),'Marks Entry UKG'!H17,""))))</f>
        <v>SHARDA TAK</v>
      </c>
      <c r="J18" s="228" t="str">
        <f>IF(OR($B18=0,$B18=""),"",IF(AND($E$3="Nursery"),'Marks Entry Nursery'!J17,IF(AND($E$3="LKG"),'Marks Entry LKG'!J17,IF(AND($E$3="UKG"),'Marks Entry UKG'!J17,""))))</f>
        <v>F</v>
      </c>
      <c r="K18" s="228" t="str">
        <f>IF(OR($B18=0,$B18=""),"",IF(AND($E$3="Nursery"),'Marks Entry Nursery'!K17,IF(AND($E$3="LKG"),'Marks Entry LKG'!K17,IF(AND($E$3="UKG"),'Marks Entry UKG'!K17,""))))</f>
        <v>OBC</v>
      </c>
      <c r="L18" s="105"/>
      <c r="M18" s="105"/>
      <c r="N18" s="105"/>
      <c r="O18" s="51"/>
      <c r="P18" s="105">
        <f>IF(OR($B18=0,$B18=""),"",IF(AND($E$3="Nursery"),'Marks Entry Nursery'!O17,IF(AND($E$3="LKG"),'Marks Entry LKG'!O17,IF(AND($E$3="UKG"),'Marks Entry UKG'!O17,""))))</f>
        <v>29</v>
      </c>
      <c r="Q18" s="105">
        <f>IF(OR($B18=0,$B18=""),"",IF(AND($E$3="Nursery"),'Marks Entry Nursery'!P17,IF(AND($E$3="LKG"),'Marks Entry LKG'!P17,IF(AND($E$3="UKG"),'Marks Entry UKG'!P17,""))))</f>
        <v>65</v>
      </c>
      <c r="R18" s="54">
        <f t="shared" si="0"/>
        <v>94</v>
      </c>
      <c r="S18" s="51">
        <f t="shared" si="1"/>
        <v>94</v>
      </c>
      <c r="T18" s="105">
        <f>IF(OR($B18=0,$B18=""),"",IF(AND($E$3="Nursery"),'Marks Entry Nursery'!Q17,IF(AND($E$3="LKG"),'Marks Entry LKG'!Q17,IF(AND($E$3="UKG"),'Marks Entry UKG'!Q17,""))))</f>
        <v>24</v>
      </c>
      <c r="U18" s="105">
        <f>IF(OR($B18=0,$B18=""),"",IF(AND($E$3="Nursery"),'Marks Entry Nursery'!R17,IF(AND($E$3="LKG"),'Marks Entry LKG'!R17,IF(AND($E$3="UKG"),'Marks Entry UKG'!R17,""))))</f>
        <v>20</v>
      </c>
      <c r="V18" s="55">
        <f t="shared" si="2"/>
        <v>44</v>
      </c>
      <c r="W18" s="51">
        <f t="shared" si="3"/>
        <v>138</v>
      </c>
      <c r="X18" s="89">
        <f t="shared" si="4"/>
        <v>0</v>
      </c>
      <c r="Y18" s="89">
        <f t="shared" si="5"/>
        <v>200</v>
      </c>
      <c r="Z18" s="89" t="str">
        <f t="shared" si="6"/>
        <v/>
      </c>
      <c r="AA18" s="89" t="str">
        <f t="shared" si="7"/>
        <v>P</v>
      </c>
      <c r="AB18" s="89" t="str">
        <f t="shared" si="8"/>
        <v>I</v>
      </c>
      <c r="AC18" s="93" t="str">
        <f t="shared" si="9"/>
        <v>C</v>
      </c>
      <c r="AD18" s="105"/>
      <c r="AE18" s="105"/>
      <c r="AF18" s="105"/>
      <c r="AG18" s="51"/>
      <c r="AH18" s="105">
        <f>IF(OR($B18=0,$B18=""),"",IF(AND($E$3="Nursery"),'Marks Entry Nursery'!V17,IF(AND($E$3="LKG"),'Marks Entry LKG'!V17,IF(AND($E$3="UKG"),'Marks Entry UKG'!V17,""))))</f>
        <v>14</v>
      </c>
      <c r="AI18" s="105">
        <f>IF(OR($B18=0,$B18=""),"",IF(AND($E$3="Nursery"),'Marks Entry Nursery'!W17,IF(AND($E$3="LKG"),'Marks Entry LKG'!W17,IF(AND($E$3="UKG"),'Marks Entry UKG'!W17,""))))</f>
        <v>32</v>
      </c>
      <c r="AJ18" s="54">
        <f t="shared" si="10"/>
        <v>46</v>
      </c>
      <c r="AK18" s="51">
        <f t="shared" si="11"/>
        <v>46</v>
      </c>
      <c r="AL18" s="105">
        <f>IF(OR($B18=0,$B18=""),"",IF(AND($E$3="Nursery"),'Marks Entry Nursery'!X17,IF(AND($E$3="LKG"),'Marks Entry LKG'!X17,IF(AND($E$3="UKG"),'Marks Entry UKG'!X17,""))))</f>
        <v>13</v>
      </c>
      <c r="AM18" s="105">
        <f>IF(OR($B18=0,$B18=""),"",IF(AND($E$3="Nursery"),'Marks Entry Nursery'!Y17,IF(AND($E$3="LKG"),'Marks Entry LKG'!Y17,IF(AND($E$3="UKG"),'Marks Entry UKG'!Y17,""))))</f>
        <v>32</v>
      </c>
      <c r="AN18" s="55">
        <f t="shared" si="12"/>
        <v>45</v>
      </c>
      <c r="AO18" s="51">
        <f t="shared" si="13"/>
        <v>91</v>
      </c>
      <c r="AP18" s="89">
        <f t="shared" si="14"/>
        <v>0</v>
      </c>
      <c r="AQ18" s="89">
        <f t="shared" si="15"/>
        <v>100</v>
      </c>
      <c r="AR18" s="89" t="str">
        <f t="shared" si="16"/>
        <v/>
      </c>
      <c r="AS18" s="89" t="str">
        <f t="shared" si="17"/>
        <v>P</v>
      </c>
      <c r="AT18" s="89" t="str">
        <f t="shared" si="18"/>
        <v>D</v>
      </c>
      <c r="AU18" s="93" t="str">
        <f t="shared" si="19"/>
        <v>A</v>
      </c>
      <c r="AV18" s="105"/>
      <c r="AW18" s="105"/>
      <c r="AX18" s="105"/>
      <c r="AY18" s="51"/>
      <c r="AZ18" s="105">
        <f>IF(OR($B18=0,$B18=""),"",IF(AND($E$3="Nursery"),'Marks Entry Nursery'!AC17,IF(AND($E$3="LKG"),'Marks Entry LKG'!AC17,IF(AND($E$3="UKG"),'Marks Entry UKG'!AC17,""))))</f>
        <v>25</v>
      </c>
      <c r="BA18" s="105">
        <f>IF(OR($B18=0,$B18=""),"",IF(AND($E$3="Nursery"),'Marks Entry Nursery'!AD17,IF(AND($E$3="LKG"),'Marks Entry LKG'!AD17,IF(AND($E$3="UKG"),'Marks Entry UKG'!AD17,""))))</f>
        <v>64</v>
      </c>
      <c r="BB18" s="54">
        <f t="shared" si="20"/>
        <v>89</v>
      </c>
      <c r="BC18" s="51">
        <f t="shared" si="21"/>
        <v>89</v>
      </c>
      <c r="BD18" s="105">
        <f>IF(OR($B18=0,$B18=""),"",IF(AND($E$3="Nursery"),'Marks Entry Nursery'!AE17,IF(AND($E$3="LKG"),'Marks Entry LKG'!AE17,IF(AND($E$3="UKG"),'Marks Entry UKG'!AE17,""))))</f>
        <v>24</v>
      </c>
      <c r="BE18" s="105">
        <f>IF(OR($B18=0,$B18=""),"",IF(AND($E$3="Nursery"),'Marks Entry Nursery'!AF17,IF(AND($E$3="LKG"),'Marks Entry LKG'!AF17,IF(AND($E$3="UKG"),'Marks Entry UKG'!AF17,""))))</f>
        <v>65</v>
      </c>
      <c r="BF18" s="55">
        <f t="shared" si="22"/>
        <v>89</v>
      </c>
      <c r="BG18" s="51">
        <f t="shared" si="23"/>
        <v>178</v>
      </c>
      <c r="BH18" s="89">
        <f t="shared" si="24"/>
        <v>0</v>
      </c>
      <c r="BI18" s="89">
        <f t="shared" si="25"/>
        <v>200</v>
      </c>
      <c r="BJ18" s="89" t="str">
        <f t="shared" si="26"/>
        <v/>
      </c>
      <c r="BK18" s="89" t="str">
        <f t="shared" si="27"/>
        <v>P</v>
      </c>
      <c r="BL18" s="89" t="str">
        <f t="shared" si="28"/>
        <v>D</v>
      </c>
      <c r="BM18" s="93" t="str">
        <f t="shared" si="29"/>
        <v>A</v>
      </c>
      <c r="BN18" s="105"/>
      <c r="BO18" s="105"/>
      <c r="BP18" s="105"/>
      <c r="BQ18" s="51"/>
      <c r="BR18" s="105">
        <f>IF(OR($B18=0,$B18=""),"",IF(AND($E$3="Nursery"),'Marks Entry Nursery'!AJ17,IF(AND($E$3="LKG"),'Marks Entry LKG'!AJ17,IF(AND($E$3="UKG"),'Marks Entry UKG'!AJ17,""))))</f>
        <v>41</v>
      </c>
      <c r="BS18" s="105">
        <f>IF(OR($B18=0,$B18=""),"",IF(AND($E$3="Nursery"),'Marks Entry Nursery'!AK17,IF(AND($E$3="LKG"),'Marks Entry LKG'!AK17,IF(AND($E$3="UKG"),'Marks Entry UKG'!AK17,""))))</f>
        <v>0</v>
      </c>
      <c r="BT18" s="54">
        <f t="shared" si="30"/>
        <v>41</v>
      </c>
      <c r="BU18" s="51">
        <f t="shared" si="31"/>
        <v>41</v>
      </c>
      <c r="BV18" s="105">
        <f>IF(OR($B18=0,$B18=""),"",IF(AND($E$3="Nursery"),'Marks Entry Nursery'!AL17,IF(AND($E$3="LKG"),'Marks Entry LKG'!AL17,IF(AND($E$3="UKG"),'Marks Entry UKG'!AL17,""))))</f>
        <v>45</v>
      </c>
      <c r="BW18" s="105">
        <f>IF(OR($B18=0,$B18=""),"",IF(AND($E$3="Nursery"),'Marks Entry Nursery'!AM17,IF(AND($E$3="LKG"),'Marks Entry LKG'!AM17,IF(AND($E$3="UKG"),'Marks Entry UKG'!AM17,""))))</f>
        <v>0</v>
      </c>
      <c r="BX18" s="55">
        <f t="shared" si="32"/>
        <v>45</v>
      </c>
      <c r="BY18" s="51">
        <f t="shared" si="33"/>
        <v>86</v>
      </c>
      <c r="BZ18" s="89">
        <f t="shared" si="34"/>
        <v>0</v>
      </c>
      <c r="CA18" s="89">
        <f t="shared" si="35"/>
        <v>100</v>
      </c>
      <c r="CB18" s="89" t="str">
        <f t="shared" si="36"/>
        <v/>
      </c>
      <c r="CC18" s="89" t="str">
        <f t="shared" si="37"/>
        <v>P</v>
      </c>
      <c r="CD18" s="89" t="str">
        <f t="shared" si="38"/>
        <v>D</v>
      </c>
      <c r="CE18" s="93" t="str">
        <f t="shared" si="39"/>
        <v>A</v>
      </c>
      <c r="CF18" s="105">
        <f>IF(OR($B18=0,$B18=""),"",IF(AND($E$3="Nursery"),'Marks Entry Nursery'!AN17,IF(AND($E$3="LKG"),'Marks Entry LKG'!AN17,IF(AND($E$3="UKG"),'Marks Entry UKG'!AN17,""))))</f>
        <v>23</v>
      </c>
      <c r="CG18" s="105">
        <f>IF(OR($B18=0,$B18=""),"",IF(AND($E$3="Nursery"),'Marks Entry Nursery'!AO17,IF(AND($E$3="LKG"),'Marks Entry LKG'!AO17,IF(AND($E$3="UKG"),'Marks Entry UKG'!AO17,""))))</f>
        <v>20</v>
      </c>
      <c r="CH18" s="106">
        <f t="shared" si="40"/>
        <v>43</v>
      </c>
      <c r="CI18" s="107">
        <f t="shared" si="41"/>
        <v>0</v>
      </c>
      <c r="CJ18" s="107">
        <f t="shared" si="42"/>
        <v>50</v>
      </c>
      <c r="CK18" s="107" t="str">
        <f t="shared" si="43"/>
        <v>P</v>
      </c>
      <c r="CL18" s="92" t="str">
        <f t="shared" si="44"/>
        <v>A</v>
      </c>
      <c r="CM18" s="105">
        <f>IF(OR($B18=0,$B18=""),"",IF(AND($E$3="Nursery"),'Marks Entry Nursery'!AP17,IF(AND($E$3="LKG"),'Marks Entry LKG'!AP17,IF(AND($E$3="UKG"),'Marks Entry UKG'!AP17,""))))</f>
        <v>15</v>
      </c>
      <c r="CN18" s="105">
        <f>IF(OR($B18=0,$B18=""),"",IF(AND($E$3="Nursery"),'Marks Entry Nursery'!AQ17,IF(AND($E$3="LKG"),'Marks Entry LKG'!AQ17,IF(AND($E$3="UKG"),'Marks Entry UKG'!AQ17,""))))</f>
        <v>23</v>
      </c>
      <c r="CO18" s="106">
        <f t="shared" si="45"/>
        <v>38</v>
      </c>
      <c r="CP18" s="107">
        <f t="shared" si="46"/>
        <v>0</v>
      </c>
      <c r="CQ18" s="107">
        <f t="shared" si="47"/>
        <v>50</v>
      </c>
      <c r="CR18" s="107" t="str">
        <f t="shared" si="48"/>
        <v>P</v>
      </c>
      <c r="CS18" s="92" t="str">
        <f t="shared" si="49"/>
        <v>A</v>
      </c>
      <c r="CT18" s="105">
        <f>IF(OR($B18=0,$B18=""),"",IF(AND($E$3="Nursery"),'Marks Entry Nursery'!AR17,IF(AND($E$3="LKG"),'Marks Entry LKG'!AR17,IF(AND($E$3="UKG"),'Marks Entry UKG'!AR17,""))))</f>
        <v>42</v>
      </c>
      <c r="CU18" s="105">
        <f>IF(OR($B18=0,$B18=""),"",IF(AND($E$3="Nursery"),'Marks Entry Nursery'!AS17,IF(AND($E$3="LKG"),'Marks Entry LKG'!AS17,IF(AND($E$3="UKG"),'Marks Entry UKG'!AS17,""))))</f>
        <v>36</v>
      </c>
      <c r="CV18" s="106">
        <f t="shared" si="50"/>
        <v>78</v>
      </c>
      <c r="CW18" s="107">
        <f t="shared" si="51"/>
        <v>0</v>
      </c>
      <c r="CX18" s="107">
        <f t="shared" si="52"/>
        <v>100</v>
      </c>
      <c r="CY18" s="107" t="str">
        <f t="shared" si="53"/>
        <v>P</v>
      </c>
      <c r="CZ18" s="92" t="str">
        <f t="shared" si="54"/>
        <v>A</v>
      </c>
      <c r="DA18" s="105">
        <f>IF(OR($B18=0,$B18=""),"",IF(AND($E$3="Nursery"),'Marks Entry Nursery'!AT17,IF(AND($E$3="LKG"),'Marks Entry LKG'!AT17,IF(AND($E$3="UKG"),'Marks Entry UKG'!AT17,""))))</f>
        <v>0</v>
      </c>
      <c r="DB18" s="105">
        <f>IF(OR($B18=0,$B18=""),"",IF(AND($E$3="Nursery"),'Marks Entry Nursery'!AU17,IF(AND($E$3="LKG"),'Marks Entry LKG'!AU17,IF(AND($E$3="UKG"),'Marks Entry UKG'!AU17,""))))</f>
        <v>0</v>
      </c>
      <c r="DC18" s="356">
        <f t="shared" si="55"/>
        <v>0</v>
      </c>
      <c r="DD18" s="93" t="str">
        <f t="shared" si="56"/>
        <v/>
      </c>
      <c r="DE18" s="105">
        <f>IF(OR($B18=0,$B18=""),"",IF(AND($E$3="Nursery"),'Marks Entry Nursery'!AV17,IF(AND($E$3="LKG"),'Marks Entry LKG'!AV17,IF(AND($E$3="UKG"),'Marks Entry UKG'!AV17,""))))</f>
        <v>0</v>
      </c>
      <c r="DF18" s="105">
        <f>IF(OR($B18=0,$B18=""),"",IF(AND($E$3="Nursery"),'Marks Entry Nursery'!AW17,IF(AND($E$3="LKG"),'Marks Entry LKG'!AW17,IF(AND($E$3="UKG"),'Marks Entry UKG'!AW17,""))))</f>
        <v>0</v>
      </c>
      <c r="DG18" s="356">
        <f t="shared" si="57"/>
        <v>0</v>
      </c>
      <c r="DH18" s="93" t="str">
        <f t="shared" si="58"/>
        <v/>
      </c>
      <c r="DI18" s="63">
        <f t="shared" si="59"/>
        <v>407</v>
      </c>
      <c r="DJ18" s="358">
        <f t="shared" si="60"/>
        <v>81.400000000000006</v>
      </c>
      <c r="DK18" s="67" t="str">
        <f t="shared" si="61"/>
        <v>I</v>
      </c>
      <c r="DL18" s="68">
        <f t="shared" si="62"/>
        <v>8.9999999999999964</v>
      </c>
      <c r="DM18" s="386" t="str">
        <f>IFERROR(IF(B18="NSO","NSO",IF(OR(D18="",G18="",F18="",B18="",DI18=0),"",IF('Master sheet'!$D$14="Hindi","कक्षोंन्नति","Promoted"))),"")</f>
        <v>कक्षोंन्नति</v>
      </c>
      <c r="DN18" s="42">
        <f>IF(OR(B18=0,B18=""),"",IF(AND($E$3="Nursery"),'Marks Entry Nursery'!AX17,IF(AND($E$3="LKG"),'Marks Entry LKG'!AX17,IF(AND($E$3="UKG"),'Marks Entry UKG'!AX17,""))))</f>
        <v>220</v>
      </c>
      <c r="DO18" s="42">
        <f>IF(OR(B18=0,B18=""),"",IF(AND($E$3="Nursery"),'Marks Entry Nursery'!AY17,IF(AND($E$3="LKG"),'Marks Entry LKG'!AY17,IF(AND($E$3="UKG"),'Marks Entry UKG'!AY17,""))))</f>
        <v>28</v>
      </c>
      <c r="DP18" s="213" t="str">
        <f t="shared" si="63"/>
        <v>B</v>
      </c>
      <c r="DQ18" s="43"/>
      <c r="DX18" s="44">
        <f>IF(AND($E$3="Nursery"),'Marks Entry Nursery'!I17,IF(AND($E$3="LKG"),'Marks Entry LKG'!I17,IF(AND($E$3="UKG"),'Marks Entry UKG'!I17,"")))</f>
        <v>311</v>
      </c>
    </row>
    <row r="19" spans="1:128" ht="18.95" customHeight="1">
      <c r="A19" s="56">
        <v>12</v>
      </c>
      <c r="B19" s="260">
        <f>IF(OR(DX19=0,DX19=""),"",IF(AND($E$3="Nursery"),'Marks Entry Nursery'!I18,IF(AND($E$3="LKG"),'Marks Entry LKG'!I18,IF(AND($E$3="UKG"),'Marks Entry UKG'!I18,""))))</f>
        <v>312</v>
      </c>
      <c r="C19" s="57" t="str">
        <f>IF(OR($B19=0,$B19=""),"",IF(AND($E$3="Nursery"),'Marks Entry Nursery'!B18,IF(AND($E$3="LKG"),'Marks Entry LKG'!B18,IF(AND($E$3="UKG"),'Marks Entry UKG'!B18,""))))</f>
        <v>PP+5</v>
      </c>
      <c r="D19" s="57" t="str">
        <f>IF(OR($B19=0,$B19=""),"",IF(AND($E$3="Nursery"),'Marks Entry Nursery'!C18,IF(AND($E$3="LKG"),'Marks Entry LKG'!C18,IF(AND($E$3="UKG"),'Marks Entry UKG'!C18,""))))</f>
        <v>A</v>
      </c>
      <c r="E19" s="401" t="str">
        <f>IF(OR(B19=0,B19=""),"",IF(AND($E$3="Nursery"),'Marks Entry Nursery'!E18,IF(AND($E$3="LKG"),'Marks Entry LKG'!E18,IF(AND($E$3="UKG"),'Marks Entry UKG'!E18,""))))</f>
        <v>30-10-2014</v>
      </c>
      <c r="F19" s="259">
        <f>IF(OR(B19=0,B19=""),"",IF(AND($E$3="Nursery"),'Marks Entry Nursery'!D18,IF(AND($E$3="LKG"),'Marks Entry LKG'!D18,IF(AND($E$3="UKG"),'Marks Entry UKG'!D18,""))))</f>
        <v>949</v>
      </c>
      <c r="G19" s="406" t="str">
        <f>IF(OR($B19=0,$B19=""),"",IF(AND($E$3="Nursery"),'Marks Entry Nursery'!F18,IF(AND($E$3="LKG"),'Marks Entry LKG'!F18,IF(AND($E$3="UKG"),'Marks Entry UKG'!F18,""))))</f>
        <v>JAGRAT SOLANKI</v>
      </c>
      <c r="H19" s="406" t="str">
        <f>IF(OR($B19=0,$B19=""),"",IF(AND($E$3="Nursery"),'Marks Entry Nursery'!G18,IF(AND($E$3="LKG"),'Marks Entry LKG'!G18,IF(AND($E$3="UKG"),'Marks Entry UKG'!G18,""))))</f>
        <v>KRISHAN KAMAL SOLANKI</v>
      </c>
      <c r="I19" s="406" t="str">
        <f>IF(OR($B19=0,$B19=""),"",IF(AND($E$3="Nursery"),'Marks Entry Nursery'!H18,IF(AND($E$3="LKG"),'Marks Entry LKG'!H18,IF(AND($E$3="UKG"),'Marks Entry UKG'!H18,""))))</f>
        <v>GEETA DEVI</v>
      </c>
      <c r="J19" s="228" t="str">
        <f>IF(OR($B19=0,$B19=""),"",IF(AND($E$3="Nursery"),'Marks Entry Nursery'!J18,IF(AND($E$3="LKG"),'Marks Entry LKG'!J18,IF(AND($E$3="UKG"),'Marks Entry UKG'!J18,""))))</f>
        <v>M</v>
      </c>
      <c r="K19" s="228" t="str">
        <f>IF(OR($B19=0,$B19=""),"",IF(AND($E$3="Nursery"),'Marks Entry Nursery'!K18,IF(AND($E$3="LKG"),'Marks Entry LKG'!K18,IF(AND($E$3="UKG"),'Marks Entry UKG'!K18,""))))</f>
        <v>OBC</v>
      </c>
      <c r="L19" s="105"/>
      <c r="M19" s="105"/>
      <c r="N19" s="105"/>
      <c r="O19" s="51"/>
      <c r="P19" s="105">
        <f>IF(OR($B19=0,$B19=""),"",IF(AND($E$3="Nursery"),'Marks Entry Nursery'!O18,IF(AND($E$3="LKG"),'Marks Entry LKG'!O18,IF(AND($E$3="UKG"),'Marks Entry UKG'!O18,""))))</f>
        <v>29</v>
      </c>
      <c r="Q19" s="105">
        <f>IF(OR($B19=0,$B19=""),"",IF(AND($E$3="Nursery"),'Marks Entry Nursery'!P18,IF(AND($E$3="LKG"),'Marks Entry LKG'!P18,IF(AND($E$3="UKG"),'Marks Entry UKG'!P18,""))))</f>
        <v>68</v>
      </c>
      <c r="R19" s="54">
        <f t="shared" si="0"/>
        <v>97</v>
      </c>
      <c r="S19" s="51">
        <f t="shared" si="1"/>
        <v>97</v>
      </c>
      <c r="T19" s="105">
        <f>IF(OR($B19=0,$B19=""),"",IF(AND($E$3="Nursery"),'Marks Entry Nursery'!Q18,IF(AND($E$3="LKG"),'Marks Entry LKG'!Q18,IF(AND($E$3="UKG"),'Marks Entry UKG'!Q18,""))))</f>
        <v>24</v>
      </c>
      <c r="U19" s="105">
        <f>IF(OR($B19=0,$B19=""),"",IF(AND($E$3="Nursery"),'Marks Entry Nursery'!R18,IF(AND($E$3="LKG"),'Marks Entry LKG'!R18,IF(AND($E$3="UKG"),'Marks Entry UKG'!R18,""))))</f>
        <v>23</v>
      </c>
      <c r="V19" s="55">
        <f t="shared" si="2"/>
        <v>47</v>
      </c>
      <c r="W19" s="51">
        <f t="shared" si="3"/>
        <v>144</v>
      </c>
      <c r="X19" s="89">
        <f t="shared" si="4"/>
        <v>0</v>
      </c>
      <c r="Y19" s="89">
        <f t="shared" si="5"/>
        <v>200</v>
      </c>
      <c r="Z19" s="89" t="str">
        <f t="shared" si="6"/>
        <v/>
      </c>
      <c r="AA19" s="89" t="str">
        <f t="shared" si="7"/>
        <v>P</v>
      </c>
      <c r="AB19" s="89" t="str">
        <f t="shared" si="8"/>
        <v>I</v>
      </c>
      <c r="AC19" s="93" t="str">
        <f t="shared" si="9"/>
        <v>B</v>
      </c>
      <c r="AD19" s="105"/>
      <c r="AE19" s="105"/>
      <c r="AF19" s="105"/>
      <c r="AG19" s="51"/>
      <c r="AH19" s="105">
        <f>IF(OR($B19=0,$B19=""),"",IF(AND($E$3="Nursery"),'Marks Entry Nursery'!V18,IF(AND($E$3="LKG"),'Marks Entry LKG'!V18,IF(AND($E$3="UKG"),'Marks Entry UKG'!V18,""))))</f>
        <v>14</v>
      </c>
      <c r="AI19" s="105">
        <f>IF(OR($B19=0,$B19=""),"",IF(AND($E$3="Nursery"),'Marks Entry Nursery'!W18,IF(AND($E$3="LKG"),'Marks Entry LKG'!W18,IF(AND($E$3="UKG"),'Marks Entry UKG'!W18,""))))</f>
        <v>32</v>
      </c>
      <c r="AJ19" s="54">
        <f t="shared" si="10"/>
        <v>46</v>
      </c>
      <c r="AK19" s="51">
        <f t="shared" si="11"/>
        <v>46</v>
      </c>
      <c r="AL19" s="105">
        <f>IF(OR($B19=0,$B19=""),"",IF(AND($E$3="Nursery"),'Marks Entry Nursery'!X18,IF(AND($E$3="LKG"),'Marks Entry LKG'!X18,IF(AND($E$3="UKG"),'Marks Entry UKG'!X18,""))))</f>
        <v>10</v>
      </c>
      <c r="AM19" s="105">
        <f>IF(OR($B19=0,$B19=""),"",IF(AND($E$3="Nursery"),'Marks Entry Nursery'!Y18,IF(AND($E$3="LKG"),'Marks Entry LKG'!Y18,IF(AND($E$3="UKG"),'Marks Entry UKG'!Y18,""))))</f>
        <v>32</v>
      </c>
      <c r="AN19" s="55">
        <f t="shared" si="12"/>
        <v>42</v>
      </c>
      <c r="AO19" s="51">
        <f t="shared" si="13"/>
        <v>88</v>
      </c>
      <c r="AP19" s="89">
        <f t="shared" si="14"/>
        <v>0</v>
      </c>
      <c r="AQ19" s="89">
        <f t="shared" si="15"/>
        <v>100</v>
      </c>
      <c r="AR19" s="89" t="str">
        <f t="shared" si="16"/>
        <v/>
      </c>
      <c r="AS19" s="89" t="str">
        <f t="shared" si="17"/>
        <v>P</v>
      </c>
      <c r="AT19" s="89" t="str">
        <f t="shared" si="18"/>
        <v>D</v>
      </c>
      <c r="AU19" s="93" t="str">
        <f t="shared" si="19"/>
        <v>A</v>
      </c>
      <c r="AV19" s="105"/>
      <c r="AW19" s="105"/>
      <c r="AX19" s="105"/>
      <c r="AY19" s="51"/>
      <c r="AZ19" s="105">
        <f>IF(OR($B19=0,$B19=""),"",IF(AND($E$3="Nursery"),'Marks Entry Nursery'!AC18,IF(AND($E$3="LKG"),'Marks Entry LKG'!AC18,IF(AND($E$3="UKG"),'Marks Entry UKG'!AC18,""))))</f>
        <v>26</v>
      </c>
      <c r="BA19" s="105">
        <f>IF(OR($B19=0,$B19=""),"",IF(AND($E$3="Nursery"),'Marks Entry Nursery'!AD18,IF(AND($E$3="LKG"),'Marks Entry LKG'!AD18,IF(AND($E$3="UKG"),'Marks Entry UKG'!AD18,""))))</f>
        <v>64</v>
      </c>
      <c r="BB19" s="54">
        <f t="shared" si="20"/>
        <v>90</v>
      </c>
      <c r="BC19" s="51">
        <f t="shared" si="21"/>
        <v>90</v>
      </c>
      <c r="BD19" s="105">
        <f>IF(OR($B19=0,$B19=""),"",IF(AND($E$3="Nursery"),'Marks Entry Nursery'!AE18,IF(AND($E$3="LKG"),'Marks Entry LKG'!AE18,IF(AND($E$3="UKG"),'Marks Entry UKG'!AE18,""))))</f>
        <v>21</v>
      </c>
      <c r="BE19" s="105">
        <f>IF(OR($B19=0,$B19=""),"",IF(AND($E$3="Nursery"),'Marks Entry Nursery'!AF18,IF(AND($E$3="LKG"),'Marks Entry LKG'!AF18,IF(AND($E$3="UKG"),'Marks Entry UKG'!AF18,""))))</f>
        <v>62</v>
      </c>
      <c r="BF19" s="55">
        <f t="shared" si="22"/>
        <v>83</v>
      </c>
      <c r="BG19" s="51">
        <f t="shared" si="23"/>
        <v>173</v>
      </c>
      <c r="BH19" s="89">
        <f t="shared" si="24"/>
        <v>0</v>
      </c>
      <c r="BI19" s="89">
        <f t="shared" si="25"/>
        <v>200</v>
      </c>
      <c r="BJ19" s="89" t="str">
        <f t="shared" si="26"/>
        <v/>
      </c>
      <c r="BK19" s="89" t="str">
        <f t="shared" si="27"/>
        <v>P</v>
      </c>
      <c r="BL19" s="89" t="str">
        <f t="shared" si="28"/>
        <v>D</v>
      </c>
      <c r="BM19" s="93" t="str">
        <f t="shared" si="29"/>
        <v>A</v>
      </c>
      <c r="BN19" s="105"/>
      <c r="BO19" s="105"/>
      <c r="BP19" s="105"/>
      <c r="BQ19" s="51"/>
      <c r="BR19" s="105">
        <f>IF(OR($B19=0,$B19=""),"",IF(AND($E$3="Nursery"),'Marks Entry Nursery'!AJ18,IF(AND($E$3="LKG"),'Marks Entry LKG'!AJ18,IF(AND($E$3="UKG"),'Marks Entry UKG'!AJ18,""))))</f>
        <v>42</v>
      </c>
      <c r="BS19" s="105">
        <f>IF(OR($B19=0,$B19=""),"",IF(AND($E$3="Nursery"),'Marks Entry Nursery'!AK18,IF(AND($E$3="LKG"),'Marks Entry LKG'!AK18,IF(AND($E$3="UKG"),'Marks Entry UKG'!AK18,""))))</f>
        <v>0</v>
      </c>
      <c r="BT19" s="54">
        <f t="shared" si="30"/>
        <v>42</v>
      </c>
      <c r="BU19" s="51">
        <f t="shared" si="31"/>
        <v>42</v>
      </c>
      <c r="BV19" s="105">
        <f>IF(OR($B19=0,$B19=""),"",IF(AND($E$3="Nursery"),'Marks Entry Nursery'!AL18,IF(AND($E$3="LKG"),'Marks Entry LKG'!AL18,IF(AND($E$3="UKG"),'Marks Entry UKG'!AL18,""))))</f>
        <v>49</v>
      </c>
      <c r="BW19" s="105">
        <f>IF(OR($B19=0,$B19=""),"",IF(AND($E$3="Nursery"),'Marks Entry Nursery'!AM18,IF(AND($E$3="LKG"),'Marks Entry LKG'!AM18,IF(AND($E$3="UKG"),'Marks Entry UKG'!AM18,""))))</f>
        <v>0</v>
      </c>
      <c r="BX19" s="55">
        <f t="shared" si="32"/>
        <v>49</v>
      </c>
      <c r="BY19" s="51">
        <f t="shared" si="33"/>
        <v>91</v>
      </c>
      <c r="BZ19" s="89">
        <f t="shared" si="34"/>
        <v>0</v>
      </c>
      <c r="CA19" s="89">
        <f t="shared" si="35"/>
        <v>100</v>
      </c>
      <c r="CB19" s="89" t="str">
        <f t="shared" si="36"/>
        <v/>
      </c>
      <c r="CC19" s="89" t="str">
        <f t="shared" si="37"/>
        <v>P</v>
      </c>
      <c r="CD19" s="89" t="str">
        <f t="shared" si="38"/>
        <v>D</v>
      </c>
      <c r="CE19" s="93" t="str">
        <f t="shared" si="39"/>
        <v>A</v>
      </c>
      <c r="CF19" s="105" t="str">
        <f>IF(OR($B19=0,$B19=""),"",IF(AND($E$3="Nursery"),'Marks Entry Nursery'!AN18,IF(AND($E$3="LKG"),'Marks Entry LKG'!AN18,IF(AND($E$3="UKG"),'Marks Entry UKG'!AN18,""))))</f>
        <v>ML</v>
      </c>
      <c r="CG19" s="105">
        <f>IF(OR($B19=0,$B19=""),"",IF(AND($E$3="Nursery"),'Marks Entry Nursery'!AO18,IF(AND($E$3="LKG"),'Marks Entry LKG'!AO18,IF(AND($E$3="UKG"),'Marks Entry UKG'!AO18,""))))</f>
        <v>21</v>
      </c>
      <c r="CH19" s="106">
        <f t="shared" si="40"/>
        <v>21</v>
      </c>
      <c r="CI19" s="107">
        <f t="shared" si="41"/>
        <v>25</v>
      </c>
      <c r="CJ19" s="107">
        <f t="shared" si="42"/>
        <v>25</v>
      </c>
      <c r="CK19" s="107" t="str">
        <f t="shared" si="43"/>
        <v>P</v>
      </c>
      <c r="CL19" s="92" t="str">
        <f t="shared" si="44"/>
        <v>A</v>
      </c>
      <c r="CM19" s="105">
        <f>IF(OR($B19=0,$B19=""),"",IF(AND($E$3="Nursery"),'Marks Entry Nursery'!AP18,IF(AND($E$3="LKG"),'Marks Entry LKG'!AP18,IF(AND($E$3="UKG"),'Marks Entry UKG'!AP18,""))))</f>
        <v>15</v>
      </c>
      <c r="CN19" s="105">
        <f>IF(OR($B19=0,$B19=""),"",IF(AND($E$3="Nursery"),'Marks Entry Nursery'!AQ18,IF(AND($E$3="LKG"),'Marks Entry LKG'!AQ18,IF(AND($E$3="UKG"),'Marks Entry UKG'!AQ18,""))))</f>
        <v>20</v>
      </c>
      <c r="CO19" s="106">
        <f t="shared" si="45"/>
        <v>35</v>
      </c>
      <c r="CP19" s="107">
        <f t="shared" si="46"/>
        <v>0</v>
      </c>
      <c r="CQ19" s="107">
        <f t="shared" si="47"/>
        <v>50</v>
      </c>
      <c r="CR19" s="107" t="str">
        <f t="shared" si="48"/>
        <v>P</v>
      </c>
      <c r="CS19" s="92" t="str">
        <f t="shared" si="49"/>
        <v>B</v>
      </c>
      <c r="CT19" s="105">
        <f>IF(OR($B19=0,$B19=""),"",IF(AND($E$3="Nursery"),'Marks Entry Nursery'!AR18,IF(AND($E$3="LKG"),'Marks Entry LKG'!AR18,IF(AND($E$3="UKG"),'Marks Entry UKG'!AR18,""))))</f>
        <v>43</v>
      </c>
      <c r="CU19" s="105">
        <f>IF(OR($B19=0,$B19=""),"",IF(AND($E$3="Nursery"),'Marks Entry Nursery'!AS18,IF(AND($E$3="LKG"),'Marks Entry LKG'!AS18,IF(AND($E$3="UKG"),'Marks Entry UKG'!AS18,""))))</f>
        <v>23</v>
      </c>
      <c r="CV19" s="106">
        <f t="shared" si="50"/>
        <v>66</v>
      </c>
      <c r="CW19" s="107">
        <f t="shared" si="51"/>
        <v>0</v>
      </c>
      <c r="CX19" s="107">
        <f t="shared" si="52"/>
        <v>100</v>
      </c>
      <c r="CY19" s="107" t="str">
        <f t="shared" si="53"/>
        <v>P</v>
      </c>
      <c r="CZ19" s="92" t="str">
        <f t="shared" si="54"/>
        <v>B</v>
      </c>
      <c r="DA19" s="105">
        <f>IF(OR($B19=0,$B19=""),"",IF(AND($E$3="Nursery"),'Marks Entry Nursery'!AT18,IF(AND($E$3="LKG"),'Marks Entry LKG'!AT18,IF(AND($E$3="UKG"),'Marks Entry UKG'!AT18,""))))</f>
        <v>0</v>
      </c>
      <c r="DB19" s="105">
        <f>IF(OR($B19=0,$B19=""),"",IF(AND($E$3="Nursery"),'Marks Entry Nursery'!AU18,IF(AND($E$3="LKG"),'Marks Entry LKG'!AU18,IF(AND($E$3="UKG"),'Marks Entry UKG'!AU18,""))))</f>
        <v>0</v>
      </c>
      <c r="DC19" s="356">
        <f t="shared" si="55"/>
        <v>0</v>
      </c>
      <c r="DD19" s="93" t="str">
        <f t="shared" si="56"/>
        <v/>
      </c>
      <c r="DE19" s="105">
        <f>IF(OR($B19=0,$B19=""),"",IF(AND($E$3="Nursery"),'Marks Entry Nursery'!AV18,IF(AND($E$3="LKG"),'Marks Entry LKG'!AV18,IF(AND($E$3="UKG"),'Marks Entry UKG'!AV18,""))))</f>
        <v>0</v>
      </c>
      <c r="DF19" s="105">
        <f>IF(OR($B19=0,$B19=""),"",IF(AND($E$3="Nursery"),'Marks Entry Nursery'!AW18,IF(AND($E$3="LKG"),'Marks Entry LKG'!AW18,IF(AND($E$3="UKG"),'Marks Entry UKG'!AW18,""))))</f>
        <v>0</v>
      </c>
      <c r="DG19" s="356">
        <f t="shared" si="57"/>
        <v>0</v>
      </c>
      <c r="DH19" s="93" t="str">
        <f t="shared" si="58"/>
        <v/>
      </c>
      <c r="DI19" s="63">
        <f t="shared" si="59"/>
        <v>405</v>
      </c>
      <c r="DJ19" s="358">
        <f t="shared" si="60"/>
        <v>81</v>
      </c>
      <c r="DK19" s="67" t="str">
        <f t="shared" si="61"/>
        <v>I</v>
      </c>
      <c r="DL19" s="68">
        <f t="shared" si="62"/>
        <v>10.999999999999996</v>
      </c>
      <c r="DM19" s="386" t="str">
        <f>IFERROR(IF(B19="NSO","NSO",IF(OR(D19="",G19="",F19="",B19="",DI19=0),"",IF('Master sheet'!$D$14="Hindi","कक्षोंन्नति","Promoted"))),"")</f>
        <v>कक्षोंन्नति</v>
      </c>
      <c r="DN19" s="42">
        <f>IF(OR(B19=0,B19=""),"",IF(AND($E$3="Nursery"),'Marks Entry Nursery'!AX18,IF(AND($E$3="LKG"),'Marks Entry LKG'!AX18,IF(AND($E$3="UKG"),'Marks Entry UKG'!AX18,""))))</f>
        <v>220</v>
      </c>
      <c r="DO19" s="42">
        <f>IF(OR(B19=0,B19=""),"",IF(AND($E$3="Nursery"),'Marks Entry Nursery'!AY18,IF(AND($E$3="LKG"),'Marks Entry LKG'!AY18,IF(AND($E$3="UKG"),'Marks Entry UKG'!AY18,""))))</f>
        <v>12</v>
      </c>
      <c r="DP19" s="213" t="str">
        <f t="shared" si="63"/>
        <v>B</v>
      </c>
      <c r="DQ19" s="43"/>
      <c r="DX19" s="44">
        <f>IF(AND($E$3="Nursery"),'Marks Entry Nursery'!I18,IF(AND($E$3="LKG"),'Marks Entry LKG'!I18,IF(AND($E$3="UKG"),'Marks Entry UKG'!I18,"")))</f>
        <v>312</v>
      </c>
    </row>
    <row r="20" spans="1:128" ht="18.95" customHeight="1">
      <c r="A20" s="56">
        <v>13</v>
      </c>
      <c r="B20" s="260">
        <f>IF(OR(DX20=0,DX20=""),"",IF(AND($E$3="Nursery"),'Marks Entry Nursery'!I19,IF(AND($E$3="LKG"),'Marks Entry LKG'!I19,IF(AND($E$3="UKG"),'Marks Entry UKG'!I19,""))))</f>
        <v>313</v>
      </c>
      <c r="C20" s="57" t="str">
        <f>IF(OR($B20=0,$B20=""),"",IF(AND($E$3="Nursery"),'Marks Entry Nursery'!B19,IF(AND($E$3="LKG"),'Marks Entry LKG'!B19,IF(AND($E$3="UKG"),'Marks Entry UKG'!B19,""))))</f>
        <v>PP+5</v>
      </c>
      <c r="D20" s="57" t="str">
        <f>IF(OR($B20=0,$B20=""),"",IF(AND($E$3="Nursery"),'Marks Entry Nursery'!C19,IF(AND($E$3="LKG"),'Marks Entry LKG'!C19,IF(AND($E$3="UKG"),'Marks Entry UKG'!C19,""))))</f>
        <v>A</v>
      </c>
      <c r="E20" s="401" t="str">
        <f>IF(OR(B20=0,B20=""),"",IF(AND($E$3="Nursery"),'Marks Entry Nursery'!E19,IF(AND($E$3="LKG"),'Marks Entry LKG'!E19,IF(AND($E$3="UKG"),'Marks Entry UKG'!E19,""))))</f>
        <v>26-05-2014</v>
      </c>
      <c r="F20" s="259">
        <f>IF(OR(B20=0,B20=""),"",IF(AND($E$3="Nursery"),'Marks Entry Nursery'!D19,IF(AND($E$3="LKG"),'Marks Entry LKG'!D19,IF(AND($E$3="UKG"),'Marks Entry UKG'!D19,""))))</f>
        <v>933</v>
      </c>
      <c r="G20" s="406" t="str">
        <f>IF(OR($B20=0,$B20=""),"",IF(AND($E$3="Nursery"),'Marks Entry Nursery'!F19,IF(AND($E$3="LKG"),'Marks Entry LKG'!F19,IF(AND($E$3="UKG"),'Marks Entry UKG'!F19,""))))</f>
        <v>JOYA KHAN</v>
      </c>
      <c r="H20" s="406" t="str">
        <f>IF(OR($B20=0,$B20=""),"",IF(AND($E$3="Nursery"),'Marks Entry Nursery'!G19,IF(AND($E$3="LKG"),'Marks Entry LKG'!G19,IF(AND($E$3="UKG"),'Marks Entry UKG'!G19,""))))</f>
        <v>BARGAT KHAN</v>
      </c>
      <c r="I20" s="406" t="str">
        <f>IF(OR($B20=0,$B20=""),"",IF(AND($E$3="Nursery"),'Marks Entry Nursery'!H19,IF(AND($E$3="LKG"),'Marks Entry LKG'!H19,IF(AND($E$3="UKG"),'Marks Entry UKG'!H19,""))))</f>
        <v>MADINA BANO</v>
      </c>
      <c r="J20" s="228" t="str">
        <f>IF(OR($B20=0,$B20=""),"",IF(AND($E$3="Nursery"),'Marks Entry Nursery'!J19,IF(AND($E$3="LKG"),'Marks Entry LKG'!J19,IF(AND($E$3="UKG"),'Marks Entry UKG'!J19,""))))</f>
        <v>F</v>
      </c>
      <c r="K20" s="228" t="str">
        <f>IF(OR($B20=0,$B20=""),"",IF(AND($E$3="Nursery"),'Marks Entry Nursery'!K19,IF(AND($E$3="LKG"),'Marks Entry LKG'!K19,IF(AND($E$3="UKG"),'Marks Entry UKG'!K19,""))))</f>
        <v>OBC</v>
      </c>
      <c r="L20" s="105"/>
      <c r="M20" s="105"/>
      <c r="N20" s="105"/>
      <c r="O20" s="51"/>
      <c r="P20" s="105">
        <f>IF(OR($B20=0,$B20=""),"",IF(AND($E$3="Nursery"),'Marks Entry Nursery'!O19,IF(AND($E$3="LKG"),'Marks Entry LKG'!O19,IF(AND($E$3="UKG"),'Marks Entry UKG'!O19,""))))</f>
        <v>29</v>
      </c>
      <c r="Q20" s="105">
        <f>IF(OR($B20=0,$B20=""),"",IF(AND($E$3="Nursery"),'Marks Entry Nursery'!P19,IF(AND($E$3="LKG"),'Marks Entry LKG'!P19,IF(AND($E$3="UKG"),'Marks Entry UKG'!P19,""))))</f>
        <v>69</v>
      </c>
      <c r="R20" s="54">
        <f t="shared" si="0"/>
        <v>98</v>
      </c>
      <c r="S20" s="51">
        <f t="shared" si="1"/>
        <v>98</v>
      </c>
      <c r="T20" s="105">
        <f>IF(OR($B20=0,$B20=""),"",IF(AND($E$3="Nursery"),'Marks Entry Nursery'!Q19,IF(AND($E$3="LKG"),'Marks Entry LKG'!Q19,IF(AND($E$3="UKG"),'Marks Entry UKG'!Q19,""))))</f>
        <v>24</v>
      </c>
      <c r="U20" s="105">
        <f>IF(OR($B20=0,$B20=""),"",IF(AND($E$3="Nursery"),'Marks Entry Nursery'!R19,IF(AND($E$3="LKG"),'Marks Entry LKG'!R19,IF(AND($E$3="UKG"),'Marks Entry UKG'!R19,""))))</f>
        <v>20</v>
      </c>
      <c r="V20" s="55">
        <f t="shared" si="2"/>
        <v>44</v>
      </c>
      <c r="W20" s="51">
        <f t="shared" si="3"/>
        <v>142</v>
      </c>
      <c r="X20" s="89">
        <f t="shared" si="4"/>
        <v>0</v>
      </c>
      <c r="Y20" s="89">
        <f t="shared" si="5"/>
        <v>200</v>
      </c>
      <c r="Z20" s="89" t="str">
        <f t="shared" si="6"/>
        <v/>
      </c>
      <c r="AA20" s="89" t="str">
        <f t="shared" si="7"/>
        <v>P</v>
      </c>
      <c r="AB20" s="89" t="str">
        <f t="shared" si="8"/>
        <v>I</v>
      </c>
      <c r="AC20" s="93" t="str">
        <f t="shared" si="9"/>
        <v>B</v>
      </c>
      <c r="AD20" s="105"/>
      <c r="AE20" s="105"/>
      <c r="AF20" s="105"/>
      <c r="AG20" s="51"/>
      <c r="AH20" s="105">
        <f>IF(OR($B20=0,$B20=""),"",IF(AND($E$3="Nursery"),'Marks Entry Nursery'!V19,IF(AND($E$3="LKG"),'Marks Entry LKG'!V19,IF(AND($E$3="UKG"),'Marks Entry UKG'!V19,""))))</f>
        <v>14</v>
      </c>
      <c r="AI20" s="105">
        <f>IF(OR($B20=0,$B20=""),"",IF(AND($E$3="Nursery"),'Marks Entry Nursery'!W19,IF(AND($E$3="LKG"),'Marks Entry LKG'!W19,IF(AND($E$3="UKG"),'Marks Entry UKG'!W19,""))))</f>
        <v>32</v>
      </c>
      <c r="AJ20" s="54">
        <f t="shared" si="10"/>
        <v>46</v>
      </c>
      <c r="AK20" s="51">
        <f t="shared" si="11"/>
        <v>46</v>
      </c>
      <c r="AL20" s="105">
        <f>IF(OR($B20=0,$B20=""),"",IF(AND($E$3="Nursery"),'Marks Entry Nursery'!X19,IF(AND($E$3="LKG"),'Marks Entry LKG'!X19,IF(AND($E$3="UKG"),'Marks Entry UKG'!X19,""))))</f>
        <v>10</v>
      </c>
      <c r="AM20" s="105">
        <f>IF(OR($B20=0,$B20=""),"",IF(AND($E$3="Nursery"),'Marks Entry Nursery'!Y19,IF(AND($E$3="LKG"),'Marks Entry LKG'!Y19,IF(AND($E$3="UKG"),'Marks Entry UKG'!Y19,""))))</f>
        <v>30</v>
      </c>
      <c r="AN20" s="55">
        <f t="shared" si="12"/>
        <v>40</v>
      </c>
      <c r="AO20" s="51">
        <f t="shared" si="13"/>
        <v>86</v>
      </c>
      <c r="AP20" s="89">
        <f t="shared" si="14"/>
        <v>0</v>
      </c>
      <c r="AQ20" s="89">
        <f t="shared" si="15"/>
        <v>100</v>
      </c>
      <c r="AR20" s="89" t="str">
        <f t="shared" si="16"/>
        <v/>
      </c>
      <c r="AS20" s="89" t="str">
        <f t="shared" si="17"/>
        <v>P</v>
      </c>
      <c r="AT20" s="89" t="str">
        <f t="shared" si="18"/>
        <v>D</v>
      </c>
      <c r="AU20" s="93" t="str">
        <f t="shared" si="19"/>
        <v>A</v>
      </c>
      <c r="AV20" s="105"/>
      <c r="AW20" s="105"/>
      <c r="AX20" s="105"/>
      <c r="AY20" s="51"/>
      <c r="AZ20" s="105">
        <f>IF(OR($B20=0,$B20=""),"",IF(AND($E$3="Nursery"),'Marks Entry Nursery'!AC19,IF(AND($E$3="LKG"),'Marks Entry LKG'!AC19,IF(AND($E$3="UKG"),'Marks Entry UKG'!AC19,""))))</f>
        <v>28</v>
      </c>
      <c r="BA20" s="105">
        <f>IF(OR($B20=0,$B20=""),"",IF(AND($E$3="Nursery"),'Marks Entry Nursery'!AD19,IF(AND($E$3="LKG"),'Marks Entry LKG'!AD19,IF(AND($E$3="UKG"),'Marks Entry UKG'!AD19,""))))</f>
        <v>64</v>
      </c>
      <c r="BB20" s="54">
        <f t="shared" si="20"/>
        <v>92</v>
      </c>
      <c r="BC20" s="51">
        <f t="shared" si="21"/>
        <v>92</v>
      </c>
      <c r="BD20" s="105">
        <f>IF(OR($B20=0,$B20=""),"",IF(AND($E$3="Nursery"),'Marks Entry Nursery'!AE19,IF(AND($E$3="LKG"),'Marks Entry LKG'!AE19,IF(AND($E$3="UKG"),'Marks Entry UKG'!AE19,""))))</f>
        <v>23</v>
      </c>
      <c r="BE20" s="105">
        <f>IF(OR($B20=0,$B20=""),"",IF(AND($E$3="Nursery"),'Marks Entry Nursery'!AF19,IF(AND($E$3="LKG"),'Marks Entry LKG'!AF19,IF(AND($E$3="UKG"),'Marks Entry UKG'!AF19,""))))</f>
        <v>63</v>
      </c>
      <c r="BF20" s="55">
        <f t="shared" si="22"/>
        <v>86</v>
      </c>
      <c r="BG20" s="51">
        <f t="shared" si="23"/>
        <v>178</v>
      </c>
      <c r="BH20" s="89">
        <f t="shared" si="24"/>
        <v>0</v>
      </c>
      <c r="BI20" s="89">
        <f t="shared" si="25"/>
        <v>200</v>
      </c>
      <c r="BJ20" s="89" t="str">
        <f t="shared" si="26"/>
        <v/>
      </c>
      <c r="BK20" s="89" t="str">
        <f t="shared" si="27"/>
        <v>P</v>
      </c>
      <c r="BL20" s="89" t="str">
        <f t="shared" si="28"/>
        <v>D</v>
      </c>
      <c r="BM20" s="93" t="str">
        <f t="shared" si="29"/>
        <v>A</v>
      </c>
      <c r="BN20" s="105"/>
      <c r="BO20" s="105"/>
      <c r="BP20" s="105"/>
      <c r="BQ20" s="51"/>
      <c r="BR20" s="105">
        <f>IF(OR($B20=0,$B20=""),"",IF(AND($E$3="Nursery"),'Marks Entry Nursery'!AJ19,IF(AND($E$3="LKG"),'Marks Entry LKG'!AJ19,IF(AND($E$3="UKG"),'Marks Entry UKG'!AJ19,""))))</f>
        <v>45</v>
      </c>
      <c r="BS20" s="105">
        <f>IF(OR($B20=0,$B20=""),"",IF(AND($E$3="Nursery"),'Marks Entry Nursery'!AK19,IF(AND($E$3="LKG"),'Marks Entry LKG'!AK19,IF(AND($E$3="UKG"),'Marks Entry UKG'!AK19,""))))</f>
        <v>0</v>
      </c>
      <c r="BT20" s="54">
        <f t="shared" si="30"/>
        <v>45</v>
      </c>
      <c r="BU20" s="51">
        <f t="shared" si="31"/>
        <v>45</v>
      </c>
      <c r="BV20" s="105">
        <f>IF(OR($B20=0,$B20=""),"",IF(AND($E$3="Nursery"),'Marks Entry Nursery'!AL19,IF(AND($E$3="LKG"),'Marks Entry LKG'!AL19,IF(AND($E$3="UKG"),'Marks Entry UKG'!AL19,""))))</f>
        <v>47</v>
      </c>
      <c r="BW20" s="105">
        <f>IF(OR($B20=0,$B20=""),"",IF(AND($E$3="Nursery"),'Marks Entry Nursery'!AM19,IF(AND($E$3="LKG"),'Marks Entry LKG'!AM19,IF(AND($E$3="UKG"),'Marks Entry UKG'!AM19,""))))</f>
        <v>0</v>
      </c>
      <c r="BX20" s="55">
        <f t="shared" si="32"/>
        <v>47</v>
      </c>
      <c r="BY20" s="51">
        <f t="shared" si="33"/>
        <v>92</v>
      </c>
      <c r="BZ20" s="89">
        <f t="shared" si="34"/>
        <v>0</v>
      </c>
      <c r="CA20" s="89">
        <f t="shared" si="35"/>
        <v>100</v>
      </c>
      <c r="CB20" s="89" t="str">
        <f t="shared" si="36"/>
        <v/>
      </c>
      <c r="CC20" s="89" t="str">
        <f t="shared" si="37"/>
        <v>P</v>
      </c>
      <c r="CD20" s="89" t="str">
        <f t="shared" si="38"/>
        <v>D</v>
      </c>
      <c r="CE20" s="93" t="str">
        <f t="shared" si="39"/>
        <v>A</v>
      </c>
      <c r="CF20" s="105">
        <f>IF(OR($B20=0,$B20=""),"",IF(AND($E$3="Nursery"),'Marks Entry Nursery'!AN19,IF(AND($E$3="LKG"),'Marks Entry LKG'!AN19,IF(AND($E$3="UKG"),'Marks Entry UKG'!AN19,""))))</f>
        <v>23</v>
      </c>
      <c r="CG20" s="105" t="str">
        <f>IF(OR($B20=0,$B20=""),"",IF(AND($E$3="Nursery"),'Marks Entry Nursery'!AO19,IF(AND($E$3="LKG"),'Marks Entry LKG'!AO19,IF(AND($E$3="UKG"),'Marks Entry UKG'!AO19,""))))</f>
        <v>ML</v>
      </c>
      <c r="CH20" s="106">
        <f t="shared" si="40"/>
        <v>23</v>
      </c>
      <c r="CI20" s="107">
        <f t="shared" si="41"/>
        <v>25</v>
      </c>
      <c r="CJ20" s="107">
        <f t="shared" si="42"/>
        <v>25</v>
      </c>
      <c r="CK20" s="107" t="str">
        <f t="shared" si="43"/>
        <v>P</v>
      </c>
      <c r="CL20" s="92" t="str">
        <f t="shared" si="44"/>
        <v>A+</v>
      </c>
      <c r="CM20" s="105">
        <f>IF(OR($B20=0,$B20=""),"",IF(AND($E$3="Nursery"),'Marks Entry Nursery'!AP19,IF(AND($E$3="LKG"),'Marks Entry LKG'!AP19,IF(AND($E$3="UKG"),'Marks Entry UKG'!AP19,""))))</f>
        <v>15</v>
      </c>
      <c r="CN20" s="105">
        <f>IF(OR($B20=0,$B20=""),"",IF(AND($E$3="Nursery"),'Marks Entry Nursery'!AQ19,IF(AND($E$3="LKG"),'Marks Entry LKG'!AQ19,IF(AND($E$3="UKG"),'Marks Entry UKG'!AQ19,""))))</f>
        <v>21</v>
      </c>
      <c r="CO20" s="106">
        <f t="shared" si="45"/>
        <v>36</v>
      </c>
      <c r="CP20" s="107">
        <f t="shared" si="46"/>
        <v>0</v>
      </c>
      <c r="CQ20" s="107">
        <f t="shared" si="47"/>
        <v>50</v>
      </c>
      <c r="CR20" s="107" t="str">
        <f t="shared" si="48"/>
        <v>P</v>
      </c>
      <c r="CS20" s="92" t="str">
        <f t="shared" si="49"/>
        <v>B</v>
      </c>
      <c r="CT20" s="105">
        <f>IF(OR($B20=0,$B20=""),"",IF(AND($E$3="Nursery"),'Marks Entry Nursery'!AR19,IF(AND($E$3="LKG"),'Marks Entry LKG'!AR19,IF(AND($E$3="UKG"),'Marks Entry UKG'!AR19,""))))</f>
        <v>40</v>
      </c>
      <c r="CU20" s="105">
        <f>IF(OR($B20=0,$B20=""),"",IF(AND($E$3="Nursery"),'Marks Entry Nursery'!AS19,IF(AND($E$3="LKG"),'Marks Entry LKG'!AS19,IF(AND($E$3="UKG"),'Marks Entry UKG'!AS19,""))))</f>
        <v>23</v>
      </c>
      <c r="CV20" s="106">
        <f t="shared" si="50"/>
        <v>63</v>
      </c>
      <c r="CW20" s="107">
        <f t="shared" si="51"/>
        <v>0</v>
      </c>
      <c r="CX20" s="107">
        <f t="shared" si="52"/>
        <v>100</v>
      </c>
      <c r="CY20" s="107" t="str">
        <f t="shared" si="53"/>
        <v>P</v>
      </c>
      <c r="CZ20" s="92" t="str">
        <f t="shared" si="54"/>
        <v>B</v>
      </c>
      <c r="DA20" s="105">
        <f>IF(OR($B20=0,$B20=""),"",IF(AND($E$3="Nursery"),'Marks Entry Nursery'!AT19,IF(AND($E$3="LKG"),'Marks Entry LKG'!AT19,IF(AND($E$3="UKG"),'Marks Entry UKG'!AT19,""))))</f>
        <v>0</v>
      </c>
      <c r="DB20" s="105">
        <f>IF(OR($B20=0,$B20=""),"",IF(AND($E$3="Nursery"),'Marks Entry Nursery'!AU19,IF(AND($E$3="LKG"),'Marks Entry LKG'!AU19,IF(AND($E$3="UKG"),'Marks Entry UKG'!AU19,""))))</f>
        <v>0</v>
      </c>
      <c r="DC20" s="356">
        <f t="shared" si="55"/>
        <v>0</v>
      </c>
      <c r="DD20" s="93" t="str">
        <f t="shared" si="56"/>
        <v/>
      </c>
      <c r="DE20" s="105">
        <f>IF(OR($B20=0,$B20=""),"",IF(AND($E$3="Nursery"),'Marks Entry Nursery'!AV19,IF(AND($E$3="LKG"),'Marks Entry LKG'!AV19,IF(AND($E$3="UKG"),'Marks Entry UKG'!AV19,""))))</f>
        <v>0</v>
      </c>
      <c r="DF20" s="105">
        <f>IF(OR($B20=0,$B20=""),"",IF(AND($E$3="Nursery"),'Marks Entry Nursery'!AW19,IF(AND($E$3="LKG"),'Marks Entry LKG'!AW19,IF(AND($E$3="UKG"),'Marks Entry UKG'!AW19,""))))</f>
        <v>0</v>
      </c>
      <c r="DG20" s="356">
        <f t="shared" si="57"/>
        <v>0</v>
      </c>
      <c r="DH20" s="93" t="str">
        <f t="shared" si="58"/>
        <v/>
      </c>
      <c r="DI20" s="63">
        <f t="shared" si="59"/>
        <v>406</v>
      </c>
      <c r="DJ20" s="358">
        <f t="shared" si="60"/>
        <v>81.2</v>
      </c>
      <c r="DK20" s="67" t="str">
        <f t="shared" si="61"/>
        <v>I</v>
      </c>
      <c r="DL20" s="68">
        <f t="shared" si="62"/>
        <v>9.9999999999999964</v>
      </c>
      <c r="DM20" s="386" t="str">
        <f>IFERROR(IF(B20="NSO","NSO",IF(OR(D20="",G20="",F20="",B20="",DI20=0),"",IF('Master sheet'!$D$14="Hindi","कक्षोंन्नति","Promoted"))),"")</f>
        <v>कक्षोंन्नति</v>
      </c>
      <c r="DN20" s="42">
        <f>IF(OR(B20=0,B20=""),"",IF(AND($E$3="Nursery"),'Marks Entry Nursery'!AX19,IF(AND($E$3="LKG"),'Marks Entry LKG'!AX19,IF(AND($E$3="UKG"),'Marks Entry UKG'!AX19,""))))</f>
        <v>220</v>
      </c>
      <c r="DO20" s="42">
        <f>IF(OR(B20=0,B20=""),"",IF(AND($E$3="Nursery"),'Marks Entry Nursery'!AY19,IF(AND($E$3="LKG"),'Marks Entry LKG'!AY19,IF(AND($E$3="UKG"),'Marks Entry UKG'!AY19,""))))</f>
        <v>22</v>
      </c>
      <c r="DP20" s="213" t="str">
        <f t="shared" si="63"/>
        <v>B</v>
      </c>
      <c r="DQ20" s="43"/>
      <c r="DX20" s="44">
        <f>IF(AND($E$3="Nursery"),'Marks Entry Nursery'!I19,IF(AND($E$3="LKG"),'Marks Entry LKG'!I19,IF(AND($E$3="UKG"),'Marks Entry UKG'!I19,"")))</f>
        <v>313</v>
      </c>
    </row>
    <row r="21" spans="1:128" ht="18.95" customHeight="1">
      <c r="A21" s="56">
        <v>14</v>
      </c>
      <c r="B21" s="260">
        <f>IF(OR(DX21=0,DX21=""),"",IF(AND($E$3="Nursery"),'Marks Entry Nursery'!I20,IF(AND($E$3="LKG"),'Marks Entry LKG'!I20,IF(AND($E$3="UKG"),'Marks Entry UKG'!I20,""))))</f>
        <v>314</v>
      </c>
      <c r="C21" s="57" t="str">
        <f>IF(OR($B21=0,$B21=""),"",IF(AND($E$3="Nursery"),'Marks Entry Nursery'!B20,IF(AND($E$3="LKG"),'Marks Entry LKG'!B20,IF(AND($E$3="UKG"),'Marks Entry UKG'!B20,""))))</f>
        <v>PP+5</v>
      </c>
      <c r="D21" s="57" t="str">
        <f>IF(OR($B21=0,$B21=""),"",IF(AND($E$3="Nursery"),'Marks Entry Nursery'!C20,IF(AND($E$3="LKG"),'Marks Entry LKG'!C20,IF(AND($E$3="UKG"),'Marks Entry UKG'!C20,""))))</f>
        <v>A</v>
      </c>
      <c r="E21" s="401" t="str">
        <f>IF(OR(B21=0,B21=""),"",IF(AND($E$3="Nursery"),'Marks Entry Nursery'!E20,IF(AND($E$3="LKG"),'Marks Entry LKG'!E20,IF(AND($E$3="UKG"),'Marks Entry UKG'!E20,""))))</f>
        <v>18-02-2015</v>
      </c>
      <c r="F21" s="259">
        <f>IF(OR(B21=0,B21=""),"",IF(AND($E$3="Nursery"),'Marks Entry Nursery'!D20,IF(AND($E$3="LKG"),'Marks Entry LKG'!D20,IF(AND($E$3="UKG"),'Marks Entry UKG'!D20,""))))</f>
        <v>946</v>
      </c>
      <c r="G21" s="406" t="str">
        <f>IF(OR($B21=0,$B21=""),"",IF(AND($E$3="Nursery"),'Marks Entry Nursery'!F20,IF(AND($E$3="LKG"),'Marks Entry LKG'!F20,IF(AND($E$3="UKG"),'Marks Entry UKG'!F20,""))))</f>
        <v>JOYA KHAN</v>
      </c>
      <c r="H21" s="406" t="str">
        <f>IF(OR($B21=0,$B21=""),"",IF(AND($E$3="Nursery"),'Marks Entry Nursery'!G20,IF(AND($E$3="LKG"),'Marks Entry LKG'!G20,IF(AND($E$3="UKG"),'Marks Entry UKG'!G20,""))))</f>
        <v>SAHIMAN LOHAR</v>
      </c>
      <c r="I21" s="406" t="str">
        <f>IF(OR($B21=0,$B21=""),"",IF(AND($E$3="Nursery"),'Marks Entry Nursery'!H20,IF(AND($E$3="LKG"),'Marks Entry LKG'!H20,IF(AND($E$3="UKG"),'Marks Entry UKG'!H20,""))))</f>
        <v>SABINA BANO</v>
      </c>
      <c r="J21" s="228" t="str">
        <f>IF(OR($B21=0,$B21=""),"",IF(AND($E$3="Nursery"),'Marks Entry Nursery'!J20,IF(AND($E$3="LKG"),'Marks Entry LKG'!J20,IF(AND($E$3="UKG"),'Marks Entry UKG'!J20,""))))</f>
        <v>F</v>
      </c>
      <c r="K21" s="228" t="str">
        <f>IF(OR($B21=0,$B21=""),"",IF(AND($E$3="Nursery"),'Marks Entry Nursery'!K20,IF(AND($E$3="LKG"),'Marks Entry LKG'!K20,IF(AND($E$3="UKG"),'Marks Entry UKG'!K20,""))))</f>
        <v>OBC</v>
      </c>
      <c r="L21" s="105"/>
      <c r="M21" s="105"/>
      <c r="N21" s="105"/>
      <c r="O21" s="51"/>
      <c r="P21" s="105">
        <f>IF(OR($B21=0,$B21=""),"",IF(AND($E$3="Nursery"),'Marks Entry Nursery'!O20,IF(AND($E$3="LKG"),'Marks Entry LKG'!O20,IF(AND($E$3="UKG"),'Marks Entry UKG'!O20,""))))</f>
        <v>29</v>
      </c>
      <c r="Q21" s="105">
        <f>IF(OR($B21=0,$B21=""),"",IF(AND($E$3="Nursery"),'Marks Entry Nursery'!P20,IF(AND($E$3="LKG"),'Marks Entry LKG'!P20,IF(AND($E$3="UKG"),'Marks Entry UKG'!P20,""))))</f>
        <v>68</v>
      </c>
      <c r="R21" s="54">
        <f t="shared" si="0"/>
        <v>97</v>
      </c>
      <c r="S21" s="51">
        <f t="shared" si="1"/>
        <v>97</v>
      </c>
      <c r="T21" s="105">
        <f>IF(OR($B21=0,$B21=""),"",IF(AND($E$3="Nursery"),'Marks Entry Nursery'!Q20,IF(AND($E$3="LKG"),'Marks Entry LKG'!Q20,IF(AND($E$3="UKG"),'Marks Entry UKG'!Q20,""))))</f>
        <v>24</v>
      </c>
      <c r="U21" s="105">
        <f>IF(OR($B21=0,$B21=""),"",IF(AND($E$3="Nursery"),'Marks Entry Nursery'!R20,IF(AND($E$3="LKG"),'Marks Entry LKG'!R20,IF(AND($E$3="UKG"),'Marks Entry UKG'!R20,""))))</f>
        <v>21</v>
      </c>
      <c r="V21" s="55">
        <f t="shared" si="2"/>
        <v>45</v>
      </c>
      <c r="W21" s="51">
        <f t="shared" si="3"/>
        <v>142</v>
      </c>
      <c r="X21" s="89">
        <f t="shared" si="4"/>
        <v>0</v>
      </c>
      <c r="Y21" s="89">
        <f t="shared" si="5"/>
        <v>200</v>
      </c>
      <c r="Z21" s="89" t="str">
        <f t="shared" si="6"/>
        <v/>
      </c>
      <c r="AA21" s="89" t="str">
        <f t="shared" si="7"/>
        <v>P</v>
      </c>
      <c r="AB21" s="89" t="str">
        <f t="shared" si="8"/>
        <v>I</v>
      </c>
      <c r="AC21" s="93" t="str">
        <f t="shared" si="9"/>
        <v>B</v>
      </c>
      <c r="AD21" s="105"/>
      <c r="AE21" s="105"/>
      <c r="AF21" s="105"/>
      <c r="AG21" s="51"/>
      <c r="AH21" s="105">
        <f>IF(OR($B21=0,$B21=""),"",IF(AND($E$3="Nursery"),'Marks Entry Nursery'!V20,IF(AND($E$3="LKG"),'Marks Entry LKG'!V20,IF(AND($E$3="UKG"),'Marks Entry UKG'!V20,""))))</f>
        <v>14</v>
      </c>
      <c r="AI21" s="105">
        <f>IF(OR($B21=0,$B21=""),"",IF(AND($E$3="Nursery"),'Marks Entry Nursery'!W20,IF(AND($E$3="LKG"),'Marks Entry LKG'!W20,IF(AND($E$3="UKG"),'Marks Entry UKG'!W20,""))))</f>
        <v>32</v>
      </c>
      <c r="AJ21" s="54">
        <f t="shared" si="10"/>
        <v>46</v>
      </c>
      <c r="AK21" s="51">
        <f t="shared" si="11"/>
        <v>46</v>
      </c>
      <c r="AL21" s="105">
        <f>IF(OR($B21=0,$B21=""),"",IF(AND($E$3="Nursery"),'Marks Entry Nursery'!X20,IF(AND($E$3="LKG"),'Marks Entry LKG'!X20,IF(AND($E$3="UKG"),'Marks Entry UKG'!X20,""))))</f>
        <v>10</v>
      </c>
      <c r="AM21" s="105">
        <f>IF(OR($B21=0,$B21=""),"",IF(AND($E$3="Nursery"),'Marks Entry Nursery'!Y20,IF(AND($E$3="LKG"),'Marks Entry LKG'!Y20,IF(AND($E$3="UKG"),'Marks Entry UKG'!Y20,""))))</f>
        <v>32</v>
      </c>
      <c r="AN21" s="55">
        <f t="shared" si="12"/>
        <v>42</v>
      </c>
      <c r="AO21" s="51">
        <f t="shared" si="13"/>
        <v>88</v>
      </c>
      <c r="AP21" s="89">
        <f t="shared" si="14"/>
        <v>0</v>
      </c>
      <c r="AQ21" s="89">
        <f t="shared" si="15"/>
        <v>100</v>
      </c>
      <c r="AR21" s="89" t="str">
        <f t="shared" si="16"/>
        <v/>
      </c>
      <c r="AS21" s="89" t="str">
        <f t="shared" si="17"/>
        <v>P</v>
      </c>
      <c r="AT21" s="89" t="str">
        <f t="shared" si="18"/>
        <v>D</v>
      </c>
      <c r="AU21" s="93" t="str">
        <f t="shared" si="19"/>
        <v>A</v>
      </c>
      <c r="AV21" s="105"/>
      <c r="AW21" s="105"/>
      <c r="AX21" s="105"/>
      <c r="AY21" s="51"/>
      <c r="AZ21" s="105">
        <f>IF(OR($B21=0,$B21=""),"",IF(AND($E$3="Nursery"),'Marks Entry Nursery'!AC20,IF(AND($E$3="LKG"),'Marks Entry LKG'!AC20,IF(AND($E$3="UKG"),'Marks Entry UKG'!AC20,""))))</f>
        <v>22</v>
      </c>
      <c r="BA21" s="105">
        <f>IF(OR($B21=0,$B21=""),"",IF(AND($E$3="Nursery"),'Marks Entry Nursery'!AD20,IF(AND($E$3="LKG"),'Marks Entry LKG'!AD20,IF(AND($E$3="UKG"),'Marks Entry UKG'!AD20,""))))</f>
        <v>64</v>
      </c>
      <c r="BB21" s="54">
        <f t="shared" si="20"/>
        <v>86</v>
      </c>
      <c r="BC21" s="51">
        <f t="shared" si="21"/>
        <v>86</v>
      </c>
      <c r="BD21" s="105">
        <f>IF(OR($B21=0,$B21=""),"",IF(AND($E$3="Nursery"),'Marks Entry Nursery'!AE20,IF(AND($E$3="LKG"),'Marks Entry LKG'!AE20,IF(AND($E$3="UKG"),'Marks Entry UKG'!AE20,""))))</f>
        <v>25</v>
      </c>
      <c r="BE21" s="105">
        <f>IF(OR($B21=0,$B21=""),"",IF(AND($E$3="Nursery"),'Marks Entry Nursery'!AF20,IF(AND($E$3="LKG"),'Marks Entry LKG'!AF20,IF(AND($E$3="UKG"),'Marks Entry UKG'!AF20,""))))</f>
        <v>65</v>
      </c>
      <c r="BF21" s="55">
        <f t="shared" si="22"/>
        <v>90</v>
      </c>
      <c r="BG21" s="51">
        <f t="shared" si="23"/>
        <v>176</v>
      </c>
      <c r="BH21" s="89">
        <f t="shared" si="24"/>
        <v>0</v>
      </c>
      <c r="BI21" s="89">
        <f t="shared" si="25"/>
        <v>200</v>
      </c>
      <c r="BJ21" s="89" t="str">
        <f t="shared" si="26"/>
        <v/>
      </c>
      <c r="BK21" s="89" t="str">
        <f t="shared" si="27"/>
        <v>P</v>
      </c>
      <c r="BL21" s="89" t="str">
        <f t="shared" si="28"/>
        <v>D</v>
      </c>
      <c r="BM21" s="93" t="str">
        <f t="shared" si="29"/>
        <v>A</v>
      </c>
      <c r="BN21" s="105"/>
      <c r="BO21" s="105"/>
      <c r="BP21" s="105"/>
      <c r="BQ21" s="51"/>
      <c r="BR21" s="105">
        <f>IF(OR($B21=0,$B21=""),"",IF(AND($E$3="Nursery"),'Marks Entry Nursery'!AJ20,IF(AND($E$3="LKG"),'Marks Entry LKG'!AJ20,IF(AND($E$3="UKG"),'Marks Entry UKG'!AJ20,""))))</f>
        <v>41</v>
      </c>
      <c r="BS21" s="105">
        <f>IF(OR($B21=0,$B21=""),"",IF(AND($E$3="Nursery"),'Marks Entry Nursery'!AK20,IF(AND($E$3="LKG"),'Marks Entry LKG'!AK20,IF(AND($E$3="UKG"),'Marks Entry UKG'!AK20,""))))</f>
        <v>0</v>
      </c>
      <c r="BT21" s="54">
        <f t="shared" si="30"/>
        <v>41</v>
      </c>
      <c r="BU21" s="51">
        <f t="shared" si="31"/>
        <v>41</v>
      </c>
      <c r="BV21" s="105">
        <f>IF(OR($B21=0,$B21=""),"",IF(AND($E$3="Nursery"),'Marks Entry Nursery'!AL20,IF(AND($E$3="LKG"),'Marks Entry LKG'!AL20,IF(AND($E$3="UKG"),'Marks Entry UKG'!AL20,""))))</f>
        <v>48</v>
      </c>
      <c r="BW21" s="105">
        <f>IF(OR($B21=0,$B21=""),"",IF(AND($E$3="Nursery"),'Marks Entry Nursery'!AM20,IF(AND($E$3="LKG"),'Marks Entry LKG'!AM20,IF(AND($E$3="UKG"),'Marks Entry UKG'!AM20,""))))</f>
        <v>0</v>
      </c>
      <c r="BX21" s="55">
        <f t="shared" si="32"/>
        <v>48</v>
      </c>
      <c r="BY21" s="51">
        <f t="shared" si="33"/>
        <v>89</v>
      </c>
      <c r="BZ21" s="89">
        <f t="shared" si="34"/>
        <v>0</v>
      </c>
      <c r="CA21" s="89">
        <f t="shared" si="35"/>
        <v>100</v>
      </c>
      <c r="CB21" s="89" t="str">
        <f t="shared" si="36"/>
        <v/>
      </c>
      <c r="CC21" s="89" t="str">
        <f t="shared" si="37"/>
        <v>P</v>
      </c>
      <c r="CD21" s="89" t="str">
        <f t="shared" si="38"/>
        <v>D</v>
      </c>
      <c r="CE21" s="93" t="str">
        <f t="shared" si="39"/>
        <v>A</v>
      </c>
      <c r="CF21" s="105" t="str">
        <f>IF(OR($B21=0,$B21=""),"",IF(AND($E$3="Nursery"),'Marks Entry Nursery'!AN20,IF(AND($E$3="LKG"),'Marks Entry LKG'!AN20,IF(AND($E$3="UKG"),'Marks Entry UKG'!AN20,""))))</f>
        <v>AB</v>
      </c>
      <c r="CG21" s="105" t="str">
        <f>IF(OR($B21=0,$B21=""),"",IF(AND($E$3="Nursery"),'Marks Entry Nursery'!AO20,IF(AND($E$3="LKG"),'Marks Entry LKG'!AO20,IF(AND($E$3="UKG"),'Marks Entry UKG'!AO20,""))))</f>
        <v>AB</v>
      </c>
      <c r="CH21" s="106" t="str">
        <f t="shared" si="40"/>
        <v>AB</v>
      </c>
      <c r="CI21" s="107">
        <f t="shared" si="41"/>
        <v>0</v>
      </c>
      <c r="CJ21" s="107">
        <f t="shared" si="42"/>
        <v>50</v>
      </c>
      <c r="CK21" s="107" t="str">
        <f t="shared" si="43"/>
        <v>AB</v>
      </c>
      <c r="CL21" s="92" t="str">
        <f t="shared" si="44"/>
        <v/>
      </c>
      <c r="CM21" s="105">
        <f>IF(OR($B21=0,$B21=""),"",IF(AND($E$3="Nursery"),'Marks Entry Nursery'!AP20,IF(AND($E$3="LKG"),'Marks Entry LKG'!AP20,IF(AND($E$3="UKG"),'Marks Entry UKG'!AP20,""))))</f>
        <v>0</v>
      </c>
      <c r="CN21" s="105">
        <f>IF(OR($B21=0,$B21=""),"",IF(AND($E$3="Nursery"),'Marks Entry Nursery'!AQ20,IF(AND($E$3="LKG"),'Marks Entry LKG'!AQ20,IF(AND($E$3="UKG"),'Marks Entry UKG'!AQ20,""))))</f>
        <v>23</v>
      </c>
      <c r="CO21" s="106">
        <f t="shared" si="45"/>
        <v>23</v>
      </c>
      <c r="CP21" s="107">
        <f t="shared" si="46"/>
        <v>0</v>
      </c>
      <c r="CQ21" s="107">
        <f t="shared" si="47"/>
        <v>50</v>
      </c>
      <c r="CR21" s="107" t="str">
        <f t="shared" si="48"/>
        <v>P</v>
      </c>
      <c r="CS21" s="92" t="str">
        <f t="shared" si="49"/>
        <v>C</v>
      </c>
      <c r="CT21" s="105">
        <f>IF(OR($B21=0,$B21=""),"",IF(AND($E$3="Nursery"),'Marks Entry Nursery'!AR20,IF(AND($E$3="LKG"),'Marks Entry LKG'!AR20,IF(AND($E$3="UKG"),'Marks Entry UKG'!AR20,""))))</f>
        <v>45</v>
      </c>
      <c r="CU21" s="105">
        <f>IF(OR($B21=0,$B21=""),"",IF(AND($E$3="Nursery"),'Marks Entry Nursery'!AS20,IF(AND($E$3="LKG"),'Marks Entry LKG'!AS20,IF(AND($E$3="UKG"),'Marks Entry UKG'!AS20,""))))</f>
        <v>0</v>
      </c>
      <c r="CV21" s="106">
        <f t="shared" si="50"/>
        <v>45</v>
      </c>
      <c r="CW21" s="107">
        <f t="shared" si="51"/>
        <v>0</v>
      </c>
      <c r="CX21" s="107">
        <f t="shared" si="52"/>
        <v>100</v>
      </c>
      <c r="CY21" s="107" t="str">
        <f t="shared" si="53"/>
        <v>P</v>
      </c>
      <c r="CZ21" s="92" t="str">
        <f t="shared" si="54"/>
        <v>C</v>
      </c>
      <c r="DA21" s="105">
        <f>IF(OR($B21=0,$B21=""),"",IF(AND($E$3="Nursery"),'Marks Entry Nursery'!AT20,IF(AND($E$3="LKG"),'Marks Entry LKG'!AT20,IF(AND($E$3="UKG"),'Marks Entry UKG'!AT20,""))))</f>
        <v>0</v>
      </c>
      <c r="DB21" s="105">
        <f>IF(OR($B21=0,$B21=""),"",IF(AND($E$3="Nursery"),'Marks Entry Nursery'!AU20,IF(AND($E$3="LKG"),'Marks Entry LKG'!AU20,IF(AND($E$3="UKG"),'Marks Entry UKG'!AU20,""))))</f>
        <v>0</v>
      </c>
      <c r="DC21" s="356">
        <f t="shared" si="55"/>
        <v>0</v>
      </c>
      <c r="DD21" s="93" t="str">
        <f t="shared" si="56"/>
        <v/>
      </c>
      <c r="DE21" s="105">
        <f>IF(OR($B21=0,$B21=""),"",IF(AND($E$3="Nursery"),'Marks Entry Nursery'!AV20,IF(AND($E$3="LKG"),'Marks Entry LKG'!AV20,IF(AND($E$3="UKG"),'Marks Entry UKG'!AV20,""))))</f>
        <v>0</v>
      </c>
      <c r="DF21" s="105">
        <f>IF(OR($B21=0,$B21=""),"",IF(AND($E$3="Nursery"),'Marks Entry Nursery'!AW20,IF(AND($E$3="LKG"),'Marks Entry LKG'!AW20,IF(AND($E$3="UKG"),'Marks Entry UKG'!AW20,""))))</f>
        <v>0</v>
      </c>
      <c r="DG21" s="356">
        <f t="shared" si="57"/>
        <v>0</v>
      </c>
      <c r="DH21" s="93" t="str">
        <f t="shared" si="58"/>
        <v/>
      </c>
      <c r="DI21" s="63">
        <f t="shared" si="59"/>
        <v>406</v>
      </c>
      <c r="DJ21" s="358">
        <f t="shared" si="60"/>
        <v>81.2</v>
      </c>
      <c r="DK21" s="67" t="str">
        <f t="shared" si="61"/>
        <v>I</v>
      </c>
      <c r="DL21" s="68">
        <f t="shared" si="62"/>
        <v>9.9999999999999964</v>
      </c>
      <c r="DM21" s="386" t="str">
        <f>IFERROR(IF(B21="NSO","NSO",IF(OR(D21="",G21="",F21="",B21="",DI21=0),"",IF('Master sheet'!$D$14="Hindi","कक्षोंन्नति","Promoted"))),"")</f>
        <v>कक्षोंन्नति</v>
      </c>
      <c r="DN21" s="42">
        <f>IF(OR(B21=0,B21=""),"",IF(AND($E$3="Nursery"),'Marks Entry Nursery'!AX20,IF(AND($E$3="LKG"),'Marks Entry LKG'!AX20,IF(AND($E$3="UKG"),'Marks Entry UKG'!AX20,""))))</f>
        <v>220</v>
      </c>
      <c r="DO21" s="42">
        <f>IF(OR(B21=0,B21=""),"",IF(AND($E$3="Nursery"),'Marks Entry Nursery'!AY20,IF(AND($E$3="LKG"),'Marks Entry LKG'!AY20,IF(AND($E$3="UKG"),'Marks Entry UKG'!AY20,""))))</f>
        <v>40</v>
      </c>
      <c r="DP21" s="213" t="str">
        <f t="shared" si="63"/>
        <v>B</v>
      </c>
      <c r="DQ21" s="43"/>
      <c r="DX21" s="44">
        <f>IF(AND($E$3="Nursery"),'Marks Entry Nursery'!I20,IF(AND($E$3="LKG"),'Marks Entry LKG'!I20,IF(AND($E$3="UKG"),'Marks Entry UKG'!I20,"")))</f>
        <v>314</v>
      </c>
    </row>
    <row r="22" spans="1:128" ht="18.95" customHeight="1">
      <c r="A22" s="56">
        <v>15</v>
      </c>
      <c r="B22" s="260">
        <f>IF(OR(DX22=0,DX22=""),"",IF(AND($E$3="Nursery"),'Marks Entry Nursery'!I21,IF(AND($E$3="LKG"),'Marks Entry LKG'!I21,IF(AND($E$3="UKG"),'Marks Entry UKG'!I21,""))))</f>
        <v>315</v>
      </c>
      <c r="C22" s="57" t="str">
        <f>IF(OR($B22=0,$B22=""),"",IF(AND($E$3="Nursery"),'Marks Entry Nursery'!B21,IF(AND($E$3="LKG"),'Marks Entry LKG'!B21,IF(AND($E$3="UKG"),'Marks Entry UKG'!B21,""))))</f>
        <v>PP+5</v>
      </c>
      <c r="D22" s="57" t="str">
        <f>IF(OR($B22=0,$B22=""),"",IF(AND($E$3="Nursery"),'Marks Entry Nursery'!C21,IF(AND($E$3="LKG"),'Marks Entry LKG'!C21,IF(AND($E$3="UKG"),'Marks Entry UKG'!C21,""))))</f>
        <v>A</v>
      </c>
      <c r="E22" s="401" t="str">
        <f>IF(OR(B22=0,B22=""),"",IF(AND($E$3="Nursery"),'Marks Entry Nursery'!E21,IF(AND($E$3="LKG"),'Marks Entry LKG'!E21,IF(AND($E$3="UKG"),'Marks Entry UKG'!E21,""))))</f>
        <v>24-09-2015</v>
      </c>
      <c r="F22" s="259">
        <f>IF(OR(B22=0,B22=""),"",IF(AND($E$3="Nursery"),'Marks Entry Nursery'!D21,IF(AND($E$3="LKG"),'Marks Entry LKG'!D21,IF(AND($E$3="UKG"),'Marks Entry UKG'!D21,""))))</f>
        <v>935</v>
      </c>
      <c r="G22" s="406" t="str">
        <f>IF(OR($B22=0,$B22=""),"",IF(AND($E$3="Nursery"),'Marks Entry Nursery'!F21,IF(AND($E$3="LKG"),'Marks Entry LKG'!F21,IF(AND($E$3="UKG"),'Marks Entry UKG'!F21,""))))</f>
        <v>KHUSHVEER SINGH</v>
      </c>
      <c r="H22" s="406" t="str">
        <f>IF(OR($B22=0,$B22=""),"",IF(AND($E$3="Nursery"),'Marks Entry Nursery'!G21,IF(AND($E$3="LKG"),'Marks Entry LKG'!G21,IF(AND($E$3="UKG"),'Marks Entry UKG'!G21,""))))</f>
        <v>PUSA RAM</v>
      </c>
      <c r="I22" s="406" t="str">
        <f>IF(OR($B22=0,$B22=""),"",IF(AND($E$3="Nursery"),'Marks Entry Nursery'!H21,IF(AND($E$3="LKG"),'Marks Entry LKG'!H21,IF(AND($E$3="UKG"),'Marks Entry UKG'!H21,""))))</f>
        <v>POOJA</v>
      </c>
      <c r="J22" s="228" t="str">
        <f>IF(OR($B22=0,$B22=""),"",IF(AND($E$3="Nursery"),'Marks Entry Nursery'!J21,IF(AND($E$3="LKG"),'Marks Entry LKG'!J21,IF(AND($E$3="UKG"),'Marks Entry UKG'!J21,""))))</f>
        <v>M</v>
      </c>
      <c r="K22" s="228" t="str">
        <f>IF(OR($B22=0,$B22=""),"",IF(AND($E$3="Nursery"),'Marks Entry Nursery'!K21,IF(AND($E$3="LKG"),'Marks Entry LKG'!K21,IF(AND($E$3="UKG"),'Marks Entry UKG'!K21,""))))</f>
        <v>SC</v>
      </c>
      <c r="L22" s="105"/>
      <c r="M22" s="105"/>
      <c r="N22" s="105"/>
      <c r="O22" s="51"/>
      <c r="P22" s="105">
        <f>IF(OR($B22=0,$B22=""),"",IF(AND($E$3="Nursery"),'Marks Entry Nursery'!O21,IF(AND($E$3="LKG"),'Marks Entry LKG'!O21,IF(AND($E$3="UKG"),'Marks Entry UKG'!O21,""))))</f>
        <v>29</v>
      </c>
      <c r="Q22" s="105">
        <f>IF(OR($B22=0,$B22=""),"",IF(AND($E$3="Nursery"),'Marks Entry Nursery'!P21,IF(AND($E$3="LKG"),'Marks Entry LKG'!P21,IF(AND($E$3="UKG"),'Marks Entry UKG'!P21,""))))</f>
        <v>62</v>
      </c>
      <c r="R22" s="54">
        <f t="shared" si="0"/>
        <v>91</v>
      </c>
      <c r="S22" s="51">
        <f t="shared" si="1"/>
        <v>91</v>
      </c>
      <c r="T22" s="105">
        <f>IF(OR($B22=0,$B22=""),"",IF(AND($E$3="Nursery"),'Marks Entry Nursery'!Q21,IF(AND($E$3="LKG"),'Marks Entry LKG'!Q21,IF(AND($E$3="UKG"),'Marks Entry UKG'!Q21,""))))</f>
        <v>24</v>
      </c>
      <c r="U22" s="105">
        <f>IF(OR($B22=0,$B22=""),"",IF(AND($E$3="Nursery"),'Marks Entry Nursery'!R21,IF(AND($E$3="LKG"),'Marks Entry LKG'!R21,IF(AND($E$3="UKG"),'Marks Entry UKG'!R21,""))))</f>
        <v>24</v>
      </c>
      <c r="V22" s="55">
        <f t="shared" si="2"/>
        <v>48</v>
      </c>
      <c r="W22" s="51">
        <f t="shared" si="3"/>
        <v>139</v>
      </c>
      <c r="X22" s="89">
        <f t="shared" si="4"/>
        <v>0</v>
      </c>
      <c r="Y22" s="89">
        <f t="shared" si="5"/>
        <v>200</v>
      </c>
      <c r="Z22" s="89" t="str">
        <f t="shared" si="6"/>
        <v/>
      </c>
      <c r="AA22" s="89" t="str">
        <f t="shared" si="7"/>
        <v>P</v>
      </c>
      <c r="AB22" s="89" t="str">
        <f t="shared" si="8"/>
        <v>I</v>
      </c>
      <c r="AC22" s="93" t="str">
        <f t="shared" si="9"/>
        <v>C</v>
      </c>
      <c r="AD22" s="105"/>
      <c r="AE22" s="105"/>
      <c r="AF22" s="105"/>
      <c r="AG22" s="51"/>
      <c r="AH22" s="105">
        <f>IF(OR($B22=0,$B22=""),"",IF(AND($E$3="Nursery"),'Marks Entry Nursery'!V21,IF(AND($E$3="LKG"),'Marks Entry LKG'!V21,IF(AND($E$3="UKG"),'Marks Entry UKG'!V21,""))))</f>
        <v>14</v>
      </c>
      <c r="AI22" s="105">
        <f>IF(OR($B22=0,$B22=""),"",IF(AND($E$3="Nursery"),'Marks Entry Nursery'!W21,IF(AND($E$3="LKG"),'Marks Entry LKG'!W21,IF(AND($E$3="UKG"),'Marks Entry UKG'!W21,""))))</f>
        <v>32</v>
      </c>
      <c r="AJ22" s="54">
        <f t="shared" si="10"/>
        <v>46</v>
      </c>
      <c r="AK22" s="51">
        <f t="shared" si="11"/>
        <v>46</v>
      </c>
      <c r="AL22" s="105">
        <f>IF(OR($B22=0,$B22=""),"",IF(AND($E$3="Nursery"),'Marks Entry Nursery'!X21,IF(AND($E$3="LKG"),'Marks Entry LKG'!X21,IF(AND($E$3="UKG"),'Marks Entry UKG'!X21,""))))</f>
        <v>10</v>
      </c>
      <c r="AM22" s="105">
        <f>IF(OR($B22=0,$B22=""),"",IF(AND($E$3="Nursery"),'Marks Entry Nursery'!Y21,IF(AND($E$3="LKG"),'Marks Entry LKG'!Y21,IF(AND($E$3="UKG"),'Marks Entry UKG'!Y21,""))))</f>
        <v>30</v>
      </c>
      <c r="AN22" s="55">
        <f t="shared" si="12"/>
        <v>40</v>
      </c>
      <c r="AO22" s="51">
        <f t="shared" si="13"/>
        <v>86</v>
      </c>
      <c r="AP22" s="89">
        <f t="shared" si="14"/>
        <v>0</v>
      </c>
      <c r="AQ22" s="89">
        <f t="shared" si="15"/>
        <v>100</v>
      </c>
      <c r="AR22" s="89" t="str">
        <f t="shared" si="16"/>
        <v/>
      </c>
      <c r="AS22" s="89" t="str">
        <f t="shared" si="17"/>
        <v>P</v>
      </c>
      <c r="AT22" s="89" t="str">
        <f t="shared" si="18"/>
        <v>D</v>
      </c>
      <c r="AU22" s="93" t="str">
        <f t="shared" si="19"/>
        <v>A</v>
      </c>
      <c r="AV22" s="105"/>
      <c r="AW22" s="105"/>
      <c r="AX22" s="105"/>
      <c r="AY22" s="51"/>
      <c r="AZ22" s="105">
        <f>IF(OR($B22=0,$B22=""),"",IF(AND($E$3="Nursery"),'Marks Entry Nursery'!AC21,IF(AND($E$3="LKG"),'Marks Entry LKG'!AC21,IF(AND($E$3="UKG"),'Marks Entry UKG'!AC21,""))))</f>
        <v>22</v>
      </c>
      <c r="BA22" s="105">
        <f>IF(OR($B22=0,$B22=""),"",IF(AND($E$3="Nursery"),'Marks Entry Nursery'!AD21,IF(AND($E$3="LKG"),'Marks Entry LKG'!AD21,IF(AND($E$3="UKG"),'Marks Entry UKG'!AD21,""))))</f>
        <v>64</v>
      </c>
      <c r="BB22" s="54">
        <f t="shared" si="20"/>
        <v>86</v>
      </c>
      <c r="BC22" s="51">
        <f t="shared" si="21"/>
        <v>86</v>
      </c>
      <c r="BD22" s="105">
        <f>IF(OR($B22=0,$B22=""),"",IF(AND($E$3="Nursery"),'Marks Entry Nursery'!AE21,IF(AND($E$3="LKG"),'Marks Entry LKG'!AE21,IF(AND($E$3="UKG"),'Marks Entry UKG'!AE21,""))))</f>
        <v>26</v>
      </c>
      <c r="BE22" s="105">
        <f>IF(OR($B22=0,$B22=""),"",IF(AND($E$3="Nursery"),'Marks Entry Nursery'!AF21,IF(AND($E$3="LKG"),'Marks Entry LKG'!AF21,IF(AND($E$3="UKG"),'Marks Entry UKG'!AF21,""))))</f>
        <v>64</v>
      </c>
      <c r="BF22" s="55">
        <f t="shared" si="22"/>
        <v>90</v>
      </c>
      <c r="BG22" s="51">
        <f t="shared" si="23"/>
        <v>176</v>
      </c>
      <c r="BH22" s="89">
        <f t="shared" si="24"/>
        <v>0</v>
      </c>
      <c r="BI22" s="89">
        <f t="shared" si="25"/>
        <v>200</v>
      </c>
      <c r="BJ22" s="89" t="str">
        <f t="shared" si="26"/>
        <v/>
      </c>
      <c r="BK22" s="89" t="str">
        <f t="shared" si="27"/>
        <v>P</v>
      </c>
      <c r="BL22" s="89" t="str">
        <f t="shared" si="28"/>
        <v>D</v>
      </c>
      <c r="BM22" s="93" t="str">
        <f t="shared" si="29"/>
        <v>A</v>
      </c>
      <c r="BN22" s="105"/>
      <c r="BO22" s="105"/>
      <c r="BP22" s="105"/>
      <c r="BQ22" s="51"/>
      <c r="BR22" s="105">
        <f>IF(OR($B22=0,$B22=""),"",IF(AND($E$3="Nursery"),'Marks Entry Nursery'!AJ21,IF(AND($E$3="LKG"),'Marks Entry LKG'!AJ21,IF(AND($E$3="UKG"),'Marks Entry UKG'!AJ21,""))))</f>
        <v>42</v>
      </c>
      <c r="BS22" s="105">
        <f>IF(OR($B22=0,$B22=""),"",IF(AND($E$3="Nursery"),'Marks Entry Nursery'!AK21,IF(AND($E$3="LKG"),'Marks Entry LKG'!AK21,IF(AND($E$3="UKG"),'Marks Entry UKG'!AK21,""))))</f>
        <v>0</v>
      </c>
      <c r="BT22" s="54">
        <f t="shared" si="30"/>
        <v>42</v>
      </c>
      <c r="BU22" s="51">
        <f t="shared" si="31"/>
        <v>42</v>
      </c>
      <c r="BV22" s="105">
        <f>IF(OR($B22=0,$B22=""),"",IF(AND($E$3="Nursery"),'Marks Entry Nursery'!AL21,IF(AND($E$3="LKG"),'Marks Entry LKG'!AL21,IF(AND($E$3="UKG"),'Marks Entry UKG'!AL21,""))))</f>
        <v>49</v>
      </c>
      <c r="BW22" s="105">
        <f>IF(OR($B22=0,$B22=""),"",IF(AND($E$3="Nursery"),'Marks Entry Nursery'!AM21,IF(AND($E$3="LKG"),'Marks Entry LKG'!AM21,IF(AND($E$3="UKG"),'Marks Entry UKG'!AM21,""))))</f>
        <v>0</v>
      </c>
      <c r="BX22" s="55">
        <f t="shared" si="32"/>
        <v>49</v>
      </c>
      <c r="BY22" s="51">
        <f t="shared" si="33"/>
        <v>91</v>
      </c>
      <c r="BZ22" s="89">
        <f t="shared" si="34"/>
        <v>0</v>
      </c>
      <c r="CA22" s="89">
        <f t="shared" si="35"/>
        <v>100</v>
      </c>
      <c r="CB22" s="89" t="str">
        <f t="shared" si="36"/>
        <v/>
      </c>
      <c r="CC22" s="89" t="str">
        <f t="shared" si="37"/>
        <v>P</v>
      </c>
      <c r="CD22" s="89" t="str">
        <f t="shared" si="38"/>
        <v>D</v>
      </c>
      <c r="CE22" s="93" t="str">
        <f t="shared" si="39"/>
        <v>A</v>
      </c>
      <c r="CF22" s="105" t="str">
        <f>IF(OR($B22=0,$B22=""),"",IF(AND($E$3="Nursery"),'Marks Entry Nursery'!AN21,IF(AND($E$3="LKG"),'Marks Entry LKG'!AN21,IF(AND($E$3="UKG"),'Marks Entry UKG'!AN21,""))))</f>
        <v>ML</v>
      </c>
      <c r="CG22" s="105" t="str">
        <f>IF(OR($B22=0,$B22=""),"",IF(AND($E$3="Nursery"),'Marks Entry Nursery'!AO21,IF(AND($E$3="LKG"),'Marks Entry LKG'!AO21,IF(AND($E$3="UKG"),'Marks Entry UKG'!AO21,""))))</f>
        <v>ML</v>
      </c>
      <c r="CH22" s="106">
        <f t="shared" si="40"/>
        <v>0</v>
      </c>
      <c r="CI22" s="107">
        <f t="shared" si="41"/>
        <v>50</v>
      </c>
      <c r="CJ22" s="107" t="str">
        <f t="shared" si="42"/>
        <v/>
      </c>
      <c r="CK22" s="107" t="str">
        <f t="shared" si="43"/>
        <v/>
      </c>
      <c r="CL22" s="92" t="str">
        <f t="shared" si="44"/>
        <v/>
      </c>
      <c r="CM22" s="105">
        <f>IF(OR($B22=0,$B22=""),"",IF(AND($E$3="Nursery"),'Marks Entry Nursery'!AP21,IF(AND($E$3="LKG"),'Marks Entry LKG'!AP21,IF(AND($E$3="UKG"),'Marks Entry UKG'!AP21,""))))</f>
        <v>0</v>
      </c>
      <c r="CN22" s="105">
        <f>IF(OR($B22=0,$B22=""),"",IF(AND($E$3="Nursery"),'Marks Entry Nursery'!AQ21,IF(AND($E$3="LKG"),'Marks Entry LKG'!AQ21,IF(AND($E$3="UKG"),'Marks Entry UKG'!AQ21,""))))</f>
        <v>20</v>
      </c>
      <c r="CO22" s="106">
        <f t="shared" si="45"/>
        <v>20</v>
      </c>
      <c r="CP22" s="107">
        <f t="shared" si="46"/>
        <v>0</v>
      </c>
      <c r="CQ22" s="107">
        <f t="shared" si="47"/>
        <v>50</v>
      </c>
      <c r="CR22" s="107" t="str">
        <f t="shared" si="48"/>
        <v>P</v>
      </c>
      <c r="CS22" s="92" t="str">
        <f t="shared" si="49"/>
        <v>D</v>
      </c>
      <c r="CT22" s="105">
        <f>IF(OR($B22=0,$B22=""),"",IF(AND($E$3="Nursery"),'Marks Entry Nursery'!AR21,IF(AND($E$3="LKG"),'Marks Entry LKG'!AR21,IF(AND($E$3="UKG"),'Marks Entry UKG'!AR21,""))))</f>
        <v>47</v>
      </c>
      <c r="CU22" s="105">
        <f>IF(OR($B22=0,$B22=""),"",IF(AND($E$3="Nursery"),'Marks Entry Nursery'!AS21,IF(AND($E$3="LKG"),'Marks Entry LKG'!AS21,IF(AND($E$3="UKG"),'Marks Entry UKG'!AS21,""))))</f>
        <v>0</v>
      </c>
      <c r="CV22" s="106">
        <f t="shared" si="50"/>
        <v>47</v>
      </c>
      <c r="CW22" s="107">
        <f t="shared" si="51"/>
        <v>0</v>
      </c>
      <c r="CX22" s="107">
        <f t="shared" si="52"/>
        <v>100</v>
      </c>
      <c r="CY22" s="107" t="str">
        <f t="shared" si="53"/>
        <v>P</v>
      </c>
      <c r="CZ22" s="92" t="str">
        <f t="shared" si="54"/>
        <v>C</v>
      </c>
      <c r="DA22" s="105">
        <f>IF(OR($B22=0,$B22=""),"",IF(AND($E$3="Nursery"),'Marks Entry Nursery'!AT21,IF(AND($E$3="LKG"),'Marks Entry LKG'!AT21,IF(AND($E$3="UKG"),'Marks Entry UKG'!AT21,""))))</f>
        <v>0</v>
      </c>
      <c r="DB22" s="105">
        <f>IF(OR($B22=0,$B22=""),"",IF(AND($E$3="Nursery"),'Marks Entry Nursery'!AU21,IF(AND($E$3="LKG"),'Marks Entry LKG'!AU21,IF(AND($E$3="UKG"),'Marks Entry UKG'!AU21,""))))</f>
        <v>0</v>
      </c>
      <c r="DC22" s="356">
        <f t="shared" si="55"/>
        <v>0</v>
      </c>
      <c r="DD22" s="93" t="str">
        <f t="shared" si="56"/>
        <v/>
      </c>
      <c r="DE22" s="105">
        <f>IF(OR($B22=0,$B22=""),"",IF(AND($E$3="Nursery"),'Marks Entry Nursery'!AV21,IF(AND($E$3="LKG"),'Marks Entry LKG'!AV21,IF(AND($E$3="UKG"),'Marks Entry UKG'!AV21,""))))</f>
        <v>0</v>
      </c>
      <c r="DF22" s="105">
        <f>IF(OR($B22=0,$B22=""),"",IF(AND($E$3="Nursery"),'Marks Entry Nursery'!AW21,IF(AND($E$3="LKG"),'Marks Entry LKG'!AW21,IF(AND($E$3="UKG"),'Marks Entry UKG'!AW21,""))))</f>
        <v>0</v>
      </c>
      <c r="DG22" s="356">
        <f t="shared" si="57"/>
        <v>0</v>
      </c>
      <c r="DH22" s="93" t="str">
        <f t="shared" si="58"/>
        <v/>
      </c>
      <c r="DI22" s="63">
        <f t="shared" si="59"/>
        <v>401</v>
      </c>
      <c r="DJ22" s="358">
        <f t="shared" si="60"/>
        <v>80.2</v>
      </c>
      <c r="DK22" s="67" t="str">
        <f t="shared" si="61"/>
        <v>I</v>
      </c>
      <c r="DL22" s="68">
        <f t="shared" si="62"/>
        <v>13.999999999999998</v>
      </c>
      <c r="DM22" s="386" t="str">
        <f>IFERROR(IF(B22="NSO","NSO",IF(OR(D22="",G22="",F22="",B22="",DI22=0),"",IF('Master sheet'!$D$14="Hindi","कक्षोंन्नति","Promoted"))),"")</f>
        <v>कक्षोंन्नति</v>
      </c>
      <c r="DN22" s="42">
        <f>IF(OR(B22=0,B22=""),"",IF(AND($E$3="Nursery"),'Marks Entry Nursery'!AX21,IF(AND($E$3="LKG"),'Marks Entry LKG'!AX21,IF(AND($E$3="UKG"),'Marks Entry UKG'!AX21,""))))</f>
        <v>220</v>
      </c>
      <c r="DO22" s="42">
        <f>IF(OR(B22=0,B22=""),"",IF(AND($E$3="Nursery"),'Marks Entry Nursery'!AY21,IF(AND($E$3="LKG"),'Marks Entry LKG'!AY21,IF(AND($E$3="UKG"),'Marks Entry UKG'!AY21,""))))</f>
        <v>4</v>
      </c>
      <c r="DP22" s="213" t="str">
        <f t="shared" si="63"/>
        <v>B</v>
      </c>
      <c r="DQ22" s="43"/>
      <c r="DX22" s="44">
        <f>IF(AND($E$3="Nursery"),'Marks Entry Nursery'!I21,IF(AND($E$3="LKG"),'Marks Entry LKG'!I21,IF(AND($E$3="UKG"),'Marks Entry UKG'!I21,"")))</f>
        <v>315</v>
      </c>
    </row>
    <row r="23" spans="1:128" ht="18.95" customHeight="1">
      <c r="A23" s="56">
        <v>16</v>
      </c>
      <c r="B23" s="260">
        <f>IF(OR(DX23=0,DX23=""),"",IF(AND($E$3="Nursery"),'Marks Entry Nursery'!I22,IF(AND($E$3="LKG"),'Marks Entry LKG'!I22,IF(AND($E$3="UKG"),'Marks Entry UKG'!I22,""))))</f>
        <v>316</v>
      </c>
      <c r="C23" s="57" t="str">
        <f>IF(OR($B23=0,$B23=""),"",IF(AND($E$3="Nursery"),'Marks Entry Nursery'!B22,IF(AND($E$3="LKG"),'Marks Entry LKG'!B22,IF(AND($E$3="UKG"),'Marks Entry UKG'!B22,""))))</f>
        <v>PP+5</v>
      </c>
      <c r="D23" s="57" t="str">
        <f>IF(OR($B23=0,$B23=""),"",IF(AND($E$3="Nursery"),'Marks Entry Nursery'!C22,IF(AND($E$3="LKG"),'Marks Entry LKG'!C22,IF(AND($E$3="UKG"),'Marks Entry UKG'!C22,""))))</f>
        <v>A</v>
      </c>
      <c r="E23" s="401" t="str">
        <f>IF(OR(B23=0,B23=""),"",IF(AND($E$3="Nursery"),'Marks Entry Nursery'!E22,IF(AND($E$3="LKG"),'Marks Entry LKG'!E22,IF(AND($E$3="UKG"),'Marks Entry UKG'!E22,""))))</f>
        <v>21-01-2016</v>
      </c>
      <c r="F23" s="259">
        <f>IF(OR(B23=0,B23=""),"",IF(AND($E$3="Nursery"),'Marks Entry Nursery'!D22,IF(AND($E$3="LKG"),'Marks Entry LKG'!D22,IF(AND($E$3="UKG"),'Marks Entry UKG'!D22,""))))</f>
        <v>940</v>
      </c>
      <c r="G23" s="406" t="str">
        <f>IF(OR($B23=0,$B23=""),"",IF(AND($E$3="Nursery"),'Marks Entry Nursery'!F22,IF(AND($E$3="LKG"),'Marks Entry LKG'!F22,IF(AND($E$3="UKG"),'Marks Entry UKG'!F22,""))))</f>
        <v>KINJAL SAINI</v>
      </c>
      <c r="H23" s="406" t="str">
        <f>IF(OR($B23=0,$B23=""),"",IF(AND($E$3="Nursery"),'Marks Entry Nursery'!G22,IF(AND($E$3="LKG"),'Marks Entry LKG'!G22,IF(AND($E$3="UKG"),'Marks Entry UKG'!G22,""))))</f>
        <v>DURGESH CHAND BAGRI</v>
      </c>
      <c r="I23" s="406" t="str">
        <f>IF(OR($B23=0,$B23=""),"",IF(AND($E$3="Nursery"),'Marks Entry Nursery'!H22,IF(AND($E$3="LKG"),'Marks Entry LKG'!H22,IF(AND($E$3="UKG"),'Marks Entry UKG'!H22,""))))</f>
        <v>PUSHPA DEVI</v>
      </c>
      <c r="J23" s="228" t="str">
        <f>IF(OR($B23=0,$B23=""),"",IF(AND($E$3="Nursery"),'Marks Entry Nursery'!J22,IF(AND($E$3="LKG"),'Marks Entry LKG'!J22,IF(AND($E$3="UKG"),'Marks Entry UKG'!J22,""))))</f>
        <v>F</v>
      </c>
      <c r="K23" s="228" t="str">
        <f>IF(OR($B23=0,$B23=""),"",IF(AND($E$3="Nursery"),'Marks Entry Nursery'!K22,IF(AND($E$3="LKG"),'Marks Entry LKG'!K22,IF(AND($E$3="UKG"),'Marks Entry UKG'!K22,""))))</f>
        <v>OBC</v>
      </c>
      <c r="L23" s="105"/>
      <c r="M23" s="105"/>
      <c r="N23" s="105"/>
      <c r="O23" s="51"/>
      <c r="P23" s="105">
        <f>IF(OR($B23=0,$B23=""),"",IF(AND($E$3="Nursery"),'Marks Entry Nursery'!O22,IF(AND($E$3="LKG"),'Marks Entry LKG'!O22,IF(AND($E$3="UKG"),'Marks Entry UKG'!O22,""))))</f>
        <v>29</v>
      </c>
      <c r="Q23" s="105">
        <f>IF(OR($B23=0,$B23=""),"",IF(AND($E$3="Nursery"),'Marks Entry Nursery'!P22,IF(AND($E$3="LKG"),'Marks Entry LKG'!P22,IF(AND($E$3="UKG"),'Marks Entry UKG'!P22,""))))</f>
        <v>50</v>
      </c>
      <c r="R23" s="54">
        <f t="shared" si="0"/>
        <v>79</v>
      </c>
      <c r="S23" s="51">
        <f t="shared" si="1"/>
        <v>79</v>
      </c>
      <c r="T23" s="105">
        <f>IF(OR($B23=0,$B23=""),"",IF(AND($E$3="Nursery"),'Marks Entry Nursery'!Q22,IF(AND($E$3="LKG"),'Marks Entry LKG'!Q22,IF(AND($E$3="UKG"),'Marks Entry UKG'!Q22,""))))</f>
        <v>24</v>
      </c>
      <c r="U23" s="105">
        <f>IF(OR($B23=0,$B23=""),"",IF(AND($E$3="Nursery"),'Marks Entry Nursery'!R22,IF(AND($E$3="LKG"),'Marks Entry LKG'!R22,IF(AND($E$3="UKG"),'Marks Entry UKG'!R22,""))))</f>
        <v>21</v>
      </c>
      <c r="V23" s="55">
        <f t="shared" si="2"/>
        <v>45</v>
      </c>
      <c r="W23" s="51">
        <f t="shared" si="3"/>
        <v>124</v>
      </c>
      <c r="X23" s="89">
        <f t="shared" si="4"/>
        <v>0</v>
      </c>
      <c r="Y23" s="89">
        <f t="shared" si="5"/>
        <v>200</v>
      </c>
      <c r="Z23" s="89" t="str">
        <f t="shared" si="6"/>
        <v/>
      </c>
      <c r="AA23" s="89" t="str">
        <f t="shared" si="7"/>
        <v>P</v>
      </c>
      <c r="AB23" s="89" t="str">
        <f t="shared" si="8"/>
        <v>I</v>
      </c>
      <c r="AC23" s="93" t="str">
        <f t="shared" si="9"/>
        <v>C</v>
      </c>
      <c r="AD23" s="105"/>
      <c r="AE23" s="105"/>
      <c r="AF23" s="105"/>
      <c r="AG23" s="51"/>
      <c r="AH23" s="105">
        <f>IF(OR($B23=0,$B23=""),"",IF(AND($E$3="Nursery"),'Marks Entry Nursery'!V22,IF(AND($E$3="LKG"),'Marks Entry LKG'!V22,IF(AND($E$3="UKG"),'Marks Entry UKG'!V22,""))))</f>
        <v>14</v>
      </c>
      <c r="AI23" s="105">
        <f>IF(OR($B23=0,$B23=""),"",IF(AND($E$3="Nursery"),'Marks Entry Nursery'!W22,IF(AND($E$3="LKG"),'Marks Entry LKG'!W22,IF(AND($E$3="UKG"),'Marks Entry UKG'!W22,""))))</f>
        <v>32</v>
      </c>
      <c r="AJ23" s="54">
        <f t="shared" si="10"/>
        <v>46</v>
      </c>
      <c r="AK23" s="51">
        <f t="shared" si="11"/>
        <v>46</v>
      </c>
      <c r="AL23" s="105">
        <f>IF(OR($B23=0,$B23=""),"",IF(AND($E$3="Nursery"),'Marks Entry Nursery'!X22,IF(AND($E$3="LKG"),'Marks Entry LKG'!X22,IF(AND($E$3="UKG"),'Marks Entry UKG'!X22,""))))</f>
        <v>10</v>
      </c>
      <c r="AM23" s="105">
        <f>IF(OR($B23=0,$B23=""),"",IF(AND($E$3="Nursery"),'Marks Entry Nursery'!Y22,IF(AND($E$3="LKG"),'Marks Entry LKG'!Y22,IF(AND($E$3="UKG"),'Marks Entry UKG'!Y22,""))))</f>
        <v>32</v>
      </c>
      <c r="AN23" s="55">
        <f t="shared" si="12"/>
        <v>42</v>
      </c>
      <c r="AO23" s="51">
        <f t="shared" si="13"/>
        <v>88</v>
      </c>
      <c r="AP23" s="89">
        <f t="shared" si="14"/>
        <v>0</v>
      </c>
      <c r="AQ23" s="89">
        <f t="shared" si="15"/>
        <v>100</v>
      </c>
      <c r="AR23" s="89" t="str">
        <f t="shared" si="16"/>
        <v/>
      </c>
      <c r="AS23" s="89" t="str">
        <f t="shared" si="17"/>
        <v>P</v>
      </c>
      <c r="AT23" s="89" t="str">
        <f t="shared" si="18"/>
        <v>D</v>
      </c>
      <c r="AU23" s="93" t="str">
        <f t="shared" si="19"/>
        <v>A</v>
      </c>
      <c r="AV23" s="105"/>
      <c r="AW23" s="105"/>
      <c r="AX23" s="105"/>
      <c r="AY23" s="51"/>
      <c r="AZ23" s="105">
        <f>IF(OR($B23=0,$B23=""),"",IF(AND($E$3="Nursery"),'Marks Entry Nursery'!AC22,IF(AND($E$3="LKG"),'Marks Entry LKG'!AC22,IF(AND($E$3="UKG"),'Marks Entry UKG'!AC22,""))))</f>
        <v>22</v>
      </c>
      <c r="BA23" s="105">
        <f>IF(OR($B23=0,$B23=""),"",IF(AND($E$3="Nursery"),'Marks Entry Nursery'!AD22,IF(AND($E$3="LKG"),'Marks Entry LKG'!AD22,IF(AND($E$3="UKG"),'Marks Entry UKG'!AD22,""))))</f>
        <v>64</v>
      </c>
      <c r="BB23" s="54">
        <f t="shared" si="20"/>
        <v>86</v>
      </c>
      <c r="BC23" s="51">
        <f t="shared" si="21"/>
        <v>86</v>
      </c>
      <c r="BD23" s="105">
        <f>IF(OR($B23=0,$B23=""),"",IF(AND($E$3="Nursery"),'Marks Entry Nursery'!AE22,IF(AND($E$3="LKG"),'Marks Entry LKG'!AE22,IF(AND($E$3="UKG"),'Marks Entry UKG'!AE22,""))))</f>
        <v>28</v>
      </c>
      <c r="BE23" s="105">
        <f>IF(OR($B23=0,$B23=""),"",IF(AND($E$3="Nursery"),'Marks Entry Nursery'!AF22,IF(AND($E$3="LKG"),'Marks Entry LKG'!AF22,IF(AND($E$3="UKG"),'Marks Entry UKG'!AF22,""))))</f>
        <v>69</v>
      </c>
      <c r="BF23" s="55">
        <f t="shared" si="22"/>
        <v>97</v>
      </c>
      <c r="BG23" s="51">
        <f t="shared" si="23"/>
        <v>183</v>
      </c>
      <c r="BH23" s="89">
        <f t="shared" si="24"/>
        <v>0</v>
      </c>
      <c r="BI23" s="89">
        <f t="shared" si="25"/>
        <v>200</v>
      </c>
      <c r="BJ23" s="89" t="str">
        <f t="shared" si="26"/>
        <v/>
      </c>
      <c r="BK23" s="89" t="str">
        <f t="shared" si="27"/>
        <v>P</v>
      </c>
      <c r="BL23" s="89" t="str">
        <f t="shared" si="28"/>
        <v>D</v>
      </c>
      <c r="BM23" s="93" t="str">
        <f t="shared" si="29"/>
        <v>A</v>
      </c>
      <c r="BN23" s="105"/>
      <c r="BO23" s="105"/>
      <c r="BP23" s="105"/>
      <c r="BQ23" s="51"/>
      <c r="BR23" s="105">
        <f>IF(OR($B23=0,$B23=""),"",IF(AND($E$3="Nursery"),'Marks Entry Nursery'!AJ22,IF(AND($E$3="LKG"),'Marks Entry LKG'!AJ22,IF(AND($E$3="UKG"),'Marks Entry UKG'!AJ22,""))))</f>
        <v>41</v>
      </c>
      <c r="BS23" s="105">
        <f>IF(OR($B23=0,$B23=""),"",IF(AND($E$3="Nursery"),'Marks Entry Nursery'!AK22,IF(AND($E$3="LKG"),'Marks Entry LKG'!AK22,IF(AND($E$3="UKG"),'Marks Entry UKG'!AK22,""))))</f>
        <v>0</v>
      </c>
      <c r="BT23" s="54">
        <f t="shared" si="30"/>
        <v>41</v>
      </c>
      <c r="BU23" s="51">
        <f t="shared" si="31"/>
        <v>41</v>
      </c>
      <c r="BV23" s="105">
        <f>IF(OR($B23=0,$B23=""),"",IF(AND($E$3="Nursery"),'Marks Entry Nursery'!AL22,IF(AND($E$3="LKG"),'Marks Entry LKG'!AL22,IF(AND($E$3="UKG"),'Marks Entry UKG'!AL22,""))))</f>
        <v>48</v>
      </c>
      <c r="BW23" s="105">
        <f>IF(OR($B23=0,$B23=""),"",IF(AND($E$3="Nursery"),'Marks Entry Nursery'!AM22,IF(AND($E$3="LKG"),'Marks Entry LKG'!AM22,IF(AND($E$3="UKG"),'Marks Entry UKG'!AM22,""))))</f>
        <v>0</v>
      </c>
      <c r="BX23" s="55">
        <f t="shared" si="32"/>
        <v>48</v>
      </c>
      <c r="BY23" s="51">
        <f t="shared" si="33"/>
        <v>89</v>
      </c>
      <c r="BZ23" s="89">
        <f t="shared" si="34"/>
        <v>0</v>
      </c>
      <c r="CA23" s="89">
        <f t="shared" si="35"/>
        <v>100</v>
      </c>
      <c r="CB23" s="89" t="str">
        <f t="shared" si="36"/>
        <v/>
      </c>
      <c r="CC23" s="89" t="str">
        <f t="shared" si="37"/>
        <v>P</v>
      </c>
      <c r="CD23" s="89" t="str">
        <f t="shared" si="38"/>
        <v>D</v>
      </c>
      <c r="CE23" s="93" t="str">
        <f t="shared" si="39"/>
        <v>A</v>
      </c>
      <c r="CF23" s="105" t="str">
        <f>IF(OR($B23=0,$B23=""),"",IF(AND($E$3="Nursery"),'Marks Entry Nursery'!AN22,IF(AND($E$3="LKG"),'Marks Entry LKG'!AN22,IF(AND($E$3="UKG"),'Marks Entry UKG'!AN22,""))))</f>
        <v>NA</v>
      </c>
      <c r="CG23" s="105" t="str">
        <f>IF(OR($B23=0,$B23=""),"",IF(AND($E$3="Nursery"),'Marks Entry Nursery'!AO22,IF(AND($E$3="LKG"),'Marks Entry LKG'!AO22,IF(AND($E$3="UKG"),'Marks Entry UKG'!AO22,""))))</f>
        <v>NA</v>
      </c>
      <c r="CH23" s="106">
        <f t="shared" si="40"/>
        <v>0</v>
      </c>
      <c r="CI23" s="107">
        <f t="shared" si="41"/>
        <v>0</v>
      </c>
      <c r="CJ23" s="107" t="str">
        <f t="shared" si="42"/>
        <v/>
      </c>
      <c r="CK23" s="107" t="str">
        <f t="shared" si="43"/>
        <v/>
      </c>
      <c r="CL23" s="92" t="str">
        <f t="shared" si="44"/>
        <v/>
      </c>
      <c r="CM23" s="105">
        <f>IF(OR($B23=0,$B23=""),"",IF(AND($E$3="Nursery"),'Marks Entry Nursery'!AP22,IF(AND($E$3="LKG"),'Marks Entry LKG'!AP22,IF(AND($E$3="UKG"),'Marks Entry UKG'!AP22,""))))</f>
        <v>0</v>
      </c>
      <c r="CN23" s="105">
        <f>IF(OR($B23=0,$B23=""),"",IF(AND($E$3="Nursery"),'Marks Entry Nursery'!AQ22,IF(AND($E$3="LKG"),'Marks Entry LKG'!AQ22,IF(AND($E$3="UKG"),'Marks Entry UKG'!AQ22,""))))</f>
        <v>21</v>
      </c>
      <c r="CO23" s="106">
        <f t="shared" si="45"/>
        <v>21</v>
      </c>
      <c r="CP23" s="107">
        <f t="shared" si="46"/>
        <v>0</v>
      </c>
      <c r="CQ23" s="107">
        <f t="shared" si="47"/>
        <v>50</v>
      </c>
      <c r="CR23" s="107" t="str">
        <f t="shared" si="48"/>
        <v>P</v>
      </c>
      <c r="CS23" s="92" t="str">
        <f t="shared" si="49"/>
        <v>C</v>
      </c>
      <c r="CT23" s="105">
        <f>IF(OR($B23=0,$B23=""),"",IF(AND($E$3="Nursery"),'Marks Entry Nursery'!AR22,IF(AND($E$3="LKG"),'Marks Entry LKG'!AR22,IF(AND($E$3="UKG"),'Marks Entry UKG'!AR22,""))))</f>
        <v>48</v>
      </c>
      <c r="CU23" s="105">
        <f>IF(OR($B23=0,$B23=""),"",IF(AND($E$3="Nursery"),'Marks Entry Nursery'!AS22,IF(AND($E$3="LKG"),'Marks Entry LKG'!AS22,IF(AND($E$3="UKG"),'Marks Entry UKG'!AS22,""))))</f>
        <v>0</v>
      </c>
      <c r="CV23" s="106">
        <f t="shared" si="50"/>
        <v>48</v>
      </c>
      <c r="CW23" s="107">
        <f t="shared" si="51"/>
        <v>0</v>
      </c>
      <c r="CX23" s="107">
        <f t="shared" si="52"/>
        <v>100</v>
      </c>
      <c r="CY23" s="107" t="str">
        <f t="shared" si="53"/>
        <v>P</v>
      </c>
      <c r="CZ23" s="92" t="str">
        <f t="shared" si="54"/>
        <v>C</v>
      </c>
      <c r="DA23" s="105">
        <f>IF(OR($B23=0,$B23=""),"",IF(AND($E$3="Nursery"),'Marks Entry Nursery'!AT22,IF(AND($E$3="LKG"),'Marks Entry LKG'!AT22,IF(AND($E$3="UKG"),'Marks Entry UKG'!AT22,""))))</f>
        <v>0</v>
      </c>
      <c r="DB23" s="105">
        <f>IF(OR($B23=0,$B23=""),"",IF(AND($E$3="Nursery"),'Marks Entry Nursery'!AU22,IF(AND($E$3="LKG"),'Marks Entry LKG'!AU22,IF(AND($E$3="UKG"),'Marks Entry UKG'!AU22,""))))</f>
        <v>0</v>
      </c>
      <c r="DC23" s="356">
        <f t="shared" si="55"/>
        <v>0</v>
      </c>
      <c r="DD23" s="93" t="str">
        <f t="shared" si="56"/>
        <v/>
      </c>
      <c r="DE23" s="105">
        <f>IF(OR($B23=0,$B23=""),"",IF(AND($E$3="Nursery"),'Marks Entry Nursery'!AV22,IF(AND($E$3="LKG"),'Marks Entry LKG'!AV22,IF(AND($E$3="UKG"),'Marks Entry UKG'!AV22,""))))</f>
        <v>0</v>
      </c>
      <c r="DF23" s="105">
        <f>IF(OR($B23=0,$B23=""),"",IF(AND($E$3="Nursery"),'Marks Entry Nursery'!AW22,IF(AND($E$3="LKG"),'Marks Entry LKG'!AW22,IF(AND($E$3="UKG"),'Marks Entry UKG'!AW22,""))))</f>
        <v>0</v>
      </c>
      <c r="DG23" s="356">
        <f t="shared" si="57"/>
        <v>0</v>
      </c>
      <c r="DH23" s="93" t="str">
        <f t="shared" si="58"/>
        <v/>
      </c>
      <c r="DI23" s="63">
        <f t="shared" si="59"/>
        <v>395</v>
      </c>
      <c r="DJ23" s="358">
        <f t="shared" si="60"/>
        <v>79</v>
      </c>
      <c r="DK23" s="67" t="str">
        <f t="shared" si="61"/>
        <v>I</v>
      </c>
      <c r="DL23" s="68">
        <f t="shared" si="62"/>
        <v>17.000000000000298</v>
      </c>
      <c r="DM23" s="386" t="str">
        <f>IFERROR(IF(B23="NSO","NSO",IF(OR(D23="",G23="",F23="",B23="",DI23=0),"",IF('Master sheet'!$D$14="Hindi","कक्षोंन्नति","Promoted"))),"")</f>
        <v>कक्षोंन्नति</v>
      </c>
      <c r="DN23" s="42">
        <f>IF(OR(B23=0,B23=""),"",IF(AND($E$3="Nursery"),'Marks Entry Nursery'!AX22,IF(AND($E$3="LKG"),'Marks Entry LKG'!AX22,IF(AND($E$3="UKG"),'Marks Entry UKG'!AX22,""))))</f>
        <v>220</v>
      </c>
      <c r="DO23" s="42">
        <f>IF(OR(B23=0,B23=""),"",IF(AND($E$3="Nursery"),'Marks Entry Nursery'!AY22,IF(AND($E$3="LKG"),'Marks Entry LKG'!AY22,IF(AND($E$3="UKG"),'Marks Entry UKG'!AY22,""))))</f>
        <v>26</v>
      </c>
      <c r="DP23" s="213" t="str">
        <f t="shared" si="63"/>
        <v>B</v>
      </c>
      <c r="DQ23" s="43"/>
      <c r="DX23" s="44">
        <f>IF(AND($E$3="Nursery"),'Marks Entry Nursery'!I22,IF(AND($E$3="LKG"),'Marks Entry LKG'!I22,IF(AND($E$3="UKG"),'Marks Entry UKG'!I22,"")))</f>
        <v>316</v>
      </c>
    </row>
    <row r="24" spans="1:128" ht="18.95" customHeight="1">
      <c r="A24" s="56">
        <v>17</v>
      </c>
      <c r="B24" s="260">
        <f>IF(OR(DX24=0,DX24=""),"",IF(AND($E$3="Nursery"),'Marks Entry Nursery'!I23,IF(AND($E$3="LKG"),'Marks Entry LKG'!I23,IF(AND($E$3="UKG"),'Marks Entry UKG'!I23,""))))</f>
        <v>317</v>
      </c>
      <c r="C24" s="57" t="str">
        <f>IF(OR($B24=0,$B24=""),"",IF(AND($E$3="Nursery"),'Marks Entry Nursery'!B23,IF(AND($E$3="LKG"),'Marks Entry LKG'!B23,IF(AND($E$3="UKG"),'Marks Entry UKG'!B23,""))))</f>
        <v>PP+5</v>
      </c>
      <c r="D24" s="57" t="str">
        <f>IF(OR($B24=0,$B24=""),"",IF(AND($E$3="Nursery"),'Marks Entry Nursery'!C23,IF(AND($E$3="LKG"),'Marks Entry LKG'!C23,IF(AND($E$3="UKG"),'Marks Entry UKG'!C23,""))))</f>
        <v>A</v>
      </c>
      <c r="E24" s="401" t="str">
        <f>IF(OR(B24=0,B24=""),"",IF(AND($E$3="Nursery"),'Marks Entry Nursery'!E23,IF(AND($E$3="LKG"),'Marks Entry LKG'!E23,IF(AND($E$3="UKG"),'Marks Entry UKG'!E23,""))))</f>
        <v>14-02-2016</v>
      </c>
      <c r="F24" s="259">
        <f>IF(OR(B24=0,B24=""),"",IF(AND($E$3="Nursery"),'Marks Entry Nursery'!D23,IF(AND($E$3="LKG"),'Marks Entry LKG'!D23,IF(AND($E$3="UKG"),'Marks Entry UKG'!D23,""))))</f>
        <v>924</v>
      </c>
      <c r="G24" s="406" t="str">
        <f>IF(OR($B24=0,$B24=""),"",IF(AND($E$3="Nursery"),'Marks Entry Nursery'!F23,IF(AND($E$3="LKG"),'Marks Entry LKG'!F23,IF(AND($E$3="UKG"),'Marks Entry UKG'!F23,""))))</f>
        <v>LUCKY PRAJAPATI</v>
      </c>
      <c r="H24" s="406" t="str">
        <f>IF(OR($B24=0,$B24=""),"",IF(AND($E$3="Nursery"),'Marks Entry Nursery'!G23,IF(AND($E$3="LKG"),'Marks Entry LKG'!G23,IF(AND($E$3="UKG"),'Marks Entry UKG'!G23,""))))</f>
        <v>NAR SINGH</v>
      </c>
      <c r="I24" s="406" t="str">
        <f>IF(OR($B24=0,$B24=""),"",IF(AND($E$3="Nursery"),'Marks Entry Nursery'!H23,IF(AND($E$3="LKG"),'Marks Entry LKG'!H23,IF(AND($E$3="UKG"),'Marks Entry UKG'!H23,""))))</f>
        <v>BHAWNA</v>
      </c>
      <c r="J24" s="228" t="str">
        <f>IF(OR($B24=0,$B24=""),"",IF(AND($E$3="Nursery"),'Marks Entry Nursery'!J23,IF(AND($E$3="LKG"),'Marks Entry LKG'!J23,IF(AND($E$3="UKG"),'Marks Entry UKG'!J23,""))))</f>
        <v>M</v>
      </c>
      <c r="K24" s="228" t="str">
        <f>IF(OR($B24=0,$B24=""),"",IF(AND($E$3="Nursery"),'Marks Entry Nursery'!K23,IF(AND($E$3="LKG"),'Marks Entry LKG'!K23,IF(AND($E$3="UKG"),'Marks Entry UKG'!K23,""))))</f>
        <v>OBC</v>
      </c>
      <c r="L24" s="105"/>
      <c r="M24" s="105"/>
      <c r="N24" s="105"/>
      <c r="O24" s="51"/>
      <c r="P24" s="105">
        <f>IF(OR($B24=0,$B24=""),"",IF(AND($E$3="Nursery"),'Marks Entry Nursery'!O23,IF(AND($E$3="LKG"),'Marks Entry LKG'!O23,IF(AND($E$3="UKG"),'Marks Entry UKG'!O23,""))))</f>
        <v>29</v>
      </c>
      <c r="Q24" s="105">
        <f>IF(OR($B24=0,$B24=""),"",IF(AND($E$3="Nursery"),'Marks Entry Nursery'!P23,IF(AND($E$3="LKG"),'Marks Entry LKG'!P23,IF(AND($E$3="UKG"),'Marks Entry UKG'!P23,""))))</f>
        <v>51</v>
      </c>
      <c r="R24" s="54">
        <f t="shared" si="0"/>
        <v>80</v>
      </c>
      <c r="S24" s="51">
        <f t="shared" si="1"/>
        <v>80</v>
      </c>
      <c r="T24" s="105">
        <f>IF(OR($B24=0,$B24=""),"",IF(AND($E$3="Nursery"),'Marks Entry Nursery'!Q23,IF(AND($E$3="LKG"),'Marks Entry LKG'!Q23,IF(AND($E$3="UKG"),'Marks Entry UKG'!Q23,""))))</f>
        <v>24</v>
      </c>
      <c r="U24" s="105">
        <f>IF(OR($B24=0,$B24=""),"",IF(AND($E$3="Nursery"),'Marks Entry Nursery'!R23,IF(AND($E$3="LKG"),'Marks Entry LKG'!R23,IF(AND($E$3="UKG"),'Marks Entry UKG'!R23,""))))</f>
        <v>20</v>
      </c>
      <c r="V24" s="55">
        <f t="shared" si="2"/>
        <v>44</v>
      </c>
      <c r="W24" s="51">
        <f t="shared" si="3"/>
        <v>124</v>
      </c>
      <c r="X24" s="89">
        <f t="shared" si="4"/>
        <v>0</v>
      </c>
      <c r="Y24" s="89">
        <f t="shared" si="5"/>
        <v>200</v>
      </c>
      <c r="Z24" s="89" t="str">
        <f t="shared" si="6"/>
        <v/>
      </c>
      <c r="AA24" s="89" t="str">
        <f t="shared" si="7"/>
        <v>P</v>
      </c>
      <c r="AB24" s="89" t="str">
        <f t="shared" si="8"/>
        <v>I</v>
      </c>
      <c r="AC24" s="93" t="str">
        <f t="shared" si="9"/>
        <v>C</v>
      </c>
      <c r="AD24" s="105"/>
      <c r="AE24" s="105"/>
      <c r="AF24" s="105"/>
      <c r="AG24" s="51"/>
      <c r="AH24" s="105">
        <f>IF(OR($B24=0,$B24=""),"",IF(AND($E$3="Nursery"),'Marks Entry Nursery'!V23,IF(AND($E$3="LKG"),'Marks Entry LKG'!V23,IF(AND($E$3="UKG"),'Marks Entry UKG'!V23,""))))</f>
        <v>14</v>
      </c>
      <c r="AI24" s="105">
        <f>IF(OR($B24=0,$B24=""),"",IF(AND($E$3="Nursery"),'Marks Entry Nursery'!W23,IF(AND($E$3="LKG"),'Marks Entry LKG'!W23,IF(AND($E$3="UKG"),'Marks Entry UKG'!W23,""))))</f>
        <v>32</v>
      </c>
      <c r="AJ24" s="54">
        <f t="shared" si="10"/>
        <v>46</v>
      </c>
      <c r="AK24" s="51">
        <f t="shared" si="11"/>
        <v>46</v>
      </c>
      <c r="AL24" s="105">
        <f>IF(OR($B24=0,$B24=""),"",IF(AND($E$3="Nursery"),'Marks Entry Nursery'!X23,IF(AND($E$3="LKG"),'Marks Entry LKG'!X23,IF(AND($E$3="UKG"),'Marks Entry UKG'!X23,""))))</f>
        <v>10</v>
      </c>
      <c r="AM24" s="105">
        <f>IF(OR($B24=0,$B24=""),"",IF(AND($E$3="Nursery"),'Marks Entry Nursery'!Y23,IF(AND($E$3="LKG"),'Marks Entry LKG'!Y23,IF(AND($E$3="UKG"),'Marks Entry UKG'!Y23,""))))</f>
        <v>31</v>
      </c>
      <c r="AN24" s="55">
        <f t="shared" si="12"/>
        <v>41</v>
      </c>
      <c r="AO24" s="51">
        <f t="shared" si="13"/>
        <v>87</v>
      </c>
      <c r="AP24" s="89">
        <f t="shared" si="14"/>
        <v>0</v>
      </c>
      <c r="AQ24" s="89">
        <f t="shared" si="15"/>
        <v>100</v>
      </c>
      <c r="AR24" s="89" t="str">
        <f t="shared" si="16"/>
        <v/>
      </c>
      <c r="AS24" s="89" t="str">
        <f t="shared" si="17"/>
        <v>P</v>
      </c>
      <c r="AT24" s="89" t="str">
        <f t="shared" si="18"/>
        <v>D</v>
      </c>
      <c r="AU24" s="93" t="str">
        <f t="shared" si="19"/>
        <v>A</v>
      </c>
      <c r="AV24" s="105"/>
      <c r="AW24" s="105"/>
      <c r="AX24" s="105"/>
      <c r="AY24" s="51"/>
      <c r="AZ24" s="105">
        <f>IF(OR($B24=0,$B24=""),"",IF(AND($E$3="Nursery"),'Marks Entry Nursery'!AC23,IF(AND($E$3="LKG"),'Marks Entry LKG'!AC23,IF(AND($E$3="UKG"),'Marks Entry UKG'!AC23,""))))</f>
        <v>22</v>
      </c>
      <c r="BA24" s="105">
        <f>IF(OR($B24=0,$B24=""),"",IF(AND($E$3="Nursery"),'Marks Entry Nursery'!AD23,IF(AND($E$3="LKG"),'Marks Entry LKG'!AD23,IF(AND($E$3="UKG"),'Marks Entry UKG'!AD23,""))))</f>
        <v>64</v>
      </c>
      <c r="BB24" s="54">
        <f t="shared" si="20"/>
        <v>86</v>
      </c>
      <c r="BC24" s="51">
        <f t="shared" si="21"/>
        <v>86</v>
      </c>
      <c r="BD24" s="105">
        <f>IF(OR($B24=0,$B24=""),"",IF(AND($E$3="Nursery"),'Marks Entry Nursery'!AE23,IF(AND($E$3="LKG"),'Marks Entry LKG'!AE23,IF(AND($E$3="UKG"),'Marks Entry UKG'!AE23,""))))</f>
        <v>27</v>
      </c>
      <c r="BE24" s="105">
        <f>IF(OR($B24=0,$B24=""),"",IF(AND($E$3="Nursery"),'Marks Entry Nursery'!AF23,IF(AND($E$3="LKG"),'Marks Entry LKG'!AF23,IF(AND($E$3="UKG"),'Marks Entry UKG'!AF23,""))))</f>
        <v>68</v>
      </c>
      <c r="BF24" s="55">
        <f t="shared" si="22"/>
        <v>95</v>
      </c>
      <c r="BG24" s="51">
        <f t="shared" si="23"/>
        <v>181</v>
      </c>
      <c r="BH24" s="89">
        <f t="shared" si="24"/>
        <v>0</v>
      </c>
      <c r="BI24" s="89">
        <f t="shared" si="25"/>
        <v>200</v>
      </c>
      <c r="BJ24" s="89" t="str">
        <f t="shared" si="26"/>
        <v/>
      </c>
      <c r="BK24" s="89" t="str">
        <f t="shared" si="27"/>
        <v>P</v>
      </c>
      <c r="BL24" s="89" t="str">
        <f t="shared" si="28"/>
        <v>D</v>
      </c>
      <c r="BM24" s="93" t="str">
        <f t="shared" si="29"/>
        <v>A</v>
      </c>
      <c r="BN24" s="105"/>
      <c r="BO24" s="105"/>
      <c r="BP24" s="105"/>
      <c r="BQ24" s="51"/>
      <c r="BR24" s="105">
        <f>IF(OR($B24=0,$B24=""),"",IF(AND($E$3="Nursery"),'Marks Entry Nursery'!AJ23,IF(AND($E$3="LKG"),'Marks Entry LKG'!AJ23,IF(AND($E$3="UKG"),'Marks Entry UKG'!AJ23,""))))</f>
        <v>42</v>
      </c>
      <c r="BS24" s="105">
        <f>IF(OR($B24=0,$B24=""),"",IF(AND($E$3="Nursery"),'Marks Entry Nursery'!AK23,IF(AND($E$3="LKG"),'Marks Entry LKG'!AK23,IF(AND($E$3="UKG"),'Marks Entry UKG'!AK23,""))))</f>
        <v>0</v>
      </c>
      <c r="BT24" s="54">
        <f t="shared" si="30"/>
        <v>42</v>
      </c>
      <c r="BU24" s="51">
        <f t="shared" si="31"/>
        <v>42</v>
      </c>
      <c r="BV24" s="105">
        <f>IF(OR($B24=0,$B24=""),"",IF(AND($E$3="Nursery"),'Marks Entry Nursery'!AL23,IF(AND($E$3="LKG"),'Marks Entry LKG'!AL23,IF(AND($E$3="UKG"),'Marks Entry UKG'!AL23,""))))</f>
        <v>47</v>
      </c>
      <c r="BW24" s="105">
        <f>IF(OR($B24=0,$B24=""),"",IF(AND($E$3="Nursery"),'Marks Entry Nursery'!AM23,IF(AND($E$3="LKG"),'Marks Entry LKG'!AM23,IF(AND($E$3="UKG"),'Marks Entry UKG'!AM23,""))))</f>
        <v>0</v>
      </c>
      <c r="BX24" s="55">
        <f t="shared" si="32"/>
        <v>47</v>
      </c>
      <c r="BY24" s="51">
        <f t="shared" si="33"/>
        <v>89</v>
      </c>
      <c r="BZ24" s="89">
        <f t="shared" si="34"/>
        <v>0</v>
      </c>
      <c r="CA24" s="89">
        <f t="shared" si="35"/>
        <v>100</v>
      </c>
      <c r="CB24" s="89" t="str">
        <f t="shared" si="36"/>
        <v/>
      </c>
      <c r="CC24" s="89" t="str">
        <f t="shared" si="37"/>
        <v>P</v>
      </c>
      <c r="CD24" s="89" t="str">
        <f t="shared" si="38"/>
        <v>D</v>
      </c>
      <c r="CE24" s="93" t="str">
        <f t="shared" si="39"/>
        <v>A</v>
      </c>
      <c r="CF24" s="105" t="str">
        <f>IF(OR($B24=0,$B24=""),"",IF(AND($E$3="Nursery"),'Marks Entry Nursery'!AN23,IF(AND($E$3="LKG"),'Marks Entry LKG'!AN23,IF(AND($E$3="UKG"),'Marks Entry UKG'!AN23,""))))</f>
        <v>NA</v>
      </c>
      <c r="CG24" s="105">
        <f>IF(OR($B24=0,$B24=""),"",IF(AND($E$3="Nursery"),'Marks Entry Nursery'!AO23,IF(AND($E$3="LKG"),'Marks Entry LKG'!AO23,IF(AND($E$3="UKG"),'Marks Entry UKG'!AO23,""))))</f>
        <v>0</v>
      </c>
      <c r="CH24" s="106">
        <f t="shared" si="40"/>
        <v>0</v>
      </c>
      <c r="CI24" s="107">
        <f t="shared" si="41"/>
        <v>0</v>
      </c>
      <c r="CJ24" s="107" t="str">
        <f t="shared" si="42"/>
        <v/>
      </c>
      <c r="CK24" s="107" t="str">
        <f t="shared" si="43"/>
        <v/>
      </c>
      <c r="CL24" s="92" t="str">
        <f t="shared" si="44"/>
        <v/>
      </c>
      <c r="CM24" s="105">
        <f>IF(OR($B24=0,$B24=""),"",IF(AND($E$3="Nursery"),'Marks Entry Nursery'!AP23,IF(AND($E$3="LKG"),'Marks Entry LKG'!AP23,IF(AND($E$3="UKG"),'Marks Entry UKG'!AP23,""))))</f>
        <v>0</v>
      </c>
      <c r="CN24" s="105">
        <f>IF(OR($B24=0,$B24=""),"",IF(AND($E$3="Nursery"),'Marks Entry Nursery'!AQ23,IF(AND($E$3="LKG"),'Marks Entry LKG'!AQ23,IF(AND($E$3="UKG"),'Marks Entry UKG'!AQ23,""))))</f>
        <v>0</v>
      </c>
      <c r="CO24" s="106">
        <f t="shared" si="45"/>
        <v>0</v>
      </c>
      <c r="CP24" s="107">
        <f t="shared" si="46"/>
        <v>0</v>
      </c>
      <c r="CQ24" s="107" t="str">
        <f t="shared" si="47"/>
        <v/>
      </c>
      <c r="CR24" s="107" t="str">
        <f t="shared" si="48"/>
        <v/>
      </c>
      <c r="CS24" s="92" t="str">
        <f t="shared" si="49"/>
        <v/>
      </c>
      <c r="CT24" s="105">
        <f>IF(OR($B24=0,$B24=""),"",IF(AND($E$3="Nursery"),'Marks Entry Nursery'!AR23,IF(AND($E$3="LKG"),'Marks Entry LKG'!AR23,IF(AND($E$3="UKG"),'Marks Entry UKG'!AR23,""))))</f>
        <v>49</v>
      </c>
      <c r="CU24" s="105">
        <f>IF(OR($B24=0,$B24=""),"",IF(AND($E$3="Nursery"),'Marks Entry Nursery'!AS23,IF(AND($E$3="LKG"),'Marks Entry LKG'!AS23,IF(AND($E$3="UKG"),'Marks Entry UKG'!AS23,""))))</f>
        <v>0</v>
      </c>
      <c r="CV24" s="106">
        <f t="shared" si="50"/>
        <v>49</v>
      </c>
      <c r="CW24" s="107">
        <f t="shared" si="51"/>
        <v>0</v>
      </c>
      <c r="CX24" s="107">
        <f t="shared" si="52"/>
        <v>100</v>
      </c>
      <c r="CY24" s="107" t="str">
        <f t="shared" si="53"/>
        <v>P</v>
      </c>
      <c r="CZ24" s="92" t="str">
        <f t="shared" si="54"/>
        <v>C</v>
      </c>
      <c r="DA24" s="105">
        <f>IF(OR($B24=0,$B24=""),"",IF(AND($E$3="Nursery"),'Marks Entry Nursery'!AT23,IF(AND($E$3="LKG"),'Marks Entry LKG'!AT23,IF(AND($E$3="UKG"),'Marks Entry UKG'!AT23,""))))</f>
        <v>0</v>
      </c>
      <c r="DB24" s="105">
        <f>IF(OR($B24=0,$B24=""),"",IF(AND($E$3="Nursery"),'Marks Entry Nursery'!AU23,IF(AND($E$3="LKG"),'Marks Entry LKG'!AU23,IF(AND($E$3="UKG"),'Marks Entry UKG'!AU23,""))))</f>
        <v>0</v>
      </c>
      <c r="DC24" s="356">
        <f t="shared" si="55"/>
        <v>0</v>
      </c>
      <c r="DD24" s="93" t="str">
        <f t="shared" si="56"/>
        <v/>
      </c>
      <c r="DE24" s="105">
        <f>IF(OR($B24=0,$B24=""),"",IF(AND($E$3="Nursery"),'Marks Entry Nursery'!AV23,IF(AND($E$3="LKG"),'Marks Entry LKG'!AV23,IF(AND($E$3="UKG"),'Marks Entry UKG'!AV23,""))))</f>
        <v>0</v>
      </c>
      <c r="DF24" s="105">
        <f>IF(OR($B24=0,$B24=""),"",IF(AND($E$3="Nursery"),'Marks Entry Nursery'!AW23,IF(AND($E$3="LKG"),'Marks Entry LKG'!AW23,IF(AND($E$3="UKG"),'Marks Entry UKG'!AW23,""))))</f>
        <v>0</v>
      </c>
      <c r="DG24" s="356">
        <f t="shared" si="57"/>
        <v>0</v>
      </c>
      <c r="DH24" s="93" t="str">
        <f t="shared" si="58"/>
        <v/>
      </c>
      <c r="DI24" s="63">
        <f t="shared" si="59"/>
        <v>392</v>
      </c>
      <c r="DJ24" s="358">
        <f t="shared" si="60"/>
        <v>78.400000000000006</v>
      </c>
      <c r="DK24" s="67" t="str">
        <f t="shared" si="61"/>
        <v>I</v>
      </c>
      <c r="DL24" s="68">
        <f t="shared" si="62"/>
        <v>18.000000000000298</v>
      </c>
      <c r="DM24" s="386" t="str">
        <f>IFERROR(IF(B24="NSO","NSO",IF(OR(D24="",G24="",F24="",B24="",DI24=0),"",IF('Master sheet'!$D$14="Hindi","कक्षोंन्नति","Promoted"))),"")</f>
        <v>कक्षोंन्नति</v>
      </c>
      <c r="DN24" s="42">
        <f>IF(OR(B24=0,B24=""),"",IF(AND($E$3="Nursery"),'Marks Entry Nursery'!AX23,IF(AND($E$3="LKG"),'Marks Entry LKG'!AX23,IF(AND($E$3="UKG"),'Marks Entry UKG'!AX23,""))))</f>
        <v>220</v>
      </c>
      <c r="DO24" s="42">
        <f>IF(OR(B24=0,B24=""),"",IF(AND($E$3="Nursery"),'Marks Entry Nursery'!AY23,IF(AND($E$3="LKG"),'Marks Entry LKG'!AY23,IF(AND($E$3="UKG"),'Marks Entry UKG'!AY23,""))))</f>
        <v>38</v>
      </c>
      <c r="DP24" s="213" t="str">
        <f t="shared" si="63"/>
        <v>B</v>
      </c>
      <c r="DQ24" s="43"/>
      <c r="DX24" s="44">
        <f>IF(AND($E$3="Nursery"),'Marks Entry Nursery'!I23,IF(AND($E$3="LKG"),'Marks Entry LKG'!I23,IF(AND($E$3="UKG"),'Marks Entry UKG'!I23,"")))</f>
        <v>317</v>
      </c>
    </row>
    <row r="25" spans="1:128" ht="18.95" customHeight="1">
      <c r="A25" s="56">
        <v>18</v>
      </c>
      <c r="B25" s="260">
        <f>IF(OR(DX25=0,DX25=""),"",IF(AND($E$3="Nursery"),'Marks Entry Nursery'!I24,IF(AND($E$3="LKG"),'Marks Entry LKG'!I24,IF(AND($E$3="UKG"),'Marks Entry UKG'!I24,""))))</f>
        <v>318</v>
      </c>
      <c r="C25" s="57" t="str">
        <f>IF(OR($B25=0,$B25=""),"",IF(AND($E$3="Nursery"),'Marks Entry Nursery'!B24,IF(AND($E$3="LKG"),'Marks Entry LKG'!B24,IF(AND($E$3="UKG"),'Marks Entry UKG'!B24,""))))</f>
        <v>PP+5</v>
      </c>
      <c r="D25" s="57" t="str">
        <f>IF(OR($B25=0,$B25=""),"",IF(AND($E$3="Nursery"),'Marks Entry Nursery'!C24,IF(AND($E$3="LKG"),'Marks Entry LKG'!C24,IF(AND($E$3="UKG"),'Marks Entry UKG'!C24,""))))</f>
        <v>A</v>
      </c>
      <c r="E25" s="401">
        <f>IF(OR(B25=0,B25=""),"",IF(AND($E$3="Nursery"),'Marks Entry Nursery'!E24,IF(AND($E$3="LKG"),'Marks Entry LKG'!E24,IF(AND($E$3="UKG"),'Marks Entry UKG'!E24,""))))</f>
        <v>42008</v>
      </c>
      <c r="F25" s="259">
        <f>IF(OR(B25=0,B25=""),"",IF(AND($E$3="Nursery"),'Marks Entry Nursery'!D24,IF(AND($E$3="LKG"),'Marks Entry LKG'!D24,IF(AND($E$3="UKG"),'Marks Entry UKG'!D24,""))))</f>
        <v>921</v>
      </c>
      <c r="G25" s="406" t="str">
        <f>IF(OR($B25=0,$B25=""),"",IF(AND($E$3="Nursery"),'Marks Entry Nursery'!F24,IF(AND($E$3="LKG"),'Marks Entry LKG'!F24,IF(AND($E$3="UKG"),'Marks Entry UKG'!F24,""))))</f>
        <v>MAHENDRA PARTAP SINGH CHUNDAWAT</v>
      </c>
      <c r="H25" s="406" t="str">
        <f>IF(OR($B25=0,$B25=""),"",IF(AND($E$3="Nursery"),'Marks Entry Nursery'!G24,IF(AND($E$3="LKG"),'Marks Entry LKG'!G24,IF(AND($E$3="UKG"),'Marks Entry UKG'!G24,""))))</f>
        <v>CHANDRA SINGH CHUNDAWAT</v>
      </c>
      <c r="I25" s="406" t="str">
        <f>IF(OR($B25=0,$B25=""),"",IF(AND($E$3="Nursery"),'Marks Entry Nursery'!H24,IF(AND($E$3="LKG"),'Marks Entry LKG'!H24,IF(AND($E$3="UKG"),'Marks Entry UKG'!H24,""))))</f>
        <v>RITU KANWAR</v>
      </c>
      <c r="J25" s="228" t="str">
        <f>IF(OR($B25=0,$B25=""),"",IF(AND($E$3="Nursery"),'Marks Entry Nursery'!J24,IF(AND($E$3="LKG"),'Marks Entry LKG'!J24,IF(AND($E$3="UKG"),'Marks Entry UKG'!J24,""))))</f>
        <v>M</v>
      </c>
      <c r="K25" s="228" t="str">
        <f>IF(OR($B25=0,$B25=""),"",IF(AND($E$3="Nursery"),'Marks Entry Nursery'!K24,IF(AND($E$3="LKG"),'Marks Entry LKG'!K24,IF(AND($E$3="UKG"),'Marks Entry UKG'!K24,""))))</f>
        <v>GEN</v>
      </c>
      <c r="L25" s="105"/>
      <c r="M25" s="105"/>
      <c r="N25" s="105"/>
      <c r="O25" s="51"/>
      <c r="P25" s="105">
        <f>IF(OR($B25=0,$B25=""),"",IF(AND($E$3="Nursery"),'Marks Entry Nursery'!O24,IF(AND($E$3="LKG"),'Marks Entry LKG'!O24,IF(AND($E$3="UKG"),'Marks Entry UKG'!O24,""))))</f>
        <v>29</v>
      </c>
      <c r="Q25" s="105">
        <f>IF(OR($B25=0,$B25=""),"",IF(AND($E$3="Nursery"),'Marks Entry Nursery'!P24,IF(AND($E$3="LKG"),'Marks Entry LKG'!P24,IF(AND($E$3="UKG"),'Marks Entry UKG'!P24,""))))</f>
        <v>54</v>
      </c>
      <c r="R25" s="54">
        <f t="shared" si="0"/>
        <v>83</v>
      </c>
      <c r="S25" s="51">
        <f t="shared" si="1"/>
        <v>83</v>
      </c>
      <c r="T25" s="105">
        <f>IF(OR($B25=0,$B25=""),"",IF(AND($E$3="Nursery"),'Marks Entry Nursery'!Q24,IF(AND($E$3="LKG"),'Marks Entry LKG'!Q24,IF(AND($E$3="UKG"),'Marks Entry UKG'!Q24,""))))</f>
        <v>24</v>
      </c>
      <c r="U25" s="105">
        <f>IF(OR($B25=0,$B25=""),"",IF(AND($E$3="Nursery"),'Marks Entry Nursery'!R24,IF(AND($E$3="LKG"),'Marks Entry LKG'!R24,IF(AND($E$3="UKG"),'Marks Entry UKG'!R24,""))))</f>
        <v>21</v>
      </c>
      <c r="V25" s="55">
        <f t="shared" si="2"/>
        <v>45</v>
      </c>
      <c r="W25" s="51">
        <f t="shared" si="3"/>
        <v>128</v>
      </c>
      <c r="X25" s="89">
        <f t="shared" si="4"/>
        <v>0</v>
      </c>
      <c r="Y25" s="89">
        <f t="shared" si="5"/>
        <v>200</v>
      </c>
      <c r="Z25" s="89" t="str">
        <f t="shared" si="6"/>
        <v/>
      </c>
      <c r="AA25" s="89" t="str">
        <f t="shared" si="7"/>
        <v>P</v>
      </c>
      <c r="AB25" s="89" t="str">
        <f t="shared" si="8"/>
        <v>I</v>
      </c>
      <c r="AC25" s="93" t="str">
        <f t="shared" si="9"/>
        <v>C</v>
      </c>
      <c r="AD25" s="105"/>
      <c r="AE25" s="105"/>
      <c r="AF25" s="105"/>
      <c r="AG25" s="51"/>
      <c r="AH25" s="105">
        <f>IF(OR($B25=0,$B25=""),"",IF(AND($E$3="Nursery"),'Marks Entry Nursery'!V24,IF(AND($E$3="LKG"),'Marks Entry LKG'!V24,IF(AND($E$3="UKG"),'Marks Entry UKG'!V24,""))))</f>
        <v>14</v>
      </c>
      <c r="AI25" s="105">
        <f>IF(OR($B25=0,$B25=""),"",IF(AND($E$3="Nursery"),'Marks Entry Nursery'!W24,IF(AND($E$3="LKG"),'Marks Entry LKG'!W24,IF(AND($E$3="UKG"),'Marks Entry UKG'!W24,""))))</f>
        <v>32</v>
      </c>
      <c r="AJ25" s="54">
        <f t="shared" si="10"/>
        <v>46</v>
      </c>
      <c r="AK25" s="51">
        <f t="shared" si="11"/>
        <v>46</v>
      </c>
      <c r="AL25" s="105">
        <f>IF(OR($B25=0,$B25=""),"",IF(AND($E$3="Nursery"),'Marks Entry Nursery'!X24,IF(AND($E$3="LKG"),'Marks Entry LKG'!X24,IF(AND($E$3="UKG"),'Marks Entry UKG'!X24,""))))</f>
        <v>10</v>
      </c>
      <c r="AM25" s="105">
        <f>IF(OR($B25=0,$B25=""),"",IF(AND($E$3="Nursery"),'Marks Entry Nursery'!Y24,IF(AND($E$3="LKG"),'Marks Entry LKG'!Y24,IF(AND($E$3="UKG"),'Marks Entry UKG'!Y24,""))))</f>
        <v>30</v>
      </c>
      <c r="AN25" s="55">
        <f t="shared" si="12"/>
        <v>40</v>
      </c>
      <c r="AO25" s="51">
        <f t="shared" si="13"/>
        <v>86</v>
      </c>
      <c r="AP25" s="89">
        <f t="shared" si="14"/>
        <v>0</v>
      </c>
      <c r="AQ25" s="89">
        <f t="shared" si="15"/>
        <v>100</v>
      </c>
      <c r="AR25" s="89" t="str">
        <f t="shared" si="16"/>
        <v/>
      </c>
      <c r="AS25" s="89" t="str">
        <f t="shared" si="17"/>
        <v>P</v>
      </c>
      <c r="AT25" s="89" t="str">
        <f t="shared" si="18"/>
        <v>D</v>
      </c>
      <c r="AU25" s="93" t="str">
        <f t="shared" si="19"/>
        <v>A</v>
      </c>
      <c r="AV25" s="105"/>
      <c r="AW25" s="105"/>
      <c r="AX25" s="105"/>
      <c r="AY25" s="51"/>
      <c r="AZ25" s="105">
        <f>IF(OR($B25=0,$B25=""),"",IF(AND($E$3="Nursery"),'Marks Entry Nursery'!AC24,IF(AND($E$3="LKG"),'Marks Entry LKG'!AC24,IF(AND($E$3="UKG"),'Marks Entry UKG'!AC24,""))))</f>
        <v>22</v>
      </c>
      <c r="BA25" s="105">
        <f>IF(OR($B25=0,$B25=""),"",IF(AND($E$3="Nursery"),'Marks Entry Nursery'!AD24,IF(AND($E$3="LKG"),'Marks Entry LKG'!AD24,IF(AND($E$3="UKG"),'Marks Entry UKG'!AD24,""))))</f>
        <v>64</v>
      </c>
      <c r="BB25" s="54">
        <f t="shared" si="20"/>
        <v>86</v>
      </c>
      <c r="BC25" s="51">
        <f t="shared" si="21"/>
        <v>86</v>
      </c>
      <c r="BD25" s="105">
        <f>IF(OR($B25=0,$B25=""),"",IF(AND($E$3="Nursery"),'Marks Entry Nursery'!AE24,IF(AND($E$3="LKG"),'Marks Entry LKG'!AE24,IF(AND($E$3="UKG"),'Marks Entry UKG'!AE24,""))))</f>
        <v>24</v>
      </c>
      <c r="BE25" s="105">
        <f>IF(OR($B25=0,$B25=""),"",IF(AND($E$3="Nursery"),'Marks Entry Nursery'!AF24,IF(AND($E$3="LKG"),'Marks Entry LKG'!AF24,IF(AND($E$3="UKG"),'Marks Entry UKG'!AF24,""))))</f>
        <v>65</v>
      </c>
      <c r="BF25" s="55">
        <f t="shared" si="22"/>
        <v>89</v>
      </c>
      <c r="BG25" s="51">
        <f t="shared" si="23"/>
        <v>175</v>
      </c>
      <c r="BH25" s="89">
        <f t="shared" si="24"/>
        <v>0</v>
      </c>
      <c r="BI25" s="89">
        <f t="shared" si="25"/>
        <v>200</v>
      </c>
      <c r="BJ25" s="89" t="str">
        <f t="shared" si="26"/>
        <v/>
      </c>
      <c r="BK25" s="89" t="str">
        <f t="shared" si="27"/>
        <v>P</v>
      </c>
      <c r="BL25" s="89" t="str">
        <f t="shared" si="28"/>
        <v>D</v>
      </c>
      <c r="BM25" s="93" t="str">
        <f t="shared" si="29"/>
        <v>A</v>
      </c>
      <c r="BN25" s="105"/>
      <c r="BO25" s="105"/>
      <c r="BP25" s="105"/>
      <c r="BQ25" s="51"/>
      <c r="BR25" s="105">
        <f>IF(OR($B25=0,$B25=""),"",IF(AND($E$3="Nursery"),'Marks Entry Nursery'!AJ24,IF(AND($E$3="LKG"),'Marks Entry LKG'!AJ24,IF(AND($E$3="UKG"),'Marks Entry UKG'!AJ24,""))))</f>
        <v>40</v>
      </c>
      <c r="BS25" s="105">
        <f>IF(OR($B25=0,$B25=""),"",IF(AND($E$3="Nursery"),'Marks Entry Nursery'!AK24,IF(AND($E$3="LKG"),'Marks Entry LKG'!AK24,IF(AND($E$3="UKG"),'Marks Entry UKG'!AK24,""))))</f>
        <v>0</v>
      </c>
      <c r="BT25" s="54">
        <f t="shared" si="30"/>
        <v>40</v>
      </c>
      <c r="BU25" s="51">
        <f t="shared" si="31"/>
        <v>40</v>
      </c>
      <c r="BV25" s="105">
        <f>IF(OR($B25=0,$B25=""),"",IF(AND($E$3="Nursery"),'Marks Entry Nursery'!AL24,IF(AND($E$3="LKG"),'Marks Entry LKG'!AL24,IF(AND($E$3="UKG"),'Marks Entry UKG'!AL24,""))))</f>
        <v>49</v>
      </c>
      <c r="BW25" s="105">
        <f>IF(OR($B25=0,$B25=""),"",IF(AND($E$3="Nursery"),'Marks Entry Nursery'!AM24,IF(AND($E$3="LKG"),'Marks Entry LKG'!AM24,IF(AND($E$3="UKG"),'Marks Entry UKG'!AM24,""))))</f>
        <v>0</v>
      </c>
      <c r="BX25" s="55">
        <f t="shared" si="32"/>
        <v>49</v>
      </c>
      <c r="BY25" s="51">
        <f t="shared" si="33"/>
        <v>89</v>
      </c>
      <c r="BZ25" s="89">
        <f t="shared" si="34"/>
        <v>0</v>
      </c>
      <c r="CA25" s="89">
        <f t="shared" si="35"/>
        <v>100</v>
      </c>
      <c r="CB25" s="89" t="str">
        <f t="shared" si="36"/>
        <v/>
      </c>
      <c r="CC25" s="89" t="str">
        <f t="shared" si="37"/>
        <v>P</v>
      </c>
      <c r="CD25" s="89" t="str">
        <f t="shared" si="38"/>
        <v>D</v>
      </c>
      <c r="CE25" s="93" t="str">
        <f t="shared" si="39"/>
        <v>A</v>
      </c>
      <c r="CF25" s="105">
        <f>IF(OR($B25=0,$B25=""),"",IF(AND($E$3="Nursery"),'Marks Entry Nursery'!AN24,IF(AND($E$3="LKG"),'Marks Entry LKG'!AN24,IF(AND($E$3="UKG"),'Marks Entry UKG'!AN24,""))))</f>
        <v>0</v>
      </c>
      <c r="CG25" s="105" t="str">
        <f>IF(OR($B25=0,$B25=""),"",IF(AND($E$3="Nursery"),'Marks Entry Nursery'!AO24,IF(AND($E$3="LKG"),'Marks Entry LKG'!AO24,IF(AND($E$3="UKG"),'Marks Entry UKG'!AO24,""))))</f>
        <v>AB</v>
      </c>
      <c r="CH25" s="106">
        <f t="shared" si="40"/>
        <v>0</v>
      </c>
      <c r="CI25" s="107">
        <f t="shared" si="41"/>
        <v>0</v>
      </c>
      <c r="CJ25" s="107" t="str">
        <f t="shared" si="42"/>
        <v/>
      </c>
      <c r="CK25" s="107" t="str">
        <f t="shared" si="43"/>
        <v/>
      </c>
      <c r="CL25" s="92" t="str">
        <f t="shared" si="44"/>
        <v/>
      </c>
      <c r="CM25" s="105">
        <f>IF(OR($B25=0,$B25=""),"",IF(AND($E$3="Nursery"),'Marks Entry Nursery'!AP24,IF(AND($E$3="LKG"),'Marks Entry LKG'!AP24,IF(AND($E$3="UKG"),'Marks Entry UKG'!AP24,""))))</f>
        <v>0</v>
      </c>
      <c r="CN25" s="105">
        <f>IF(OR($B25=0,$B25=""),"",IF(AND($E$3="Nursery"),'Marks Entry Nursery'!AQ24,IF(AND($E$3="LKG"),'Marks Entry LKG'!AQ24,IF(AND($E$3="UKG"),'Marks Entry UKG'!AQ24,""))))</f>
        <v>0</v>
      </c>
      <c r="CO25" s="106">
        <f t="shared" si="45"/>
        <v>0</v>
      </c>
      <c r="CP25" s="107">
        <f t="shared" si="46"/>
        <v>0</v>
      </c>
      <c r="CQ25" s="107" t="str">
        <f t="shared" si="47"/>
        <v/>
      </c>
      <c r="CR25" s="107" t="str">
        <f t="shared" si="48"/>
        <v/>
      </c>
      <c r="CS25" s="92" t="str">
        <f t="shared" si="49"/>
        <v/>
      </c>
      <c r="CT25" s="105">
        <f>IF(OR($B25=0,$B25=""),"",IF(AND($E$3="Nursery"),'Marks Entry Nursery'!AR24,IF(AND($E$3="LKG"),'Marks Entry LKG'!AR24,IF(AND($E$3="UKG"),'Marks Entry UKG'!AR24,""))))</f>
        <v>35</v>
      </c>
      <c r="CU25" s="105">
        <f>IF(OR($B25=0,$B25=""),"",IF(AND($E$3="Nursery"),'Marks Entry Nursery'!AS24,IF(AND($E$3="LKG"),'Marks Entry LKG'!AS24,IF(AND($E$3="UKG"),'Marks Entry UKG'!AS24,""))))</f>
        <v>0</v>
      </c>
      <c r="CV25" s="106">
        <f t="shared" si="50"/>
        <v>35</v>
      </c>
      <c r="CW25" s="107">
        <f t="shared" si="51"/>
        <v>0</v>
      </c>
      <c r="CX25" s="107">
        <f t="shared" si="52"/>
        <v>100</v>
      </c>
      <c r="CY25" s="107" t="str">
        <f>IF(OR(B25="NSO",B25="",CV25="",CV25=0),"",IF(OR(CT25="AB",CU25="AB"),"AB",IF(CV25&gt;=36%*CX25,"P","S")))</f>
        <v>S</v>
      </c>
      <c r="CZ25" s="92" t="str">
        <f>IF(CV25="","",IF(OR(CY25="",CY25=0,CY25="S",CY25="RE",CY25="F",CY25="AB"),"",IF(CV25&gt;90%*CX25,"A+",IF(CV25&gt;75%*CX25,"A",IF(CV25&gt;60%*CX25,"B",IF(CV25&gt;40%*CX25,"C","D"))))))</f>
        <v/>
      </c>
      <c r="DA25" s="105">
        <f>IF(OR($B25=0,$B25=""),"",IF(AND($E$3="Nursery"),'Marks Entry Nursery'!AT24,IF(AND($E$3="LKG"),'Marks Entry LKG'!AT24,IF(AND($E$3="UKG"),'Marks Entry UKG'!AT24,""))))</f>
        <v>0</v>
      </c>
      <c r="DB25" s="105">
        <f>IF(OR($B25=0,$B25=""),"",IF(AND($E$3="Nursery"),'Marks Entry Nursery'!AU24,IF(AND($E$3="LKG"),'Marks Entry LKG'!AU24,IF(AND($E$3="UKG"),'Marks Entry UKG'!AU24,""))))</f>
        <v>0</v>
      </c>
      <c r="DC25" s="356">
        <f t="shared" si="55"/>
        <v>0</v>
      </c>
      <c r="DD25" s="93" t="str">
        <f t="shared" si="56"/>
        <v/>
      </c>
      <c r="DE25" s="105">
        <f>IF(OR($B25=0,$B25=""),"",IF(AND($E$3="Nursery"),'Marks Entry Nursery'!AV24,IF(AND($E$3="LKG"),'Marks Entry LKG'!AV24,IF(AND($E$3="UKG"),'Marks Entry UKG'!AV24,""))))</f>
        <v>0</v>
      </c>
      <c r="DF25" s="105">
        <f>IF(OR($B25=0,$B25=""),"",IF(AND($E$3="Nursery"),'Marks Entry Nursery'!AW24,IF(AND($E$3="LKG"),'Marks Entry LKG'!AW24,IF(AND($E$3="UKG"),'Marks Entry UKG'!AW24,""))))</f>
        <v>0</v>
      </c>
      <c r="DG25" s="356">
        <f t="shared" si="57"/>
        <v>0</v>
      </c>
      <c r="DH25" s="93" t="str">
        <f t="shared" si="58"/>
        <v/>
      </c>
      <c r="DI25" s="63">
        <f t="shared" si="59"/>
        <v>389</v>
      </c>
      <c r="DJ25" s="358">
        <f t="shared" si="60"/>
        <v>77.8</v>
      </c>
      <c r="DK25" s="67" t="str">
        <f t="shared" si="61"/>
        <v>I</v>
      </c>
      <c r="DL25" s="68">
        <f t="shared" si="62"/>
        <v>19.000000000000298</v>
      </c>
      <c r="DM25" s="386" t="str">
        <f>IFERROR(IF(B25="NSO","NSO",IF(OR(D25="",G25="",F25="",B25="",DI25=0),"",IF('Master sheet'!$D$14="Hindi","कक्षोंन्नति","Promoted"))),"")</f>
        <v>कक्षोंन्नति</v>
      </c>
      <c r="DN25" s="42">
        <f>IF(OR(B25=0,B25=""),"",IF(AND($E$3="Nursery"),'Marks Entry Nursery'!AX24,IF(AND($E$3="LKG"),'Marks Entry LKG'!AX24,IF(AND($E$3="UKG"),'Marks Entry UKG'!AX24,""))))</f>
        <v>220</v>
      </c>
      <c r="DO25" s="42">
        <f>IF(OR(B25=0,B25=""),"",IF(AND($E$3="Nursery"),'Marks Entry Nursery'!AY24,IF(AND($E$3="LKG"),'Marks Entry LKG'!AY24,IF(AND($E$3="UKG"),'Marks Entry UKG'!AY24,""))))</f>
        <v>22</v>
      </c>
      <c r="DP25" s="213" t="str">
        <f t="shared" si="63"/>
        <v>B</v>
      </c>
      <c r="DQ25" s="43"/>
      <c r="DX25" s="44">
        <f>IF(AND($E$3="Nursery"),'Marks Entry Nursery'!I24,IF(AND($E$3="LKG"),'Marks Entry LKG'!I24,IF(AND($E$3="UKG"),'Marks Entry UKG'!I24,"")))</f>
        <v>318</v>
      </c>
    </row>
    <row r="26" spans="1:128" ht="18.95" customHeight="1">
      <c r="A26" s="56">
        <v>19</v>
      </c>
      <c r="B26" s="260">
        <f>IF(OR(DX26=0,DX26=""),"",IF(AND($E$3="Nursery"),'Marks Entry Nursery'!I25,IF(AND($E$3="LKG"),'Marks Entry LKG'!I25,IF(AND($E$3="UKG"),'Marks Entry UKG'!I25,""))))</f>
        <v>319</v>
      </c>
      <c r="C26" s="57" t="str">
        <f>IF(OR($B26=0,$B26=""),"",IF(AND($E$3="Nursery"),'Marks Entry Nursery'!B25,IF(AND($E$3="LKG"),'Marks Entry LKG'!B25,IF(AND($E$3="UKG"),'Marks Entry UKG'!B25,""))))</f>
        <v>PP+5</v>
      </c>
      <c r="D26" s="57" t="str">
        <f>IF(OR($B26=0,$B26=""),"",IF(AND($E$3="Nursery"),'Marks Entry Nursery'!C25,IF(AND($E$3="LKG"),'Marks Entry LKG'!C25,IF(AND($E$3="UKG"),'Marks Entry UKG'!C25,""))))</f>
        <v>A</v>
      </c>
      <c r="E26" s="401">
        <f>IF(OR(B26=0,B26=""),"",IF(AND($E$3="Nursery"),'Marks Entry Nursery'!E25,IF(AND($E$3="LKG"),'Marks Entry LKG'!E25,IF(AND($E$3="UKG"),'Marks Entry UKG'!E25,""))))</f>
        <v>42257</v>
      </c>
      <c r="F26" s="259">
        <f>IF(OR(B26=0,B26=""),"",IF(AND($E$3="Nursery"),'Marks Entry Nursery'!D25,IF(AND($E$3="LKG"),'Marks Entry LKG'!D25,IF(AND($E$3="UKG"),'Marks Entry UKG'!D25,""))))</f>
        <v>948</v>
      </c>
      <c r="G26" s="406" t="str">
        <f>IF(OR($B26=0,$B26=""),"",IF(AND($E$3="Nursery"),'Marks Entry Nursery'!F25,IF(AND($E$3="LKG"),'Marks Entry LKG'!F25,IF(AND($E$3="UKG"),'Marks Entry UKG'!F25,""))))</f>
        <v>MANVEER GURJAR</v>
      </c>
      <c r="H26" s="406" t="str">
        <f>IF(OR($B26=0,$B26=""),"",IF(AND($E$3="Nursery"),'Marks Entry Nursery'!G25,IF(AND($E$3="LKG"),'Marks Entry LKG'!G25,IF(AND($E$3="UKG"),'Marks Entry UKG'!G25,""))))</f>
        <v>VIKRAM SINGH</v>
      </c>
      <c r="I26" s="406" t="str">
        <f>IF(OR($B26=0,$B26=""),"",IF(AND($E$3="Nursery"),'Marks Entry Nursery'!H25,IF(AND($E$3="LKG"),'Marks Entry LKG'!H25,IF(AND($E$3="UKG"),'Marks Entry UKG'!H25,""))))</f>
        <v>BARKHA</v>
      </c>
      <c r="J26" s="228" t="str">
        <f>IF(OR($B26=0,$B26=""),"",IF(AND($E$3="Nursery"),'Marks Entry Nursery'!J25,IF(AND($E$3="LKG"),'Marks Entry LKG'!J25,IF(AND($E$3="UKG"),'Marks Entry UKG'!J25,""))))</f>
        <v>M</v>
      </c>
      <c r="K26" s="228" t="str">
        <f>IF(OR($B26=0,$B26=""),"",IF(AND($E$3="Nursery"),'Marks Entry Nursery'!K25,IF(AND($E$3="LKG"),'Marks Entry LKG'!K25,IF(AND($E$3="UKG"),'Marks Entry UKG'!K25,""))))</f>
        <v>SBC</v>
      </c>
      <c r="L26" s="105"/>
      <c r="M26" s="105"/>
      <c r="N26" s="105"/>
      <c r="O26" s="51"/>
      <c r="P26" s="105">
        <f>IF(OR($B26=0,$B26=""),"",IF(AND($E$3="Nursery"),'Marks Entry Nursery'!O25,IF(AND($E$3="LKG"),'Marks Entry LKG'!O25,IF(AND($E$3="UKG"),'Marks Entry UKG'!O25,""))))</f>
        <v>29</v>
      </c>
      <c r="Q26" s="105">
        <f>IF(OR($B26=0,$B26=""),"",IF(AND($E$3="Nursery"),'Marks Entry Nursery'!P25,IF(AND($E$3="LKG"),'Marks Entry LKG'!P25,IF(AND($E$3="UKG"),'Marks Entry UKG'!P25,""))))</f>
        <v>56</v>
      </c>
      <c r="R26" s="54">
        <f t="shared" si="0"/>
        <v>85</v>
      </c>
      <c r="S26" s="51">
        <f t="shared" si="1"/>
        <v>85</v>
      </c>
      <c r="T26" s="105">
        <f>IF(OR($B26=0,$B26=""),"",IF(AND($E$3="Nursery"),'Marks Entry Nursery'!Q25,IF(AND($E$3="LKG"),'Marks Entry LKG'!Q25,IF(AND($E$3="UKG"),'Marks Entry UKG'!Q25,""))))</f>
        <v>24</v>
      </c>
      <c r="U26" s="105">
        <f>IF(OR($B26=0,$B26=""),"",IF(AND($E$3="Nursery"),'Marks Entry Nursery'!R25,IF(AND($E$3="LKG"),'Marks Entry LKG'!R25,IF(AND($E$3="UKG"),'Marks Entry UKG'!R25,""))))</f>
        <v>24</v>
      </c>
      <c r="V26" s="55">
        <f t="shared" si="2"/>
        <v>48</v>
      </c>
      <c r="W26" s="51">
        <f t="shared" si="3"/>
        <v>133</v>
      </c>
      <c r="X26" s="89">
        <f t="shared" si="4"/>
        <v>0</v>
      </c>
      <c r="Y26" s="89">
        <f t="shared" si="5"/>
        <v>200</v>
      </c>
      <c r="Z26" s="89" t="str">
        <f t="shared" si="6"/>
        <v/>
      </c>
      <c r="AA26" s="89" t="str">
        <f t="shared" si="7"/>
        <v>P</v>
      </c>
      <c r="AB26" s="89" t="str">
        <f t="shared" si="8"/>
        <v>I</v>
      </c>
      <c r="AC26" s="93" t="str">
        <f t="shared" si="9"/>
        <v>C</v>
      </c>
      <c r="AD26" s="105"/>
      <c r="AE26" s="105"/>
      <c r="AF26" s="105"/>
      <c r="AG26" s="51"/>
      <c r="AH26" s="105">
        <f>IF(OR($B26=0,$B26=""),"",IF(AND($E$3="Nursery"),'Marks Entry Nursery'!V25,IF(AND($E$3="LKG"),'Marks Entry LKG'!V25,IF(AND($E$3="UKG"),'Marks Entry UKG'!V25,""))))</f>
        <v>14</v>
      </c>
      <c r="AI26" s="105">
        <f>IF(OR($B26=0,$B26=""),"",IF(AND($E$3="Nursery"),'Marks Entry Nursery'!W25,IF(AND($E$3="LKG"),'Marks Entry LKG'!W25,IF(AND($E$3="UKG"),'Marks Entry UKG'!W25,""))))</f>
        <v>32</v>
      </c>
      <c r="AJ26" s="54">
        <f t="shared" si="10"/>
        <v>46</v>
      </c>
      <c r="AK26" s="51">
        <f t="shared" si="11"/>
        <v>46</v>
      </c>
      <c r="AL26" s="105">
        <f>IF(OR($B26=0,$B26=""),"",IF(AND($E$3="Nursery"),'Marks Entry Nursery'!X25,IF(AND($E$3="LKG"),'Marks Entry LKG'!X25,IF(AND($E$3="UKG"),'Marks Entry UKG'!X25,""))))</f>
        <v>10</v>
      </c>
      <c r="AM26" s="105">
        <f>IF(OR($B26=0,$B26=""),"",IF(AND($E$3="Nursery"),'Marks Entry Nursery'!Y25,IF(AND($E$3="LKG"),'Marks Entry LKG'!Y25,IF(AND($E$3="UKG"),'Marks Entry UKG'!Y25,""))))</f>
        <v>30</v>
      </c>
      <c r="AN26" s="55">
        <f t="shared" si="12"/>
        <v>40</v>
      </c>
      <c r="AO26" s="51">
        <f t="shared" si="13"/>
        <v>86</v>
      </c>
      <c r="AP26" s="89">
        <f t="shared" si="14"/>
        <v>0</v>
      </c>
      <c r="AQ26" s="89">
        <f t="shared" si="15"/>
        <v>100</v>
      </c>
      <c r="AR26" s="89" t="str">
        <f t="shared" si="16"/>
        <v/>
      </c>
      <c r="AS26" s="89" t="str">
        <f t="shared" si="17"/>
        <v>P</v>
      </c>
      <c r="AT26" s="89" t="str">
        <f t="shared" si="18"/>
        <v>D</v>
      </c>
      <c r="AU26" s="93" t="str">
        <f t="shared" si="19"/>
        <v>A</v>
      </c>
      <c r="AV26" s="105"/>
      <c r="AW26" s="105"/>
      <c r="AX26" s="105"/>
      <c r="AY26" s="51"/>
      <c r="AZ26" s="105">
        <f>IF(OR($B26=0,$B26=""),"",IF(AND($E$3="Nursery"),'Marks Entry Nursery'!AC25,IF(AND($E$3="LKG"),'Marks Entry LKG'!AC25,IF(AND($E$3="UKG"),'Marks Entry UKG'!AC25,""))))</f>
        <v>22</v>
      </c>
      <c r="BA26" s="105">
        <f>IF(OR($B26=0,$B26=""),"",IF(AND($E$3="Nursery"),'Marks Entry Nursery'!AD25,IF(AND($E$3="LKG"),'Marks Entry LKG'!AD25,IF(AND($E$3="UKG"),'Marks Entry UKG'!AD25,""))))</f>
        <v>64</v>
      </c>
      <c r="BB26" s="54">
        <f t="shared" si="20"/>
        <v>86</v>
      </c>
      <c r="BC26" s="51">
        <f t="shared" si="21"/>
        <v>86</v>
      </c>
      <c r="BD26" s="105">
        <f>IF(OR($B26=0,$B26=""),"",IF(AND($E$3="Nursery"),'Marks Entry Nursery'!AE25,IF(AND($E$3="LKG"),'Marks Entry LKG'!AE25,IF(AND($E$3="UKG"),'Marks Entry UKG'!AE25,""))))</f>
        <v>21</v>
      </c>
      <c r="BE26" s="105">
        <f>IF(OR($B26=0,$B26=""),"",IF(AND($E$3="Nursery"),'Marks Entry Nursery'!AF25,IF(AND($E$3="LKG"),'Marks Entry LKG'!AF25,IF(AND($E$3="UKG"),'Marks Entry UKG'!AF25,""))))</f>
        <v>61</v>
      </c>
      <c r="BF26" s="55">
        <f t="shared" si="22"/>
        <v>82</v>
      </c>
      <c r="BG26" s="51">
        <f t="shared" si="23"/>
        <v>168</v>
      </c>
      <c r="BH26" s="89">
        <f t="shared" si="24"/>
        <v>0</v>
      </c>
      <c r="BI26" s="89">
        <f t="shared" si="25"/>
        <v>200</v>
      </c>
      <c r="BJ26" s="89" t="str">
        <f t="shared" si="26"/>
        <v/>
      </c>
      <c r="BK26" s="89" t="str">
        <f t="shared" si="27"/>
        <v>P</v>
      </c>
      <c r="BL26" s="89" t="str">
        <f t="shared" si="28"/>
        <v>D</v>
      </c>
      <c r="BM26" s="93" t="str">
        <f t="shared" si="29"/>
        <v>B</v>
      </c>
      <c r="BN26" s="105"/>
      <c r="BO26" s="105"/>
      <c r="BP26" s="105"/>
      <c r="BQ26" s="51"/>
      <c r="BR26" s="105">
        <f>IF(OR($B26=0,$B26=""),"",IF(AND($E$3="Nursery"),'Marks Entry Nursery'!AJ25,IF(AND($E$3="LKG"),'Marks Entry LKG'!AJ25,IF(AND($E$3="UKG"),'Marks Entry UKG'!AJ25,""))))</f>
        <v>41</v>
      </c>
      <c r="BS26" s="105">
        <f>IF(OR($B26=0,$B26=""),"",IF(AND($E$3="Nursery"),'Marks Entry Nursery'!AK25,IF(AND($E$3="LKG"),'Marks Entry LKG'!AK25,IF(AND($E$3="UKG"),'Marks Entry UKG'!AK25,""))))</f>
        <v>0</v>
      </c>
      <c r="BT26" s="54">
        <f t="shared" si="30"/>
        <v>41</v>
      </c>
      <c r="BU26" s="51">
        <f t="shared" si="31"/>
        <v>41</v>
      </c>
      <c r="BV26" s="105">
        <f>IF(OR($B26=0,$B26=""),"",IF(AND($E$3="Nursery"),'Marks Entry Nursery'!AL25,IF(AND($E$3="LKG"),'Marks Entry LKG'!AL25,IF(AND($E$3="UKG"),'Marks Entry UKG'!AL25,""))))</f>
        <v>41</v>
      </c>
      <c r="BW26" s="105">
        <f>IF(OR($B26=0,$B26=""),"",IF(AND($E$3="Nursery"),'Marks Entry Nursery'!AM25,IF(AND($E$3="LKG"),'Marks Entry LKG'!AM25,IF(AND($E$3="UKG"),'Marks Entry UKG'!AM25,""))))</f>
        <v>0</v>
      </c>
      <c r="BX26" s="55">
        <f t="shared" si="32"/>
        <v>41</v>
      </c>
      <c r="BY26" s="51">
        <f t="shared" si="33"/>
        <v>82</v>
      </c>
      <c r="BZ26" s="89">
        <f t="shared" si="34"/>
        <v>0</v>
      </c>
      <c r="CA26" s="89">
        <f t="shared" si="35"/>
        <v>100</v>
      </c>
      <c r="CB26" s="89" t="str">
        <f t="shared" si="36"/>
        <v/>
      </c>
      <c r="CC26" s="89" t="str">
        <f t="shared" si="37"/>
        <v>P</v>
      </c>
      <c r="CD26" s="89" t="str">
        <f t="shared" si="38"/>
        <v>D</v>
      </c>
      <c r="CE26" s="93" t="str">
        <f t="shared" si="39"/>
        <v>B</v>
      </c>
      <c r="CF26" s="105">
        <f>IF(OR($B26=0,$B26=""),"",IF(AND($E$3="Nursery"),'Marks Entry Nursery'!AN25,IF(AND($E$3="LKG"),'Marks Entry LKG'!AN25,IF(AND($E$3="UKG"),'Marks Entry UKG'!AN25,""))))</f>
        <v>0</v>
      </c>
      <c r="CG26" s="105">
        <f>IF(OR($B26=0,$B26=""),"",IF(AND($E$3="Nursery"),'Marks Entry Nursery'!AO25,IF(AND($E$3="LKG"),'Marks Entry LKG'!AO25,IF(AND($E$3="UKG"),'Marks Entry UKG'!AO25,""))))</f>
        <v>0</v>
      </c>
      <c r="CH26" s="106">
        <f t="shared" si="40"/>
        <v>0</v>
      </c>
      <c r="CI26" s="107">
        <f t="shared" si="41"/>
        <v>0</v>
      </c>
      <c r="CJ26" s="107" t="str">
        <f t="shared" si="42"/>
        <v/>
      </c>
      <c r="CK26" s="107" t="str">
        <f t="shared" si="43"/>
        <v/>
      </c>
      <c r="CL26" s="92" t="str">
        <f t="shared" si="44"/>
        <v/>
      </c>
      <c r="CM26" s="105">
        <f>IF(OR($B26=0,$B26=""),"",IF(AND($E$3="Nursery"),'Marks Entry Nursery'!AP25,IF(AND($E$3="LKG"),'Marks Entry LKG'!AP25,IF(AND($E$3="UKG"),'Marks Entry UKG'!AP25,""))))</f>
        <v>0</v>
      </c>
      <c r="CN26" s="105">
        <f>IF(OR($B26=0,$B26=""),"",IF(AND($E$3="Nursery"),'Marks Entry Nursery'!AQ25,IF(AND($E$3="LKG"),'Marks Entry LKG'!AQ25,IF(AND($E$3="UKG"),'Marks Entry UKG'!AQ25,""))))</f>
        <v>0</v>
      </c>
      <c r="CO26" s="106">
        <f t="shared" si="45"/>
        <v>0</v>
      </c>
      <c r="CP26" s="107">
        <f t="shared" si="46"/>
        <v>0</v>
      </c>
      <c r="CQ26" s="107" t="str">
        <f t="shared" si="47"/>
        <v/>
      </c>
      <c r="CR26" s="107" t="str">
        <f t="shared" si="48"/>
        <v/>
      </c>
      <c r="CS26" s="92" t="str">
        <f t="shared" si="49"/>
        <v/>
      </c>
      <c r="CT26" s="105">
        <f>IF(OR($B26=0,$B26=""),"",IF(AND($E$3="Nursery"),'Marks Entry Nursery'!AR25,IF(AND($E$3="LKG"),'Marks Entry LKG'!AR25,IF(AND($E$3="UKG"),'Marks Entry UKG'!AR25,""))))</f>
        <v>36</v>
      </c>
      <c r="CU26" s="105">
        <f>IF(OR($B26=0,$B26=""),"",IF(AND($E$3="Nursery"),'Marks Entry Nursery'!AS25,IF(AND($E$3="LKG"),'Marks Entry LKG'!AS25,IF(AND($E$3="UKG"),'Marks Entry UKG'!AS25,""))))</f>
        <v>0</v>
      </c>
      <c r="CV26" s="106">
        <f t="shared" si="50"/>
        <v>36</v>
      </c>
      <c r="CW26" s="107">
        <f t="shared" si="51"/>
        <v>0</v>
      </c>
      <c r="CX26" s="107">
        <f t="shared" si="52"/>
        <v>100</v>
      </c>
      <c r="CY26" s="107" t="str">
        <f t="shared" si="53"/>
        <v>P</v>
      </c>
      <c r="CZ26" s="92" t="str">
        <f t="shared" si="54"/>
        <v>D</v>
      </c>
      <c r="DA26" s="105">
        <f>IF(OR($B26=0,$B26=""),"",IF(AND($E$3="Nursery"),'Marks Entry Nursery'!AT25,IF(AND($E$3="LKG"),'Marks Entry LKG'!AT25,IF(AND($E$3="UKG"),'Marks Entry UKG'!AT25,""))))</f>
        <v>0</v>
      </c>
      <c r="DB26" s="105">
        <f>IF(OR($B26=0,$B26=""),"",IF(AND($E$3="Nursery"),'Marks Entry Nursery'!AU25,IF(AND($E$3="LKG"),'Marks Entry LKG'!AU25,IF(AND($E$3="UKG"),'Marks Entry UKG'!AU25,""))))</f>
        <v>0</v>
      </c>
      <c r="DC26" s="356">
        <f t="shared" si="55"/>
        <v>0</v>
      </c>
      <c r="DD26" s="93" t="str">
        <f t="shared" si="56"/>
        <v/>
      </c>
      <c r="DE26" s="105">
        <f>IF(OR($B26=0,$B26=""),"",IF(AND($E$3="Nursery"),'Marks Entry Nursery'!AV25,IF(AND($E$3="LKG"),'Marks Entry LKG'!AV25,IF(AND($E$3="UKG"),'Marks Entry UKG'!AV25,""))))</f>
        <v>0</v>
      </c>
      <c r="DF26" s="105">
        <f>IF(OR($B26=0,$B26=""),"",IF(AND($E$3="Nursery"),'Marks Entry Nursery'!AW25,IF(AND($E$3="LKG"),'Marks Entry LKG'!AW25,IF(AND($E$3="UKG"),'Marks Entry UKG'!AW25,""))))</f>
        <v>0</v>
      </c>
      <c r="DG26" s="356">
        <f t="shared" si="57"/>
        <v>0</v>
      </c>
      <c r="DH26" s="93" t="str">
        <f t="shared" si="58"/>
        <v/>
      </c>
      <c r="DI26" s="63">
        <f t="shared" si="59"/>
        <v>387</v>
      </c>
      <c r="DJ26" s="358">
        <f t="shared" si="60"/>
        <v>77.400000000000006</v>
      </c>
      <c r="DK26" s="67" t="str">
        <f t="shared" si="61"/>
        <v>I</v>
      </c>
      <c r="DL26" s="68">
        <f t="shared" si="62"/>
        <v>20.000000000000298</v>
      </c>
      <c r="DM26" s="386" t="str">
        <f>IFERROR(IF(B26="NSO","NSO",IF(OR(D26="",G26="",F26="",B26="",DI26=0),"",IF('Master sheet'!$D$14="Hindi","कक्षोंन्नति","Promoted"))),"")</f>
        <v>कक्षोंन्नति</v>
      </c>
      <c r="DN26" s="42">
        <f>IF(OR(B26=0,B26=""),"",IF(AND($E$3="Nursery"),'Marks Entry Nursery'!AX25,IF(AND($E$3="LKG"),'Marks Entry LKG'!AX25,IF(AND($E$3="UKG"),'Marks Entry UKG'!AX25,""))))</f>
        <v>220</v>
      </c>
      <c r="DO26" s="42">
        <f>IF(OR(B26=0,B26=""),"",IF(AND($E$3="Nursery"),'Marks Entry Nursery'!AY25,IF(AND($E$3="LKG"),'Marks Entry LKG'!AY25,IF(AND($E$3="UKG"),'Marks Entry UKG'!AY25,""))))</f>
        <v>24</v>
      </c>
      <c r="DP26" s="213" t="str">
        <f t="shared" si="63"/>
        <v>B</v>
      </c>
      <c r="DQ26" s="43"/>
      <c r="DX26" s="44">
        <f>IF(AND($E$3="Nursery"),'Marks Entry Nursery'!I25,IF(AND($E$3="LKG"),'Marks Entry LKG'!I25,IF(AND($E$3="UKG"),'Marks Entry UKG'!I25,"")))</f>
        <v>319</v>
      </c>
    </row>
    <row r="27" spans="1:128" ht="18.95" customHeight="1">
      <c r="A27" s="56">
        <v>20</v>
      </c>
      <c r="B27" s="260">
        <f>IF(OR(DX27=0,DX27=""),"",IF(AND($E$3="Nursery"),'Marks Entry Nursery'!I26,IF(AND($E$3="LKG"),'Marks Entry LKG'!I26,IF(AND($E$3="UKG"),'Marks Entry UKG'!I26,""))))</f>
        <v>320</v>
      </c>
      <c r="C27" s="57" t="str">
        <f>IF(OR($B27=0,$B27=""),"",IF(AND($E$3="Nursery"),'Marks Entry Nursery'!B26,IF(AND($E$3="LKG"),'Marks Entry LKG'!B26,IF(AND($E$3="UKG"),'Marks Entry UKG'!B26,""))))</f>
        <v>PP+5</v>
      </c>
      <c r="D27" s="57" t="str">
        <f>IF(OR($B27=0,$B27=""),"",IF(AND($E$3="Nursery"),'Marks Entry Nursery'!C26,IF(AND($E$3="LKG"),'Marks Entry LKG'!C26,IF(AND($E$3="UKG"),'Marks Entry UKG'!C26,""))))</f>
        <v>A</v>
      </c>
      <c r="E27" s="401" t="str">
        <f>IF(OR(B27=0,B27=""),"",IF(AND($E$3="Nursery"),'Marks Entry Nursery'!E26,IF(AND($E$3="LKG"),'Marks Entry LKG'!E26,IF(AND($E$3="UKG"),'Marks Entry UKG'!E26,""))))</f>
        <v>13-01-2015</v>
      </c>
      <c r="F27" s="259">
        <f>IF(OR(B27=0,B27=""),"",IF(AND($E$3="Nursery"),'Marks Entry Nursery'!D26,IF(AND($E$3="LKG"),'Marks Entry LKG'!D26,IF(AND($E$3="UKG"),'Marks Entry UKG'!D26,""))))</f>
        <v>943</v>
      </c>
      <c r="G27" s="406" t="str">
        <f>IF(OR($B27=0,$B27=""),"",IF(AND($E$3="Nursery"),'Marks Entry Nursery'!F26,IF(AND($E$3="LKG"),'Marks Entry LKG'!F26,IF(AND($E$3="UKG"),'Marks Entry UKG'!F26,""))))</f>
        <v>PALAK DAMER</v>
      </c>
      <c r="H27" s="406" t="str">
        <f>IF(OR($B27=0,$B27=""),"",IF(AND($E$3="Nursery"),'Marks Entry Nursery'!G26,IF(AND($E$3="LKG"),'Marks Entry LKG'!G26,IF(AND($E$3="UKG"),'Marks Entry UKG'!G26,""))))</f>
        <v>GOVIND LAL</v>
      </c>
      <c r="I27" s="406" t="str">
        <f>IF(OR($B27=0,$B27=""),"",IF(AND($E$3="Nursery"),'Marks Entry Nursery'!H26,IF(AND($E$3="LKG"),'Marks Entry LKG'!H26,IF(AND($E$3="UKG"),'Marks Entry UKG'!H26,""))))</f>
        <v>LEELA</v>
      </c>
      <c r="J27" s="228" t="str">
        <f>IF(OR($B27=0,$B27=""),"",IF(AND($E$3="Nursery"),'Marks Entry Nursery'!J26,IF(AND($E$3="LKG"),'Marks Entry LKG'!J26,IF(AND($E$3="UKG"),'Marks Entry UKG'!J26,""))))</f>
        <v>F</v>
      </c>
      <c r="K27" s="228" t="str">
        <f>IF(OR($B27=0,$B27=""),"",IF(AND($E$3="Nursery"),'Marks Entry Nursery'!K26,IF(AND($E$3="LKG"),'Marks Entry LKG'!K26,IF(AND($E$3="UKG"),'Marks Entry UKG'!K26,""))))</f>
        <v>SC</v>
      </c>
      <c r="L27" s="105"/>
      <c r="M27" s="105"/>
      <c r="N27" s="105"/>
      <c r="O27" s="51"/>
      <c r="P27" s="105">
        <f>IF(OR($B27=0,$B27=""),"",IF(AND($E$3="Nursery"),'Marks Entry Nursery'!O26,IF(AND($E$3="LKG"),'Marks Entry LKG'!O26,IF(AND($E$3="UKG"),'Marks Entry UKG'!O26,""))))</f>
        <v>29</v>
      </c>
      <c r="Q27" s="105">
        <f>IF(OR($B27=0,$B27=""),"",IF(AND($E$3="Nursery"),'Marks Entry Nursery'!P26,IF(AND($E$3="LKG"),'Marks Entry LKG'!P26,IF(AND($E$3="UKG"),'Marks Entry UKG'!P26,""))))</f>
        <v>58</v>
      </c>
      <c r="R27" s="54">
        <f t="shared" si="0"/>
        <v>87</v>
      </c>
      <c r="S27" s="51">
        <f t="shared" si="1"/>
        <v>87</v>
      </c>
      <c r="T27" s="105">
        <f>IF(OR($B27=0,$B27=""),"",IF(AND($E$3="Nursery"),'Marks Entry Nursery'!Q26,IF(AND($E$3="LKG"),'Marks Entry LKG'!Q26,IF(AND($E$3="UKG"),'Marks Entry UKG'!Q26,""))))</f>
        <v>24</v>
      </c>
      <c r="U27" s="105">
        <f>IF(OR($B27=0,$B27=""),"",IF(AND($E$3="Nursery"),'Marks Entry Nursery'!R26,IF(AND($E$3="LKG"),'Marks Entry LKG'!R26,IF(AND($E$3="UKG"),'Marks Entry UKG'!R26,""))))</f>
        <v>45</v>
      </c>
      <c r="V27" s="55">
        <f t="shared" si="2"/>
        <v>69</v>
      </c>
      <c r="W27" s="51">
        <f t="shared" si="3"/>
        <v>156</v>
      </c>
      <c r="X27" s="89">
        <f t="shared" si="4"/>
        <v>0</v>
      </c>
      <c r="Y27" s="89">
        <f t="shared" si="5"/>
        <v>200</v>
      </c>
      <c r="Z27" s="89" t="str">
        <f t="shared" si="6"/>
        <v/>
      </c>
      <c r="AA27" s="89" t="str">
        <f t="shared" si="7"/>
        <v>P</v>
      </c>
      <c r="AB27" s="89" t="str">
        <f t="shared" si="8"/>
        <v>D</v>
      </c>
      <c r="AC27" s="93" t="str">
        <f t="shared" si="9"/>
        <v>B</v>
      </c>
      <c r="AD27" s="105"/>
      <c r="AE27" s="105"/>
      <c r="AF27" s="105"/>
      <c r="AG27" s="51"/>
      <c r="AH27" s="105">
        <f>IF(OR($B27=0,$B27=""),"",IF(AND($E$3="Nursery"),'Marks Entry Nursery'!V26,IF(AND($E$3="LKG"),'Marks Entry LKG'!V26,IF(AND($E$3="UKG"),'Marks Entry UKG'!V26,""))))</f>
        <v>14</v>
      </c>
      <c r="AI27" s="105">
        <f>IF(OR($B27=0,$B27=""),"",IF(AND($E$3="Nursery"),'Marks Entry Nursery'!W26,IF(AND($E$3="LKG"),'Marks Entry LKG'!W26,IF(AND($E$3="UKG"),'Marks Entry UKG'!W26,""))))</f>
        <v>32</v>
      </c>
      <c r="AJ27" s="54">
        <f t="shared" si="10"/>
        <v>46</v>
      </c>
      <c r="AK27" s="51">
        <f t="shared" si="11"/>
        <v>46</v>
      </c>
      <c r="AL27" s="105">
        <f>IF(OR($B27=0,$B27=""),"",IF(AND($E$3="Nursery"),'Marks Entry Nursery'!X26,IF(AND($E$3="LKG"),'Marks Entry LKG'!X26,IF(AND($E$3="UKG"),'Marks Entry UKG'!X26,""))))</f>
        <v>10</v>
      </c>
      <c r="AM27" s="105">
        <f>IF(OR($B27=0,$B27=""),"",IF(AND($E$3="Nursery"),'Marks Entry Nursery'!Y26,IF(AND($E$3="LKG"),'Marks Entry LKG'!Y26,IF(AND($E$3="UKG"),'Marks Entry UKG'!Y26,""))))</f>
        <v>30</v>
      </c>
      <c r="AN27" s="55">
        <f t="shared" si="12"/>
        <v>40</v>
      </c>
      <c r="AO27" s="51">
        <f t="shared" si="13"/>
        <v>86</v>
      </c>
      <c r="AP27" s="89">
        <f t="shared" si="14"/>
        <v>0</v>
      </c>
      <c r="AQ27" s="89">
        <f t="shared" si="15"/>
        <v>100</v>
      </c>
      <c r="AR27" s="89" t="str">
        <f t="shared" si="16"/>
        <v/>
      </c>
      <c r="AS27" s="89" t="str">
        <f t="shared" si="17"/>
        <v>P</v>
      </c>
      <c r="AT27" s="89" t="str">
        <f t="shared" si="18"/>
        <v>D</v>
      </c>
      <c r="AU27" s="93" t="str">
        <f t="shared" si="19"/>
        <v>A</v>
      </c>
      <c r="AV27" s="105"/>
      <c r="AW27" s="105"/>
      <c r="AX27" s="105"/>
      <c r="AY27" s="51"/>
      <c r="AZ27" s="105">
        <f>IF(OR($B27=0,$B27=""),"",IF(AND($E$3="Nursery"),'Marks Entry Nursery'!AC26,IF(AND($E$3="LKG"),'Marks Entry LKG'!AC26,IF(AND($E$3="UKG"),'Marks Entry UKG'!AC26,""))))</f>
        <v>22</v>
      </c>
      <c r="BA27" s="105">
        <f>IF(OR($B27=0,$B27=""),"",IF(AND($E$3="Nursery"),'Marks Entry Nursery'!AD26,IF(AND($E$3="LKG"),'Marks Entry LKG'!AD26,IF(AND($E$3="UKG"),'Marks Entry UKG'!AD26,""))))</f>
        <v>64</v>
      </c>
      <c r="BB27" s="54">
        <f t="shared" si="20"/>
        <v>86</v>
      </c>
      <c r="BC27" s="51">
        <f t="shared" si="21"/>
        <v>86</v>
      </c>
      <c r="BD27" s="105">
        <f>IF(OR($B27=0,$B27=""),"",IF(AND($E$3="Nursery"),'Marks Entry Nursery'!AE26,IF(AND($E$3="LKG"),'Marks Entry LKG'!AE26,IF(AND($E$3="UKG"),'Marks Entry UKG'!AE26,""))))</f>
        <v>25</v>
      </c>
      <c r="BE27" s="105">
        <f>IF(OR($B27=0,$B27=""),"",IF(AND($E$3="Nursery"),'Marks Entry Nursery'!AF26,IF(AND($E$3="LKG"),'Marks Entry LKG'!AF26,IF(AND($E$3="UKG"),'Marks Entry UKG'!AF26,""))))</f>
        <v>62</v>
      </c>
      <c r="BF27" s="55">
        <f t="shared" si="22"/>
        <v>87</v>
      </c>
      <c r="BG27" s="51">
        <f t="shared" si="23"/>
        <v>173</v>
      </c>
      <c r="BH27" s="89">
        <f t="shared" si="24"/>
        <v>0</v>
      </c>
      <c r="BI27" s="89">
        <f t="shared" si="25"/>
        <v>200</v>
      </c>
      <c r="BJ27" s="89" t="str">
        <f t="shared" si="26"/>
        <v/>
      </c>
      <c r="BK27" s="89" t="str">
        <f t="shared" si="27"/>
        <v>P</v>
      </c>
      <c r="BL27" s="89" t="str">
        <f t="shared" si="28"/>
        <v>D</v>
      </c>
      <c r="BM27" s="93" t="str">
        <f t="shared" si="29"/>
        <v>A</v>
      </c>
      <c r="BN27" s="105"/>
      <c r="BO27" s="105"/>
      <c r="BP27" s="105"/>
      <c r="BQ27" s="51"/>
      <c r="BR27" s="105">
        <f>IF(OR($B27=0,$B27=""),"",IF(AND($E$3="Nursery"),'Marks Entry Nursery'!AJ26,IF(AND($E$3="LKG"),'Marks Entry LKG'!AJ26,IF(AND($E$3="UKG"),'Marks Entry UKG'!AJ26,""))))</f>
        <v>42</v>
      </c>
      <c r="BS27" s="105">
        <f>IF(OR($B27=0,$B27=""),"",IF(AND($E$3="Nursery"),'Marks Entry Nursery'!AK26,IF(AND($E$3="LKG"),'Marks Entry LKG'!AK26,IF(AND($E$3="UKG"),'Marks Entry UKG'!AK26,""))))</f>
        <v>0</v>
      </c>
      <c r="BT27" s="54">
        <f t="shared" si="30"/>
        <v>42</v>
      </c>
      <c r="BU27" s="51">
        <f t="shared" si="31"/>
        <v>42</v>
      </c>
      <c r="BV27" s="105">
        <f>IF(OR($B27=0,$B27=""),"",IF(AND($E$3="Nursery"),'Marks Entry Nursery'!AL26,IF(AND($E$3="LKG"),'Marks Entry LKG'!AL26,IF(AND($E$3="UKG"),'Marks Entry UKG'!AL26,""))))</f>
        <v>44</v>
      </c>
      <c r="BW27" s="105">
        <f>IF(OR($B27=0,$B27=""),"",IF(AND($E$3="Nursery"),'Marks Entry Nursery'!AM26,IF(AND($E$3="LKG"),'Marks Entry LKG'!AM26,IF(AND($E$3="UKG"),'Marks Entry UKG'!AM26,""))))</f>
        <v>0</v>
      </c>
      <c r="BX27" s="55">
        <f t="shared" si="32"/>
        <v>44</v>
      </c>
      <c r="BY27" s="51">
        <f t="shared" si="33"/>
        <v>86</v>
      </c>
      <c r="BZ27" s="89">
        <f t="shared" si="34"/>
        <v>0</v>
      </c>
      <c r="CA27" s="89">
        <f t="shared" si="35"/>
        <v>100</v>
      </c>
      <c r="CB27" s="89" t="str">
        <f t="shared" si="36"/>
        <v/>
      </c>
      <c r="CC27" s="89" t="str">
        <f t="shared" si="37"/>
        <v>P</v>
      </c>
      <c r="CD27" s="89" t="str">
        <f t="shared" si="38"/>
        <v>D</v>
      </c>
      <c r="CE27" s="93" t="str">
        <f t="shared" si="39"/>
        <v>A</v>
      </c>
      <c r="CF27" s="105">
        <f>IF(OR($B27=0,$B27=""),"",IF(AND($E$3="Nursery"),'Marks Entry Nursery'!AN26,IF(AND($E$3="LKG"),'Marks Entry LKG'!AN26,IF(AND($E$3="UKG"),'Marks Entry UKG'!AN26,""))))</f>
        <v>0</v>
      </c>
      <c r="CG27" s="105">
        <f>IF(OR($B27=0,$B27=""),"",IF(AND($E$3="Nursery"),'Marks Entry Nursery'!AO26,IF(AND($E$3="LKG"),'Marks Entry LKG'!AO26,IF(AND($E$3="UKG"),'Marks Entry UKG'!AO26,""))))</f>
        <v>0</v>
      </c>
      <c r="CH27" s="106">
        <f t="shared" si="40"/>
        <v>0</v>
      </c>
      <c r="CI27" s="107">
        <f t="shared" si="41"/>
        <v>0</v>
      </c>
      <c r="CJ27" s="107" t="str">
        <f t="shared" si="42"/>
        <v/>
      </c>
      <c r="CK27" s="107" t="str">
        <f t="shared" si="43"/>
        <v/>
      </c>
      <c r="CL27" s="92" t="str">
        <f t="shared" si="44"/>
        <v/>
      </c>
      <c r="CM27" s="105">
        <f>IF(OR($B27=0,$B27=""),"",IF(AND($E$3="Nursery"),'Marks Entry Nursery'!AP26,IF(AND($E$3="LKG"),'Marks Entry LKG'!AP26,IF(AND($E$3="UKG"),'Marks Entry UKG'!AP26,""))))</f>
        <v>0</v>
      </c>
      <c r="CN27" s="105">
        <f>IF(OR($B27=0,$B27=""),"",IF(AND($E$3="Nursery"),'Marks Entry Nursery'!AQ26,IF(AND($E$3="LKG"),'Marks Entry LKG'!AQ26,IF(AND($E$3="UKG"),'Marks Entry UKG'!AQ26,""))))</f>
        <v>0</v>
      </c>
      <c r="CO27" s="106">
        <f t="shared" si="45"/>
        <v>0</v>
      </c>
      <c r="CP27" s="107">
        <f t="shared" si="46"/>
        <v>0</v>
      </c>
      <c r="CQ27" s="107" t="str">
        <f t="shared" si="47"/>
        <v/>
      </c>
      <c r="CR27" s="107" t="str">
        <f t="shared" si="48"/>
        <v/>
      </c>
      <c r="CS27" s="92" t="str">
        <f t="shared" si="49"/>
        <v/>
      </c>
      <c r="CT27" s="105">
        <f>IF(OR($B27=0,$B27=""),"",IF(AND($E$3="Nursery"),'Marks Entry Nursery'!AR26,IF(AND($E$3="LKG"),'Marks Entry LKG'!AR26,IF(AND($E$3="UKG"),'Marks Entry UKG'!AR26,""))))</f>
        <v>0</v>
      </c>
      <c r="CU27" s="105">
        <f>IF(OR($B27=0,$B27=""),"",IF(AND($E$3="Nursery"),'Marks Entry Nursery'!AS26,IF(AND($E$3="LKG"),'Marks Entry LKG'!AS26,IF(AND($E$3="UKG"),'Marks Entry UKG'!AS26,""))))</f>
        <v>0</v>
      </c>
      <c r="CV27" s="106">
        <f t="shared" si="50"/>
        <v>0</v>
      </c>
      <c r="CW27" s="107">
        <f t="shared" si="51"/>
        <v>0</v>
      </c>
      <c r="CX27" s="107" t="str">
        <f t="shared" si="52"/>
        <v/>
      </c>
      <c r="CY27" s="107" t="str">
        <f t="shared" si="53"/>
        <v/>
      </c>
      <c r="CZ27" s="92" t="str">
        <f t="shared" si="54"/>
        <v/>
      </c>
      <c r="DA27" s="105">
        <f>IF(OR($B27=0,$B27=""),"",IF(AND($E$3="Nursery"),'Marks Entry Nursery'!AT26,IF(AND($E$3="LKG"),'Marks Entry LKG'!AT26,IF(AND($E$3="UKG"),'Marks Entry UKG'!AT26,""))))</f>
        <v>0</v>
      </c>
      <c r="DB27" s="105">
        <f>IF(OR($B27=0,$B27=""),"",IF(AND($E$3="Nursery"),'Marks Entry Nursery'!AU26,IF(AND($E$3="LKG"),'Marks Entry LKG'!AU26,IF(AND($E$3="UKG"),'Marks Entry UKG'!AU26,""))))</f>
        <v>0</v>
      </c>
      <c r="DC27" s="356">
        <f t="shared" si="55"/>
        <v>0</v>
      </c>
      <c r="DD27" s="93" t="str">
        <f t="shared" si="56"/>
        <v/>
      </c>
      <c r="DE27" s="105">
        <f>IF(OR($B27=0,$B27=""),"",IF(AND($E$3="Nursery"),'Marks Entry Nursery'!AV26,IF(AND($E$3="LKG"),'Marks Entry LKG'!AV26,IF(AND($E$3="UKG"),'Marks Entry UKG'!AV26,""))))</f>
        <v>0</v>
      </c>
      <c r="DF27" s="105">
        <f>IF(OR($B27=0,$B27=""),"",IF(AND($E$3="Nursery"),'Marks Entry Nursery'!AW26,IF(AND($E$3="LKG"),'Marks Entry LKG'!AW26,IF(AND($E$3="UKG"),'Marks Entry UKG'!AW26,""))))</f>
        <v>0</v>
      </c>
      <c r="DG27" s="356">
        <f t="shared" si="57"/>
        <v>0</v>
      </c>
      <c r="DH27" s="93" t="str">
        <f t="shared" si="58"/>
        <v/>
      </c>
      <c r="DI27" s="63">
        <f t="shared" si="59"/>
        <v>415</v>
      </c>
      <c r="DJ27" s="358">
        <f t="shared" si="60"/>
        <v>83</v>
      </c>
      <c r="DK27" s="67" t="str">
        <f t="shared" si="61"/>
        <v>I</v>
      </c>
      <c r="DL27" s="68">
        <f t="shared" si="62"/>
        <v>3.9999999999999964</v>
      </c>
      <c r="DM27" s="386" t="str">
        <f>IFERROR(IF(B27="NSO","NSO",IF(OR(D27="",G27="",F27="",B27="",DI27=0),"",IF('Master sheet'!$D$14="Hindi","कक्षोंन्नति","Promoted"))),"")</f>
        <v>कक्षोंन्नति</v>
      </c>
      <c r="DN27" s="42">
        <f>IF(OR(B27=0,B27=""),"",IF(AND($E$3="Nursery"),'Marks Entry Nursery'!AX26,IF(AND($E$3="LKG"),'Marks Entry LKG'!AX26,IF(AND($E$3="UKG"),'Marks Entry UKG'!AX26,""))))</f>
        <v>220</v>
      </c>
      <c r="DO27" s="42">
        <f>IF(OR(B27=0,B27=""),"",IF(AND($E$3="Nursery"),'Marks Entry Nursery'!AY26,IF(AND($E$3="LKG"),'Marks Entry LKG'!AY26,IF(AND($E$3="UKG"),'Marks Entry UKG'!AY26,""))))</f>
        <v>16</v>
      </c>
      <c r="DP27" s="213" t="str">
        <f t="shared" si="63"/>
        <v>B</v>
      </c>
      <c r="DQ27" s="43"/>
      <c r="DX27" s="44">
        <f>IF(AND($E$3="Nursery"),'Marks Entry Nursery'!I26,IF(AND($E$3="LKG"),'Marks Entry LKG'!I26,IF(AND($E$3="UKG"),'Marks Entry UKG'!I26,"")))</f>
        <v>320</v>
      </c>
    </row>
    <row r="28" spans="1:128" ht="18.95" customHeight="1">
      <c r="A28" s="56">
        <v>21</v>
      </c>
      <c r="B28" s="260">
        <f>IF(OR(DX28=0,DX28=""),"",IF(AND($E$3="Nursery"),'Marks Entry Nursery'!I27,IF(AND($E$3="LKG"),'Marks Entry LKG'!I27,IF(AND($E$3="UKG"),'Marks Entry UKG'!I27,""))))</f>
        <v>321</v>
      </c>
      <c r="C28" s="57" t="str">
        <f>IF(OR($B28=0,$B28=""),"",IF(AND($E$3="Nursery"),'Marks Entry Nursery'!B27,IF(AND($E$3="LKG"),'Marks Entry LKG'!B27,IF(AND($E$3="UKG"),'Marks Entry UKG'!B27,""))))</f>
        <v>PP+5</v>
      </c>
      <c r="D28" s="57" t="str">
        <f>IF(OR($B28=0,$B28=""),"",IF(AND($E$3="Nursery"),'Marks Entry Nursery'!C27,IF(AND($E$3="LKG"),'Marks Entry LKG'!C27,IF(AND($E$3="UKG"),'Marks Entry UKG'!C27,""))))</f>
        <v>A</v>
      </c>
      <c r="E28" s="401" t="str">
        <f>IF(OR(B28=0,B28=""),"",IF(AND($E$3="Nursery"),'Marks Entry Nursery'!E27,IF(AND($E$3="LKG"),'Marks Entry LKG'!E27,IF(AND($E$3="UKG"),'Marks Entry UKG'!E27,""))))</f>
        <v>21-10-2014</v>
      </c>
      <c r="F28" s="259">
        <f>IF(OR(B28=0,B28=""),"",IF(AND($E$3="Nursery"),'Marks Entry Nursery'!D27,IF(AND($E$3="LKG"),'Marks Entry LKG'!D27,IF(AND($E$3="UKG"),'Marks Entry UKG'!D27,""))))</f>
        <v>929</v>
      </c>
      <c r="G28" s="406" t="str">
        <f>IF(OR($B28=0,$B28=""),"",IF(AND($E$3="Nursery"),'Marks Entry Nursery'!F27,IF(AND($E$3="LKG"),'Marks Entry LKG'!F27,IF(AND($E$3="UKG"),'Marks Entry UKG'!F27,""))))</f>
        <v>PAWAN CHOUHAN</v>
      </c>
      <c r="H28" s="406" t="str">
        <f>IF(OR($B28=0,$B28=""),"",IF(AND($E$3="Nursery"),'Marks Entry Nursery'!G27,IF(AND($E$3="LKG"),'Marks Entry LKG'!G27,IF(AND($E$3="UKG"),'Marks Entry UKG'!G27,""))))</f>
        <v>NARENDRA SINGH</v>
      </c>
      <c r="I28" s="406" t="str">
        <f>IF(OR($B28=0,$B28=""),"",IF(AND($E$3="Nursery"),'Marks Entry Nursery'!H27,IF(AND($E$3="LKG"),'Marks Entry LKG'!H27,IF(AND($E$3="UKG"),'Marks Entry UKG'!H27,""))))</f>
        <v>SHOBHA</v>
      </c>
      <c r="J28" s="228" t="str">
        <f>IF(OR($B28=0,$B28=""),"",IF(AND($E$3="Nursery"),'Marks Entry Nursery'!J27,IF(AND($E$3="LKG"),'Marks Entry LKG'!J27,IF(AND($E$3="UKG"),'Marks Entry UKG'!J27,""))))</f>
        <v>M</v>
      </c>
      <c r="K28" s="228" t="str">
        <f>IF(OR($B28=0,$B28=""),"",IF(AND($E$3="Nursery"),'Marks Entry Nursery'!K27,IF(AND($E$3="LKG"),'Marks Entry LKG'!K27,IF(AND($E$3="UKG"),'Marks Entry UKG'!K27,""))))</f>
        <v>OBC</v>
      </c>
      <c r="L28" s="105"/>
      <c r="M28" s="105"/>
      <c r="N28" s="105"/>
      <c r="O28" s="51"/>
      <c r="P28" s="105">
        <f>IF(OR($B28=0,$B28=""),"",IF(AND($E$3="Nursery"),'Marks Entry Nursery'!O27,IF(AND($E$3="LKG"),'Marks Entry LKG'!O27,IF(AND($E$3="UKG"),'Marks Entry UKG'!O27,""))))</f>
        <v>29</v>
      </c>
      <c r="Q28" s="105">
        <f>IF(OR($B28=0,$B28=""),"",IF(AND($E$3="Nursery"),'Marks Entry Nursery'!P27,IF(AND($E$3="LKG"),'Marks Entry LKG'!P27,IF(AND($E$3="UKG"),'Marks Entry UKG'!P27,""))))</f>
        <v>59</v>
      </c>
      <c r="R28" s="54">
        <f t="shared" si="0"/>
        <v>88</v>
      </c>
      <c r="S28" s="51">
        <f t="shared" si="1"/>
        <v>88</v>
      </c>
      <c r="T28" s="105">
        <f>IF(OR($B28=0,$B28=""),"",IF(AND($E$3="Nursery"),'Marks Entry Nursery'!Q27,IF(AND($E$3="LKG"),'Marks Entry LKG'!Q27,IF(AND($E$3="UKG"),'Marks Entry UKG'!Q27,""))))</f>
        <v>24</v>
      </c>
      <c r="U28" s="105">
        <f>IF(OR($B28=0,$B28=""),"",IF(AND($E$3="Nursery"),'Marks Entry Nursery'!R27,IF(AND($E$3="LKG"),'Marks Entry LKG'!R27,IF(AND($E$3="UKG"),'Marks Entry UKG'!R27,""))))</f>
        <v>45</v>
      </c>
      <c r="V28" s="55">
        <f t="shared" si="2"/>
        <v>69</v>
      </c>
      <c r="W28" s="51">
        <f t="shared" si="3"/>
        <v>157</v>
      </c>
      <c r="X28" s="89">
        <f t="shared" si="4"/>
        <v>0</v>
      </c>
      <c r="Y28" s="89">
        <f t="shared" si="5"/>
        <v>200</v>
      </c>
      <c r="Z28" s="89" t="str">
        <f t="shared" si="6"/>
        <v/>
      </c>
      <c r="AA28" s="89" t="str">
        <f t="shared" si="7"/>
        <v>P</v>
      </c>
      <c r="AB28" s="89" t="str">
        <f t="shared" si="8"/>
        <v>D</v>
      </c>
      <c r="AC28" s="93" t="str">
        <f t="shared" si="9"/>
        <v>B</v>
      </c>
      <c r="AD28" s="105"/>
      <c r="AE28" s="105"/>
      <c r="AF28" s="105"/>
      <c r="AG28" s="51"/>
      <c r="AH28" s="105">
        <f>IF(OR($B28=0,$B28=""),"",IF(AND($E$3="Nursery"),'Marks Entry Nursery'!V27,IF(AND($E$3="LKG"),'Marks Entry LKG'!V27,IF(AND($E$3="UKG"),'Marks Entry UKG'!V27,""))))</f>
        <v>14</v>
      </c>
      <c r="AI28" s="105">
        <f>IF(OR($B28=0,$B28=""),"",IF(AND($E$3="Nursery"),'Marks Entry Nursery'!W27,IF(AND($E$3="LKG"),'Marks Entry LKG'!W27,IF(AND($E$3="UKG"),'Marks Entry UKG'!W27,""))))</f>
        <v>32</v>
      </c>
      <c r="AJ28" s="54">
        <f t="shared" si="10"/>
        <v>46</v>
      </c>
      <c r="AK28" s="51">
        <f t="shared" si="11"/>
        <v>46</v>
      </c>
      <c r="AL28" s="105">
        <f>IF(OR($B28=0,$B28=""),"",IF(AND($E$3="Nursery"),'Marks Entry Nursery'!X27,IF(AND($E$3="LKG"),'Marks Entry LKG'!X27,IF(AND($E$3="UKG"),'Marks Entry UKG'!X27,""))))</f>
        <v>10</v>
      </c>
      <c r="AM28" s="105">
        <f>IF(OR($B28=0,$B28=""),"",IF(AND($E$3="Nursery"),'Marks Entry Nursery'!Y27,IF(AND($E$3="LKG"),'Marks Entry LKG'!Y27,IF(AND($E$3="UKG"),'Marks Entry UKG'!Y27,""))))</f>
        <v>30</v>
      </c>
      <c r="AN28" s="55">
        <f t="shared" si="12"/>
        <v>40</v>
      </c>
      <c r="AO28" s="51">
        <f t="shared" si="13"/>
        <v>86</v>
      </c>
      <c r="AP28" s="89">
        <f t="shared" si="14"/>
        <v>0</v>
      </c>
      <c r="AQ28" s="89">
        <f t="shared" si="15"/>
        <v>100</v>
      </c>
      <c r="AR28" s="89" t="str">
        <f t="shared" si="16"/>
        <v/>
      </c>
      <c r="AS28" s="89" t="str">
        <f t="shared" si="17"/>
        <v>P</v>
      </c>
      <c r="AT28" s="89" t="str">
        <f t="shared" si="18"/>
        <v>D</v>
      </c>
      <c r="AU28" s="93" t="str">
        <f t="shared" si="19"/>
        <v>A</v>
      </c>
      <c r="AV28" s="105"/>
      <c r="AW28" s="105"/>
      <c r="AX28" s="105"/>
      <c r="AY28" s="51"/>
      <c r="AZ28" s="105">
        <f>IF(OR($B28=0,$B28=""),"",IF(AND($E$3="Nursery"),'Marks Entry Nursery'!AC27,IF(AND($E$3="LKG"),'Marks Entry LKG'!AC27,IF(AND($E$3="UKG"),'Marks Entry UKG'!AC27,""))))</f>
        <v>22</v>
      </c>
      <c r="BA28" s="105">
        <f>IF(OR($B28=0,$B28=""),"",IF(AND($E$3="Nursery"),'Marks Entry Nursery'!AD27,IF(AND($E$3="LKG"),'Marks Entry LKG'!AD27,IF(AND($E$3="UKG"),'Marks Entry UKG'!AD27,""))))</f>
        <v>64</v>
      </c>
      <c r="BB28" s="54">
        <f t="shared" si="20"/>
        <v>86</v>
      </c>
      <c r="BC28" s="51">
        <f t="shared" si="21"/>
        <v>86</v>
      </c>
      <c r="BD28" s="105">
        <f>IF(OR($B28=0,$B28=""),"",IF(AND($E$3="Nursery"),'Marks Entry Nursery'!AE27,IF(AND($E$3="LKG"),'Marks Entry LKG'!AE27,IF(AND($E$3="UKG"),'Marks Entry UKG'!AE27,""))))</f>
        <v>26</v>
      </c>
      <c r="BE28" s="105">
        <f>IF(OR($B28=0,$B28=""),"",IF(AND($E$3="Nursery"),'Marks Entry Nursery'!AF27,IF(AND($E$3="LKG"),'Marks Entry LKG'!AF27,IF(AND($E$3="UKG"),'Marks Entry UKG'!AF27,""))))</f>
        <v>63</v>
      </c>
      <c r="BF28" s="55">
        <f t="shared" si="22"/>
        <v>89</v>
      </c>
      <c r="BG28" s="51">
        <f t="shared" si="23"/>
        <v>175</v>
      </c>
      <c r="BH28" s="89">
        <f t="shared" si="24"/>
        <v>0</v>
      </c>
      <c r="BI28" s="89">
        <f t="shared" si="25"/>
        <v>200</v>
      </c>
      <c r="BJ28" s="89" t="str">
        <f t="shared" si="26"/>
        <v/>
      </c>
      <c r="BK28" s="89" t="str">
        <f t="shared" si="27"/>
        <v>P</v>
      </c>
      <c r="BL28" s="89" t="str">
        <f t="shared" si="28"/>
        <v>D</v>
      </c>
      <c r="BM28" s="93" t="str">
        <f t="shared" si="29"/>
        <v>A</v>
      </c>
      <c r="BN28" s="105"/>
      <c r="BO28" s="105"/>
      <c r="BP28" s="105"/>
      <c r="BQ28" s="51"/>
      <c r="BR28" s="105">
        <f>IF(OR($B28=0,$B28=""),"",IF(AND($E$3="Nursery"),'Marks Entry Nursery'!AJ27,IF(AND($E$3="LKG"),'Marks Entry LKG'!AJ27,IF(AND($E$3="UKG"),'Marks Entry UKG'!AJ27,""))))</f>
        <v>43</v>
      </c>
      <c r="BS28" s="105">
        <f>IF(OR($B28=0,$B28=""),"",IF(AND($E$3="Nursery"),'Marks Entry Nursery'!AK27,IF(AND($E$3="LKG"),'Marks Entry LKG'!AK27,IF(AND($E$3="UKG"),'Marks Entry UKG'!AK27,""))))</f>
        <v>0</v>
      </c>
      <c r="BT28" s="54">
        <f t="shared" si="30"/>
        <v>43</v>
      </c>
      <c r="BU28" s="51">
        <f t="shared" si="31"/>
        <v>43</v>
      </c>
      <c r="BV28" s="105">
        <f>IF(OR($B28=0,$B28=""),"",IF(AND($E$3="Nursery"),'Marks Entry Nursery'!AL27,IF(AND($E$3="LKG"),'Marks Entry LKG'!AL27,IF(AND($E$3="UKG"),'Marks Entry UKG'!AL27,""))))</f>
        <v>42</v>
      </c>
      <c r="BW28" s="105">
        <f>IF(OR($B28=0,$B28=""),"",IF(AND($E$3="Nursery"),'Marks Entry Nursery'!AM27,IF(AND($E$3="LKG"),'Marks Entry LKG'!AM27,IF(AND($E$3="UKG"),'Marks Entry UKG'!AM27,""))))</f>
        <v>0</v>
      </c>
      <c r="BX28" s="55">
        <f t="shared" si="32"/>
        <v>42</v>
      </c>
      <c r="BY28" s="51">
        <f t="shared" si="33"/>
        <v>85</v>
      </c>
      <c r="BZ28" s="89">
        <f t="shared" si="34"/>
        <v>0</v>
      </c>
      <c r="CA28" s="89">
        <f t="shared" si="35"/>
        <v>100</v>
      </c>
      <c r="CB28" s="89" t="str">
        <f t="shared" si="36"/>
        <v/>
      </c>
      <c r="CC28" s="89" t="str">
        <f t="shared" si="37"/>
        <v>P</v>
      </c>
      <c r="CD28" s="89" t="str">
        <f t="shared" si="38"/>
        <v>D</v>
      </c>
      <c r="CE28" s="93" t="str">
        <f t="shared" si="39"/>
        <v>B</v>
      </c>
      <c r="CF28" s="105">
        <f>IF(OR($B28=0,$B28=""),"",IF(AND($E$3="Nursery"),'Marks Entry Nursery'!AN27,IF(AND($E$3="LKG"),'Marks Entry LKG'!AN27,IF(AND($E$3="UKG"),'Marks Entry UKG'!AN27,""))))</f>
        <v>0</v>
      </c>
      <c r="CG28" s="105">
        <f>IF(OR($B28=0,$B28=""),"",IF(AND($E$3="Nursery"),'Marks Entry Nursery'!AO27,IF(AND($E$3="LKG"),'Marks Entry LKG'!AO27,IF(AND($E$3="UKG"),'Marks Entry UKG'!AO27,""))))</f>
        <v>0</v>
      </c>
      <c r="CH28" s="106">
        <f t="shared" si="40"/>
        <v>0</v>
      </c>
      <c r="CI28" s="107">
        <f t="shared" si="41"/>
        <v>0</v>
      </c>
      <c r="CJ28" s="107" t="str">
        <f t="shared" si="42"/>
        <v/>
      </c>
      <c r="CK28" s="107" t="str">
        <f t="shared" si="43"/>
        <v/>
      </c>
      <c r="CL28" s="92" t="str">
        <f t="shared" si="44"/>
        <v/>
      </c>
      <c r="CM28" s="105">
        <f>IF(OR($B28=0,$B28=""),"",IF(AND($E$3="Nursery"),'Marks Entry Nursery'!AP27,IF(AND($E$3="LKG"),'Marks Entry LKG'!AP27,IF(AND($E$3="UKG"),'Marks Entry UKG'!AP27,""))))</f>
        <v>0</v>
      </c>
      <c r="CN28" s="105">
        <f>IF(OR($B28=0,$B28=""),"",IF(AND($E$3="Nursery"),'Marks Entry Nursery'!AQ27,IF(AND($E$3="LKG"),'Marks Entry LKG'!AQ27,IF(AND($E$3="UKG"),'Marks Entry UKG'!AQ27,""))))</f>
        <v>0</v>
      </c>
      <c r="CO28" s="106">
        <f t="shared" si="45"/>
        <v>0</v>
      </c>
      <c r="CP28" s="107">
        <f t="shared" si="46"/>
        <v>0</v>
      </c>
      <c r="CQ28" s="107" t="str">
        <f t="shared" si="47"/>
        <v/>
      </c>
      <c r="CR28" s="107" t="str">
        <f t="shared" si="48"/>
        <v/>
      </c>
      <c r="CS28" s="92" t="str">
        <f t="shared" si="49"/>
        <v/>
      </c>
      <c r="CT28" s="105">
        <f>IF(OR($B28=0,$B28=""),"",IF(AND($E$3="Nursery"),'Marks Entry Nursery'!AR27,IF(AND($E$3="LKG"),'Marks Entry LKG'!AR27,IF(AND($E$3="UKG"),'Marks Entry UKG'!AR27,""))))</f>
        <v>0</v>
      </c>
      <c r="CU28" s="105">
        <f>IF(OR($B28=0,$B28=""),"",IF(AND($E$3="Nursery"),'Marks Entry Nursery'!AS27,IF(AND($E$3="LKG"),'Marks Entry LKG'!AS27,IF(AND($E$3="UKG"),'Marks Entry UKG'!AS27,""))))</f>
        <v>0</v>
      </c>
      <c r="CV28" s="106">
        <f t="shared" si="50"/>
        <v>0</v>
      </c>
      <c r="CW28" s="107">
        <f t="shared" si="51"/>
        <v>0</v>
      </c>
      <c r="CX28" s="107" t="str">
        <f t="shared" si="52"/>
        <v/>
      </c>
      <c r="CY28" s="107" t="str">
        <f t="shared" si="53"/>
        <v/>
      </c>
      <c r="CZ28" s="92" t="str">
        <f t="shared" si="54"/>
        <v/>
      </c>
      <c r="DA28" s="105">
        <f>IF(OR($B28=0,$B28=""),"",IF(AND($E$3="Nursery"),'Marks Entry Nursery'!AT27,IF(AND($E$3="LKG"),'Marks Entry LKG'!AT27,IF(AND($E$3="UKG"),'Marks Entry UKG'!AT27,""))))</f>
        <v>0</v>
      </c>
      <c r="DB28" s="105">
        <f>IF(OR($B28=0,$B28=""),"",IF(AND($E$3="Nursery"),'Marks Entry Nursery'!AU27,IF(AND($E$3="LKG"),'Marks Entry LKG'!AU27,IF(AND($E$3="UKG"),'Marks Entry UKG'!AU27,""))))</f>
        <v>0</v>
      </c>
      <c r="DC28" s="356">
        <f t="shared" si="55"/>
        <v>0</v>
      </c>
      <c r="DD28" s="93" t="str">
        <f t="shared" si="56"/>
        <v/>
      </c>
      <c r="DE28" s="105">
        <f>IF(OR($B28=0,$B28=""),"",IF(AND($E$3="Nursery"),'Marks Entry Nursery'!AV27,IF(AND($E$3="LKG"),'Marks Entry LKG'!AV27,IF(AND($E$3="UKG"),'Marks Entry UKG'!AV27,""))))</f>
        <v>0</v>
      </c>
      <c r="DF28" s="105">
        <f>IF(OR($B28=0,$B28=""),"",IF(AND($E$3="Nursery"),'Marks Entry Nursery'!AW27,IF(AND($E$3="LKG"),'Marks Entry LKG'!AW27,IF(AND($E$3="UKG"),'Marks Entry UKG'!AW27,""))))</f>
        <v>0</v>
      </c>
      <c r="DG28" s="356">
        <f t="shared" si="57"/>
        <v>0</v>
      </c>
      <c r="DH28" s="93" t="str">
        <f t="shared" si="58"/>
        <v/>
      </c>
      <c r="DI28" s="63">
        <f t="shared" si="59"/>
        <v>418</v>
      </c>
      <c r="DJ28" s="358">
        <f t="shared" si="60"/>
        <v>83.6</v>
      </c>
      <c r="DK28" s="67" t="str">
        <f t="shared" si="61"/>
        <v>I</v>
      </c>
      <c r="DL28" s="68">
        <f t="shared" si="62"/>
        <v>1.9999999999999964</v>
      </c>
      <c r="DM28" s="386" t="str">
        <f>IFERROR(IF(B28="NSO","NSO",IF(OR(D28="",G28="",F28="",B28="",DI28=0),"",IF('Master sheet'!$D$14="Hindi","कक्षोंन्नति","Promoted"))),"")</f>
        <v>कक्षोंन्नति</v>
      </c>
      <c r="DN28" s="42">
        <f>IF(OR(B28=0,B28=""),"",IF(AND($E$3="Nursery"),'Marks Entry Nursery'!AX27,IF(AND($E$3="LKG"),'Marks Entry LKG'!AX27,IF(AND($E$3="UKG"),'Marks Entry UKG'!AX27,""))))</f>
        <v>220</v>
      </c>
      <c r="DO28" s="42">
        <f>IF(OR(B28=0,B28=""),"",IF(AND($E$3="Nursery"),'Marks Entry Nursery'!AY27,IF(AND($E$3="LKG"),'Marks Entry LKG'!AY27,IF(AND($E$3="UKG"),'Marks Entry UKG'!AY27,""))))</f>
        <v>34</v>
      </c>
      <c r="DP28" s="213" t="str">
        <f t="shared" si="63"/>
        <v>B</v>
      </c>
      <c r="DQ28" s="43"/>
      <c r="DX28" s="44">
        <f>IF(AND($E$3="Nursery"),'Marks Entry Nursery'!I27,IF(AND($E$3="LKG"),'Marks Entry LKG'!I27,IF(AND($E$3="UKG"),'Marks Entry UKG'!I27,"")))</f>
        <v>321</v>
      </c>
    </row>
    <row r="29" spans="1:128" ht="18.95" customHeight="1">
      <c r="A29" s="56">
        <v>22</v>
      </c>
      <c r="B29" s="260">
        <f>IF(OR(DX29=0,DX29=""),"",IF(AND($E$3="Nursery"),'Marks Entry Nursery'!I28,IF(AND($E$3="LKG"),'Marks Entry LKG'!I28,IF(AND($E$3="UKG"),'Marks Entry UKG'!I28,""))))</f>
        <v>322</v>
      </c>
      <c r="C29" s="57" t="str">
        <f>IF(OR($B29=0,$B29=""),"",IF(AND($E$3="Nursery"),'Marks Entry Nursery'!B28,IF(AND($E$3="LKG"),'Marks Entry LKG'!B28,IF(AND($E$3="UKG"),'Marks Entry UKG'!B28,""))))</f>
        <v>PP+5</v>
      </c>
      <c r="D29" s="57" t="str">
        <f>IF(OR($B29=0,$B29=""),"",IF(AND($E$3="Nursery"),'Marks Entry Nursery'!C28,IF(AND($E$3="LKG"),'Marks Entry LKG'!C28,IF(AND($E$3="UKG"),'Marks Entry UKG'!C28,""))))</f>
        <v>A</v>
      </c>
      <c r="E29" s="401" t="str">
        <f>IF(OR(B29=0,B29=""),"",IF(AND($E$3="Nursery"),'Marks Entry Nursery'!E28,IF(AND($E$3="LKG"),'Marks Entry LKG'!E28,IF(AND($E$3="UKG"),'Marks Entry UKG'!E28,""))))</f>
        <v>15-11-2014</v>
      </c>
      <c r="F29" s="259">
        <f>IF(OR(B29=0,B29=""),"",IF(AND($E$3="Nursery"),'Marks Entry Nursery'!D28,IF(AND($E$3="LKG"),'Marks Entry LKG'!D28,IF(AND($E$3="UKG"),'Marks Entry UKG'!D28,""))))</f>
        <v>932</v>
      </c>
      <c r="G29" s="406" t="str">
        <f>IF(OR($B29=0,$B29=""),"",IF(AND($E$3="Nursery"),'Marks Entry Nursery'!F28,IF(AND($E$3="LKG"),'Marks Entry LKG'!F28,IF(AND($E$3="UKG"),'Marks Entry UKG'!F28,""))))</f>
        <v>PRAGYA</v>
      </c>
      <c r="H29" s="406" t="str">
        <f>IF(OR($B29=0,$B29=""),"",IF(AND($E$3="Nursery"),'Marks Entry Nursery'!G28,IF(AND($E$3="LKG"),'Marks Entry LKG'!G28,IF(AND($E$3="UKG"),'Marks Entry UKG'!G28,""))))</f>
        <v>SUGANDAS</v>
      </c>
      <c r="I29" s="406" t="str">
        <f>IF(OR($B29=0,$B29=""),"",IF(AND($E$3="Nursery"),'Marks Entry Nursery'!H28,IF(AND($E$3="LKG"),'Marks Entry LKG'!H28,IF(AND($E$3="UKG"),'Marks Entry UKG'!H28,""))))</f>
        <v>ANITA</v>
      </c>
      <c r="J29" s="228" t="str">
        <f>IF(OR($B29=0,$B29=""),"",IF(AND($E$3="Nursery"),'Marks Entry Nursery'!J28,IF(AND($E$3="LKG"),'Marks Entry LKG'!J28,IF(AND($E$3="UKG"),'Marks Entry UKG'!J28,""))))</f>
        <v>F</v>
      </c>
      <c r="K29" s="228" t="str">
        <f>IF(OR($B29=0,$B29=""),"",IF(AND($E$3="Nursery"),'Marks Entry Nursery'!K28,IF(AND($E$3="LKG"),'Marks Entry LKG'!K28,IF(AND($E$3="UKG"),'Marks Entry UKG'!K28,""))))</f>
        <v>OBC</v>
      </c>
      <c r="L29" s="105"/>
      <c r="M29" s="105"/>
      <c r="N29" s="105"/>
      <c r="O29" s="51"/>
      <c r="P29" s="105">
        <f>IF(OR($B29=0,$B29=""),"",IF(AND($E$3="Nursery"),'Marks Entry Nursery'!O28,IF(AND($E$3="LKG"),'Marks Entry LKG'!O28,IF(AND($E$3="UKG"),'Marks Entry UKG'!O28,""))))</f>
        <v>29</v>
      </c>
      <c r="Q29" s="105">
        <f>IF(OR($B29=0,$B29=""),"",IF(AND($E$3="Nursery"),'Marks Entry Nursery'!P28,IF(AND($E$3="LKG"),'Marks Entry LKG'!P28,IF(AND($E$3="UKG"),'Marks Entry UKG'!P28,""))))</f>
        <v>57</v>
      </c>
      <c r="R29" s="54">
        <f t="shared" si="0"/>
        <v>86</v>
      </c>
      <c r="S29" s="51">
        <f t="shared" si="1"/>
        <v>86</v>
      </c>
      <c r="T29" s="105">
        <f>IF(OR($B29=0,$B29=""),"",IF(AND($E$3="Nursery"),'Marks Entry Nursery'!Q28,IF(AND($E$3="LKG"),'Marks Entry LKG'!Q28,IF(AND($E$3="UKG"),'Marks Entry UKG'!Q28,""))))</f>
        <v>24</v>
      </c>
      <c r="U29" s="105">
        <f>IF(OR($B29=0,$B29=""),"",IF(AND($E$3="Nursery"),'Marks Entry Nursery'!R28,IF(AND($E$3="LKG"),'Marks Entry LKG'!R28,IF(AND($E$3="UKG"),'Marks Entry UKG'!R28,""))))</f>
        <v>45</v>
      </c>
      <c r="V29" s="55">
        <f t="shared" si="2"/>
        <v>69</v>
      </c>
      <c r="W29" s="51">
        <f t="shared" si="3"/>
        <v>155</v>
      </c>
      <c r="X29" s="89">
        <f t="shared" si="4"/>
        <v>0</v>
      </c>
      <c r="Y29" s="89">
        <f t="shared" si="5"/>
        <v>200</v>
      </c>
      <c r="Z29" s="89" t="str">
        <f t="shared" si="6"/>
        <v/>
      </c>
      <c r="AA29" s="89" t="str">
        <f t="shared" si="7"/>
        <v>P</v>
      </c>
      <c r="AB29" s="89" t="str">
        <f t="shared" si="8"/>
        <v>D</v>
      </c>
      <c r="AC29" s="93" t="str">
        <f t="shared" si="9"/>
        <v>B</v>
      </c>
      <c r="AD29" s="105"/>
      <c r="AE29" s="105"/>
      <c r="AF29" s="105"/>
      <c r="AG29" s="51"/>
      <c r="AH29" s="105">
        <f>IF(OR($B29=0,$B29=""),"",IF(AND($E$3="Nursery"),'Marks Entry Nursery'!V28,IF(AND($E$3="LKG"),'Marks Entry LKG'!V28,IF(AND($E$3="UKG"),'Marks Entry UKG'!V28,""))))</f>
        <v>14</v>
      </c>
      <c r="AI29" s="105">
        <f>IF(OR($B29=0,$B29=""),"",IF(AND($E$3="Nursery"),'Marks Entry Nursery'!W28,IF(AND($E$3="LKG"),'Marks Entry LKG'!W28,IF(AND($E$3="UKG"),'Marks Entry UKG'!W28,""))))</f>
        <v>32</v>
      </c>
      <c r="AJ29" s="54">
        <f t="shared" si="10"/>
        <v>46</v>
      </c>
      <c r="AK29" s="51">
        <f t="shared" si="11"/>
        <v>46</v>
      </c>
      <c r="AL29" s="105">
        <f>IF(OR($B29=0,$B29=""),"",IF(AND($E$3="Nursery"),'Marks Entry Nursery'!X28,IF(AND($E$3="LKG"),'Marks Entry LKG'!X28,IF(AND($E$3="UKG"),'Marks Entry UKG'!X28,""))))</f>
        <v>10</v>
      </c>
      <c r="AM29" s="105">
        <f>IF(OR($B29=0,$B29=""),"",IF(AND($E$3="Nursery"),'Marks Entry Nursery'!Y28,IF(AND($E$3="LKG"),'Marks Entry LKG'!Y28,IF(AND($E$3="UKG"),'Marks Entry UKG'!Y28,""))))</f>
        <v>30</v>
      </c>
      <c r="AN29" s="55">
        <f t="shared" si="12"/>
        <v>40</v>
      </c>
      <c r="AO29" s="51">
        <f t="shared" si="13"/>
        <v>86</v>
      </c>
      <c r="AP29" s="89">
        <f t="shared" si="14"/>
        <v>0</v>
      </c>
      <c r="AQ29" s="89">
        <f t="shared" si="15"/>
        <v>100</v>
      </c>
      <c r="AR29" s="89" t="str">
        <f t="shared" si="16"/>
        <v/>
      </c>
      <c r="AS29" s="89" t="str">
        <f t="shared" si="17"/>
        <v>P</v>
      </c>
      <c r="AT29" s="89" t="str">
        <f t="shared" si="18"/>
        <v>D</v>
      </c>
      <c r="AU29" s="93" t="str">
        <f t="shared" si="19"/>
        <v>A</v>
      </c>
      <c r="AV29" s="105"/>
      <c r="AW29" s="105"/>
      <c r="AX29" s="105"/>
      <c r="AY29" s="51"/>
      <c r="AZ29" s="105">
        <f>IF(OR($B29=0,$B29=""),"",IF(AND($E$3="Nursery"),'Marks Entry Nursery'!AC28,IF(AND($E$3="LKG"),'Marks Entry LKG'!AC28,IF(AND($E$3="UKG"),'Marks Entry UKG'!AC28,""))))</f>
        <v>22</v>
      </c>
      <c r="BA29" s="105">
        <f>IF(OR($B29=0,$B29=""),"",IF(AND($E$3="Nursery"),'Marks Entry Nursery'!AD28,IF(AND($E$3="LKG"),'Marks Entry LKG'!AD28,IF(AND($E$3="UKG"),'Marks Entry UKG'!AD28,""))))</f>
        <v>64</v>
      </c>
      <c r="BB29" s="54">
        <f t="shared" si="20"/>
        <v>86</v>
      </c>
      <c r="BC29" s="51">
        <f t="shared" si="21"/>
        <v>86</v>
      </c>
      <c r="BD29" s="105">
        <f>IF(OR($B29=0,$B29=""),"",IF(AND($E$3="Nursery"),'Marks Entry Nursery'!AE28,IF(AND($E$3="LKG"),'Marks Entry LKG'!AE28,IF(AND($E$3="UKG"),'Marks Entry UKG'!AE28,""))))</f>
        <v>23</v>
      </c>
      <c r="BE29" s="105">
        <f>IF(OR($B29=0,$B29=""),"",IF(AND($E$3="Nursery"),'Marks Entry Nursery'!AF28,IF(AND($E$3="LKG"),'Marks Entry LKG'!AF28,IF(AND($E$3="UKG"),'Marks Entry UKG'!AF28,""))))</f>
        <v>62</v>
      </c>
      <c r="BF29" s="55">
        <f t="shared" si="22"/>
        <v>85</v>
      </c>
      <c r="BG29" s="51">
        <f t="shared" si="23"/>
        <v>171</v>
      </c>
      <c r="BH29" s="89">
        <f t="shared" si="24"/>
        <v>0</v>
      </c>
      <c r="BI29" s="89">
        <f t="shared" si="25"/>
        <v>200</v>
      </c>
      <c r="BJ29" s="89" t="str">
        <f t="shared" si="26"/>
        <v/>
      </c>
      <c r="BK29" s="89" t="str">
        <f t="shared" si="27"/>
        <v>P</v>
      </c>
      <c r="BL29" s="89" t="str">
        <f t="shared" si="28"/>
        <v>D</v>
      </c>
      <c r="BM29" s="93" t="str">
        <f t="shared" si="29"/>
        <v>A</v>
      </c>
      <c r="BN29" s="105"/>
      <c r="BO29" s="105"/>
      <c r="BP29" s="105"/>
      <c r="BQ29" s="51"/>
      <c r="BR29" s="105">
        <f>IF(OR($B29=0,$B29=""),"",IF(AND($E$3="Nursery"),'Marks Entry Nursery'!AJ28,IF(AND($E$3="LKG"),'Marks Entry LKG'!AJ28,IF(AND($E$3="UKG"),'Marks Entry UKG'!AJ28,""))))</f>
        <v>42</v>
      </c>
      <c r="BS29" s="105">
        <f>IF(OR($B29=0,$B29=""),"",IF(AND($E$3="Nursery"),'Marks Entry Nursery'!AK28,IF(AND($E$3="LKG"),'Marks Entry LKG'!AK28,IF(AND($E$3="UKG"),'Marks Entry UKG'!AK28,""))))</f>
        <v>0</v>
      </c>
      <c r="BT29" s="54">
        <f t="shared" si="30"/>
        <v>42</v>
      </c>
      <c r="BU29" s="51">
        <f t="shared" si="31"/>
        <v>42</v>
      </c>
      <c r="BV29" s="105">
        <f>IF(OR($B29=0,$B29=""),"",IF(AND($E$3="Nursery"),'Marks Entry Nursery'!AL28,IF(AND($E$3="LKG"),'Marks Entry LKG'!AL28,IF(AND($E$3="UKG"),'Marks Entry UKG'!AL28,""))))</f>
        <v>45</v>
      </c>
      <c r="BW29" s="105">
        <f>IF(OR($B29=0,$B29=""),"",IF(AND($E$3="Nursery"),'Marks Entry Nursery'!AM28,IF(AND($E$3="LKG"),'Marks Entry LKG'!AM28,IF(AND($E$3="UKG"),'Marks Entry UKG'!AM28,""))))</f>
        <v>0</v>
      </c>
      <c r="BX29" s="55">
        <f t="shared" si="32"/>
        <v>45</v>
      </c>
      <c r="BY29" s="51">
        <f t="shared" si="33"/>
        <v>87</v>
      </c>
      <c r="BZ29" s="89">
        <f t="shared" si="34"/>
        <v>0</v>
      </c>
      <c r="CA29" s="89">
        <f t="shared" si="35"/>
        <v>100</v>
      </c>
      <c r="CB29" s="89" t="str">
        <f t="shared" si="36"/>
        <v/>
      </c>
      <c r="CC29" s="89" t="str">
        <f t="shared" si="37"/>
        <v>P</v>
      </c>
      <c r="CD29" s="89" t="str">
        <f t="shared" si="38"/>
        <v>D</v>
      </c>
      <c r="CE29" s="93" t="str">
        <f t="shared" si="39"/>
        <v>A</v>
      </c>
      <c r="CF29" s="105">
        <f>IF(OR($B29=0,$B29=""),"",IF(AND($E$3="Nursery"),'Marks Entry Nursery'!AN28,IF(AND($E$3="LKG"),'Marks Entry LKG'!AN28,IF(AND($E$3="UKG"),'Marks Entry UKG'!AN28,""))))</f>
        <v>0</v>
      </c>
      <c r="CG29" s="105">
        <f>IF(OR($B29=0,$B29=""),"",IF(AND($E$3="Nursery"),'Marks Entry Nursery'!AO28,IF(AND($E$3="LKG"),'Marks Entry LKG'!AO28,IF(AND($E$3="UKG"),'Marks Entry UKG'!AO28,""))))</f>
        <v>0</v>
      </c>
      <c r="CH29" s="106">
        <f t="shared" si="40"/>
        <v>0</v>
      </c>
      <c r="CI29" s="107">
        <f t="shared" si="41"/>
        <v>0</v>
      </c>
      <c r="CJ29" s="107" t="str">
        <f t="shared" si="42"/>
        <v/>
      </c>
      <c r="CK29" s="107" t="str">
        <f t="shared" si="43"/>
        <v/>
      </c>
      <c r="CL29" s="92" t="str">
        <f t="shared" si="44"/>
        <v/>
      </c>
      <c r="CM29" s="105">
        <f>IF(OR($B29=0,$B29=""),"",IF(AND($E$3="Nursery"),'Marks Entry Nursery'!AP28,IF(AND($E$3="LKG"),'Marks Entry LKG'!AP28,IF(AND($E$3="UKG"),'Marks Entry UKG'!AP28,""))))</f>
        <v>0</v>
      </c>
      <c r="CN29" s="105">
        <f>IF(OR($B29=0,$B29=""),"",IF(AND($E$3="Nursery"),'Marks Entry Nursery'!AQ28,IF(AND($E$3="LKG"),'Marks Entry LKG'!AQ28,IF(AND($E$3="UKG"),'Marks Entry UKG'!AQ28,""))))</f>
        <v>0</v>
      </c>
      <c r="CO29" s="106">
        <f t="shared" si="45"/>
        <v>0</v>
      </c>
      <c r="CP29" s="107">
        <f t="shared" si="46"/>
        <v>0</v>
      </c>
      <c r="CQ29" s="107" t="str">
        <f t="shared" si="47"/>
        <v/>
      </c>
      <c r="CR29" s="107" t="str">
        <f t="shared" si="48"/>
        <v/>
      </c>
      <c r="CS29" s="92" t="str">
        <f t="shared" si="49"/>
        <v/>
      </c>
      <c r="CT29" s="105">
        <f>IF(OR($B29=0,$B29=""),"",IF(AND($E$3="Nursery"),'Marks Entry Nursery'!AR28,IF(AND($E$3="LKG"),'Marks Entry LKG'!AR28,IF(AND($E$3="UKG"),'Marks Entry UKG'!AR28,""))))</f>
        <v>0</v>
      </c>
      <c r="CU29" s="105">
        <f>IF(OR($B29=0,$B29=""),"",IF(AND($E$3="Nursery"),'Marks Entry Nursery'!AS28,IF(AND($E$3="LKG"),'Marks Entry LKG'!AS28,IF(AND($E$3="UKG"),'Marks Entry UKG'!AS28,""))))</f>
        <v>0</v>
      </c>
      <c r="CV29" s="106">
        <f t="shared" si="50"/>
        <v>0</v>
      </c>
      <c r="CW29" s="107">
        <f t="shared" si="51"/>
        <v>0</v>
      </c>
      <c r="CX29" s="107" t="str">
        <f t="shared" si="52"/>
        <v/>
      </c>
      <c r="CY29" s="107" t="str">
        <f t="shared" si="53"/>
        <v/>
      </c>
      <c r="CZ29" s="92" t="str">
        <f t="shared" si="54"/>
        <v/>
      </c>
      <c r="DA29" s="105">
        <f>IF(OR($B29=0,$B29=""),"",IF(AND($E$3="Nursery"),'Marks Entry Nursery'!AT28,IF(AND($E$3="LKG"),'Marks Entry LKG'!AT28,IF(AND($E$3="UKG"),'Marks Entry UKG'!AT28,""))))</f>
        <v>0</v>
      </c>
      <c r="DB29" s="105">
        <f>IF(OR($B29=0,$B29=""),"",IF(AND($E$3="Nursery"),'Marks Entry Nursery'!AU28,IF(AND($E$3="LKG"),'Marks Entry LKG'!AU28,IF(AND($E$3="UKG"),'Marks Entry UKG'!AU28,""))))</f>
        <v>0</v>
      </c>
      <c r="DC29" s="356">
        <f t="shared" si="55"/>
        <v>0</v>
      </c>
      <c r="DD29" s="93" t="str">
        <f t="shared" si="56"/>
        <v/>
      </c>
      <c r="DE29" s="105">
        <f>IF(OR($B29=0,$B29=""),"",IF(AND($E$3="Nursery"),'Marks Entry Nursery'!AV28,IF(AND($E$3="LKG"),'Marks Entry LKG'!AV28,IF(AND($E$3="UKG"),'Marks Entry UKG'!AV28,""))))</f>
        <v>0</v>
      </c>
      <c r="DF29" s="105">
        <f>IF(OR($B29=0,$B29=""),"",IF(AND($E$3="Nursery"),'Marks Entry Nursery'!AW28,IF(AND($E$3="LKG"),'Marks Entry LKG'!AW28,IF(AND($E$3="UKG"),'Marks Entry UKG'!AW28,""))))</f>
        <v>0</v>
      </c>
      <c r="DG29" s="356">
        <f t="shared" si="57"/>
        <v>0</v>
      </c>
      <c r="DH29" s="93" t="str">
        <f t="shared" si="58"/>
        <v/>
      </c>
      <c r="DI29" s="63">
        <f t="shared" si="59"/>
        <v>412</v>
      </c>
      <c r="DJ29" s="358">
        <f t="shared" si="60"/>
        <v>82.4</v>
      </c>
      <c r="DK29" s="67" t="str">
        <f t="shared" si="61"/>
        <v>I</v>
      </c>
      <c r="DL29" s="68">
        <f t="shared" si="62"/>
        <v>5.9999999999999964</v>
      </c>
      <c r="DM29" s="386" t="str">
        <f>IFERROR(IF(B29="NSO","NSO",IF(OR(D29="",G29="",F29="",B29="",DI29=0),"",IF('Master sheet'!$D$14="Hindi","कक्षोंन्नति","Promoted"))),"")</f>
        <v>कक्षोंन्नति</v>
      </c>
      <c r="DN29" s="42">
        <f>IF(OR(B29=0,B29=""),"",IF(AND($E$3="Nursery"),'Marks Entry Nursery'!AX28,IF(AND($E$3="LKG"),'Marks Entry LKG'!AX28,IF(AND($E$3="UKG"),'Marks Entry UKG'!AX28,""))))</f>
        <v>220</v>
      </c>
      <c r="DO29" s="42">
        <f>IF(OR(B29=0,B29=""),"",IF(AND($E$3="Nursery"),'Marks Entry Nursery'!AY28,IF(AND($E$3="LKG"),'Marks Entry LKG'!AY28,IF(AND($E$3="UKG"),'Marks Entry UKG'!AY28,""))))</f>
        <v>22</v>
      </c>
      <c r="DP29" s="213" t="str">
        <f t="shared" si="63"/>
        <v>B</v>
      </c>
      <c r="DQ29" s="43"/>
      <c r="DX29" s="44">
        <f>IF(AND($E$3="Nursery"),'Marks Entry Nursery'!I28,IF(AND($E$3="LKG"),'Marks Entry LKG'!I28,IF(AND($E$3="UKG"),'Marks Entry UKG'!I28,"")))</f>
        <v>322</v>
      </c>
    </row>
    <row r="30" spans="1:128" ht="18.95" customHeight="1">
      <c r="A30" s="56">
        <v>23</v>
      </c>
      <c r="B30" s="260">
        <f>IF(OR(DX30=0,DX30=""),"",IF(AND($E$3="Nursery"),'Marks Entry Nursery'!I29,IF(AND($E$3="LKG"),'Marks Entry LKG'!I29,IF(AND($E$3="UKG"),'Marks Entry UKG'!I29,""))))</f>
        <v>323</v>
      </c>
      <c r="C30" s="57" t="str">
        <f>IF(OR($B30=0,$B30=""),"",IF(AND($E$3="Nursery"),'Marks Entry Nursery'!B29,IF(AND($E$3="LKG"),'Marks Entry LKG'!B29,IF(AND($E$3="UKG"),'Marks Entry UKG'!B29,""))))</f>
        <v>PP+5</v>
      </c>
      <c r="D30" s="57" t="str">
        <f>IF(OR($B30=0,$B30=""),"",IF(AND($E$3="Nursery"),'Marks Entry Nursery'!C29,IF(AND($E$3="LKG"),'Marks Entry LKG'!C29,IF(AND($E$3="UKG"),'Marks Entry UKG'!C29,""))))</f>
        <v>A</v>
      </c>
      <c r="E30" s="401" t="str">
        <f>IF(OR(B30=0,B30=""),"",IF(AND($E$3="Nursery"),'Marks Entry Nursery'!E29,IF(AND($E$3="LKG"),'Marks Entry LKG'!E29,IF(AND($E$3="UKG"),'Marks Entry UKG'!E29,""))))</f>
        <v>31-01-2016</v>
      </c>
      <c r="F30" s="259">
        <f>IF(OR(B30=0,B30=""),"",IF(AND($E$3="Nursery"),'Marks Entry Nursery'!D29,IF(AND($E$3="LKG"),'Marks Entry LKG'!D29,IF(AND($E$3="UKG"),'Marks Entry UKG'!D29,""))))</f>
        <v>927</v>
      </c>
      <c r="G30" s="406" t="str">
        <f>IF(OR($B30=0,$B30=""),"",IF(AND($E$3="Nursery"),'Marks Entry Nursery'!F29,IF(AND($E$3="LKG"),'Marks Entry LKG'!F29,IF(AND($E$3="UKG"),'Marks Entry UKG'!F29,""))))</f>
        <v>PRAMOD BHATI</v>
      </c>
      <c r="H30" s="406" t="str">
        <f>IF(OR($B30=0,$B30=""),"",IF(AND($E$3="Nursery"),'Marks Entry Nursery'!G29,IF(AND($E$3="LKG"),'Marks Entry LKG'!G29,IF(AND($E$3="UKG"),'Marks Entry UKG'!G29,""))))</f>
        <v>PANKAJ</v>
      </c>
      <c r="I30" s="406" t="str">
        <f>IF(OR($B30=0,$B30=""),"",IF(AND($E$3="Nursery"),'Marks Entry Nursery'!H29,IF(AND($E$3="LKG"),'Marks Entry LKG'!H29,IF(AND($E$3="UKG"),'Marks Entry UKG'!H29,""))))</f>
        <v>PINKI</v>
      </c>
      <c r="J30" s="228" t="str">
        <f>IF(OR($B30=0,$B30=""),"",IF(AND($E$3="Nursery"),'Marks Entry Nursery'!J29,IF(AND($E$3="LKG"),'Marks Entry LKG'!J29,IF(AND($E$3="UKG"),'Marks Entry UKG'!J29,""))))</f>
        <v>M</v>
      </c>
      <c r="K30" s="228" t="str">
        <f>IF(OR($B30=0,$B30=""),"",IF(AND($E$3="Nursery"),'Marks Entry Nursery'!K29,IF(AND($E$3="LKG"),'Marks Entry LKG'!K29,IF(AND($E$3="UKG"),'Marks Entry UKG'!K29,""))))</f>
        <v>OBC</v>
      </c>
      <c r="L30" s="105"/>
      <c r="M30" s="105"/>
      <c r="N30" s="105"/>
      <c r="O30" s="51"/>
      <c r="P30" s="105">
        <f>IF(OR($B30=0,$B30=""),"",IF(AND($E$3="Nursery"),'Marks Entry Nursery'!O29,IF(AND($E$3="LKG"),'Marks Entry LKG'!O29,IF(AND($E$3="UKG"),'Marks Entry UKG'!O29,""))))</f>
        <v>29</v>
      </c>
      <c r="Q30" s="105">
        <f>IF(OR($B30=0,$B30=""),"",IF(AND($E$3="Nursery"),'Marks Entry Nursery'!P29,IF(AND($E$3="LKG"),'Marks Entry LKG'!P29,IF(AND($E$3="UKG"),'Marks Entry UKG'!P29,""))))</f>
        <v>54</v>
      </c>
      <c r="R30" s="54">
        <f t="shared" si="0"/>
        <v>83</v>
      </c>
      <c r="S30" s="51">
        <f t="shared" si="1"/>
        <v>83</v>
      </c>
      <c r="T30" s="105">
        <f>IF(OR($B30=0,$B30=""),"",IF(AND($E$3="Nursery"),'Marks Entry Nursery'!Q29,IF(AND($E$3="LKG"),'Marks Entry LKG'!Q29,IF(AND($E$3="UKG"),'Marks Entry UKG'!Q29,""))))</f>
        <v>24</v>
      </c>
      <c r="U30" s="105">
        <f>IF(OR($B30=0,$B30=""),"",IF(AND($E$3="Nursery"),'Marks Entry Nursery'!R29,IF(AND($E$3="LKG"),'Marks Entry LKG'!R29,IF(AND($E$3="UKG"),'Marks Entry UKG'!R29,""))))</f>
        <v>45</v>
      </c>
      <c r="V30" s="55">
        <f t="shared" si="2"/>
        <v>69</v>
      </c>
      <c r="W30" s="51">
        <f t="shared" si="3"/>
        <v>152</v>
      </c>
      <c r="X30" s="89">
        <f t="shared" si="4"/>
        <v>0</v>
      </c>
      <c r="Y30" s="89">
        <f t="shared" si="5"/>
        <v>200</v>
      </c>
      <c r="Z30" s="89" t="str">
        <f t="shared" si="6"/>
        <v/>
      </c>
      <c r="AA30" s="89" t="str">
        <f t="shared" si="7"/>
        <v>P</v>
      </c>
      <c r="AB30" s="89" t="str">
        <f t="shared" si="8"/>
        <v>D</v>
      </c>
      <c r="AC30" s="93" t="str">
        <f t="shared" si="9"/>
        <v>B</v>
      </c>
      <c r="AD30" s="105"/>
      <c r="AE30" s="105"/>
      <c r="AF30" s="105"/>
      <c r="AG30" s="51"/>
      <c r="AH30" s="105">
        <f>IF(OR($B30=0,$B30=""),"",IF(AND($E$3="Nursery"),'Marks Entry Nursery'!V29,IF(AND($E$3="LKG"),'Marks Entry LKG'!V29,IF(AND($E$3="UKG"),'Marks Entry UKG'!V29,""))))</f>
        <v>14</v>
      </c>
      <c r="AI30" s="105">
        <f>IF(OR($B30=0,$B30=""),"",IF(AND($E$3="Nursery"),'Marks Entry Nursery'!W29,IF(AND($E$3="LKG"),'Marks Entry LKG'!W29,IF(AND($E$3="UKG"),'Marks Entry UKG'!W29,""))))</f>
        <v>32</v>
      </c>
      <c r="AJ30" s="54">
        <f t="shared" si="10"/>
        <v>46</v>
      </c>
      <c r="AK30" s="51">
        <f t="shared" si="11"/>
        <v>46</v>
      </c>
      <c r="AL30" s="105">
        <f>IF(OR($B30=0,$B30=""),"",IF(AND($E$3="Nursery"),'Marks Entry Nursery'!X29,IF(AND($E$3="LKG"),'Marks Entry LKG'!X29,IF(AND($E$3="UKG"),'Marks Entry UKG'!X29,""))))</f>
        <v>10</v>
      </c>
      <c r="AM30" s="105">
        <f>IF(OR($B30=0,$B30=""),"",IF(AND($E$3="Nursery"),'Marks Entry Nursery'!Y29,IF(AND($E$3="LKG"),'Marks Entry LKG'!Y29,IF(AND($E$3="UKG"),'Marks Entry UKG'!Y29,""))))</f>
        <v>30</v>
      </c>
      <c r="AN30" s="55">
        <f t="shared" si="12"/>
        <v>40</v>
      </c>
      <c r="AO30" s="51">
        <f t="shared" si="13"/>
        <v>86</v>
      </c>
      <c r="AP30" s="89">
        <f t="shared" si="14"/>
        <v>0</v>
      </c>
      <c r="AQ30" s="89">
        <f t="shared" si="15"/>
        <v>100</v>
      </c>
      <c r="AR30" s="89" t="str">
        <f t="shared" si="16"/>
        <v/>
      </c>
      <c r="AS30" s="89" t="str">
        <f t="shared" si="17"/>
        <v>P</v>
      </c>
      <c r="AT30" s="89" t="str">
        <f t="shared" si="18"/>
        <v>D</v>
      </c>
      <c r="AU30" s="93" t="str">
        <f t="shared" si="19"/>
        <v>A</v>
      </c>
      <c r="AV30" s="105"/>
      <c r="AW30" s="105"/>
      <c r="AX30" s="105"/>
      <c r="AY30" s="51"/>
      <c r="AZ30" s="105">
        <f>IF(OR($B30=0,$B30=""),"",IF(AND($E$3="Nursery"),'Marks Entry Nursery'!AC29,IF(AND($E$3="LKG"),'Marks Entry LKG'!AC29,IF(AND($E$3="UKG"),'Marks Entry UKG'!AC29,""))))</f>
        <v>22</v>
      </c>
      <c r="BA30" s="105">
        <f>IF(OR($B30=0,$B30=""),"",IF(AND($E$3="Nursery"),'Marks Entry Nursery'!AD29,IF(AND($E$3="LKG"),'Marks Entry LKG'!AD29,IF(AND($E$3="UKG"),'Marks Entry UKG'!AD29,""))))</f>
        <v>64</v>
      </c>
      <c r="BB30" s="54">
        <f t="shared" si="20"/>
        <v>86</v>
      </c>
      <c r="BC30" s="51">
        <f t="shared" si="21"/>
        <v>86</v>
      </c>
      <c r="BD30" s="105">
        <f>IF(OR($B30=0,$B30=""),"",IF(AND($E$3="Nursery"),'Marks Entry Nursery'!AE29,IF(AND($E$3="LKG"),'Marks Entry LKG'!AE29,IF(AND($E$3="UKG"),'Marks Entry UKG'!AE29,""))))</f>
        <v>21</v>
      </c>
      <c r="BE30" s="105">
        <f>IF(OR($B30=0,$B30=""),"",IF(AND($E$3="Nursery"),'Marks Entry Nursery'!AF29,IF(AND($E$3="LKG"),'Marks Entry LKG'!AF29,IF(AND($E$3="UKG"),'Marks Entry UKG'!AF29,""))))</f>
        <v>62</v>
      </c>
      <c r="BF30" s="55">
        <f t="shared" si="22"/>
        <v>83</v>
      </c>
      <c r="BG30" s="51">
        <f t="shared" si="23"/>
        <v>169</v>
      </c>
      <c r="BH30" s="89">
        <f t="shared" si="24"/>
        <v>0</v>
      </c>
      <c r="BI30" s="89">
        <f t="shared" si="25"/>
        <v>200</v>
      </c>
      <c r="BJ30" s="89" t="str">
        <f t="shared" si="26"/>
        <v/>
      </c>
      <c r="BK30" s="89" t="str">
        <f t="shared" si="27"/>
        <v>P</v>
      </c>
      <c r="BL30" s="89" t="str">
        <f t="shared" si="28"/>
        <v>D</v>
      </c>
      <c r="BM30" s="93" t="str">
        <f t="shared" si="29"/>
        <v>B</v>
      </c>
      <c r="BN30" s="105"/>
      <c r="BO30" s="105"/>
      <c r="BP30" s="105"/>
      <c r="BQ30" s="51"/>
      <c r="BR30" s="105">
        <f>IF(OR($B30=0,$B30=""),"",IF(AND($E$3="Nursery"),'Marks Entry Nursery'!AJ29,IF(AND($E$3="LKG"),'Marks Entry LKG'!AJ29,IF(AND($E$3="UKG"),'Marks Entry UKG'!AJ29,""))))</f>
        <v>45</v>
      </c>
      <c r="BS30" s="105">
        <f>IF(OR($B30=0,$B30=""),"",IF(AND($E$3="Nursery"),'Marks Entry Nursery'!AK29,IF(AND($E$3="LKG"),'Marks Entry LKG'!AK29,IF(AND($E$3="UKG"),'Marks Entry UKG'!AK29,""))))</f>
        <v>0</v>
      </c>
      <c r="BT30" s="54">
        <f t="shared" si="30"/>
        <v>45</v>
      </c>
      <c r="BU30" s="51">
        <f t="shared" si="31"/>
        <v>45</v>
      </c>
      <c r="BV30" s="105">
        <f>IF(OR($B30=0,$B30=""),"",IF(AND($E$3="Nursery"),'Marks Entry Nursery'!AL29,IF(AND($E$3="LKG"),'Marks Entry LKG'!AL29,IF(AND($E$3="UKG"),'Marks Entry UKG'!AL29,""))))</f>
        <v>46</v>
      </c>
      <c r="BW30" s="105">
        <f>IF(OR($B30=0,$B30=""),"",IF(AND($E$3="Nursery"),'Marks Entry Nursery'!AM29,IF(AND($E$3="LKG"),'Marks Entry LKG'!AM29,IF(AND($E$3="UKG"),'Marks Entry UKG'!AM29,""))))</f>
        <v>0</v>
      </c>
      <c r="BX30" s="55">
        <f t="shared" si="32"/>
        <v>46</v>
      </c>
      <c r="BY30" s="51">
        <f t="shared" si="33"/>
        <v>91</v>
      </c>
      <c r="BZ30" s="89">
        <f t="shared" si="34"/>
        <v>0</v>
      </c>
      <c r="CA30" s="89">
        <f t="shared" si="35"/>
        <v>100</v>
      </c>
      <c r="CB30" s="89" t="str">
        <f t="shared" si="36"/>
        <v/>
      </c>
      <c r="CC30" s="89" t="str">
        <f t="shared" si="37"/>
        <v>P</v>
      </c>
      <c r="CD30" s="89" t="str">
        <f t="shared" si="38"/>
        <v>D</v>
      </c>
      <c r="CE30" s="93" t="str">
        <f t="shared" si="39"/>
        <v>A</v>
      </c>
      <c r="CF30" s="105">
        <f>IF(OR($B30=0,$B30=""),"",IF(AND($E$3="Nursery"),'Marks Entry Nursery'!AN29,IF(AND($E$3="LKG"),'Marks Entry LKG'!AN29,IF(AND($E$3="UKG"),'Marks Entry UKG'!AN29,""))))</f>
        <v>0</v>
      </c>
      <c r="CG30" s="105">
        <f>IF(OR($B30=0,$B30=""),"",IF(AND($E$3="Nursery"),'Marks Entry Nursery'!AO29,IF(AND($E$3="LKG"),'Marks Entry LKG'!AO29,IF(AND($E$3="UKG"),'Marks Entry UKG'!AO29,""))))</f>
        <v>0</v>
      </c>
      <c r="CH30" s="106">
        <f t="shared" si="40"/>
        <v>0</v>
      </c>
      <c r="CI30" s="107">
        <f t="shared" si="41"/>
        <v>0</v>
      </c>
      <c r="CJ30" s="107" t="str">
        <f t="shared" si="42"/>
        <v/>
      </c>
      <c r="CK30" s="107" t="str">
        <f t="shared" si="43"/>
        <v/>
      </c>
      <c r="CL30" s="92" t="str">
        <f t="shared" si="44"/>
        <v/>
      </c>
      <c r="CM30" s="105">
        <f>IF(OR($B30=0,$B30=""),"",IF(AND($E$3="Nursery"),'Marks Entry Nursery'!AP29,IF(AND($E$3="LKG"),'Marks Entry LKG'!AP29,IF(AND($E$3="UKG"),'Marks Entry UKG'!AP29,""))))</f>
        <v>0</v>
      </c>
      <c r="CN30" s="105">
        <f>IF(OR($B30=0,$B30=""),"",IF(AND($E$3="Nursery"),'Marks Entry Nursery'!AQ29,IF(AND($E$3="LKG"),'Marks Entry LKG'!AQ29,IF(AND($E$3="UKG"),'Marks Entry UKG'!AQ29,""))))</f>
        <v>0</v>
      </c>
      <c r="CO30" s="106">
        <f t="shared" si="45"/>
        <v>0</v>
      </c>
      <c r="CP30" s="107">
        <f t="shared" si="46"/>
        <v>0</v>
      </c>
      <c r="CQ30" s="107" t="str">
        <f t="shared" si="47"/>
        <v/>
      </c>
      <c r="CR30" s="107" t="str">
        <f t="shared" si="48"/>
        <v/>
      </c>
      <c r="CS30" s="92" t="str">
        <f t="shared" si="49"/>
        <v/>
      </c>
      <c r="CT30" s="105">
        <f>IF(OR($B30=0,$B30=""),"",IF(AND($E$3="Nursery"),'Marks Entry Nursery'!AR29,IF(AND($E$3="LKG"),'Marks Entry LKG'!AR29,IF(AND($E$3="UKG"),'Marks Entry UKG'!AR29,""))))</f>
        <v>0</v>
      </c>
      <c r="CU30" s="105">
        <f>IF(OR($B30=0,$B30=""),"",IF(AND($E$3="Nursery"),'Marks Entry Nursery'!AS29,IF(AND($E$3="LKG"),'Marks Entry LKG'!AS29,IF(AND($E$3="UKG"),'Marks Entry UKG'!AS29,""))))</f>
        <v>0</v>
      </c>
      <c r="CV30" s="106">
        <f t="shared" si="50"/>
        <v>0</v>
      </c>
      <c r="CW30" s="107">
        <f t="shared" si="51"/>
        <v>0</v>
      </c>
      <c r="CX30" s="107" t="str">
        <f t="shared" si="52"/>
        <v/>
      </c>
      <c r="CY30" s="107" t="str">
        <f t="shared" si="53"/>
        <v/>
      </c>
      <c r="CZ30" s="92" t="str">
        <f t="shared" si="54"/>
        <v/>
      </c>
      <c r="DA30" s="105">
        <f>IF(OR($B30=0,$B30=""),"",IF(AND($E$3="Nursery"),'Marks Entry Nursery'!AT29,IF(AND($E$3="LKG"),'Marks Entry LKG'!AT29,IF(AND($E$3="UKG"),'Marks Entry UKG'!AT29,""))))</f>
        <v>0</v>
      </c>
      <c r="DB30" s="105">
        <f>IF(OR($B30=0,$B30=""),"",IF(AND($E$3="Nursery"),'Marks Entry Nursery'!AU29,IF(AND($E$3="LKG"),'Marks Entry LKG'!AU29,IF(AND($E$3="UKG"),'Marks Entry UKG'!AU29,""))))</f>
        <v>0</v>
      </c>
      <c r="DC30" s="356">
        <f t="shared" si="55"/>
        <v>0</v>
      </c>
      <c r="DD30" s="93" t="str">
        <f t="shared" si="56"/>
        <v/>
      </c>
      <c r="DE30" s="105">
        <f>IF(OR($B30=0,$B30=""),"",IF(AND($E$3="Nursery"),'Marks Entry Nursery'!AV29,IF(AND($E$3="LKG"),'Marks Entry LKG'!AV29,IF(AND($E$3="UKG"),'Marks Entry UKG'!AV29,""))))</f>
        <v>0</v>
      </c>
      <c r="DF30" s="105">
        <f>IF(OR($B30=0,$B30=""),"",IF(AND($E$3="Nursery"),'Marks Entry Nursery'!AW29,IF(AND($E$3="LKG"),'Marks Entry LKG'!AW29,IF(AND($E$3="UKG"),'Marks Entry UKG'!AW29,""))))</f>
        <v>0</v>
      </c>
      <c r="DG30" s="356">
        <f t="shared" si="57"/>
        <v>0</v>
      </c>
      <c r="DH30" s="93" t="str">
        <f t="shared" si="58"/>
        <v/>
      </c>
      <c r="DI30" s="63">
        <f t="shared" si="59"/>
        <v>407</v>
      </c>
      <c r="DJ30" s="358">
        <f t="shared" si="60"/>
        <v>81.400000000000006</v>
      </c>
      <c r="DK30" s="67" t="str">
        <f t="shared" si="61"/>
        <v>I</v>
      </c>
      <c r="DL30" s="68">
        <f t="shared" si="62"/>
        <v>8.9999999999999964</v>
      </c>
      <c r="DM30" s="386" t="str">
        <f>IFERROR(IF(B30="NSO","NSO",IF(OR(D30="",G30="",F30="",B30="",DI30=0),"",IF('Master sheet'!$D$14="Hindi","कक्षोंन्नति","Promoted"))),"")</f>
        <v>कक्षोंन्नति</v>
      </c>
      <c r="DN30" s="42">
        <f>IF(OR(B30=0,B30=""),"",IF(AND($E$3="Nursery"),'Marks Entry Nursery'!AX29,IF(AND($E$3="LKG"),'Marks Entry LKG'!AX29,IF(AND($E$3="UKG"),'Marks Entry UKG'!AX29,""))))</f>
        <v>220</v>
      </c>
      <c r="DO30" s="42">
        <f>IF(OR(B30=0,B30=""),"",IF(AND($E$3="Nursery"),'Marks Entry Nursery'!AY29,IF(AND($E$3="LKG"),'Marks Entry LKG'!AY29,IF(AND($E$3="UKG"),'Marks Entry UKG'!AY29,""))))</f>
        <v>32</v>
      </c>
      <c r="DP30" s="213" t="str">
        <f t="shared" si="63"/>
        <v>B</v>
      </c>
      <c r="DQ30" s="43"/>
      <c r="DX30" s="44">
        <f>IF(AND($E$3="Nursery"),'Marks Entry Nursery'!I29,IF(AND($E$3="LKG"),'Marks Entry LKG'!I29,IF(AND($E$3="UKG"),'Marks Entry UKG'!I29,"")))</f>
        <v>323</v>
      </c>
    </row>
    <row r="31" spans="1:128" ht="18.95" customHeight="1">
      <c r="A31" s="56">
        <v>24</v>
      </c>
      <c r="B31" s="260">
        <f>IF(OR(DX31=0,DX31=""),"",IF(AND($E$3="Nursery"),'Marks Entry Nursery'!I30,IF(AND($E$3="LKG"),'Marks Entry LKG'!I30,IF(AND($E$3="UKG"),'Marks Entry UKG'!I30,""))))</f>
        <v>324</v>
      </c>
      <c r="C31" s="57" t="str">
        <f>IF(OR($B31=0,$B31=""),"",IF(AND($E$3="Nursery"),'Marks Entry Nursery'!B30,IF(AND($E$3="LKG"),'Marks Entry LKG'!B30,IF(AND($E$3="UKG"),'Marks Entry UKG'!B30,""))))</f>
        <v>PP+5</v>
      </c>
      <c r="D31" s="57" t="str">
        <f>IF(OR($B31=0,$B31=""),"",IF(AND($E$3="Nursery"),'Marks Entry Nursery'!C30,IF(AND($E$3="LKG"),'Marks Entry LKG'!C30,IF(AND($E$3="UKG"),'Marks Entry UKG'!C30,""))))</f>
        <v>A</v>
      </c>
      <c r="E31" s="401" t="str">
        <f>IF(OR(B31=0,B31=""),"",IF(AND($E$3="Nursery"),'Marks Entry Nursery'!E30,IF(AND($E$3="LKG"),'Marks Entry LKG'!E30,IF(AND($E$3="UKG"),'Marks Entry UKG'!E30,""))))</f>
        <v>24-06-2015</v>
      </c>
      <c r="F31" s="259">
        <f>IF(OR(B31=0,B31=""),"",IF(AND($E$3="Nursery"),'Marks Entry Nursery'!D30,IF(AND($E$3="LKG"),'Marks Entry LKG'!D30,IF(AND($E$3="UKG"),'Marks Entry UKG'!D30,""))))</f>
        <v>938</v>
      </c>
      <c r="G31" s="406" t="str">
        <f>IF(OR($B31=0,$B31=""),"",IF(AND($E$3="Nursery"),'Marks Entry Nursery'!F30,IF(AND($E$3="LKG"),'Marks Entry LKG'!F30,IF(AND($E$3="UKG"),'Marks Entry UKG'!F30,""))))</f>
        <v>PRAVEEN GURJAR</v>
      </c>
      <c r="H31" s="406" t="str">
        <f>IF(OR($B31=0,$B31=""),"",IF(AND($E$3="Nursery"),'Marks Entry Nursery'!G30,IF(AND($E$3="LKG"),'Marks Entry LKG'!G30,IF(AND($E$3="UKG"),'Marks Entry UKG'!G30,""))))</f>
        <v>SUKHDEV</v>
      </c>
      <c r="I31" s="406" t="str">
        <f>IF(OR($B31=0,$B31=""),"",IF(AND($E$3="Nursery"),'Marks Entry Nursery'!H30,IF(AND($E$3="LKG"),'Marks Entry LKG'!H30,IF(AND($E$3="UKG"),'Marks Entry UKG'!H30,""))))</f>
        <v>MANJU DEVI</v>
      </c>
      <c r="J31" s="228" t="str">
        <f>IF(OR($B31=0,$B31=""),"",IF(AND($E$3="Nursery"),'Marks Entry Nursery'!J30,IF(AND($E$3="LKG"),'Marks Entry LKG'!J30,IF(AND($E$3="UKG"),'Marks Entry UKG'!J30,""))))</f>
        <v>M</v>
      </c>
      <c r="K31" s="228" t="str">
        <f>IF(OR($B31=0,$B31=""),"",IF(AND($E$3="Nursery"),'Marks Entry Nursery'!K30,IF(AND($E$3="LKG"),'Marks Entry LKG'!K30,IF(AND($E$3="UKG"),'Marks Entry UKG'!K30,""))))</f>
        <v>SBC</v>
      </c>
      <c r="L31" s="105"/>
      <c r="M31" s="105"/>
      <c r="N31" s="105"/>
      <c r="O31" s="51"/>
      <c r="P31" s="105">
        <f>IF(OR($B31=0,$B31=""),"",IF(AND($E$3="Nursery"),'Marks Entry Nursery'!O30,IF(AND($E$3="LKG"),'Marks Entry LKG'!O30,IF(AND($E$3="UKG"),'Marks Entry UKG'!O30,""))))</f>
        <v>29</v>
      </c>
      <c r="Q31" s="105">
        <f>IF(OR($B31=0,$B31=""),"",IF(AND($E$3="Nursery"),'Marks Entry Nursery'!P30,IF(AND($E$3="LKG"),'Marks Entry LKG'!P30,IF(AND($E$3="UKG"),'Marks Entry UKG'!P30,""))))</f>
        <v>51</v>
      </c>
      <c r="R31" s="54">
        <f t="shared" si="0"/>
        <v>80</v>
      </c>
      <c r="S31" s="51">
        <f t="shared" si="1"/>
        <v>80</v>
      </c>
      <c r="T31" s="105">
        <f>IF(OR($B31=0,$B31=""),"",IF(AND($E$3="Nursery"),'Marks Entry Nursery'!Q30,IF(AND($E$3="LKG"),'Marks Entry LKG'!Q30,IF(AND($E$3="UKG"),'Marks Entry UKG'!Q30,""))))</f>
        <v>24</v>
      </c>
      <c r="U31" s="105">
        <f>IF(OR($B31=0,$B31=""),"",IF(AND($E$3="Nursery"),'Marks Entry Nursery'!R30,IF(AND($E$3="LKG"),'Marks Entry LKG'!R30,IF(AND($E$3="UKG"),'Marks Entry UKG'!R30,""))))</f>
        <v>45</v>
      </c>
      <c r="V31" s="55">
        <f t="shared" si="2"/>
        <v>69</v>
      </c>
      <c r="W31" s="51">
        <f t="shared" si="3"/>
        <v>149</v>
      </c>
      <c r="X31" s="89">
        <f t="shared" si="4"/>
        <v>0</v>
      </c>
      <c r="Y31" s="89">
        <f t="shared" si="5"/>
        <v>200</v>
      </c>
      <c r="Z31" s="89" t="str">
        <f t="shared" si="6"/>
        <v/>
      </c>
      <c r="AA31" s="89" t="str">
        <f t="shared" si="7"/>
        <v>P</v>
      </c>
      <c r="AB31" s="89" t="str">
        <f t="shared" si="8"/>
        <v>I</v>
      </c>
      <c r="AC31" s="93" t="str">
        <f t="shared" si="9"/>
        <v>B</v>
      </c>
      <c r="AD31" s="105"/>
      <c r="AE31" s="105"/>
      <c r="AF31" s="105"/>
      <c r="AG31" s="51"/>
      <c r="AH31" s="105">
        <f>IF(OR($B31=0,$B31=""),"",IF(AND($E$3="Nursery"),'Marks Entry Nursery'!V30,IF(AND($E$3="LKG"),'Marks Entry LKG'!V30,IF(AND($E$3="UKG"),'Marks Entry UKG'!V30,""))))</f>
        <v>14</v>
      </c>
      <c r="AI31" s="105">
        <f>IF(OR($B31=0,$B31=""),"",IF(AND($E$3="Nursery"),'Marks Entry Nursery'!W30,IF(AND($E$3="LKG"),'Marks Entry LKG'!W30,IF(AND($E$3="UKG"),'Marks Entry UKG'!W30,""))))</f>
        <v>32</v>
      </c>
      <c r="AJ31" s="54">
        <f t="shared" si="10"/>
        <v>46</v>
      </c>
      <c r="AK31" s="51">
        <f t="shared" si="11"/>
        <v>46</v>
      </c>
      <c r="AL31" s="105">
        <f>IF(OR($B31=0,$B31=""),"",IF(AND($E$3="Nursery"),'Marks Entry Nursery'!X30,IF(AND($E$3="LKG"),'Marks Entry LKG'!X30,IF(AND($E$3="UKG"),'Marks Entry UKG'!X30,""))))</f>
        <v>10</v>
      </c>
      <c r="AM31" s="105">
        <f>IF(OR($B31=0,$B31=""),"",IF(AND($E$3="Nursery"),'Marks Entry Nursery'!Y30,IF(AND($E$3="LKG"),'Marks Entry LKG'!Y30,IF(AND($E$3="UKG"),'Marks Entry UKG'!Y30,""))))</f>
        <v>30</v>
      </c>
      <c r="AN31" s="55">
        <f t="shared" si="12"/>
        <v>40</v>
      </c>
      <c r="AO31" s="51">
        <f t="shared" si="13"/>
        <v>86</v>
      </c>
      <c r="AP31" s="89">
        <f t="shared" si="14"/>
        <v>0</v>
      </c>
      <c r="AQ31" s="89">
        <f t="shared" si="15"/>
        <v>100</v>
      </c>
      <c r="AR31" s="89" t="str">
        <f t="shared" si="16"/>
        <v/>
      </c>
      <c r="AS31" s="89" t="str">
        <f t="shared" si="17"/>
        <v>P</v>
      </c>
      <c r="AT31" s="89" t="str">
        <f t="shared" si="18"/>
        <v>D</v>
      </c>
      <c r="AU31" s="93" t="str">
        <f t="shared" si="19"/>
        <v>A</v>
      </c>
      <c r="AV31" s="105"/>
      <c r="AW31" s="105"/>
      <c r="AX31" s="105"/>
      <c r="AY31" s="51"/>
      <c r="AZ31" s="105">
        <f>IF(OR($B31=0,$B31=""),"",IF(AND($E$3="Nursery"),'Marks Entry Nursery'!AC30,IF(AND($E$3="LKG"),'Marks Entry LKG'!AC30,IF(AND($E$3="UKG"),'Marks Entry UKG'!AC30,""))))</f>
        <v>22</v>
      </c>
      <c r="BA31" s="105">
        <f>IF(OR($B31=0,$B31=""),"",IF(AND($E$3="Nursery"),'Marks Entry Nursery'!AD30,IF(AND($E$3="LKG"),'Marks Entry LKG'!AD30,IF(AND($E$3="UKG"),'Marks Entry UKG'!AD30,""))))</f>
        <v>64</v>
      </c>
      <c r="BB31" s="54">
        <f t="shared" si="20"/>
        <v>86</v>
      </c>
      <c r="BC31" s="51">
        <f t="shared" si="21"/>
        <v>86</v>
      </c>
      <c r="BD31" s="105">
        <f>IF(OR($B31=0,$B31=""),"",IF(AND($E$3="Nursery"),'Marks Entry Nursery'!AE30,IF(AND($E$3="LKG"),'Marks Entry LKG'!AE30,IF(AND($E$3="UKG"),'Marks Entry UKG'!AE30,""))))</f>
        <v>20</v>
      </c>
      <c r="BE31" s="105">
        <f>IF(OR($B31=0,$B31=""),"",IF(AND($E$3="Nursery"),'Marks Entry Nursery'!AF30,IF(AND($E$3="LKG"),'Marks Entry LKG'!AF30,IF(AND($E$3="UKG"),'Marks Entry UKG'!AF30,""))))</f>
        <v>62</v>
      </c>
      <c r="BF31" s="55">
        <f t="shared" si="22"/>
        <v>82</v>
      </c>
      <c r="BG31" s="51">
        <f t="shared" si="23"/>
        <v>168</v>
      </c>
      <c r="BH31" s="89">
        <f t="shared" si="24"/>
        <v>0</v>
      </c>
      <c r="BI31" s="89">
        <f t="shared" si="25"/>
        <v>200</v>
      </c>
      <c r="BJ31" s="89" t="str">
        <f t="shared" si="26"/>
        <v/>
      </c>
      <c r="BK31" s="89" t="str">
        <f t="shared" si="27"/>
        <v>P</v>
      </c>
      <c r="BL31" s="89" t="str">
        <f t="shared" si="28"/>
        <v>D</v>
      </c>
      <c r="BM31" s="93" t="str">
        <f t="shared" si="29"/>
        <v>B</v>
      </c>
      <c r="BN31" s="105"/>
      <c r="BO31" s="105"/>
      <c r="BP31" s="105"/>
      <c r="BQ31" s="51"/>
      <c r="BR31" s="105">
        <f>IF(OR($B31=0,$B31=""),"",IF(AND($E$3="Nursery"),'Marks Entry Nursery'!AJ30,IF(AND($E$3="LKG"),'Marks Entry LKG'!AJ30,IF(AND($E$3="UKG"),'Marks Entry UKG'!AJ30,""))))</f>
        <v>47</v>
      </c>
      <c r="BS31" s="105">
        <f>IF(OR($B31=0,$B31=""),"",IF(AND($E$3="Nursery"),'Marks Entry Nursery'!AK30,IF(AND($E$3="LKG"),'Marks Entry LKG'!AK30,IF(AND($E$3="UKG"),'Marks Entry UKG'!AK30,""))))</f>
        <v>0</v>
      </c>
      <c r="BT31" s="54">
        <f t="shared" si="30"/>
        <v>47</v>
      </c>
      <c r="BU31" s="51">
        <f t="shared" si="31"/>
        <v>47</v>
      </c>
      <c r="BV31" s="105">
        <f>IF(OR($B31=0,$B31=""),"",IF(AND($E$3="Nursery"),'Marks Entry Nursery'!AL30,IF(AND($E$3="LKG"),'Marks Entry LKG'!AL30,IF(AND($E$3="UKG"),'Marks Entry UKG'!AL30,""))))</f>
        <v>48</v>
      </c>
      <c r="BW31" s="105">
        <f>IF(OR($B31=0,$B31=""),"",IF(AND($E$3="Nursery"),'Marks Entry Nursery'!AM30,IF(AND($E$3="LKG"),'Marks Entry LKG'!AM30,IF(AND($E$3="UKG"),'Marks Entry UKG'!AM30,""))))</f>
        <v>0</v>
      </c>
      <c r="BX31" s="55">
        <f t="shared" si="32"/>
        <v>48</v>
      </c>
      <c r="BY31" s="51">
        <f t="shared" si="33"/>
        <v>95</v>
      </c>
      <c r="BZ31" s="89">
        <f t="shared" si="34"/>
        <v>0</v>
      </c>
      <c r="CA31" s="89">
        <f t="shared" si="35"/>
        <v>100</v>
      </c>
      <c r="CB31" s="89" t="str">
        <f t="shared" si="36"/>
        <v/>
      </c>
      <c r="CC31" s="89" t="str">
        <f t="shared" si="37"/>
        <v>P</v>
      </c>
      <c r="CD31" s="89" t="str">
        <f t="shared" si="38"/>
        <v>D</v>
      </c>
      <c r="CE31" s="93" t="str">
        <f t="shared" si="39"/>
        <v>A</v>
      </c>
      <c r="CF31" s="105">
        <f>IF(OR($B31=0,$B31=""),"",IF(AND($E$3="Nursery"),'Marks Entry Nursery'!AN30,IF(AND($E$3="LKG"),'Marks Entry LKG'!AN30,IF(AND($E$3="UKG"),'Marks Entry UKG'!AN30,""))))</f>
        <v>0</v>
      </c>
      <c r="CG31" s="105">
        <f>IF(OR($B31=0,$B31=""),"",IF(AND($E$3="Nursery"),'Marks Entry Nursery'!AO30,IF(AND($E$3="LKG"),'Marks Entry LKG'!AO30,IF(AND($E$3="UKG"),'Marks Entry UKG'!AO30,""))))</f>
        <v>0</v>
      </c>
      <c r="CH31" s="106">
        <f t="shared" si="40"/>
        <v>0</v>
      </c>
      <c r="CI31" s="107">
        <f t="shared" si="41"/>
        <v>0</v>
      </c>
      <c r="CJ31" s="107" t="str">
        <f t="shared" si="42"/>
        <v/>
      </c>
      <c r="CK31" s="107" t="str">
        <f t="shared" si="43"/>
        <v/>
      </c>
      <c r="CL31" s="92" t="str">
        <f t="shared" si="44"/>
        <v/>
      </c>
      <c r="CM31" s="105">
        <f>IF(OR($B31=0,$B31=""),"",IF(AND($E$3="Nursery"),'Marks Entry Nursery'!AP30,IF(AND($E$3="LKG"),'Marks Entry LKG'!AP30,IF(AND($E$3="UKG"),'Marks Entry UKG'!AP30,""))))</f>
        <v>0</v>
      </c>
      <c r="CN31" s="105">
        <f>IF(OR($B31=0,$B31=""),"",IF(AND($E$3="Nursery"),'Marks Entry Nursery'!AQ30,IF(AND($E$3="LKG"),'Marks Entry LKG'!AQ30,IF(AND($E$3="UKG"),'Marks Entry UKG'!AQ30,""))))</f>
        <v>0</v>
      </c>
      <c r="CO31" s="106">
        <f t="shared" si="45"/>
        <v>0</v>
      </c>
      <c r="CP31" s="107">
        <f t="shared" si="46"/>
        <v>0</v>
      </c>
      <c r="CQ31" s="107" t="str">
        <f t="shared" si="47"/>
        <v/>
      </c>
      <c r="CR31" s="107" t="str">
        <f t="shared" si="48"/>
        <v/>
      </c>
      <c r="CS31" s="92" t="str">
        <f t="shared" si="49"/>
        <v/>
      </c>
      <c r="CT31" s="105">
        <f>IF(OR($B31=0,$B31=""),"",IF(AND($E$3="Nursery"),'Marks Entry Nursery'!AR30,IF(AND($E$3="LKG"),'Marks Entry LKG'!AR30,IF(AND($E$3="UKG"),'Marks Entry UKG'!AR30,""))))</f>
        <v>0</v>
      </c>
      <c r="CU31" s="105">
        <f>IF(OR($B31=0,$B31=""),"",IF(AND($E$3="Nursery"),'Marks Entry Nursery'!AS30,IF(AND($E$3="LKG"),'Marks Entry LKG'!AS30,IF(AND($E$3="UKG"),'Marks Entry UKG'!AS30,""))))</f>
        <v>0</v>
      </c>
      <c r="CV31" s="106">
        <f t="shared" si="50"/>
        <v>0</v>
      </c>
      <c r="CW31" s="107">
        <f t="shared" si="51"/>
        <v>0</v>
      </c>
      <c r="CX31" s="107" t="str">
        <f t="shared" si="52"/>
        <v/>
      </c>
      <c r="CY31" s="107" t="str">
        <f t="shared" si="53"/>
        <v/>
      </c>
      <c r="CZ31" s="92" t="str">
        <f t="shared" si="54"/>
        <v/>
      </c>
      <c r="DA31" s="105">
        <f>IF(OR($B31=0,$B31=""),"",IF(AND($E$3="Nursery"),'Marks Entry Nursery'!AT30,IF(AND($E$3="LKG"),'Marks Entry LKG'!AT30,IF(AND($E$3="UKG"),'Marks Entry UKG'!AT30,""))))</f>
        <v>0</v>
      </c>
      <c r="DB31" s="105">
        <f>IF(OR($B31=0,$B31=""),"",IF(AND($E$3="Nursery"),'Marks Entry Nursery'!AU30,IF(AND($E$3="LKG"),'Marks Entry LKG'!AU30,IF(AND($E$3="UKG"),'Marks Entry UKG'!AU30,""))))</f>
        <v>0</v>
      </c>
      <c r="DC31" s="356">
        <f t="shared" si="55"/>
        <v>0</v>
      </c>
      <c r="DD31" s="93" t="str">
        <f t="shared" si="56"/>
        <v/>
      </c>
      <c r="DE31" s="105">
        <f>IF(OR($B31=0,$B31=""),"",IF(AND($E$3="Nursery"),'Marks Entry Nursery'!AV30,IF(AND($E$3="LKG"),'Marks Entry LKG'!AV30,IF(AND($E$3="UKG"),'Marks Entry UKG'!AV30,""))))</f>
        <v>0</v>
      </c>
      <c r="DF31" s="105">
        <f>IF(OR($B31=0,$B31=""),"",IF(AND($E$3="Nursery"),'Marks Entry Nursery'!AW30,IF(AND($E$3="LKG"),'Marks Entry LKG'!AW30,IF(AND($E$3="UKG"),'Marks Entry UKG'!AW30,""))))</f>
        <v>0</v>
      </c>
      <c r="DG31" s="356">
        <f t="shared" si="57"/>
        <v>0</v>
      </c>
      <c r="DH31" s="93" t="str">
        <f t="shared" si="58"/>
        <v/>
      </c>
      <c r="DI31" s="63">
        <f t="shared" si="59"/>
        <v>403</v>
      </c>
      <c r="DJ31" s="358">
        <f t="shared" si="60"/>
        <v>80.599999999999994</v>
      </c>
      <c r="DK31" s="67" t="str">
        <f t="shared" si="61"/>
        <v>I</v>
      </c>
      <c r="DL31" s="68">
        <f t="shared" si="62"/>
        <v>11.999999999999996</v>
      </c>
      <c r="DM31" s="386" t="str">
        <f>IFERROR(IF(B31="NSO","NSO",IF(OR(D31="",G31="",F31="",B31="",DI31=0),"",IF('Master sheet'!$D$14="Hindi","कक्षोंन्नति","Promoted"))),"")</f>
        <v>कक्षोंन्नति</v>
      </c>
      <c r="DN31" s="42">
        <f>IF(OR(B31=0,B31=""),"",IF(AND($E$3="Nursery"),'Marks Entry Nursery'!AX30,IF(AND($E$3="LKG"),'Marks Entry LKG'!AX30,IF(AND($E$3="UKG"),'Marks Entry UKG'!AX30,""))))</f>
        <v>220</v>
      </c>
      <c r="DO31" s="42">
        <f>IF(OR(B31=0,B31=""),"",IF(AND($E$3="Nursery"),'Marks Entry Nursery'!AY30,IF(AND($E$3="LKG"),'Marks Entry LKG'!AY30,IF(AND($E$3="UKG"),'Marks Entry UKG'!AY30,""))))</f>
        <v>20</v>
      </c>
      <c r="DP31" s="213" t="str">
        <f t="shared" si="63"/>
        <v>B</v>
      </c>
      <c r="DQ31" s="43"/>
      <c r="DX31" s="44">
        <f>IF(AND($E$3="Nursery"),'Marks Entry Nursery'!I30,IF(AND($E$3="LKG"),'Marks Entry LKG'!I30,IF(AND($E$3="UKG"),'Marks Entry UKG'!I30,"")))</f>
        <v>324</v>
      </c>
    </row>
    <row r="32" spans="1:128" ht="18.95" customHeight="1">
      <c r="A32" s="56">
        <v>25</v>
      </c>
      <c r="B32" s="260">
        <f>IF(OR(DX32=0,DX32=""),"",IF(AND($E$3="Nursery"),'Marks Entry Nursery'!I31,IF(AND($E$3="LKG"),'Marks Entry LKG'!I31,IF(AND($E$3="UKG"),'Marks Entry UKG'!I31,""))))</f>
        <v>325</v>
      </c>
      <c r="C32" s="57" t="str">
        <f>IF(OR($B32=0,$B32=""),"",IF(AND($E$3="Nursery"),'Marks Entry Nursery'!B31,IF(AND($E$3="LKG"),'Marks Entry LKG'!B31,IF(AND($E$3="UKG"),'Marks Entry UKG'!B31,""))))</f>
        <v>PP+5</v>
      </c>
      <c r="D32" s="57" t="str">
        <f>IF(OR($B32=0,$B32=""),"",IF(AND($E$3="Nursery"),'Marks Entry Nursery'!C31,IF(AND($E$3="LKG"),'Marks Entry LKG'!C31,IF(AND($E$3="UKG"),'Marks Entry UKG'!C31,""))))</f>
        <v>A</v>
      </c>
      <c r="E32" s="401" t="str">
        <f>IF(OR(B32=0,B32=""),"",IF(AND($E$3="Nursery"),'Marks Entry Nursery'!E31,IF(AND($E$3="LKG"),'Marks Entry LKG'!E31,IF(AND($E$3="UKG"),'Marks Entry UKG'!E31,""))))</f>
        <v>27-02-2016</v>
      </c>
      <c r="F32" s="259">
        <f>IF(OR(B32=0,B32=""),"",IF(AND($E$3="Nursery"),'Marks Entry Nursery'!D31,IF(AND($E$3="LKG"),'Marks Entry LKG'!D31,IF(AND($E$3="UKG"),'Marks Entry UKG'!D31,""))))</f>
        <v>950</v>
      </c>
      <c r="G32" s="406" t="str">
        <f>IF(OR($B32=0,$B32=""),"",IF(AND($E$3="Nursery"),'Marks Entry Nursery'!F31,IF(AND($E$3="LKG"),'Marks Entry LKG'!F31,IF(AND($E$3="UKG"),'Marks Entry UKG'!F31,""))))</f>
        <v>PRIYANSHU</v>
      </c>
      <c r="H32" s="406" t="str">
        <f>IF(OR($B32=0,$B32=""),"",IF(AND($E$3="Nursery"),'Marks Entry Nursery'!G31,IF(AND($E$3="LKG"),'Marks Entry LKG'!G31,IF(AND($E$3="UKG"),'Marks Entry UKG'!G31,""))))</f>
        <v>KULDEEP</v>
      </c>
      <c r="I32" s="406" t="str">
        <f>IF(OR($B32=0,$B32=""),"",IF(AND($E$3="Nursery"),'Marks Entry Nursery'!H31,IF(AND($E$3="LKG"),'Marks Entry LKG'!H31,IF(AND($E$3="UKG"),'Marks Entry UKG'!H31,""))))</f>
        <v>KHUSBOO MALI</v>
      </c>
      <c r="J32" s="228" t="str">
        <f>IF(OR($B32=0,$B32=""),"",IF(AND($E$3="Nursery"),'Marks Entry Nursery'!J31,IF(AND($E$3="LKG"),'Marks Entry LKG'!J31,IF(AND($E$3="UKG"),'Marks Entry UKG'!J31,""))))</f>
        <v>M</v>
      </c>
      <c r="K32" s="228" t="str">
        <f>IF(OR($B32=0,$B32=""),"",IF(AND($E$3="Nursery"),'Marks Entry Nursery'!K31,IF(AND($E$3="LKG"),'Marks Entry LKG'!K31,IF(AND($E$3="UKG"),'Marks Entry UKG'!K31,""))))</f>
        <v>OBC</v>
      </c>
      <c r="L32" s="105"/>
      <c r="M32" s="105"/>
      <c r="N32" s="105"/>
      <c r="O32" s="51"/>
      <c r="P32" s="105">
        <f>IF(OR($B32=0,$B32=""),"",IF(AND($E$3="Nursery"),'Marks Entry Nursery'!O31,IF(AND($E$3="LKG"),'Marks Entry LKG'!O31,IF(AND($E$3="UKG"),'Marks Entry UKG'!O31,""))))</f>
        <v>29</v>
      </c>
      <c r="Q32" s="105">
        <f>IF(OR($B32=0,$B32=""),"",IF(AND($E$3="Nursery"),'Marks Entry Nursery'!P31,IF(AND($E$3="LKG"),'Marks Entry LKG'!P31,IF(AND($E$3="UKG"),'Marks Entry UKG'!P31,""))))</f>
        <v>52</v>
      </c>
      <c r="R32" s="54">
        <f t="shared" si="0"/>
        <v>81</v>
      </c>
      <c r="S32" s="51">
        <f t="shared" si="1"/>
        <v>81</v>
      </c>
      <c r="T32" s="105">
        <f>IF(OR($B32=0,$B32=""),"",IF(AND($E$3="Nursery"),'Marks Entry Nursery'!Q31,IF(AND($E$3="LKG"),'Marks Entry LKG'!Q31,IF(AND($E$3="UKG"),'Marks Entry UKG'!Q31,""))))</f>
        <v>24</v>
      </c>
      <c r="U32" s="105">
        <f>IF(OR($B32=0,$B32=""),"",IF(AND($E$3="Nursery"),'Marks Entry Nursery'!R31,IF(AND($E$3="LKG"),'Marks Entry LKG'!R31,IF(AND($E$3="UKG"),'Marks Entry UKG'!R31,""))))</f>
        <v>45</v>
      </c>
      <c r="V32" s="55">
        <f t="shared" si="2"/>
        <v>69</v>
      </c>
      <c r="W32" s="51">
        <f t="shared" si="3"/>
        <v>150</v>
      </c>
      <c r="X32" s="89">
        <f t="shared" si="4"/>
        <v>0</v>
      </c>
      <c r="Y32" s="89">
        <f t="shared" si="5"/>
        <v>200</v>
      </c>
      <c r="Z32" s="89" t="str">
        <f t="shared" si="6"/>
        <v/>
      </c>
      <c r="AA32" s="89" t="str">
        <f t="shared" si="7"/>
        <v>P</v>
      </c>
      <c r="AB32" s="89" t="str">
        <f t="shared" si="8"/>
        <v>D</v>
      </c>
      <c r="AC32" s="93" t="str">
        <f t="shared" si="9"/>
        <v>B</v>
      </c>
      <c r="AD32" s="105"/>
      <c r="AE32" s="105"/>
      <c r="AF32" s="105"/>
      <c r="AG32" s="51"/>
      <c r="AH32" s="105">
        <f>IF(OR($B32=0,$B32=""),"",IF(AND($E$3="Nursery"),'Marks Entry Nursery'!V31,IF(AND($E$3="LKG"),'Marks Entry LKG'!V31,IF(AND($E$3="UKG"),'Marks Entry UKG'!V31,""))))</f>
        <v>14</v>
      </c>
      <c r="AI32" s="105">
        <f>IF(OR($B32=0,$B32=""),"",IF(AND($E$3="Nursery"),'Marks Entry Nursery'!W31,IF(AND($E$3="LKG"),'Marks Entry LKG'!W31,IF(AND($E$3="UKG"),'Marks Entry UKG'!W31,""))))</f>
        <v>32</v>
      </c>
      <c r="AJ32" s="54">
        <f t="shared" si="10"/>
        <v>46</v>
      </c>
      <c r="AK32" s="51">
        <f t="shared" si="11"/>
        <v>46</v>
      </c>
      <c r="AL32" s="105">
        <f>IF(OR($B32=0,$B32=""),"",IF(AND($E$3="Nursery"),'Marks Entry Nursery'!X31,IF(AND($E$3="LKG"),'Marks Entry LKG'!X31,IF(AND($E$3="UKG"),'Marks Entry UKG'!X31,""))))</f>
        <v>10</v>
      </c>
      <c r="AM32" s="105">
        <f>IF(OR($B32=0,$B32=""),"",IF(AND($E$3="Nursery"),'Marks Entry Nursery'!Y31,IF(AND($E$3="LKG"),'Marks Entry LKG'!Y31,IF(AND($E$3="UKG"),'Marks Entry UKG'!Y31,""))))</f>
        <v>30</v>
      </c>
      <c r="AN32" s="55">
        <f t="shared" si="12"/>
        <v>40</v>
      </c>
      <c r="AO32" s="51">
        <f t="shared" si="13"/>
        <v>86</v>
      </c>
      <c r="AP32" s="89">
        <f t="shared" si="14"/>
        <v>0</v>
      </c>
      <c r="AQ32" s="89">
        <f t="shared" si="15"/>
        <v>100</v>
      </c>
      <c r="AR32" s="89" t="str">
        <f t="shared" si="16"/>
        <v/>
      </c>
      <c r="AS32" s="89" t="str">
        <f t="shared" si="17"/>
        <v>P</v>
      </c>
      <c r="AT32" s="89" t="str">
        <f t="shared" si="18"/>
        <v>D</v>
      </c>
      <c r="AU32" s="93" t="str">
        <f t="shared" si="19"/>
        <v>A</v>
      </c>
      <c r="AV32" s="105"/>
      <c r="AW32" s="105"/>
      <c r="AX32" s="105"/>
      <c r="AY32" s="51"/>
      <c r="AZ32" s="105">
        <f>IF(OR($B32=0,$B32=""),"",IF(AND($E$3="Nursery"),'Marks Entry Nursery'!AC31,IF(AND($E$3="LKG"),'Marks Entry LKG'!AC31,IF(AND($E$3="UKG"),'Marks Entry UKG'!AC31,""))))</f>
        <v>22</v>
      </c>
      <c r="BA32" s="105">
        <f>IF(OR($B32=0,$B32=""),"",IF(AND($E$3="Nursery"),'Marks Entry Nursery'!AD31,IF(AND($E$3="LKG"),'Marks Entry LKG'!AD31,IF(AND($E$3="UKG"),'Marks Entry UKG'!AD31,""))))</f>
        <v>64</v>
      </c>
      <c r="BB32" s="54">
        <f t="shared" si="20"/>
        <v>86</v>
      </c>
      <c r="BC32" s="51">
        <f t="shared" si="21"/>
        <v>86</v>
      </c>
      <c r="BD32" s="105">
        <f>IF(OR($B32=0,$B32=""),"",IF(AND($E$3="Nursery"),'Marks Entry Nursery'!AE31,IF(AND($E$3="LKG"),'Marks Entry LKG'!AE31,IF(AND($E$3="UKG"),'Marks Entry UKG'!AE31,""))))</f>
        <v>23</v>
      </c>
      <c r="BE32" s="105">
        <f>IF(OR($B32=0,$B32=""),"",IF(AND($E$3="Nursery"),'Marks Entry Nursery'!AF31,IF(AND($E$3="LKG"),'Marks Entry LKG'!AF31,IF(AND($E$3="UKG"),'Marks Entry UKG'!AF31,""))))</f>
        <v>62</v>
      </c>
      <c r="BF32" s="55">
        <f t="shared" si="22"/>
        <v>85</v>
      </c>
      <c r="BG32" s="51">
        <f t="shared" si="23"/>
        <v>171</v>
      </c>
      <c r="BH32" s="89">
        <f t="shared" si="24"/>
        <v>0</v>
      </c>
      <c r="BI32" s="89">
        <f t="shared" si="25"/>
        <v>200</v>
      </c>
      <c r="BJ32" s="89" t="str">
        <f t="shared" si="26"/>
        <v/>
      </c>
      <c r="BK32" s="89" t="str">
        <f t="shared" si="27"/>
        <v>P</v>
      </c>
      <c r="BL32" s="89" t="str">
        <f t="shared" si="28"/>
        <v>D</v>
      </c>
      <c r="BM32" s="93" t="str">
        <f t="shared" si="29"/>
        <v>A</v>
      </c>
      <c r="BN32" s="105"/>
      <c r="BO32" s="105"/>
      <c r="BP32" s="105"/>
      <c r="BQ32" s="51"/>
      <c r="BR32" s="105">
        <f>IF(OR($B32=0,$B32=""),"",IF(AND($E$3="Nursery"),'Marks Entry Nursery'!AJ31,IF(AND($E$3="LKG"),'Marks Entry LKG'!AJ31,IF(AND($E$3="UKG"),'Marks Entry UKG'!AJ31,""))))</f>
        <v>48</v>
      </c>
      <c r="BS32" s="105">
        <f>IF(OR($B32=0,$B32=""),"",IF(AND($E$3="Nursery"),'Marks Entry Nursery'!AK31,IF(AND($E$3="LKG"),'Marks Entry LKG'!AK31,IF(AND($E$3="UKG"),'Marks Entry UKG'!AK31,""))))</f>
        <v>0</v>
      </c>
      <c r="BT32" s="54">
        <f t="shared" si="30"/>
        <v>48</v>
      </c>
      <c r="BU32" s="51">
        <f t="shared" si="31"/>
        <v>48</v>
      </c>
      <c r="BV32" s="105">
        <f>IF(OR($B32=0,$B32=""),"",IF(AND($E$3="Nursery"),'Marks Entry Nursery'!AL31,IF(AND($E$3="LKG"),'Marks Entry LKG'!AL31,IF(AND($E$3="UKG"),'Marks Entry UKG'!AL31,""))))</f>
        <v>48</v>
      </c>
      <c r="BW32" s="105">
        <f>IF(OR($B32=0,$B32=""),"",IF(AND($E$3="Nursery"),'Marks Entry Nursery'!AM31,IF(AND($E$3="LKG"),'Marks Entry LKG'!AM31,IF(AND($E$3="UKG"),'Marks Entry UKG'!AM31,""))))</f>
        <v>0</v>
      </c>
      <c r="BX32" s="55">
        <f t="shared" si="32"/>
        <v>48</v>
      </c>
      <c r="BY32" s="51">
        <f t="shared" si="33"/>
        <v>96</v>
      </c>
      <c r="BZ32" s="89">
        <f t="shared" si="34"/>
        <v>0</v>
      </c>
      <c r="CA32" s="89">
        <f t="shared" si="35"/>
        <v>100</v>
      </c>
      <c r="CB32" s="89" t="str">
        <f t="shared" si="36"/>
        <v/>
      </c>
      <c r="CC32" s="89" t="str">
        <f t="shared" si="37"/>
        <v>P</v>
      </c>
      <c r="CD32" s="89" t="str">
        <f t="shared" si="38"/>
        <v>D</v>
      </c>
      <c r="CE32" s="93" t="str">
        <f t="shared" si="39"/>
        <v>A</v>
      </c>
      <c r="CF32" s="105">
        <f>IF(OR($B32=0,$B32=""),"",IF(AND($E$3="Nursery"),'Marks Entry Nursery'!AN31,IF(AND($E$3="LKG"),'Marks Entry LKG'!AN31,IF(AND($E$3="UKG"),'Marks Entry UKG'!AN31,""))))</f>
        <v>0</v>
      </c>
      <c r="CG32" s="105">
        <f>IF(OR($B32=0,$B32=""),"",IF(AND($E$3="Nursery"),'Marks Entry Nursery'!AO31,IF(AND($E$3="LKG"),'Marks Entry LKG'!AO31,IF(AND($E$3="UKG"),'Marks Entry UKG'!AO31,""))))</f>
        <v>0</v>
      </c>
      <c r="CH32" s="106">
        <f t="shared" si="40"/>
        <v>0</v>
      </c>
      <c r="CI32" s="107">
        <f t="shared" si="41"/>
        <v>0</v>
      </c>
      <c r="CJ32" s="107" t="str">
        <f t="shared" si="42"/>
        <v/>
      </c>
      <c r="CK32" s="107" t="str">
        <f t="shared" si="43"/>
        <v/>
      </c>
      <c r="CL32" s="92" t="str">
        <f t="shared" si="44"/>
        <v/>
      </c>
      <c r="CM32" s="105">
        <f>IF(OR($B32=0,$B32=""),"",IF(AND($E$3="Nursery"),'Marks Entry Nursery'!AP31,IF(AND($E$3="LKG"),'Marks Entry LKG'!AP31,IF(AND($E$3="UKG"),'Marks Entry UKG'!AP31,""))))</f>
        <v>0</v>
      </c>
      <c r="CN32" s="105">
        <f>IF(OR($B32=0,$B32=""),"",IF(AND($E$3="Nursery"),'Marks Entry Nursery'!AQ31,IF(AND($E$3="LKG"),'Marks Entry LKG'!AQ31,IF(AND($E$3="UKG"),'Marks Entry UKG'!AQ31,""))))</f>
        <v>0</v>
      </c>
      <c r="CO32" s="106">
        <f t="shared" si="45"/>
        <v>0</v>
      </c>
      <c r="CP32" s="107">
        <f t="shared" si="46"/>
        <v>0</v>
      </c>
      <c r="CQ32" s="107" t="str">
        <f t="shared" si="47"/>
        <v/>
      </c>
      <c r="CR32" s="107" t="str">
        <f t="shared" si="48"/>
        <v/>
      </c>
      <c r="CS32" s="92" t="str">
        <f t="shared" si="49"/>
        <v/>
      </c>
      <c r="CT32" s="105">
        <f>IF(OR($B32=0,$B32=""),"",IF(AND($E$3="Nursery"),'Marks Entry Nursery'!AR31,IF(AND($E$3="LKG"),'Marks Entry LKG'!AR31,IF(AND($E$3="UKG"),'Marks Entry UKG'!AR31,""))))</f>
        <v>0</v>
      </c>
      <c r="CU32" s="105">
        <f>IF(OR($B32=0,$B32=""),"",IF(AND($E$3="Nursery"),'Marks Entry Nursery'!AS31,IF(AND($E$3="LKG"),'Marks Entry LKG'!AS31,IF(AND($E$3="UKG"),'Marks Entry UKG'!AS31,""))))</f>
        <v>0</v>
      </c>
      <c r="CV32" s="106">
        <f t="shared" si="50"/>
        <v>0</v>
      </c>
      <c r="CW32" s="107">
        <f t="shared" si="51"/>
        <v>0</v>
      </c>
      <c r="CX32" s="107" t="str">
        <f t="shared" si="52"/>
        <v/>
      </c>
      <c r="CY32" s="107" t="str">
        <f t="shared" si="53"/>
        <v/>
      </c>
      <c r="CZ32" s="92" t="str">
        <f t="shared" si="54"/>
        <v/>
      </c>
      <c r="DA32" s="105">
        <f>IF(OR($B32=0,$B32=""),"",IF(AND($E$3="Nursery"),'Marks Entry Nursery'!AT31,IF(AND($E$3="LKG"),'Marks Entry LKG'!AT31,IF(AND($E$3="UKG"),'Marks Entry UKG'!AT31,""))))</f>
        <v>0</v>
      </c>
      <c r="DB32" s="105">
        <f>IF(OR($B32=0,$B32=""),"",IF(AND($E$3="Nursery"),'Marks Entry Nursery'!AU31,IF(AND($E$3="LKG"),'Marks Entry LKG'!AU31,IF(AND($E$3="UKG"),'Marks Entry UKG'!AU31,""))))</f>
        <v>0</v>
      </c>
      <c r="DC32" s="356">
        <f t="shared" si="55"/>
        <v>0</v>
      </c>
      <c r="DD32" s="93" t="str">
        <f t="shared" si="56"/>
        <v/>
      </c>
      <c r="DE32" s="105">
        <f>IF(OR($B32=0,$B32=""),"",IF(AND($E$3="Nursery"),'Marks Entry Nursery'!AV31,IF(AND($E$3="LKG"),'Marks Entry LKG'!AV31,IF(AND($E$3="UKG"),'Marks Entry UKG'!AV31,""))))</f>
        <v>0</v>
      </c>
      <c r="DF32" s="105">
        <f>IF(OR($B32=0,$B32=""),"",IF(AND($E$3="Nursery"),'Marks Entry Nursery'!AW31,IF(AND($E$3="LKG"),'Marks Entry LKG'!AW31,IF(AND($E$3="UKG"),'Marks Entry UKG'!AW31,""))))</f>
        <v>0</v>
      </c>
      <c r="DG32" s="356">
        <f t="shared" si="57"/>
        <v>0</v>
      </c>
      <c r="DH32" s="93" t="str">
        <f t="shared" si="58"/>
        <v/>
      </c>
      <c r="DI32" s="63">
        <f t="shared" si="59"/>
        <v>407</v>
      </c>
      <c r="DJ32" s="358">
        <f t="shared" si="60"/>
        <v>81.400000000000006</v>
      </c>
      <c r="DK32" s="67" t="str">
        <f t="shared" si="61"/>
        <v>I</v>
      </c>
      <c r="DL32" s="68">
        <f t="shared" si="62"/>
        <v>8.9999999999999964</v>
      </c>
      <c r="DM32" s="386" t="str">
        <f>IFERROR(IF(B32="NSO","NSO",IF(OR(D32="",G32="",F32="",B32="",DI32=0),"",IF('Master sheet'!$D$14="Hindi","कक्षोंन्नति","Promoted"))),"")</f>
        <v>कक्षोंन्नति</v>
      </c>
      <c r="DN32" s="42">
        <f>IF(OR(B32=0,B32=""),"",IF(AND($E$3="Nursery"),'Marks Entry Nursery'!AX31,IF(AND($E$3="LKG"),'Marks Entry LKG'!AX31,IF(AND($E$3="UKG"),'Marks Entry UKG'!AX31,""))))</f>
        <v>220</v>
      </c>
      <c r="DO32" s="42">
        <f>IF(OR(B32=0,B32=""),"",IF(AND($E$3="Nursery"),'Marks Entry Nursery'!AY31,IF(AND($E$3="LKG"),'Marks Entry LKG'!AY31,IF(AND($E$3="UKG"),'Marks Entry UKG'!AY31,""))))</f>
        <v>12</v>
      </c>
      <c r="DP32" s="213" t="str">
        <f t="shared" si="63"/>
        <v>B</v>
      </c>
      <c r="DQ32" s="43"/>
      <c r="DX32" s="44">
        <f>IF(AND($E$3="Nursery"),'Marks Entry Nursery'!I31,IF(AND($E$3="LKG"),'Marks Entry LKG'!I31,IF(AND($E$3="UKG"),'Marks Entry UKG'!I31,"")))</f>
        <v>325</v>
      </c>
    </row>
    <row r="33" spans="1:128" ht="18.95" customHeight="1">
      <c r="A33" s="56">
        <v>26</v>
      </c>
      <c r="B33" s="260">
        <f>IF(OR(DX33=0,DX33=""),"",IF(AND($E$3="Nursery"),'Marks Entry Nursery'!I32,IF(AND($E$3="LKG"),'Marks Entry LKG'!I32,IF(AND($E$3="UKG"),'Marks Entry UKG'!I32,""))))</f>
        <v>326</v>
      </c>
      <c r="C33" s="57" t="str">
        <f>IF(OR($B33=0,$B33=""),"",IF(AND($E$3="Nursery"),'Marks Entry Nursery'!B32,IF(AND($E$3="LKG"),'Marks Entry LKG'!B32,IF(AND($E$3="UKG"),'Marks Entry UKG'!B32,""))))</f>
        <v>PP+5</v>
      </c>
      <c r="D33" s="57" t="str">
        <f>IF(OR($B33=0,$B33=""),"",IF(AND($E$3="Nursery"),'Marks Entry Nursery'!C32,IF(AND($E$3="LKG"),'Marks Entry LKG'!C32,IF(AND($E$3="UKG"),'Marks Entry UKG'!C32,""))))</f>
        <v>A</v>
      </c>
      <c r="E33" s="401" t="str">
        <f>IF(OR(B33=0,B33=""),"",IF(AND($E$3="Nursery"),'Marks Entry Nursery'!E32,IF(AND($E$3="LKG"),'Marks Entry LKG'!E32,IF(AND($E$3="UKG"),'Marks Entry UKG'!E32,""))))</f>
        <v>22-07-2015</v>
      </c>
      <c r="F33" s="259">
        <f>IF(OR(B33=0,B33=""),"",IF(AND($E$3="Nursery"),'Marks Entry Nursery'!D32,IF(AND($E$3="LKG"),'Marks Entry LKG'!D32,IF(AND($E$3="UKG"),'Marks Entry UKG'!D32,""))))</f>
        <v>945</v>
      </c>
      <c r="G33" s="406" t="str">
        <f>IF(OR($B33=0,$B33=""),"",IF(AND($E$3="Nursery"),'Marks Entry Nursery'!F32,IF(AND($E$3="LKG"),'Marks Entry LKG'!F32,IF(AND($E$3="UKG"),'Marks Entry UKG'!F32,""))))</f>
        <v>PRIYANSHU RAWAT</v>
      </c>
      <c r="H33" s="406" t="str">
        <f>IF(OR($B33=0,$B33=""),"",IF(AND($E$3="Nursery"),'Marks Entry Nursery'!G32,IF(AND($E$3="LKG"),'Marks Entry LKG'!G32,IF(AND($E$3="UKG"),'Marks Entry UKG'!G32,""))))</f>
        <v>MANOHAR SINGH</v>
      </c>
      <c r="I33" s="406" t="str">
        <f>IF(OR($B33=0,$B33=""),"",IF(AND($E$3="Nursery"),'Marks Entry Nursery'!H32,IF(AND($E$3="LKG"),'Marks Entry LKG'!H32,IF(AND($E$3="UKG"),'Marks Entry UKG'!H32,""))))</f>
        <v>SAPNA</v>
      </c>
      <c r="J33" s="228" t="str">
        <f>IF(OR($B33=0,$B33=""),"",IF(AND($E$3="Nursery"),'Marks Entry Nursery'!J32,IF(AND($E$3="LKG"),'Marks Entry LKG'!J32,IF(AND($E$3="UKG"),'Marks Entry UKG'!J32,""))))</f>
        <v>M</v>
      </c>
      <c r="K33" s="228" t="str">
        <f>IF(OR($B33=0,$B33=""),"",IF(AND($E$3="Nursery"),'Marks Entry Nursery'!K32,IF(AND($E$3="LKG"),'Marks Entry LKG'!K32,IF(AND($E$3="UKG"),'Marks Entry UKG'!K32,""))))</f>
        <v>OBC</v>
      </c>
      <c r="L33" s="105"/>
      <c r="M33" s="105"/>
      <c r="N33" s="105"/>
      <c r="O33" s="51"/>
      <c r="P33" s="105">
        <f>IF(OR($B33=0,$B33=""),"",IF(AND($E$3="Nursery"),'Marks Entry Nursery'!O32,IF(AND($E$3="LKG"),'Marks Entry LKG'!O32,IF(AND($E$3="UKG"),'Marks Entry UKG'!O32,""))))</f>
        <v>29</v>
      </c>
      <c r="Q33" s="105">
        <f>IF(OR($B33=0,$B33=""),"",IF(AND($E$3="Nursery"),'Marks Entry Nursery'!P32,IF(AND($E$3="LKG"),'Marks Entry LKG'!P32,IF(AND($E$3="UKG"),'Marks Entry UKG'!P32,""))))</f>
        <v>53</v>
      </c>
      <c r="R33" s="54">
        <f t="shared" si="0"/>
        <v>82</v>
      </c>
      <c r="S33" s="51">
        <f t="shared" si="1"/>
        <v>82</v>
      </c>
      <c r="T33" s="105">
        <f>IF(OR($B33=0,$B33=""),"",IF(AND($E$3="Nursery"),'Marks Entry Nursery'!Q32,IF(AND($E$3="LKG"),'Marks Entry LKG'!Q32,IF(AND($E$3="UKG"),'Marks Entry UKG'!Q32,""))))</f>
        <v>24</v>
      </c>
      <c r="U33" s="105">
        <f>IF(OR($B33=0,$B33=""),"",IF(AND($E$3="Nursery"),'Marks Entry Nursery'!R32,IF(AND($E$3="LKG"),'Marks Entry LKG'!R32,IF(AND($E$3="UKG"),'Marks Entry UKG'!R32,""))))</f>
        <v>45</v>
      </c>
      <c r="V33" s="55">
        <f t="shared" si="2"/>
        <v>69</v>
      </c>
      <c r="W33" s="51">
        <f t="shared" si="3"/>
        <v>151</v>
      </c>
      <c r="X33" s="89">
        <f t="shared" si="4"/>
        <v>0</v>
      </c>
      <c r="Y33" s="89">
        <f t="shared" si="5"/>
        <v>200</v>
      </c>
      <c r="Z33" s="89" t="str">
        <f t="shared" si="6"/>
        <v/>
      </c>
      <c r="AA33" s="89" t="str">
        <f t="shared" si="7"/>
        <v>P</v>
      </c>
      <c r="AB33" s="89" t="str">
        <f t="shared" si="8"/>
        <v>D</v>
      </c>
      <c r="AC33" s="93" t="str">
        <f t="shared" si="9"/>
        <v>B</v>
      </c>
      <c r="AD33" s="105"/>
      <c r="AE33" s="105"/>
      <c r="AF33" s="105"/>
      <c r="AG33" s="51"/>
      <c r="AH33" s="105">
        <f>IF(OR($B33=0,$B33=""),"",IF(AND($E$3="Nursery"),'Marks Entry Nursery'!V32,IF(AND($E$3="LKG"),'Marks Entry LKG'!V32,IF(AND($E$3="UKG"),'Marks Entry UKG'!V32,""))))</f>
        <v>14</v>
      </c>
      <c r="AI33" s="105">
        <f>IF(OR($B33=0,$B33=""),"",IF(AND($E$3="Nursery"),'Marks Entry Nursery'!W32,IF(AND($E$3="LKG"),'Marks Entry LKG'!W32,IF(AND($E$3="UKG"),'Marks Entry UKG'!W32,""))))</f>
        <v>32</v>
      </c>
      <c r="AJ33" s="54">
        <f t="shared" si="10"/>
        <v>46</v>
      </c>
      <c r="AK33" s="51">
        <f t="shared" si="11"/>
        <v>46</v>
      </c>
      <c r="AL33" s="105">
        <f>IF(OR($B33=0,$B33=""),"",IF(AND($E$3="Nursery"),'Marks Entry Nursery'!X32,IF(AND($E$3="LKG"),'Marks Entry LKG'!X32,IF(AND($E$3="UKG"),'Marks Entry UKG'!X32,""))))</f>
        <v>10</v>
      </c>
      <c r="AM33" s="105">
        <f>IF(OR($B33=0,$B33=""),"",IF(AND($E$3="Nursery"),'Marks Entry Nursery'!Y32,IF(AND($E$3="LKG"),'Marks Entry LKG'!Y32,IF(AND($E$3="UKG"),'Marks Entry UKG'!Y32,""))))</f>
        <v>30</v>
      </c>
      <c r="AN33" s="55">
        <f t="shared" si="12"/>
        <v>40</v>
      </c>
      <c r="AO33" s="51">
        <f t="shared" si="13"/>
        <v>86</v>
      </c>
      <c r="AP33" s="89">
        <f t="shared" si="14"/>
        <v>0</v>
      </c>
      <c r="AQ33" s="89">
        <f t="shared" si="15"/>
        <v>100</v>
      </c>
      <c r="AR33" s="89" t="str">
        <f t="shared" si="16"/>
        <v/>
      </c>
      <c r="AS33" s="89" t="str">
        <f t="shared" si="17"/>
        <v>P</v>
      </c>
      <c r="AT33" s="89" t="str">
        <f t="shared" si="18"/>
        <v>D</v>
      </c>
      <c r="AU33" s="93" t="str">
        <f t="shared" si="19"/>
        <v>A</v>
      </c>
      <c r="AV33" s="105"/>
      <c r="AW33" s="105"/>
      <c r="AX33" s="105"/>
      <c r="AY33" s="51"/>
      <c r="AZ33" s="105">
        <f>IF(OR($B33=0,$B33=""),"",IF(AND($E$3="Nursery"),'Marks Entry Nursery'!AC32,IF(AND($E$3="LKG"),'Marks Entry LKG'!AC32,IF(AND($E$3="UKG"),'Marks Entry UKG'!AC32,""))))</f>
        <v>22</v>
      </c>
      <c r="BA33" s="105">
        <f>IF(OR($B33=0,$B33=""),"",IF(AND($E$3="Nursery"),'Marks Entry Nursery'!AD32,IF(AND($E$3="LKG"),'Marks Entry LKG'!AD32,IF(AND($E$3="UKG"),'Marks Entry UKG'!AD32,""))))</f>
        <v>64</v>
      </c>
      <c r="BB33" s="54">
        <f t="shared" si="20"/>
        <v>86</v>
      </c>
      <c r="BC33" s="51">
        <f t="shared" si="21"/>
        <v>86</v>
      </c>
      <c r="BD33" s="105">
        <f>IF(OR($B33=0,$B33=""),"",IF(AND($E$3="Nursery"),'Marks Entry Nursery'!AE32,IF(AND($E$3="LKG"),'Marks Entry LKG'!AE32,IF(AND($E$3="UKG"),'Marks Entry UKG'!AE32,""))))</f>
        <v>20</v>
      </c>
      <c r="BE33" s="105">
        <f>IF(OR($B33=0,$B33=""),"",IF(AND($E$3="Nursery"),'Marks Entry Nursery'!AF32,IF(AND($E$3="LKG"),'Marks Entry LKG'!AF32,IF(AND($E$3="UKG"),'Marks Entry UKG'!AF32,""))))</f>
        <v>62</v>
      </c>
      <c r="BF33" s="55">
        <f t="shared" si="22"/>
        <v>82</v>
      </c>
      <c r="BG33" s="51">
        <f t="shared" si="23"/>
        <v>168</v>
      </c>
      <c r="BH33" s="89">
        <f t="shared" si="24"/>
        <v>0</v>
      </c>
      <c r="BI33" s="89">
        <f t="shared" si="25"/>
        <v>200</v>
      </c>
      <c r="BJ33" s="89" t="str">
        <f t="shared" si="26"/>
        <v/>
      </c>
      <c r="BK33" s="89" t="str">
        <f t="shared" si="27"/>
        <v>P</v>
      </c>
      <c r="BL33" s="89" t="str">
        <f t="shared" si="28"/>
        <v>D</v>
      </c>
      <c r="BM33" s="93" t="str">
        <f t="shared" si="29"/>
        <v>B</v>
      </c>
      <c r="BN33" s="105"/>
      <c r="BO33" s="105"/>
      <c r="BP33" s="105"/>
      <c r="BQ33" s="51"/>
      <c r="BR33" s="105">
        <f>IF(OR($B33=0,$B33=""),"",IF(AND($E$3="Nursery"),'Marks Entry Nursery'!AJ32,IF(AND($E$3="LKG"),'Marks Entry LKG'!AJ32,IF(AND($E$3="UKG"),'Marks Entry UKG'!AJ32,""))))</f>
        <v>49</v>
      </c>
      <c r="BS33" s="105">
        <f>IF(OR($B33=0,$B33=""),"",IF(AND($E$3="Nursery"),'Marks Entry Nursery'!AK32,IF(AND($E$3="LKG"),'Marks Entry LKG'!AK32,IF(AND($E$3="UKG"),'Marks Entry UKG'!AK32,""))))</f>
        <v>0</v>
      </c>
      <c r="BT33" s="54">
        <f t="shared" si="30"/>
        <v>49</v>
      </c>
      <c r="BU33" s="51">
        <f t="shared" si="31"/>
        <v>49</v>
      </c>
      <c r="BV33" s="105">
        <f>IF(OR($B33=0,$B33=""),"",IF(AND($E$3="Nursery"),'Marks Entry Nursery'!AL32,IF(AND($E$3="LKG"),'Marks Entry LKG'!AL32,IF(AND($E$3="UKG"),'Marks Entry UKG'!AL32,""))))</f>
        <v>47</v>
      </c>
      <c r="BW33" s="105">
        <f>IF(OR($B33=0,$B33=""),"",IF(AND($E$3="Nursery"),'Marks Entry Nursery'!AM32,IF(AND($E$3="LKG"),'Marks Entry LKG'!AM32,IF(AND($E$3="UKG"),'Marks Entry UKG'!AM32,""))))</f>
        <v>0</v>
      </c>
      <c r="BX33" s="55">
        <f t="shared" si="32"/>
        <v>47</v>
      </c>
      <c r="BY33" s="51">
        <f t="shared" si="33"/>
        <v>96</v>
      </c>
      <c r="BZ33" s="89">
        <f t="shared" si="34"/>
        <v>0</v>
      </c>
      <c r="CA33" s="89">
        <f t="shared" si="35"/>
        <v>100</v>
      </c>
      <c r="CB33" s="89" t="str">
        <f t="shared" si="36"/>
        <v/>
      </c>
      <c r="CC33" s="89" t="str">
        <f t="shared" si="37"/>
        <v>P</v>
      </c>
      <c r="CD33" s="89" t="str">
        <f t="shared" si="38"/>
        <v>D</v>
      </c>
      <c r="CE33" s="93" t="str">
        <f t="shared" si="39"/>
        <v>A</v>
      </c>
      <c r="CF33" s="105">
        <f>IF(OR($B33=0,$B33=""),"",IF(AND($E$3="Nursery"),'Marks Entry Nursery'!AN32,IF(AND($E$3="LKG"),'Marks Entry LKG'!AN32,IF(AND($E$3="UKG"),'Marks Entry UKG'!AN32,""))))</f>
        <v>0</v>
      </c>
      <c r="CG33" s="105">
        <f>IF(OR($B33=0,$B33=""),"",IF(AND($E$3="Nursery"),'Marks Entry Nursery'!AO32,IF(AND($E$3="LKG"),'Marks Entry LKG'!AO32,IF(AND($E$3="UKG"),'Marks Entry UKG'!AO32,""))))</f>
        <v>0</v>
      </c>
      <c r="CH33" s="106">
        <f t="shared" si="40"/>
        <v>0</v>
      </c>
      <c r="CI33" s="107">
        <f t="shared" si="41"/>
        <v>0</v>
      </c>
      <c r="CJ33" s="107" t="str">
        <f t="shared" si="42"/>
        <v/>
      </c>
      <c r="CK33" s="107" t="str">
        <f t="shared" si="43"/>
        <v/>
      </c>
      <c r="CL33" s="92" t="str">
        <f t="shared" si="44"/>
        <v/>
      </c>
      <c r="CM33" s="105">
        <f>IF(OR($B33=0,$B33=""),"",IF(AND($E$3="Nursery"),'Marks Entry Nursery'!AP32,IF(AND($E$3="LKG"),'Marks Entry LKG'!AP32,IF(AND($E$3="UKG"),'Marks Entry UKG'!AP32,""))))</f>
        <v>0</v>
      </c>
      <c r="CN33" s="105">
        <f>IF(OR($B33=0,$B33=""),"",IF(AND($E$3="Nursery"),'Marks Entry Nursery'!AQ32,IF(AND($E$3="LKG"),'Marks Entry LKG'!AQ32,IF(AND($E$3="UKG"),'Marks Entry UKG'!AQ32,""))))</f>
        <v>0</v>
      </c>
      <c r="CO33" s="106">
        <f t="shared" si="45"/>
        <v>0</v>
      </c>
      <c r="CP33" s="107">
        <f t="shared" si="46"/>
        <v>0</v>
      </c>
      <c r="CQ33" s="107" t="str">
        <f t="shared" si="47"/>
        <v/>
      </c>
      <c r="CR33" s="107" t="str">
        <f t="shared" si="48"/>
        <v/>
      </c>
      <c r="CS33" s="92" t="str">
        <f t="shared" si="49"/>
        <v/>
      </c>
      <c r="CT33" s="105">
        <f>IF(OR($B33=0,$B33=""),"",IF(AND($E$3="Nursery"),'Marks Entry Nursery'!AR32,IF(AND($E$3="LKG"),'Marks Entry LKG'!AR32,IF(AND($E$3="UKG"),'Marks Entry UKG'!AR32,""))))</f>
        <v>0</v>
      </c>
      <c r="CU33" s="105">
        <f>IF(OR($B33=0,$B33=""),"",IF(AND($E$3="Nursery"),'Marks Entry Nursery'!AS32,IF(AND($E$3="LKG"),'Marks Entry LKG'!AS32,IF(AND($E$3="UKG"),'Marks Entry UKG'!AS32,""))))</f>
        <v>0</v>
      </c>
      <c r="CV33" s="106">
        <f t="shared" si="50"/>
        <v>0</v>
      </c>
      <c r="CW33" s="107">
        <f t="shared" si="51"/>
        <v>0</v>
      </c>
      <c r="CX33" s="107" t="str">
        <f t="shared" si="52"/>
        <v/>
      </c>
      <c r="CY33" s="107" t="str">
        <f t="shared" si="53"/>
        <v/>
      </c>
      <c r="CZ33" s="92" t="str">
        <f t="shared" si="54"/>
        <v/>
      </c>
      <c r="DA33" s="105">
        <f>IF(OR($B33=0,$B33=""),"",IF(AND($E$3="Nursery"),'Marks Entry Nursery'!AT32,IF(AND($E$3="LKG"),'Marks Entry LKG'!AT32,IF(AND($E$3="UKG"),'Marks Entry UKG'!AT32,""))))</f>
        <v>0</v>
      </c>
      <c r="DB33" s="105">
        <f>IF(OR($B33=0,$B33=""),"",IF(AND($E$3="Nursery"),'Marks Entry Nursery'!AU32,IF(AND($E$3="LKG"),'Marks Entry LKG'!AU32,IF(AND($E$3="UKG"),'Marks Entry UKG'!AU32,""))))</f>
        <v>0</v>
      </c>
      <c r="DC33" s="356">
        <f t="shared" si="55"/>
        <v>0</v>
      </c>
      <c r="DD33" s="93" t="str">
        <f t="shared" si="56"/>
        <v/>
      </c>
      <c r="DE33" s="105">
        <f>IF(OR($B33=0,$B33=""),"",IF(AND($E$3="Nursery"),'Marks Entry Nursery'!AV32,IF(AND($E$3="LKG"),'Marks Entry LKG'!AV32,IF(AND($E$3="UKG"),'Marks Entry UKG'!AV32,""))))</f>
        <v>0</v>
      </c>
      <c r="DF33" s="105">
        <f>IF(OR($B33=0,$B33=""),"",IF(AND($E$3="Nursery"),'Marks Entry Nursery'!AW32,IF(AND($E$3="LKG"),'Marks Entry LKG'!AW32,IF(AND($E$3="UKG"),'Marks Entry UKG'!AW32,""))))</f>
        <v>0</v>
      </c>
      <c r="DG33" s="356">
        <f t="shared" si="57"/>
        <v>0</v>
      </c>
      <c r="DH33" s="93" t="str">
        <f t="shared" si="58"/>
        <v/>
      </c>
      <c r="DI33" s="63">
        <f t="shared" si="59"/>
        <v>405</v>
      </c>
      <c r="DJ33" s="358">
        <f t="shared" si="60"/>
        <v>81</v>
      </c>
      <c r="DK33" s="67" t="str">
        <f t="shared" si="61"/>
        <v>I</v>
      </c>
      <c r="DL33" s="68">
        <f t="shared" si="62"/>
        <v>10.999999999999996</v>
      </c>
      <c r="DM33" s="386" t="str">
        <f>IFERROR(IF(B33="NSO","NSO",IF(OR(D33="",G33="",F33="",B33="",DI33=0),"",IF('Master sheet'!$D$14="Hindi","कक्षोंन्नति","Promoted"))),"")</f>
        <v>कक्षोंन्नति</v>
      </c>
      <c r="DN33" s="42">
        <f>IF(OR(B33=0,B33=""),"",IF(AND($E$3="Nursery"),'Marks Entry Nursery'!AX32,IF(AND($E$3="LKG"),'Marks Entry LKG'!AX32,IF(AND($E$3="UKG"),'Marks Entry UKG'!AX32,""))))</f>
        <v>220</v>
      </c>
      <c r="DO33" s="42">
        <f>IF(OR(B33=0,B33=""),"",IF(AND($E$3="Nursery"),'Marks Entry Nursery'!AY32,IF(AND($E$3="LKG"),'Marks Entry LKG'!AY32,IF(AND($E$3="UKG"),'Marks Entry UKG'!AY32,""))))</f>
        <v>22</v>
      </c>
      <c r="DP33" s="213" t="str">
        <f t="shared" si="63"/>
        <v>B</v>
      </c>
      <c r="DQ33" s="43"/>
      <c r="DX33" s="44">
        <f>IF(AND($E$3="Nursery"),'Marks Entry Nursery'!I32,IF(AND($E$3="LKG"),'Marks Entry LKG'!I32,IF(AND($E$3="UKG"),'Marks Entry UKG'!I32,"")))</f>
        <v>326</v>
      </c>
    </row>
    <row r="34" spans="1:128" ht="18.95" customHeight="1">
      <c r="A34" s="56">
        <v>27</v>
      </c>
      <c r="B34" s="260">
        <f>IF(OR(DX34=0,DX34=""),"",IF(AND($E$3="Nursery"),'Marks Entry Nursery'!I33,IF(AND($E$3="LKG"),'Marks Entry LKG'!I33,IF(AND($E$3="UKG"),'Marks Entry UKG'!I33,""))))</f>
        <v>327</v>
      </c>
      <c r="C34" s="57" t="str">
        <f>IF(OR($B34=0,$B34=""),"",IF(AND($E$3="Nursery"),'Marks Entry Nursery'!B33,IF(AND($E$3="LKG"),'Marks Entry LKG'!B33,IF(AND($E$3="UKG"),'Marks Entry UKG'!B33,""))))</f>
        <v>PP+5</v>
      </c>
      <c r="D34" s="57" t="str">
        <f>IF(OR($B34=0,$B34=""),"",IF(AND($E$3="Nursery"),'Marks Entry Nursery'!C33,IF(AND($E$3="LKG"),'Marks Entry LKG'!C33,IF(AND($E$3="UKG"),'Marks Entry UKG'!C33,""))))</f>
        <v>A</v>
      </c>
      <c r="E34" s="401">
        <f>IF(OR(B34=0,B34=""),"",IF(AND($E$3="Nursery"),'Marks Entry Nursery'!E33,IF(AND($E$3="LKG"),'Marks Entry LKG'!E33,IF(AND($E$3="UKG"),'Marks Entry UKG'!E33,""))))</f>
        <v>42676</v>
      </c>
      <c r="F34" s="259">
        <f>IF(OR(B34=0,B34=""),"",IF(AND($E$3="Nursery"),'Marks Entry Nursery'!D33,IF(AND($E$3="LKG"),'Marks Entry LKG'!D33,IF(AND($E$3="UKG"),'Marks Entry UKG'!D33,""))))</f>
        <v>928</v>
      </c>
      <c r="G34" s="406" t="str">
        <f>IF(OR($B34=0,$B34=""),"",IF(AND($E$3="Nursery"),'Marks Entry Nursery'!F33,IF(AND($E$3="LKG"),'Marks Entry LKG'!F33,IF(AND($E$3="UKG"),'Marks Entry UKG'!F33,""))))</f>
        <v>RANVEER</v>
      </c>
      <c r="H34" s="406" t="str">
        <f>IF(OR($B34=0,$B34=""),"",IF(AND($E$3="Nursery"),'Marks Entry Nursery'!G33,IF(AND($E$3="LKG"),'Marks Entry LKG'!G33,IF(AND($E$3="UKG"),'Marks Entry UKG'!G33,""))))</f>
        <v>TOTA RAM</v>
      </c>
      <c r="I34" s="406" t="str">
        <f>IF(OR($B34=0,$B34=""),"",IF(AND($E$3="Nursery"),'Marks Entry Nursery'!H33,IF(AND($E$3="LKG"),'Marks Entry LKG'!H33,IF(AND($E$3="UKG"),'Marks Entry UKG'!H33,""))))</f>
        <v>JAYA</v>
      </c>
      <c r="J34" s="228" t="str">
        <f>IF(OR($B34=0,$B34=""),"",IF(AND($E$3="Nursery"),'Marks Entry Nursery'!J33,IF(AND($E$3="LKG"),'Marks Entry LKG'!J33,IF(AND($E$3="UKG"),'Marks Entry UKG'!J33,""))))</f>
        <v>M</v>
      </c>
      <c r="K34" s="228" t="str">
        <f>IF(OR($B34=0,$B34=""),"",IF(AND($E$3="Nursery"),'Marks Entry Nursery'!K33,IF(AND($E$3="LKG"),'Marks Entry LKG'!K33,IF(AND($E$3="UKG"),'Marks Entry UKG'!K33,""))))</f>
        <v>OBC</v>
      </c>
      <c r="L34" s="105"/>
      <c r="M34" s="105"/>
      <c r="N34" s="105"/>
      <c r="O34" s="51"/>
      <c r="P34" s="105">
        <f>IF(OR($B34=0,$B34=""),"",IF(AND($E$3="Nursery"),'Marks Entry Nursery'!O33,IF(AND($E$3="LKG"),'Marks Entry LKG'!O33,IF(AND($E$3="UKG"),'Marks Entry UKG'!O33,""))))</f>
        <v>29</v>
      </c>
      <c r="Q34" s="105">
        <f>IF(OR($B34=0,$B34=""),"",IF(AND($E$3="Nursery"),'Marks Entry Nursery'!P33,IF(AND($E$3="LKG"),'Marks Entry LKG'!P33,IF(AND($E$3="UKG"),'Marks Entry UKG'!P33,""))))</f>
        <v>56</v>
      </c>
      <c r="R34" s="54">
        <f t="shared" si="0"/>
        <v>85</v>
      </c>
      <c r="S34" s="51">
        <f t="shared" si="1"/>
        <v>85</v>
      </c>
      <c r="T34" s="105">
        <f>IF(OR($B34=0,$B34=""),"",IF(AND($E$3="Nursery"),'Marks Entry Nursery'!Q33,IF(AND($E$3="LKG"),'Marks Entry LKG'!Q33,IF(AND($E$3="UKG"),'Marks Entry UKG'!Q33,""))))</f>
        <v>24</v>
      </c>
      <c r="U34" s="105">
        <f>IF(OR($B34=0,$B34=""),"",IF(AND($E$3="Nursery"),'Marks Entry Nursery'!R33,IF(AND($E$3="LKG"),'Marks Entry LKG'!R33,IF(AND($E$3="UKG"),'Marks Entry UKG'!R33,""))))</f>
        <v>45</v>
      </c>
      <c r="V34" s="55">
        <f t="shared" si="2"/>
        <v>69</v>
      </c>
      <c r="W34" s="51">
        <f t="shared" si="3"/>
        <v>154</v>
      </c>
      <c r="X34" s="89">
        <f t="shared" si="4"/>
        <v>0</v>
      </c>
      <c r="Y34" s="89">
        <f t="shared" si="5"/>
        <v>200</v>
      </c>
      <c r="Z34" s="89" t="str">
        <f t="shared" si="6"/>
        <v/>
      </c>
      <c r="AA34" s="89" t="str">
        <f t="shared" si="7"/>
        <v>P</v>
      </c>
      <c r="AB34" s="89" t="str">
        <f t="shared" si="8"/>
        <v>D</v>
      </c>
      <c r="AC34" s="93" t="str">
        <f t="shared" si="9"/>
        <v>B</v>
      </c>
      <c r="AD34" s="105"/>
      <c r="AE34" s="105"/>
      <c r="AF34" s="105"/>
      <c r="AG34" s="51"/>
      <c r="AH34" s="105">
        <f>IF(OR($B34=0,$B34=""),"",IF(AND($E$3="Nursery"),'Marks Entry Nursery'!V33,IF(AND($E$3="LKG"),'Marks Entry LKG'!V33,IF(AND($E$3="UKG"),'Marks Entry UKG'!V33,""))))</f>
        <v>14</v>
      </c>
      <c r="AI34" s="105">
        <f>IF(OR($B34=0,$B34=""),"",IF(AND($E$3="Nursery"),'Marks Entry Nursery'!W33,IF(AND($E$3="LKG"),'Marks Entry LKG'!W33,IF(AND($E$3="UKG"),'Marks Entry UKG'!W33,""))))</f>
        <v>32</v>
      </c>
      <c r="AJ34" s="54">
        <f t="shared" si="10"/>
        <v>46</v>
      </c>
      <c r="AK34" s="51">
        <f t="shared" si="11"/>
        <v>46</v>
      </c>
      <c r="AL34" s="105">
        <f>IF(OR($B34=0,$B34=""),"",IF(AND($E$3="Nursery"),'Marks Entry Nursery'!X33,IF(AND($E$3="LKG"),'Marks Entry LKG'!X33,IF(AND($E$3="UKG"),'Marks Entry UKG'!X33,""))))</f>
        <v>10</v>
      </c>
      <c r="AM34" s="105">
        <f>IF(OR($B34=0,$B34=""),"",IF(AND($E$3="Nursery"),'Marks Entry Nursery'!Y33,IF(AND($E$3="LKG"),'Marks Entry LKG'!Y33,IF(AND($E$3="UKG"),'Marks Entry UKG'!Y33,""))))</f>
        <v>30</v>
      </c>
      <c r="AN34" s="55">
        <f t="shared" si="12"/>
        <v>40</v>
      </c>
      <c r="AO34" s="51">
        <f t="shared" si="13"/>
        <v>86</v>
      </c>
      <c r="AP34" s="89">
        <f t="shared" si="14"/>
        <v>0</v>
      </c>
      <c r="AQ34" s="89">
        <f t="shared" si="15"/>
        <v>100</v>
      </c>
      <c r="AR34" s="89" t="str">
        <f t="shared" si="16"/>
        <v/>
      </c>
      <c r="AS34" s="89" t="str">
        <f t="shared" si="17"/>
        <v>P</v>
      </c>
      <c r="AT34" s="89" t="str">
        <f t="shared" si="18"/>
        <v>D</v>
      </c>
      <c r="AU34" s="93" t="str">
        <f t="shared" si="19"/>
        <v>A</v>
      </c>
      <c r="AV34" s="105"/>
      <c r="AW34" s="105"/>
      <c r="AX34" s="105"/>
      <c r="AY34" s="51"/>
      <c r="AZ34" s="105">
        <f>IF(OR($B34=0,$B34=""),"",IF(AND($E$3="Nursery"),'Marks Entry Nursery'!AC33,IF(AND($E$3="LKG"),'Marks Entry LKG'!AC33,IF(AND($E$3="UKG"),'Marks Entry UKG'!AC33,""))))</f>
        <v>22</v>
      </c>
      <c r="BA34" s="105">
        <f>IF(OR($B34=0,$B34=""),"",IF(AND($E$3="Nursery"),'Marks Entry Nursery'!AD33,IF(AND($E$3="LKG"),'Marks Entry LKG'!AD33,IF(AND($E$3="UKG"),'Marks Entry UKG'!AD33,""))))</f>
        <v>64</v>
      </c>
      <c r="BB34" s="54">
        <f t="shared" si="20"/>
        <v>86</v>
      </c>
      <c r="BC34" s="51">
        <f t="shared" si="21"/>
        <v>86</v>
      </c>
      <c r="BD34" s="105">
        <f>IF(OR($B34=0,$B34=""),"",IF(AND($E$3="Nursery"),'Marks Entry Nursery'!AE33,IF(AND($E$3="LKG"),'Marks Entry LKG'!AE33,IF(AND($E$3="UKG"),'Marks Entry UKG'!AE33,""))))</f>
        <v>20</v>
      </c>
      <c r="BE34" s="105">
        <f>IF(OR($B34=0,$B34=""),"",IF(AND($E$3="Nursery"),'Marks Entry Nursery'!AF33,IF(AND($E$3="LKG"),'Marks Entry LKG'!AF33,IF(AND($E$3="UKG"),'Marks Entry UKG'!AF33,""))))</f>
        <v>62</v>
      </c>
      <c r="BF34" s="55">
        <f t="shared" si="22"/>
        <v>82</v>
      </c>
      <c r="BG34" s="51">
        <f t="shared" si="23"/>
        <v>168</v>
      </c>
      <c r="BH34" s="89">
        <f t="shared" si="24"/>
        <v>0</v>
      </c>
      <c r="BI34" s="89">
        <f t="shared" si="25"/>
        <v>200</v>
      </c>
      <c r="BJ34" s="89" t="str">
        <f t="shared" si="26"/>
        <v/>
      </c>
      <c r="BK34" s="89" t="str">
        <f t="shared" si="27"/>
        <v>P</v>
      </c>
      <c r="BL34" s="89" t="str">
        <f t="shared" si="28"/>
        <v>D</v>
      </c>
      <c r="BM34" s="93" t="str">
        <f t="shared" si="29"/>
        <v>B</v>
      </c>
      <c r="BN34" s="105"/>
      <c r="BO34" s="105"/>
      <c r="BP34" s="105"/>
      <c r="BQ34" s="51"/>
      <c r="BR34" s="105">
        <f>IF(OR($B34=0,$B34=""),"",IF(AND($E$3="Nursery"),'Marks Entry Nursery'!AJ33,IF(AND($E$3="LKG"),'Marks Entry LKG'!AJ33,IF(AND($E$3="UKG"),'Marks Entry UKG'!AJ33,""))))</f>
        <v>43</v>
      </c>
      <c r="BS34" s="105">
        <f>IF(OR($B34=0,$B34=""),"",IF(AND($E$3="Nursery"),'Marks Entry Nursery'!AK33,IF(AND($E$3="LKG"),'Marks Entry LKG'!AK33,IF(AND($E$3="UKG"),'Marks Entry UKG'!AK33,""))))</f>
        <v>0</v>
      </c>
      <c r="BT34" s="54">
        <f t="shared" si="30"/>
        <v>43</v>
      </c>
      <c r="BU34" s="51">
        <f t="shared" si="31"/>
        <v>43</v>
      </c>
      <c r="BV34" s="105">
        <f>IF(OR($B34=0,$B34=""),"",IF(AND($E$3="Nursery"),'Marks Entry Nursery'!AL33,IF(AND($E$3="LKG"),'Marks Entry LKG'!AL33,IF(AND($E$3="UKG"),'Marks Entry UKG'!AL33,""))))</f>
        <v>49</v>
      </c>
      <c r="BW34" s="105">
        <f>IF(OR($B34=0,$B34=""),"",IF(AND($E$3="Nursery"),'Marks Entry Nursery'!AM33,IF(AND($E$3="LKG"),'Marks Entry LKG'!AM33,IF(AND($E$3="UKG"),'Marks Entry UKG'!AM33,""))))</f>
        <v>0</v>
      </c>
      <c r="BX34" s="55">
        <f t="shared" si="32"/>
        <v>49</v>
      </c>
      <c r="BY34" s="51">
        <f t="shared" si="33"/>
        <v>92</v>
      </c>
      <c r="BZ34" s="89">
        <f t="shared" si="34"/>
        <v>0</v>
      </c>
      <c r="CA34" s="89">
        <f t="shared" si="35"/>
        <v>100</v>
      </c>
      <c r="CB34" s="89" t="str">
        <f t="shared" si="36"/>
        <v/>
      </c>
      <c r="CC34" s="89" t="str">
        <f t="shared" si="37"/>
        <v>P</v>
      </c>
      <c r="CD34" s="89" t="str">
        <f t="shared" si="38"/>
        <v>D</v>
      </c>
      <c r="CE34" s="93" t="str">
        <f t="shared" si="39"/>
        <v>A</v>
      </c>
      <c r="CF34" s="105">
        <f>IF(OR($B34=0,$B34=""),"",IF(AND($E$3="Nursery"),'Marks Entry Nursery'!AN33,IF(AND($E$3="LKG"),'Marks Entry LKG'!AN33,IF(AND($E$3="UKG"),'Marks Entry UKG'!AN33,""))))</f>
        <v>0</v>
      </c>
      <c r="CG34" s="105">
        <f>IF(OR($B34=0,$B34=""),"",IF(AND($E$3="Nursery"),'Marks Entry Nursery'!AO33,IF(AND($E$3="LKG"),'Marks Entry LKG'!AO33,IF(AND($E$3="UKG"),'Marks Entry UKG'!AO33,""))))</f>
        <v>0</v>
      </c>
      <c r="CH34" s="106">
        <f t="shared" si="40"/>
        <v>0</v>
      </c>
      <c r="CI34" s="107">
        <f t="shared" si="41"/>
        <v>0</v>
      </c>
      <c r="CJ34" s="107" t="str">
        <f t="shared" si="42"/>
        <v/>
      </c>
      <c r="CK34" s="107" t="str">
        <f t="shared" si="43"/>
        <v/>
      </c>
      <c r="CL34" s="92" t="str">
        <f t="shared" si="44"/>
        <v/>
      </c>
      <c r="CM34" s="105">
        <f>IF(OR($B34=0,$B34=""),"",IF(AND($E$3="Nursery"),'Marks Entry Nursery'!AP33,IF(AND($E$3="LKG"),'Marks Entry LKG'!AP33,IF(AND($E$3="UKG"),'Marks Entry UKG'!AP33,""))))</f>
        <v>0</v>
      </c>
      <c r="CN34" s="105">
        <f>IF(OR($B34=0,$B34=""),"",IF(AND($E$3="Nursery"),'Marks Entry Nursery'!AQ33,IF(AND($E$3="LKG"),'Marks Entry LKG'!AQ33,IF(AND($E$3="UKG"),'Marks Entry UKG'!AQ33,""))))</f>
        <v>0</v>
      </c>
      <c r="CO34" s="106">
        <f t="shared" si="45"/>
        <v>0</v>
      </c>
      <c r="CP34" s="107">
        <f t="shared" si="46"/>
        <v>0</v>
      </c>
      <c r="CQ34" s="107" t="str">
        <f t="shared" si="47"/>
        <v/>
      </c>
      <c r="CR34" s="107" t="str">
        <f t="shared" si="48"/>
        <v/>
      </c>
      <c r="CS34" s="92" t="str">
        <f t="shared" si="49"/>
        <v/>
      </c>
      <c r="CT34" s="105">
        <f>IF(OR($B34=0,$B34=""),"",IF(AND($E$3="Nursery"),'Marks Entry Nursery'!AR33,IF(AND($E$3="LKG"),'Marks Entry LKG'!AR33,IF(AND($E$3="UKG"),'Marks Entry UKG'!AR33,""))))</f>
        <v>0</v>
      </c>
      <c r="CU34" s="105">
        <f>IF(OR($B34=0,$B34=""),"",IF(AND($E$3="Nursery"),'Marks Entry Nursery'!AS33,IF(AND($E$3="LKG"),'Marks Entry LKG'!AS33,IF(AND($E$3="UKG"),'Marks Entry UKG'!AS33,""))))</f>
        <v>0</v>
      </c>
      <c r="CV34" s="106">
        <f t="shared" si="50"/>
        <v>0</v>
      </c>
      <c r="CW34" s="107">
        <f t="shared" si="51"/>
        <v>0</v>
      </c>
      <c r="CX34" s="107" t="str">
        <f t="shared" si="52"/>
        <v/>
      </c>
      <c r="CY34" s="107" t="str">
        <f t="shared" si="53"/>
        <v/>
      </c>
      <c r="CZ34" s="92" t="str">
        <f t="shared" si="54"/>
        <v/>
      </c>
      <c r="DA34" s="105">
        <f>IF(OR($B34=0,$B34=""),"",IF(AND($E$3="Nursery"),'Marks Entry Nursery'!AT33,IF(AND($E$3="LKG"),'Marks Entry LKG'!AT33,IF(AND($E$3="UKG"),'Marks Entry UKG'!AT33,""))))</f>
        <v>0</v>
      </c>
      <c r="DB34" s="105">
        <f>IF(OR($B34=0,$B34=""),"",IF(AND($E$3="Nursery"),'Marks Entry Nursery'!AU33,IF(AND($E$3="LKG"),'Marks Entry LKG'!AU33,IF(AND($E$3="UKG"),'Marks Entry UKG'!AU33,""))))</f>
        <v>0</v>
      </c>
      <c r="DC34" s="356">
        <f t="shared" si="55"/>
        <v>0</v>
      </c>
      <c r="DD34" s="93" t="str">
        <f t="shared" si="56"/>
        <v/>
      </c>
      <c r="DE34" s="105">
        <f>IF(OR($B34=0,$B34=""),"",IF(AND($E$3="Nursery"),'Marks Entry Nursery'!AV33,IF(AND($E$3="LKG"),'Marks Entry LKG'!AV33,IF(AND($E$3="UKG"),'Marks Entry UKG'!AV33,""))))</f>
        <v>0</v>
      </c>
      <c r="DF34" s="105">
        <f>IF(OR($B34=0,$B34=""),"",IF(AND($E$3="Nursery"),'Marks Entry Nursery'!AW33,IF(AND($E$3="LKG"),'Marks Entry LKG'!AW33,IF(AND($E$3="UKG"),'Marks Entry UKG'!AW33,""))))</f>
        <v>0</v>
      </c>
      <c r="DG34" s="356">
        <f t="shared" si="57"/>
        <v>0</v>
      </c>
      <c r="DH34" s="93" t="str">
        <f t="shared" si="58"/>
        <v/>
      </c>
      <c r="DI34" s="63">
        <f t="shared" si="59"/>
        <v>408</v>
      </c>
      <c r="DJ34" s="358">
        <f t="shared" si="60"/>
        <v>81.599999999999994</v>
      </c>
      <c r="DK34" s="67" t="str">
        <f t="shared" si="61"/>
        <v>I</v>
      </c>
      <c r="DL34" s="68">
        <f t="shared" si="62"/>
        <v>7.9999999999999964</v>
      </c>
      <c r="DM34" s="386" t="str">
        <f>IFERROR(IF(B34="NSO","NSO",IF(OR(D34="",G34="",F34="",B34="",DI34=0),"",IF('Master sheet'!$D$14="Hindi","कक्षोंन्नति","Promoted"))),"")</f>
        <v>कक्षोंन्नति</v>
      </c>
      <c r="DN34" s="42">
        <f>IF(OR(B34=0,B34=""),"",IF(AND($E$3="Nursery"),'Marks Entry Nursery'!AX33,IF(AND($E$3="LKG"),'Marks Entry LKG'!AX33,IF(AND($E$3="UKG"),'Marks Entry UKG'!AX33,""))))</f>
        <v>220</v>
      </c>
      <c r="DO34" s="42">
        <f>IF(OR(B34=0,B34=""),"",IF(AND($E$3="Nursery"),'Marks Entry Nursery'!AY33,IF(AND($E$3="LKG"),'Marks Entry LKG'!AY33,IF(AND($E$3="UKG"),'Marks Entry UKG'!AY33,""))))</f>
        <v>24</v>
      </c>
      <c r="DP34" s="213" t="str">
        <f t="shared" si="63"/>
        <v>B</v>
      </c>
      <c r="DQ34" s="43"/>
      <c r="DX34" s="44">
        <f>IF(AND($E$3="Nursery"),'Marks Entry Nursery'!I33,IF(AND($E$3="LKG"),'Marks Entry LKG'!I33,IF(AND($E$3="UKG"),'Marks Entry UKG'!I33,"")))</f>
        <v>327</v>
      </c>
    </row>
    <row r="35" spans="1:128" ht="18.95" customHeight="1">
      <c r="A35" s="56">
        <v>28</v>
      </c>
      <c r="B35" s="260">
        <f>IF(OR(DX35=0,DX35=""),"",IF(AND($E$3="Nursery"),'Marks Entry Nursery'!I34,IF(AND($E$3="LKG"),'Marks Entry LKG'!I34,IF(AND($E$3="UKG"),'Marks Entry UKG'!I34,""))))</f>
        <v>328</v>
      </c>
      <c r="C35" s="57" t="str">
        <f>IF(OR($B35=0,$B35=""),"",IF(AND($E$3="Nursery"),'Marks Entry Nursery'!B34,IF(AND($E$3="LKG"),'Marks Entry LKG'!B34,IF(AND($E$3="UKG"),'Marks Entry UKG'!B34,""))))</f>
        <v>PP+5</v>
      </c>
      <c r="D35" s="57" t="str">
        <f>IF(OR($B35=0,$B35=""),"",IF(AND($E$3="Nursery"),'Marks Entry Nursery'!C34,IF(AND($E$3="LKG"),'Marks Entry LKG'!C34,IF(AND($E$3="UKG"),'Marks Entry UKG'!C34,""))))</f>
        <v>A</v>
      </c>
      <c r="E35" s="401" t="str">
        <f>IF(OR(B35=0,B35=""),"",IF(AND($E$3="Nursery"),'Marks Entry Nursery'!E34,IF(AND($E$3="LKG"),'Marks Entry LKG'!E34,IF(AND($E$3="UKG"),'Marks Entry UKG'!E34,""))))</f>
        <v>18-07-2015</v>
      </c>
      <c r="F35" s="259">
        <f>IF(OR(B35=0,B35=""),"",IF(AND($E$3="Nursery"),'Marks Entry Nursery'!D34,IF(AND($E$3="LKG"),'Marks Entry LKG'!D34,IF(AND($E$3="UKG"),'Marks Entry UKG'!D34,""))))</f>
        <v>947</v>
      </c>
      <c r="G35" s="406" t="str">
        <f>IF(OR($B35=0,$B35=""),"",IF(AND($E$3="Nursery"),'Marks Entry Nursery'!F34,IF(AND($E$3="LKG"),'Marks Entry LKG'!F34,IF(AND($E$3="UKG"),'Marks Entry UKG'!F34,""))))</f>
        <v>SURAJ BHATI</v>
      </c>
      <c r="H35" s="406" t="str">
        <f>IF(OR($B35=0,$B35=""),"",IF(AND($E$3="Nursery"),'Marks Entry Nursery'!G34,IF(AND($E$3="LKG"),'Marks Entry LKG'!G34,IF(AND($E$3="UKG"),'Marks Entry UKG'!G34,""))))</f>
        <v>RAJURAM BHATI</v>
      </c>
      <c r="I35" s="406" t="str">
        <f>IF(OR($B35=0,$B35=""),"",IF(AND($E$3="Nursery"),'Marks Entry Nursery'!H34,IF(AND($E$3="LKG"),'Marks Entry LKG'!H34,IF(AND($E$3="UKG"),'Marks Entry UKG'!H34,""))))</f>
        <v>REKHA DEVI</v>
      </c>
      <c r="J35" s="228" t="str">
        <f>IF(OR($B35=0,$B35=""),"",IF(AND($E$3="Nursery"),'Marks Entry Nursery'!J34,IF(AND($E$3="LKG"),'Marks Entry LKG'!J34,IF(AND($E$3="UKG"),'Marks Entry UKG'!J34,""))))</f>
        <v>M</v>
      </c>
      <c r="K35" s="228" t="str">
        <f>IF(OR($B35=0,$B35=""),"",IF(AND($E$3="Nursery"),'Marks Entry Nursery'!K34,IF(AND($E$3="LKG"),'Marks Entry LKG'!K34,IF(AND($E$3="UKG"),'Marks Entry UKG'!K34,""))))</f>
        <v>OBC</v>
      </c>
      <c r="L35" s="105"/>
      <c r="M35" s="105"/>
      <c r="N35" s="105"/>
      <c r="O35" s="51"/>
      <c r="P35" s="105">
        <f>IF(OR($B35=0,$B35=""),"",IF(AND($E$3="Nursery"),'Marks Entry Nursery'!O34,IF(AND($E$3="LKG"),'Marks Entry LKG'!O34,IF(AND($E$3="UKG"),'Marks Entry UKG'!O34,""))))</f>
        <v>29</v>
      </c>
      <c r="Q35" s="105">
        <f>IF(OR($B35=0,$B35=""),"",IF(AND($E$3="Nursery"),'Marks Entry Nursery'!P34,IF(AND($E$3="LKG"),'Marks Entry LKG'!P34,IF(AND($E$3="UKG"),'Marks Entry UKG'!P34,""))))</f>
        <v>62</v>
      </c>
      <c r="R35" s="54">
        <f t="shared" si="0"/>
        <v>91</v>
      </c>
      <c r="S35" s="51">
        <f t="shared" si="1"/>
        <v>91</v>
      </c>
      <c r="T35" s="105">
        <f>IF(OR($B35=0,$B35=""),"",IF(AND($E$3="Nursery"),'Marks Entry Nursery'!Q34,IF(AND($E$3="LKG"),'Marks Entry LKG'!Q34,IF(AND($E$3="UKG"),'Marks Entry UKG'!Q34,""))))</f>
        <v>24</v>
      </c>
      <c r="U35" s="105">
        <f>IF(OR($B35=0,$B35=""),"",IF(AND($E$3="Nursery"),'Marks Entry Nursery'!R34,IF(AND($E$3="LKG"),'Marks Entry LKG'!R34,IF(AND($E$3="UKG"),'Marks Entry UKG'!R34,""))))</f>
        <v>45</v>
      </c>
      <c r="V35" s="55">
        <f t="shared" si="2"/>
        <v>69</v>
      </c>
      <c r="W35" s="51">
        <f t="shared" si="3"/>
        <v>160</v>
      </c>
      <c r="X35" s="89">
        <f t="shared" si="4"/>
        <v>0</v>
      </c>
      <c r="Y35" s="89">
        <f t="shared" si="5"/>
        <v>200</v>
      </c>
      <c r="Z35" s="89" t="str">
        <f t="shared" si="6"/>
        <v/>
      </c>
      <c r="AA35" s="89" t="str">
        <f t="shared" si="7"/>
        <v>P</v>
      </c>
      <c r="AB35" s="89" t="str">
        <f t="shared" si="8"/>
        <v>D</v>
      </c>
      <c r="AC35" s="93" t="str">
        <f t="shared" si="9"/>
        <v>B</v>
      </c>
      <c r="AD35" s="105"/>
      <c r="AE35" s="105"/>
      <c r="AF35" s="105"/>
      <c r="AG35" s="51"/>
      <c r="AH35" s="105">
        <f>IF(OR($B35=0,$B35=""),"",IF(AND($E$3="Nursery"),'Marks Entry Nursery'!V34,IF(AND($E$3="LKG"),'Marks Entry LKG'!V34,IF(AND($E$3="UKG"),'Marks Entry UKG'!V34,""))))</f>
        <v>13</v>
      </c>
      <c r="AI35" s="105">
        <f>IF(OR($B35=0,$B35=""),"",IF(AND($E$3="Nursery"),'Marks Entry Nursery'!W34,IF(AND($E$3="LKG"),'Marks Entry LKG'!W34,IF(AND($E$3="UKG"),'Marks Entry UKG'!W34,""))))</f>
        <v>32</v>
      </c>
      <c r="AJ35" s="54">
        <f t="shared" si="10"/>
        <v>45</v>
      </c>
      <c r="AK35" s="51">
        <f t="shared" si="11"/>
        <v>45</v>
      </c>
      <c r="AL35" s="105">
        <f>IF(OR($B35=0,$B35=""),"",IF(AND($E$3="Nursery"),'Marks Entry Nursery'!X34,IF(AND($E$3="LKG"),'Marks Entry LKG'!X34,IF(AND($E$3="UKG"),'Marks Entry UKG'!X34,""))))</f>
        <v>10</v>
      </c>
      <c r="AM35" s="105">
        <f>IF(OR($B35=0,$B35=""),"",IF(AND($E$3="Nursery"),'Marks Entry Nursery'!Y34,IF(AND($E$3="LKG"),'Marks Entry LKG'!Y34,IF(AND($E$3="UKG"),'Marks Entry UKG'!Y34,""))))</f>
        <v>30</v>
      </c>
      <c r="AN35" s="55">
        <f t="shared" si="12"/>
        <v>40</v>
      </c>
      <c r="AO35" s="51">
        <f t="shared" si="13"/>
        <v>85</v>
      </c>
      <c r="AP35" s="89">
        <f t="shared" si="14"/>
        <v>0</v>
      </c>
      <c r="AQ35" s="89">
        <f t="shared" si="15"/>
        <v>100</v>
      </c>
      <c r="AR35" s="89" t="str">
        <f t="shared" si="16"/>
        <v/>
      </c>
      <c r="AS35" s="89" t="str">
        <f t="shared" si="17"/>
        <v>P</v>
      </c>
      <c r="AT35" s="89" t="str">
        <f t="shared" si="18"/>
        <v>D</v>
      </c>
      <c r="AU35" s="93" t="str">
        <f t="shared" si="19"/>
        <v>B</v>
      </c>
      <c r="AV35" s="105"/>
      <c r="AW35" s="105"/>
      <c r="AX35" s="105"/>
      <c r="AY35" s="51"/>
      <c r="AZ35" s="105">
        <f>IF(OR($B35=0,$B35=""),"",IF(AND($E$3="Nursery"),'Marks Entry Nursery'!AC34,IF(AND($E$3="LKG"),'Marks Entry LKG'!AC34,IF(AND($E$3="UKG"),'Marks Entry UKG'!AC34,""))))</f>
        <v>22</v>
      </c>
      <c r="BA35" s="105">
        <f>IF(OR($B35=0,$B35=""),"",IF(AND($E$3="Nursery"),'Marks Entry Nursery'!AD34,IF(AND($E$3="LKG"),'Marks Entry LKG'!AD34,IF(AND($E$3="UKG"),'Marks Entry UKG'!AD34,""))))</f>
        <v>64</v>
      </c>
      <c r="BB35" s="54">
        <f t="shared" si="20"/>
        <v>86</v>
      </c>
      <c r="BC35" s="51">
        <f t="shared" si="21"/>
        <v>86</v>
      </c>
      <c r="BD35" s="105">
        <f>IF(OR($B35=0,$B35=""),"",IF(AND($E$3="Nursery"),'Marks Entry Nursery'!AE34,IF(AND($E$3="LKG"),'Marks Entry LKG'!AE34,IF(AND($E$3="UKG"),'Marks Entry UKG'!AE34,""))))</f>
        <v>20</v>
      </c>
      <c r="BE35" s="105">
        <f>IF(OR($B35=0,$B35=""),"",IF(AND($E$3="Nursery"),'Marks Entry Nursery'!AF34,IF(AND($E$3="LKG"),'Marks Entry LKG'!AF34,IF(AND($E$3="UKG"),'Marks Entry UKG'!AF34,""))))</f>
        <v>62</v>
      </c>
      <c r="BF35" s="55">
        <f t="shared" si="22"/>
        <v>82</v>
      </c>
      <c r="BG35" s="51">
        <f t="shared" si="23"/>
        <v>168</v>
      </c>
      <c r="BH35" s="89">
        <f t="shared" si="24"/>
        <v>0</v>
      </c>
      <c r="BI35" s="89">
        <f t="shared" si="25"/>
        <v>200</v>
      </c>
      <c r="BJ35" s="89" t="str">
        <f t="shared" si="26"/>
        <v/>
      </c>
      <c r="BK35" s="89" t="str">
        <f t="shared" si="27"/>
        <v>P</v>
      </c>
      <c r="BL35" s="89" t="str">
        <f t="shared" si="28"/>
        <v>D</v>
      </c>
      <c r="BM35" s="93" t="str">
        <f t="shared" si="29"/>
        <v>B</v>
      </c>
      <c r="BN35" s="105"/>
      <c r="BO35" s="105"/>
      <c r="BP35" s="105"/>
      <c r="BQ35" s="51"/>
      <c r="BR35" s="105">
        <f>IF(OR($B35=0,$B35=""),"",IF(AND($E$3="Nursery"),'Marks Entry Nursery'!AJ34,IF(AND($E$3="LKG"),'Marks Entry LKG'!AJ34,IF(AND($E$3="UKG"),'Marks Entry UKG'!AJ34,""))))</f>
        <v>45</v>
      </c>
      <c r="BS35" s="105">
        <f>IF(OR($B35=0,$B35=""),"",IF(AND($E$3="Nursery"),'Marks Entry Nursery'!AK34,IF(AND($E$3="LKG"),'Marks Entry LKG'!AK34,IF(AND($E$3="UKG"),'Marks Entry UKG'!AK34,""))))</f>
        <v>0</v>
      </c>
      <c r="BT35" s="54">
        <f t="shared" si="30"/>
        <v>45</v>
      </c>
      <c r="BU35" s="51">
        <f t="shared" si="31"/>
        <v>45</v>
      </c>
      <c r="BV35" s="105">
        <f>IF(OR($B35=0,$B35=""),"",IF(AND($E$3="Nursery"),'Marks Entry Nursery'!AL34,IF(AND($E$3="LKG"),'Marks Entry LKG'!AL34,IF(AND($E$3="UKG"),'Marks Entry UKG'!AL34,""))))</f>
        <v>46</v>
      </c>
      <c r="BW35" s="105">
        <f>IF(OR($B35=0,$B35=""),"",IF(AND($E$3="Nursery"),'Marks Entry Nursery'!AM34,IF(AND($E$3="LKG"),'Marks Entry LKG'!AM34,IF(AND($E$3="UKG"),'Marks Entry UKG'!AM34,""))))</f>
        <v>0</v>
      </c>
      <c r="BX35" s="55">
        <f t="shared" si="32"/>
        <v>46</v>
      </c>
      <c r="BY35" s="51">
        <f t="shared" si="33"/>
        <v>91</v>
      </c>
      <c r="BZ35" s="89">
        <f t="shared" si="34"/>
        <v>0</v>
      </c>
      <c r="CA35" s="89">
        <f t="shared" si="35"/>
        <v>100</v>
      </c>
      <c r="CB35" s="89" t="str">
        <f t="shared" si="36"/>
        <v/>
      </c>
      <c r="CC35" s="89" t="str">
        <f t="shared" si="37"/>
        <v>P</v>
      </c>
      <c r="CD35" s="89" t="str">
        <f t="shared" si="38"/>
        <v>D</v>
      </c>
      <c r="CE35" s="93" t="str">
        <f t="shared" si="39"/>
        <v>A</v>
      </c>
      <c r="CF35" s="105">
        <f>IF(OR($B35=0,$B35=""),"",IF(AND($E$3="Nursery"),'Marks Entry Nursery'!AN34,IF(AND($E$3="LKG"),'Marks Entry LKG'!AN34,IF(AND($E$3="UKG"),'Marks Entry UKG'!AN34,""))))</f>
        <v>0</v>
      </c>
      <c r="CG35" s="105">
        <f>IF(OR($B35=0,$B35=""),"",IF(AND($E$3="Nursery"),'Marks Entry Nursery'!AO34,IF(AND($E$3="LKG"),'Marks Entry LKG'!AO34,IF(AND($E$3="UKG"),'Marks Entry UKG'!AO34,""))))</f>
        <v>0</v>
      </c>
      <c r="CH35" s="106">
        <f t="shared" si="40"/>
        <v>0</v>
      </c>
      <c r="CI35" s="107">
        <f t="shared" si="41"/>
        <v>0</v>
      </c>
      <c r="CJ35" s="107" t="str">
        <f t="shared" si="42"/>
        <v/>
      </c>
      <c r="CK35" s="107" t="str">
        <f t="shared" si="43"/>
        <v/>
      </c>
      <c r="CL35" s="92" t="str">
        <f t="shared" si="44"/>
        <v/>
      </c>
      <c r="CM35" s="105">
        <f>IF(OR($B35=0,$B35=""),"",IF(AND($E$3="Nursery"),'Marks Entry Nursery'!AP34,IF(AND($E$3="LKG"),'Marks Entry LKG'!AP34,IF(AND($E$3="UKG"),'Marks Entry UKG'!AP34,""))))</f>
        <v>0</v>
      </c>
      <c r="CN35" s="105">
        <f>IF(OR($B35=0,$B35=""),"",IF(AND($E$3="Nursery"),'Marks Entry Nursery'!AQ34,IF(AND($E$3="LKG"),'Marks Entry LKG'!AQ34,IF(AND($E$3="UKG"),'Marks Entry UKG'!AQ34,""))))</f>
        <v>0</v>
      </c>
      <c r="CO35" s="106">
        <f t="shared" si="45"/>
        <v>0</v>
      </c>
      <c r="CP35" s="107">
        <f t="shared" si="46"/>
        <v>0</v>
      </c>
      <c r="CQ35" s="107" t="str">
        <f t="shared" si="47"/>
        <v/>
      </c>
      <c r="CR35" s="107" t="str">
        <f t="shared" si="48"/>
        <v/>
      </c>
      <c r="CS35" s="92" t="str">
        <f t="shared" si="49"/>
        <v/>
      </c>
      <c r="CT35" s="105">
        <f>IF(OR($B35=0,$B35=""),"",IF(AND($E$3="Nursery"),'Marks Entry Nursery'!AR34,IF(AND($E$3="LKG"),'Marks Entry LKG'!AR34,IF(AND($E$3="UKG"),'Marks Entry UKG'!AR34,""))))</f>
        <v>0</v>
      </c>
      <c r="CU35" s="105">
        <f>IF(OR($B35=0,$B35=""),"",IF(AND($E$3="Nursery"),'Marks Entry Nursery'!AS34,IF(AND($E$3="LKG"),'Marks Entry LKG'!AS34,IF(AND($E$3="UKG"),'Marks Entry UKG'!AS34,""))))</f>
        <v>0</v>
      </c>
      <c r="CV35" s="106">
        <f t="shared" si="50"/>
        <v>0</v>
      </c>
      <c r="CW35" s="107">
        <f t="shared" si="51"/>
        <v>0</v>
      </c>
      <c r="CX35" s="107" t="str">
        <f t="shared" si="52"/>
        <v/>
      </c>
      <c r="CY35" s="107" t="str">
        <f t="shared" si="53"/>
        <v/>
      </c>
      <c r="CZ35" s="92" t="str">
        <f t="shared" si="54"/>
        <v/>
      </c>
      <c r="DA35" s="105">
        <f>IF(OR($B35=0,$B35=""),"",IF(AND($E$3="Nursery"),'Marks Entry Nursery'!AT34,IF(AND($E$3="LKG"),'Marks Entry LKG'!AT34,IF(AND($E$3="UKG"),'Marks Entry UKG'!AT34,""))))</f>
        <v>0</v>
      </c>
      <c r="DB35" s="105">
        <f>IF(OR($B35=0,$B35=""),"",IF(AND($E$3="Nursery"),'Marks Entry Nursery'!AU34,IF(AND($E$3="LKG"),'Marks Entry LKG'!AU34,IF(AND($E$3="UKG"),'Marks Entry UKG'!AU34,""))))</f>
        <v>0</v>
      </c>
      <c r="DC35" s="356">
        <f t="shared" si="55"/>
        <v>0</v>
      </c>
      <c r="DD35" s="93" t="str">
        <f t="shared" si="56"/>
        <v/>
      </c>
      <c r="DE35" s="105">
        <f>IF(OR($B35=0,$B35=""),"",IF(AND($E$3="Nursery"),'Marks Entry Nursery'!AV34,IF(AND($E$3="LKG"),'Marks Entry LKG'!AV34,IF(AND($E$3="UKG"),'Marks Entry UKG'!AV34,""))))</f>
        <v>0</v>
      </c>
      <c r="DF35" s="105">
        <f>IF(OR($B35=0,$B35=""),"",IF(AND($E$3="Nursery"),'Marks Entry Nursery'!AW34,IF(AND($E$3="LKG"),'Marks Entry LKG'!AW34,IF(AND($E$3="UKG"),'Marks Entry UKG'!AW34,""))))</f>
        <v>0</v>
      </c>
      <c r="DG35" s="356">
        <f t="shared" si="57"/>
        <v>0</v>
      </c>
      <c r="DH35" s="93" t="str">
        <f t="shared" si="58"/>
        <v/>
      </c>
      <c r="DI35" s="63">
        <f t="shared" si="59"/>
        <v>413</v>
      </c>
      <c r="DJ35" s="358">
        <f t="shared" si="60"/>
        <v>82.6</v>
      </c>
      <c r="DK35" s="67" t="str">
        <f t="shared" si="61"/>
        <v>I</v>
      </c>
      <c r="DL35" s="68">
        <f t="shared" si="62"/>
        <v>4.9999999999999964</v>
      </c>
      <c r="DM35" s="386" t="str">
        <f>IFERROR(IF(B35="NSO","NSO",IF(OR(D35="",G35="",F35="",B35="",DI35=0),"",IF('Master sheet'!$D$14="Hindi","कक्षोंन्नति","Promoted"))),"")</f>
        <v>कक्षोंन्नति</v>
      </c>
      <c r="DN35" s="42">
        <f>IF(OR(B35=0,B35=""),"",IF(AND($E$3="Nursery"),'Marks Entry Nursery'!AX34,IF(AND($E$3="LKG"),'Marks Entry LKG'!AX34,IF(AND($E$3="UKG"),'Marks Entry UKG'!AX34,""))))</f>
        <v>220</v>
      </c>
      <c r="DO35" s="42">
        <f>IF(OR(B35=0,B35=""),"",IF(AND($E$3="Nursery"),'Marks Entry Nursery'!AY34,IF(AND($E$3="LKG"),'Marks Entry LKG'!AY34,IF(AND($E$3="UKG"),'Marks Entry UKG'!AY34,""))))</f>
        <v>20</v>
      </c>
      <c r="DP35" s="213" t="str">
        <f t="shared" si="63"/>
        <v>B</v>
      </c>
      <c r="DQ35" s="43"/>
      <c r="DX35" s="44">
        <f>IF(AND($E$3="Nursery"),'Marks Entry Nursery'!I34,IF(AND($E$3="LKG"),'Marks Entry LKG'!I34,IF(AND($E$3="UKG"),'Marks Entry UKG'!I34,"")))</f>
        <v>328</v>
      </c>
    </row>
    <row r="36" spans="1:128" ht="18.95" customHeight="1">
      <c r="A36" s="56">
        <v>29</v>
      </c>
      <c r="B36" s="260">
        <f>IF(OR(DX36=0,DX36=""),"",IF(AND($E$3="Nursery"),'Marks Entry Nursery'!I35,IF(AND($E$3="LKG"),'Marks Entry LKG'!I35,IF(AND($E$3="UKG"),'Marks Entry UKG'!I35,""))))</f>
        <v>329</v>
      </c>
      <c r="C36" s="57" t="str">
        <f>IF(OR($B36=0,$B36=""),"",IF(AND($E$3="Nursery"),'Marks Entry Nursery'!B35,IF(AND($E$3="LKG"),'Marks Entry LKG'!B35,IF(AND($E$3="UKG"),'Marks Entry UKG'!B35,""))))</f>
        <v>PP+5</v>
      </c>
      <c r="D36" s="57" t="str">
        <f>IF(OR($B36=0,$B36=""),"",IF(AND($E$3="Nursery"),'Marks Entry Nursery'!C35,IF(AND($E$3="LKG"),'Marks Entry LKG'!C35,IF(AND($E$3="UKG"),'Marks Entry UKG'!C35,""))))</f>
        <v>A</v>
      </c>
      <c r="E36" s="401" t="str">
        <f>IF(OR(B36=0,B36=""),"",IF(AND($E$3="Nursery"),'Marks Entry Nursery'!E35,IF(AND($E$3="LKG"),'Marks Entry LKG'!E35,IF(AND($E$3="UKG"),'Marks Entry UKG'!E35,""))))</f>
        <v>13-03-2015</v>
      </c>
      <c r="F36" s="259">
        <f>IF(OR(B36=0,B36=""),"",IF(AND($E$3="Nursery"),'Marks Entry Nursery'!D35,IF(AND($E$3="LKG"),'Marks Entry LKG'!D35,IF(AND($E$3="UKG"),'Marks Entry UKG'!D35,""))))</f>
        <v>930</v>
      </c>
      <c r="G36" s="406" t="str">
        <f>IF(OR($B36=0,$B36=""),"",IF(AND($E$3="Nursery"),'Marks Entry Nursery'!F35,IF(AND($E$3="LKG"),'Marks Entry LKG'!F35,IF(AND($E$3="UKG"),'Marks Entry UKG'!F35,""))))</f>
        <v>YUVRAJ SHARMA</v>
      </c>
      <c r="H36" s="406" t="str">
        <f>IF(OR($B36=0,$B36=""),"",IF(AND($E$3="Nursery"),'Marks Entry Nursery'!G35,IF(AND($E$3="LKG"),'Marks Entry LKG'!G35,IF(AND($E$3="UKG"),'Marks Entry UKG'!G35,""))))</f>
        <v>ARVIND SHARMA</v>
      </c>
      <c r="I36" s="406" t="str">
        <f>IF(OR($B36=0,$B36=""),"",IF(AND($E$3="Nursery"),'Marks Entry Nursery'!H35,IF(AND($E$3="LKG"),'Marks Entry LKG'!H35,IF(AND($E$3="UKG"),'Marks Entry UKG'!H35,""))))</f>
        <v>ANKITA SHARMA</v>
      </c>
      <c r="J36" s="228" t="str">
        <f>IF(OR($B36=0,$B36=""),"",IF(AND($E$3="Nursery"),'Marks Entry Nursery'!J35,IF(AND($E$3="LKG"),'Marks Entry LKG'!J35,IF(AND($E$3="UKG"),'Marks Entry UKG'!J35,""))))</f>
        <v>M</v>
      </c>
      <c r="K36" s="228" t="str">
        <f>IF(OR($B36=0,$B36=""),"",IF(AND($E$3="Nursery"),'Marks Entry Nursery'!K35,IF(AND($E$3="LKG"),'Marks Entry LKG'!K35,IF(AND($E$3="UKG"),'Marks Entry UKG'!K35,""))))</f>
        <v>OBC</v>
      </c>
      <c r="L36" s="105"/>
      <c r="M36" s="105"/>
      <c r="N36" s="105"/>
      <c r="O36" s="51"/>
      <c r="P36" s="105">
        <f>IF(OR($B36=0,$B36=""),"",IF(AND($E$3="Nursery"),'Marks Entry Nursery'!O35,IF(AND($E$3="LKG"),'Marks Entry LKG'!O35,IF(AND($E$3="UKG"),'Marks Entry UKG'!O35,""))))</f>
        <v>29</v>
      </c>
      <c r="Q36" s="105">
        <f>IF(OR($B36=0,$B36=""),"",IF(AND($E$3="Nursery"),'Marks Entry Nursery'!P35,IF(AND($E$3="LKG"),'Marks Entry LKG'!P35,IF(AND($E$3="UKG"),'Marks Entry UKG'!P35,""))))</f>
        <v>65</v>
      </c>
      <c r="R36" s="54">
        <f t="shared" si="0"/>
        <v>94</v>
      </c>
      <c r="S36" s="51">
        <f t="shared" si="1"/>
        <v>94</v>
      </c>
      <c r="T36" s="105">
        <f>IF(OR($B36=0,$B36=""),"",IF(AND($E$3="Nursery"),'Marks Entry Nursery'!Q35,IF(AND($E$3="LKG"),'Marks Entry LKG'!Q35,IF(AND($E$3="UKG"),'Marks Entry UKG'!Q35,""))))</f>
        <v>24</v>
      </c>
      <c r="U36" s="105">
        <f>IF(OR($B36=0,$B36=""),"",IF(AND($E$3="Nursery"),'Marks Entry Nursery'!R35,IF(AND($E$3="LKG"),'Marks Entry LKG'!R35,IF(AND($E$3="UKG"),'Marks Entry UKG'!R35,""))))</f>
        <v>45</v>
      </c>
      <c r="V36" s="55">
        <f t="shared" si="2"/>
        <v>69</v>
      </c>
      <c r="W36" s="51">
        <f t="shared" si="3"/>
        <v>163</v>
      </c>
      <c r="X36" s="89">
        <f t="shared" si="4"/>
        <v>0</v>
      </c>
      <c r="Y36" s="89">
        <f t="shared" si="5"/>
        <v>200</v>
      </c>
      <c r="Z36" s="89" t="str">
        <f t="shared" si="6"/>
        <v/>
      </c>
      <c r="AA36" s="89" t="str">
        <f t="shared" si="7"/>
        <v>P</v>
      </c>
      <c r="AB36" s="89" t="str">
        <f t="shared" si="8"/>
        <v>D</v>
      </c>
      <c r="AC36" s="93" t="str">
        <f t="shared" si="9"/>
        <v>B</v>
      </c>
      <c r="AD36" s="105"/>
      <c r="AE36" s="105"/>
      <c r="AF36" s="105"/>
      <c r="AG36" s="51"/>
      <c r="AH36" s="105">
        <f>IF(OR($B36=0,$B36=""),"",IF(AND($E$3="Nursery"),'Marks Entry Nursery'!V35,IF(AND($E$3="LKG"),'Marks Entry LKG'!V35,IF(AND($E$3="UKG"),'Marks Entry UKG'!V35,""))))</f>
        <v>14</v>
      </c>
      <c r="AI36" s="105">
        <f>IF(OR($B36=0,$B36=""),"",IF(AND($E$3="Nursery"),'Marks Entry Nursery'!W35,IF(AND($E$3="LKG"),'Marks Entry LKG'!W35,IF(AND($E$3="UKG"),'Marks Entry UKG'!W35,""))))</f>
        <v>32</v>
      </c>
      <c r="AJ36" s="54">
        <f t="shared" si="10"/>
        <v>46</v>
      </c>
      <c r="AK36" s="51">
        <f t="shared" si="11"/>
        <v>46</v>
      </c>
      <c r="AL36" s="105">
        <f>IF(OR($B36=0,$B36=""),"",IF(AND($E$3="Nursery"),'Marks Entry Nursery'!X35,IF(AND($E$3="LKG"),'Marks Entry LKG'!X35,IF(AND($E$3="UKG"),'Marks Entry UKG'!X35,""))))</f>
        <v>10</v>
      </c>
      <c r="AM36" s="105">
        <f>IF(OR($B36=0,$B36=""),"",IF(AND($E$3="Nursery"),'Marks Entry Nursery'!Y35,IF(AND($E$3="LKG"),'Marks Entry LKG'!Y35,IF(AND($E$3="UKG"),'Marks Entry UKG'!Y35,""))))</f>
        <v>30</v>
      </c>
      <c r="AN36" s="55">
        <f t="shared" si="12"/>
        <v>40</v>
      </c>
      <c r="AO36" s="51">
        <f t="shared" si="13"/>
        <v>86</v>
      </c>
      <c r="AP36" s="89">
        <f t="shared" si="14"/>
        <v>0</v>
      </c>
      <c r="AQ36" s="89">
        <f t="shared" si="15"/>
        <v>100</v>
      </c>
      <c r="AR36" s="89" t="str">
        <f t="shared" si="16"/>
        <v/>
      </c>
      <c r="AS36" s="89" t="str">
        <f t="shared" si="17"/>
        <v>P</v>
      </c>
      <c r="AT36" s="89" t="str">
        <f t="shared" si="18"/>
        <v>D</v>
      </c>
      <c r="AU36" s="93" t="str">
        <f t="shared" si="19"/>
        <v>A</v>
      </c>
      <c r="AV36" s="105"/>
      <c r="AW36" s="105"/>
      <c r="AX36" s="105"/>
      <c r="AY36" s="51"/>
      <c r="AZ36" s="105">
        <f>IF(OR($B36=0,$B36=""),"",IF(AND($E$3="Nursery"),'Marks Entry Nursery'!AC35,IF(AND($E$3="LKG"),'Marks Entry LKG'!AC35,IF(AND($E$3="UKG"),'Marks Entry UKG'!AC35,""))))</f>
        <v>22</v>
      </c>
      <c r="BA36" s="105">
        <f>IF(OR($B36=0,$B36=""),"",IF(AND($E$3="Nursery"),'Marks Entry Nursery'!AD35,IF(AND($E$3="LKG"),'Marks Entry LKG'!AD35,IF(AND($E$3="UKG"),'Marks Entry UKG'!AD35,""))))</f>
        <v>64</v>
      </c>
      <c r="BB36" s="54">
        <f t="shared" si="20"/>
        <v>86</v>
      </c>
      <c r="BC36" s="51">
        <f t="shared" si="21"/>
        <v>86</v>
      </c>
      <c r="BD36" s="105">
        <f>IF(OR($B36=0,$B36=""),"",IF(AND($E$3="Nursery"),'Marks Entry Nursery'!AE35,IF(AND($E$3="LKG"),'Marks Entry LKG'!AE35,IF(AND($E$3="UKG"),'Marks Entry UKG'!AE35,""))))</f>
        <v>20</v>
      </c>
      <c r="BE36" s="105">
        <f>IF(OR($B36=0,$B36=""),"",IF(AND($E$3="Nursery"),'Marks Entry Nursery'!AF35,IF(AND($E$3="LKG"),'Marks Entry LKG'!AF35,IF(AND($E$3="UKG"),'Marks Entry UKG'!AF35,""))))</f>
        <v>62</v>
      </c>
      <c r="BF36" s="55">
        <f t="shared" si="22"/>
        <v>82</v>
      </c>
      <c r="BG36" s="51">
        <f t="shared" si="23"/>
        <v>168</v>
      </c>
      <c r="BH36" s="89">
        <f t="shared" si="24"/>
        <v>0</v>
      </c>
      <c r="BI36" s="89">
        <f t="shared" si="25"/>
        <v>200</v>
      </c>
      <c r="BJ36" s="89" t="str">
        <f t="shared" si="26"/>
        <v/>
      </c>
      <c r="BK36" s="89" t="str">
        <f t="shared" si="27"/>
        <v>P</v>
      </c>
      <c r="BL36" s="89" t="str">
        <f t="shared" si="28"/>
        <v>D</v>
      </c>
      <c r="BM36" s="93" t="str">
        <f t="shared" si="29"/>
        <v>B</v>
      </c>
      <c r="BN36" s="105"/>
      <c r="BO36" s="105"/>
      <c r="BP36" s="105"/>
      <c r="BQ36" s="51"/>
      <c r="BR36" s="105">
        <f>IF(OR($B36=0,$B36=""),"",IF(AND($E$3="Nursery"),'Marks Entry Nursery'!AJ35,IF(AND($E$3="LKG"),'Marks Entry LKG'!AJ35,IF(AND($E$3="UKG"),'Marks Entry UKG'!AJ35,""))))</f>
        <v>41</v>
      </c>
      <c r="BS36" s="105">
        <f>IF(OR($B36=0,$B36=""),"",IF(AND($E$3="Nursery"),'Marks Entry Nursery'!AK35,IF(AND($E$3="LKG"),'Marks Entry LKG'!AK35,IF(AND($E$3="UKG"),'Marks Entry UKG'!AK35,""))))</f>
        <v>0</v>
      </c>
      <c r="BT36" s="54">
        <f t="shared" si="30"/>
        <v>41</v>
      </c>
      <c r="BU36" s="51">
        <f t="shared" si="31"/>
        <v>41</v>
      </c>
      <c r="BV36" s="105">
        <f>IF(OR($B36=0,$B36=""),"",IF(AND($E$3="Nursery"),'Marks Entry Nursery'!AL35,IF(AND($E$3="LKG"),'Marks Entry LKG'!AL35,IF(AND($E$3="UKG"),'Marks Entry UKG'!AL35,""))))</f>
        <v>47</v>
      </c>
      <c r="BW36" s="105">
        <f>IF(OR($B36=0,$B36=""),"",IF(AND($E$3="Nursery"),'Marks Entry Nursery'!AM35,IF(AND($E$3="LKG"),'Marks Entry LKG'!AM35,IF(AND($E$3="UKG"),'Marks Entry UKG'!AM35,""))))</f>
        <v>0</v>
      </c>
      <c r="BX36" s="55">
        <f t="shared" si="32"/>
        <v>47</v>
      </c>
      <c r="BY36" s="51">
        <f t="shared" si="33"/>
        <v>88</v>
      </c>
      <c r="BZ36" s="89">
        <f t="shared" si="34"/>
        <v>0</v>
      </c>
      <c r="CA36" s="89">
        <f t="shared" si="35"/>
        <v>100</v>
      </c>
      <c r="CB36" s="89" t="str">
        <f t="shared" si="36"/>
        <v/>
      </c>
      <c r="CC36" s="89" t="str">
        <f t="shared" si="37"/>
        <v>P</v>
      </c>
      <c r="CD36" s="89" t="str">
        <f t="shared" si="38"/>
        <v>D</v>
      </c>
      <c r="CE36" s="93" t="str">
        <f t="shared" si="39"/>
        <v>A</v>
      </c>
      <c r="CF36" s="105">
        <f>IF(OR($B36=0,$B36=""),"",IF(AND($E$3="Nursery"),'Marks Entry Nursery'!AN35,IF(AND($E$3="LKG"),'Marks Entry LKG'!AN35,IF(AND($E$3="UKG"),'Marks Entry UKG'!AN35,""))))</f>
        <v>0</v>
      </c>
      <c r="CG36" s="105">
        <f>IF(OR($B36=0,$B36=""),"",IF(AND($E$3="Nursery"),'Marks Entry Nursery'!AO35,IF(AND($E$3="LKG"),'Marks Entry LKG'!AO35,IF(AND($E$3="UKG"),'Marks Entry UKG'!AO35,""))))</f>
        <v>0</v>
      </c>
      <c r="CH36" s="106">
        <f t="shared" si="40"/>
        <v>0</v>
      </c>
      <c r="CI36" s="107">
        <f t="shared" si="41"/>
        <v>0</v>
      </c>
      <c r="CJ36" s="107" t="str">
        <f t="shared" si="42"/>
        <v/>
      </c>
      <c r="CK36" s="107" t="str">
        <f t="shared" si="43"/>
        <v/>
      </c>
      <c r="CL36" s="92" t="str">
        <f t="shared" si="44"/>
        <v/>
      </c>
      <c r="CM36" s="105">
        <f>IF(OR($B36=0,$B36=""),"",IF(AND($E$3="Nursery"),'Marks Entry Nursery'!AP35,IF(AND($E$3="LKG"),'Marks Entry LKG'!AP35,IF(AND($E$3="UKG"),'Marks Entry UKG'!AP35,""))))</f>
        <v>0</v>
      </c>
      <c r="CN36" s="105">
        <f>IF(OR($B36=0,$B36=""),"",IF(AND($E$3="Nursery"),'Marks Entry Nursery'!AQ35,IF(AND($E$3="LKG"),'Marks Entry LKG'!AQ35,IF(AND($E$3="UKG"),'Marks Entry UKG'!AQ35,""))))</f>
        <v>0</v>
      </c>
      <c r="CO36" s="106">
        <f t="shared" si="45"/>
        <v>0</v>
      </c>
      <c r="CP36" s="107">
        <f t="shared" si="46"/>
        <v>0</v>
      </c>
      <c r="CQ36" s="107" t="str">
        <f t="shared" si="47"/>
        <v/>
      </c>
      <c r="CR36" s="107" t="str">
        <f t="shared" si="48"/>
        <v/>
      </c>
      <c r="CS36" s="92" t="str">
        <f t="shared" si="49"/>
        <v/>
      </c>
      <c r="CT36" s="105">
        <f>IF(OR($B36=0,$B36=""),"",IF(AND($E$3="Nursery"),'Marks Entry Nursery'!AR35,IF(AND($E$3="LKG"),'Marks Entry LKG'!AR35,IF(AND($E$3="UKG"),'Marks Entry UKG'!AR35,""))))</f>
        <v>0</v>
      </c>
      <c r="CU36" s="105">
        <f>IF(OR($B36=0,$B36=""),"",IF(AND($E$3="Nursery"),'Marks Entry Nursery'!AS35,IF(AND($E$3="LKG"),'Marks Entry LKG'!AS35,IF(AND($E$3="UKG"),'Marks Entry UKG'!AS35,""))))</f>
        <v>0</v>
      </c>
      <c r="CV36" s="106">
        <f t="shared" si="50"/>
        <v>0</v>
      </c>
      <c r="CW36" s="107">
        <f t="shared" si="51"/>
        <v>0</v>
      </c>
      <c r="CX36" s="107" t="str">
        <f t="shared" si="52"/>
        <v/>
      </c>
      <c r="CY36" s="107" t="str">
        <f t="shared" si="53"/>
        <v/>
      </c>
      <c r="CZ36" s="92" t="str">
        <f t="shared" si="54"/>
        <v/>
      </c>
      <c r="DA36" s="105">
        <f>IF(OR($B36=0,$B36=""),"",IF(AND($E$3="Nursery"),'Marks Entry Nursery'!AT35,IF(AND($E$3="LKG"),'Marks Entry LKG'!AT35,IF(AND($E$3="UKG"),'Marks Entry UKG'!AT35,""))))</f>
        <v>0</v>
      </c>
      <c r="DB36" s="105">
        <f>IF(OR($B36=0,$B36=""),"",IF(AND($E$3="Nursery"),'Marks Entry Nursery'!AU35,IF(AND($E$3="LKG"),'Marks Entry LKG'!AU35,IF(AND($E$3="UKG"),'Marks Entry UKG'!AU35,""))))</f>
        <v>0</v>
      </c>
      <c r="DC36" s="356">
        <f t="shared" si="55"/>
        <v>0</v>
      </c>
      <c r="DD36" s="93" t="str">
        <f t="shared" si="56"/>
        <v/>
      </c>
      <c r="DE36" s="105">
        <f>IF(OR($B36=0,$B36=""),"",IF(AND($E$3="Nursery"),'Marks Entry Nursery'!AV35,IF(AND($E$3="LKG"),'Marks Entry LKG'!AV35,IF(AND($E$3="UKG"),'Marks Entry UKG'!AV35,""))))</f>
        <v>0</v>
      </c>
      <c r="DF36" s="105">
        <f>IF(OR($B36=0,$B36=""),"",IF(AND($E$3="Nursery"),'Marks Entry Nursery'!AW35,IF(AND($E$3="LKG"),'Marks Entry LKG'!AW35,IF(AND($E$3="UKG"),'Marks Entry UKG'!AW35,""))))</f>
        <v>0</v>
      </c>
      <c r="DG36" s="356">
        <f t="shared" si="57"/>
        <v>0</v>
      </c>
      <c r="DH36" s="93" t="str">
        <f t="shared" si="58"/>
        <v/>
      </c>
      <c r="DI36" s="63">
        <f t="shared" si="59"/>
        <v>417</v>
      </c>
      <c r="DJ36" s="358">
        <f t="shared" si="60"/>
        <v>83.4</v>
      </c>
      <c r="DK36" s="67" t="str">
        <f t="shared" si="61"/>
        <v>I</v>
      </c>
      <c r="DL36" s="68">
        <f t="shared" si="62"/>
        <v>2.9999999999999964</v>
      </c>
      <c r="DM36" s="386" t="str">
        <f>IFERROR(IF(B36="NSO","NSO",IF(OR(D36="",G36="",F36="",B36="",DI36=0),"",IF('Master sheet'!$D$14="Hindi","कक्षोंन्नति","Promoted"))),"")</f>
        <v>कक्षोंन्नति</v>
      </c>
      <c r="DN36" s="42">
        <f>IF(OR(B36=0,B36=""),"",IF(AND($E$3="Nursery"),'Marks Entry Nursery'!AX35,IF(AND($E$3="LKG"),'Marks Entry LKG'!AX35,IF(AND($E$3="UKG"),'Marks Entry UKG'!AX35,""))))</f>
        <v>220</v>
      </c>
      <c r="DO36" s="42">
        <f>IF(OR(B36=0,B36=""),"",IF(AND($E$3="Nursery"),'Marks Entry Nursery'!AY35,IF(AND($E$3="LKG"),'Marks Entry LKG'!AY35,IF(AND($E$3="UKG"),'Marks Entry UKG'!AY35,""))))</f>
        <v>34</v>
      </c>
      <c r="DP36" s="213" t="str">
        <f t="shared" si="63"/>
        <v>B</v>
      </c>
      <c r="DQ36" s="43"/>
      <c r="DX36" s="44">
        <f>IF(AND($E$3="Nursery"),'Marks Entry Nursery'!I35,IF(AND($E$3="LKG"),'Marks Entry LKG'!I35,IF(AND($E$3="UKG"),'Marks Entry UKG'!I35,"")))</f>
        <v>329</v>
      </c>
    </row>
    <row r="37" spans="1:128" ht="18.95" customHeight="1">
      <c r="A37" s="56">
        <v>30</v>
      </c>
      <c r="B37" s="260">
        <f>IF(OR(DX37=0,DX37=""),"",IF(AND($E$3="Nursery"),'Marks Entry Nursery'!I36,IF(AND($E$3="LKG"),'Marks Entry LKG'!I36,IF(AND($E$3="UKG"),'Marks Entry UKG'!I36,""))))</f>
        <v>330</v>
      </c>
      <c r="C37" s="57" t="str">
        <f>IF(OR($B37=0,$B37=""),"",IF(AND($E$3="Nursery"),'Marks Entry Nursery'!B36,IF(AND($E$3="LKG"),'Marks Entry LKG'!B36,IF(AND($E$3="UKG"),'Marks Entry UKG'!B36,""))))</f>
        <v>PP+5</v>
      </c>
      <c r="D37" s="57" t="str">
        <f>IF(OR($B37=0,$B37=""),"",IF(AND($E$3="Nursery"),'Marks Entry Nursery'!C36,IF(AND($E$3="LKG"),'Marks Entry LKG'!C36,IF(AND($E$3="UKG"),'Marks Entry UKG'!C36,""))))</f>
        <v>A</v>
      </c>
      <c r="E37" s="401">
        <f>IF(OR(B37=0,B37=""),"",IF(AND($E$3="Nursery"),'Marks Entry Nursery'!E36,IF(AND($E$3="LKG"),'Marks Entry LKG'!E36,IF(AND($E$3="UKG"),'Marks Entry UKG'!E36,""))))</f>
        <v>42219</v>
      </c>
      <c r="F37" s="259">
        <f>IF(OR(B37=0,B37=""),"",IF(AND($E$3="Nursery"),'Marks Entry Nursery'!D36,IF(AND($E$3="LKG"),'Marks Entry LKG'!D36,IF(AND($E$3="UKG"),'Marks Entry UKG'!D36,""))))</f>
        <v>941</v>
      </c>
      <c r="G37" s="406" t="str">
        <f>IF(OR($B37=0,$B37=""),"",IF(AND($E$3="Nursery"),'Marks Entry Nursery'!F36,IF(AND($E$3="LKG"),'Marks Entry LKG'!F36,IF(AND($E$3="UKG"),'Marks Entry UKG'!F36,""))))</f>
        <v>ZEENAT SHEIKH</v>
      </c>
      <c r="H37" s="406" t="str">
        <f>IF(OR($B37=0,$B37=""),"",IF(AND($E$3="Nursery"),'Marks Entry Nursery'!G36,IF(AND($E$3="LKG"),'Marks Entry LKG'!G36,IF(AND($E$3="UKG"),'Marks Entry UKG'!G36,""))))</f>
        <v>SAMEER SHEIKH</v>
      </c>
      <c r="I37" s="406" t="str">
        <f>IF(OR($B37=0,$B37=""),"",IF(AND($E$3="Nursery"),'Marks Entry Nursery'!H36,IF(AND($E$3="LKG"),'Marks Entry LKG'!H36,IF(AND($E$3="UKG"),'Marks Entry UKG'!H36,""))))</f>
        <v>SHABNAM KHNAM</v>
      </c>
      <c r="J37" s="228" t="str">
        <f>IF(OR($B37=0,$B37=""),"",IF(AND($E$3="Nursery"),'Marks Entry Nursery'!J36,IF(AND($E$3="LKG"),'Marks Entry LKG'!J36,IF(AND($E$3="UKG"),'Marks Entry UKG'!J36,""))))</f>
        <v>F</v>
      </c>
      <c r="K37" s="228" t="str">
        <f>IF(OR($B37=0,$B37=""),"",IF(AND($E$3="Nursery"),'Marks Entry Nursery'!K36,IF(AND($E$3="LKG"),'Marks Entry LKG'!K36,IF(AND($E$3="UKG"),'Marks Entry UKG'!K36,""))))</f>
        <v>GEN</v>
      </c>
      <c r="L37" s="105"/>
      <c r="M37" s="105"/>
      <c r="N37" s="105"/>
      <c r="O37" s="51"/>
      <c r="P37" s="105">
        <f>IF(OR($B37=0,$B37=""),"",IF(AND($E$3="Nursery"),'Marks Entry Nursery'!O36,IF(AND($E$3="LKG"),'Marks Entry LKG'!O36,IF(AND($E$3="UKG"),'Marks Entry UKG'!O36,""))))</f>
        <v>29</v>
      </c>
      <c r="Q37" s="105">
        <f>IF(OR($B37=0,$B37=""),"",IF(AND($E$3="Nursery"),'Marks Entry Nursery'!P36,IF(AND($E$3="LKG"),'Marks Entry LKG'!P36,IF(AND($E$3="UKG"),'Marks Entry UKG'!P36,""))))</f>
        <v>68</v>
      </c>
      <c r="R37" s="54">
        <f t="shared" si="0"/>
        <v>97</v>
      </c>
      <c r="S37" s="51">
        <f t="shared" si="1"/>
        <v>97</v>
      </c>
      <c r="T37" s="105">
        <f>IF(OR($B37=0,$B37=""),"",IF(AND($E$3="Nursery"),'Marks Entry Nursery'!Q36,IF(AND($E$3="LKG"),'Marks Entry LKG'!Q36,IF(AND($E$3="UKG"),'Marks Entry UKG'!Q36,""))))</f>
        <v>24</v>
      </c>
      <c r="U37" s="105">
        <f>IF(OR($B37=0,$B37=""),"",IF(AND($E$3="Nursery"),'Marks Entry Nursery'!R36,IF(AND($E$3="LKG"),'Marks Entry LKG'!R36,IF(AND($E$3="UKG"),'Marks Entry UKG'!R36,""))))</f>
        <v>45</v>
      </c>
      <c r="V37" s="55">
        <f t="shared" si="2"/>
        <v>69</v>
      </c>
      <c r="W37" s="51">
        <f t="shared" si="3"/>
        <v>166</v>
      </c>
      <c r="X37" s="89">
        <f t="shared" si="4"/>
        <v>0</v>
      </c>
      <c r="Y37" s="89">
        <f t="shared" si="5"/>
        <v>200</v>
      </c>
      <c r="Z37" s="89" t="str">
        <f t="shared" si="6"/>
        <v/>
      </c>
      <c r="AA37" s="89" t="str">
        <f t="shared" si="7"/>
        <v>P</v>
      </c>
      <c r="AB37" s="89" t="str">
        <f t="shared" si="8"/>
        <v>D</v>
      </c>
      <c r="AC37" s="93" t="str">
        <f t="shared" si="9"/>
        <v>B</v>
      </c>
      <c r="AD37" s="105"/>
      <c r="AE37" s="105"/>
      <c r="AF37" s="105"/>
      <c r="AG37" s="51"/>
      <c r="AH37" s="105">
        <f>IF(OR($B37=0,$B37=""),"",IF(AND($E$3="Nursery"),'Marks Entry Nursery'!V36,IF(AND($E$3="LKG"),'Marks Entry LKG'!V36,IF(AND($E$3="UKG"),'Marks Entry UKG'!V36,""))))</f>
        <v>15</v>
      </c>
      <c r="AI37" s="105">
        <f>IF(OR($B37=0,$B37=""),"",IF(AND($E$3="Nursery"),'Marks Entry Nursery'!W36,IF(AND($E$3="LKG"),'Marks Entry LKG'!W36,IF(AND($E$3="UKG"),'Marks Entry UKG'!W36,""))))</f>
        <v>32</v>
      </c>
      <c r="AJ37" s="54">
        <f t="shared" si="10"/>
        <v>47</v>
      </c>
      <c r="AK37" s="51">
        <f t="shared" si="11"/>
        <v>47</v>
      </c>
      <c r="AL37" s="105">
        <f>IF(OR($B37=0,$B37=""),"",IF(AND($E$3="Nursery"),'Marks Entry Nursery'!X36,IF(AND($E$3="LKG"),'Marks Entry LKG'!X36,IF(AND($E$3="UKG"),'Marks Entry UKG'!X36,""))))</f>
        <v>10</v>
      </c>
      <c r="AM37" s="105">
        <f>IF(OR($B37=0,$B37=""),"",IF(AND($E$3="Nursery"),'Marks Entry Nursery'!Y36,IF(AND($E$3="LKG"),'Marks Entry LKG'!Y36,IF(AND($E$3="UKG"),'Marks Entry UKG'!Y36,""))))</f>
        <v>30</v>
      </c>
      <c r="AN37" s="55">
        <f t="shared" si="12"/>
        <v>40</v>
      </c>
      <c r="AO37" s="51">
        <f t="shared" si="13"/>
        <v>87</v>
      </c>
      <c r="AP37" s="89">
        <f t="shared" si="14"/>
        <v>0</v>
      </c>
      <c r="AQ37" s="89">
        <f t="shared" si="15"/>
        <v>100</v>
      </c>
      <c r="AR37" s="89" t="str">
        <f t="shared" si="16"/>
        <v/>
      </c>
      <c r="AS37" s="89" t="str">
        <f t="shared" si="17"/>
        <v>P</v>
      </c>
      <c r="AT37" s="89" t="str">
        <f t="shared" si="18"/>
        <v>D</v>
      </c>
      <c r="AU37" s="93" t="str">
        <f t="shared" si="19"/>
        <v>A</v>
      </c>
      <c r="AV37" s="105"/>
      <c r="AW37" s="105"/>
      <c r="AX37" s="105"/>
      <c r="AY37" s="51"/>
      <c r="AZ37" s="105">
        <f>IF(OR($B37=0,$B37=""),"",IF(AND($E$3="Nursery"),'Marks Entry Nursery'!AC36,IF(AND($E$3="LKG"),'Marks Entry LKG'!AC36,IF(AND($E$3="UKG"),'Marks Entry UKG'!AC36,""))))</f>
        <v>22</v>
      </c>
      <c r="BA37" s="105">
        <f>IF(OR($B37=0,$B37=""),"",IF(AND($E$3="Nursery"),'Marks Entry Nursery'!AD36,IF(AND($E$3="LKG"),'Marks Entry LKG'!AD36,IF(AND($E$3="UKG"),'Marks Entry UKG'!AD36,""))))</f>
        <v>64</v>
      </c>
      <c r="BB37" s="54">
        <f t="shared" si="20"/>
        <v>86</v>
      </c>
      <c r="BC37" s="51">
        <f t="shared" si="21"/>
        <v>86</v>
      </c>
      <c r="BD37" s="105">
        <f>IF(OR($B37=0,$B37=""),"",IF(AND($E$3="Nursery"),'Marks Entry Nursery'!AE36,IF(AND($E$3="LKG"),'Marks Entry LKG'!AE36,IF(AND($E$3="UKG"),'Marks Entry UKG'!AE36,""))))</f>
        <v>20</v>
      </c>
      <c r="BE37" s="105">
        <f>IF(OR($B37=0,$B37=""),"",IF(AND($E$3="Nursery"),'Marks Entry Nursery'!AF36,IF(AND($E$3="LKG"),'Marks Entry LKG'!AF36,IF(AND($E$3="UKG"),'Marks Entry UKG'!AF36,""))))</f>
        <v>62</v>
      </c>
      <c r="BF37" s="55">
        <f t="shared" si="22"/>
        <v>82</v>
      </c>
      <c r="BG37" s="51">
        <f t="shared" si="23"/>
        <v>168</v>
      </c>
      <c r="BH37" s="89">
        <f t="shared" si="24"/>
        <v>0</v>
      </c>
      <c r="BI37" s="89">
        <f t="shared" si="25"/>
        <v>200</v>
      </c>
      <c r="BJ37" s="89" t="str">
        <f t="shared" si="26"/>
        <v/>
      </c>
      <c r="BK37" s="89" t="str">
        <f t="shared" si="27"/>
        <v>P</v>
      </c>
      <c r="BL37" s="89" t="str">
        <f t="shared" si="28"/>
        <v>D</v>
      </c>
      <c r="BM37" s="93" t="str">
        <f t="shared" si="29"/>
        <v>B</v>
      </c>
      <c r="BN37" s="105"/>
      <c r="BO37" s="105"/>
      <c r="BP37" s="105"/>
      <c r="BQ37" s="51"/>
      <c r="BR37" s="105">
        <f>IF(OR($B37=0,$B37=""),"",IF(AND($E$3="Nursery"),'Marks Entry Nursery'!AJ36,IF(AND($E$3="LKG"),'Marks Entry LKG'!AJ36,IF(AND($E$3="UKG"),'Marks Entry UKG'!AJ36,""))))</f>
        <v>40</v>
      </c>
      <c r="BS37" s="105">
        <f>IF(OR($B37=0,$B37=""),"",IF(AND($E$3="Nursery"),'Marks Entry Nursery'!AK36,IF(AND($E$3="LKG"),'Marks Entry LKG'!AK36,IF(AND($E$3="UKG"),'Marks Entry UKG'!AK36,""))))</f>
        <v>0</v>
      </c>
      <c r="BT37" s="54">
        <f t="shared" si="30"/>
        <v>40</v>
      </c>
      <c r="BU37" s="51">
        <f t="shared" si="31"/>
        <v>40</v>
      </c>
      <c r="BV37" s="105">
        <f>IF(OR($B37=0,$B37=""),"",IF(AND($E$3="Nursery"),'Marks Entry Nursery'!AL36,IF(AND($E$3="LKG"),'Marks Entry LKG'!AL36,IF(AND($E$3="UKG"),'Marks Entry UKG'!AL36,""))))</f>
        <v>42</v>
      </c>
      <c r="BW37" s="105">
        <f>IF(OR($B37=0,$B37=""),"",IF(AND($E$3="Nursery"),'Marks Entry Nursery'!AM36,IF(AND($E$3="LKG"),'Marks Entry LKG'!AM36,IF(AND($E$3="UKG"),'Marks Entry UKG'!AM36,""))))</f>
        <v>0</v>
      </c>
      <c r="BX37" s="55">
        <f t="shared" si="32"/>
        <v>42</v>
      </c>
      <c r="BY37" s="51">
        <f t="shared" si="33"/>
        <v>82</v>
      </c>
      <c r="BZ37" s="89">
        <f t="shared" si="34"/>
        <v>0</v>
      </c>
      <c r="CA37" s="89">
        <f t="shared" si="35"/>
        <v>100</v>
      </c>
      <c r="CB37" s="89" t="str">
        <f t="shared" si="36"/>
        <v/>
      </c>
      <c r="CC37" s="89" t="str">
        <f t="shared" si="37"/>
        <v>P</v>
      </c>
      <c r="CD37" s="89" t="str">
        <f t="shared" si="38"/>
        <v>D</v>
      </c>
      <c r="CE37" s="93" t="str">
        <f t="shared" si="39"/>
        <v>B</v>
      </c>
      <c r="CF37" s="105">
        <f>IF(OR($B37=0,$B37=""),"",IF(AND($E$3="Nursery"),'Marks Entry Nursery'!AN36,IF(AND($E$3="LKG"),'Marks Entry LKG'!AN36,IF(AND($E$3="UKG"),'Marks Entry UKG'!AN36,""))))</f>
        <v>0</v>
      </c>
      <c r="CG37" s="105">
        <f>IF(OR($B37=0,$B37=""),"",IF(AND($E$3="Nursery"),'Marks Entry Nursery'!AO36,IF(AND($E$3="LKG"),'Marks Entry LKG'!AO36,IF(AND($E$3="UKG"),'Marks Entry UKG'!AO36,""))))</f>
        <v>0</v>
      </c>
      <c r="CH37" s="106">
        <f t="shared" si="40"/>
        <v>0</v>
      </c>
      <c r="CI37" s="107">
        <f t="shared" si="41"/>
        <v>0</v>
      </c>
      <c r="CJ37" s="107" t="str">
        <f t="shared" si="42"/>
        <v/>
      </c>
      <c r="CK37" s="107" t="str">
        <f t="shared" si="43"/>
        <v/>
      </c>
      <c r="CL37" s="92" t="str">
        <f t="shared" si="44"/>
        <v/>
      </c>
      <c r="CM37" s="105">
        <f>IF(OR($B37=0,$B37=""),"",IF(AND($E$3="Nursery"),'Marks Entry Nursery'!AP36,IF(AND($E$3="LKG"),'Marks Entry LKG'!AP36,IF(AND($E$3="UKG"),'Marks Entry UKG'!AP36,""))))</f>
        <v>0</v>
      </c>
      <c r="CN37" s="105">
        <f>IF(OR($B37=0,$B37=""),"",IF(AND($E$3="Nursery"),'Marks Entry Nursery'!AQ36,IF(AND($E$3="LKG"),'Marks Entry LKG'!AQ36,IF(AND($E$3="UKG"),'Marks Entry UKG'!AQ36,""))))</f>
        <v>0</v>
      </c>
      <c r="CO37" s="106">
        <f t="shared" si="45"/>
        <v>0</v>
      </c>
      <c r="CP37" s="107">
        <f t="shared" si="46"/>
        <v>0</v>
      </c>
      <c r="CQ37" s="107" t="str">
        <f t="shared" si="47"/>
        <v/>
      </c>
      <c r="CR37" s="107" t="str">
        <f t="shared" si="48"/>
        <v/>
      </c>
      <c r="CS37" s="92" t="str">
        <f t="shared" si="49"/>
        <v/>
      </c>
      <c r="CT37" s="105">
        <f>IF(OR($B37=0,$B37=""),"",IF(AND($E$3="Nursery"),'Marks Entry Nursery'!AR36,IF(AND($E$3="LKG"),'Marks Entry LKG'!AR36,IF(AND($E$3="UKG"),'Marks Entry UKG'!AR36,""))))</f>
        <v>0</v>
      </c>
      <c r="CU37" s="105">
        <f>IF(OR($B37=0,$B37=""),"",IF(AND($E$3="Nursery"),'Marks Entry Nursery'!AS36,IF(AND($E$3="LKG"),'Marks Entry LKG'!AS36,IF(AND($E$3="UKG"),'Marks Entry UKG'!AS36,""))))</f>
        <v>0</v>
      </c>
      <c r="CV37" s="106">
        <f t="shared" si="50"/>
        <v>0</v>
      </c>
      <c r="CW37" s="107">
        <f t="shared" si="51"/>
        <v>0</v>
      </c>
      <c r="CX37" s="107" t="str">
        <f t="shared" si="52"/>
        <v/>
      </c>
      <c r="CY37" s="107" t="str">
        <f t="shared" si="53"/>
        <v/>
      </c>
      <c r="CZ37" s="92" t="str">
        <f t="shared" si="54"/>
        <v/>
      </c>
      <c r="DA37" s="105">
        <f>IF(OR($B37=0,$B37=""),"",IF(AND($E$3="Nursery"),'Marks Entry Nursery'!AT36,IF(AND($E$3="LKG"),'Marks Entry LKG'!AT36,IF(AND($E$3="UKG"),'Marks Entry UKG'!AT36,""))))</f>
        <v>0</v>
      </c>
      <c r="DB37" s="105">
        <f>IF(OR($B37=0,$B37=""),"",IF(AND($E$3="Nursery"),'Marks Entry Nursery'!AU36,IF(AND($E$3="LKG"),'Marks Entry LKG'!AU36,IF(AND($E$3="UKG"),'Marks Entry UKG'!AU36,""))))</f>
        <v>0</v>
      </c>
      <c r="DC37" s="356">
        <f t="shared" si="55"/>
        <v>0</v>
      </c>
      <c r="DD37" s="93" t="str">
        <f t="shared" si="56"/>
        <v/>
      </c>
      <c r="DE37" s="105">
        <f>IF(OR($B37=0,$B37=""),"",IF(AND($E$3="Nursery"),'Marks Entry Nursery'!AV36,IF(AND($E$3="LKG"),'Marks Entry LKG'!AV36,IF(AND($E$3="UKG"),'Marks Entry UKG'!AV36,""))))</f>
        <v>0</v>
      </c>
      <c r="DF37" s="105">
        <f>IF(OR($B37=0,$B37=""),"",IF(AND($E$3="Nursery"),'Marks Entry Nursery'!AW36,IF(AND($E$3="LKG"),'Marks Entry LKG'!AW36,IF(AND($E$3="UKG"),'Marks Entry UKG'!AW36,""))))</f>
        <v>0</v>
      </c>
      <c r="DG37" s="356">
        <f t="shared" si="57"/>
        <v>0</v>
      </c>
      <c r="DH37" s="93" t="str">
        <f t="shared" si="58"/>
        <v/>
      </c>
      <c r="DI37" s="63">
        <f t="shared" si="59"/>
        <v>421</v>
      </c>
      <c r="DJ37" s="358">
        <f t="shared" si="60"/>
        <v>84.2</v>
      </c>
      <c r="DK37" s="67" t="str">
        <f t="shared" si="61"/>
        <v>I</v>
      </c>
      <c r="DL37" s="68">
        <f t="shared" si="62"/>
        <v>0.99999999999999756</v>
      </c>
      <c r="DM37" s="386" t="str">
        <f>IFERROR(IF(B37="NSO","NSO",IF(OR(D37="",G37="",F37="",B37="",DI37=0),"",IF('Master sheet'!$D$14="Hindi","कक्षोंन्नति","Promoted"))),"")</f>
        <v>कक्षोंन्नति</v>
      </c>
      <c r="DN37" s="42">
        <f>IF(OR(B37=0,B37=""),"",IF(AND($E$3="Nursery"),'Marks Entry Nursery'!AX36,IF(AND($E$3="LKG"),'Marks Entry LKG'!AX36,IF(AND($E$3="UKG"),'Marks Entry UKG'!AX36,""))))</f>
        <v>220</v>
      </c>
      <c r="DO37" s="42">
        <f>IF(OR(B37=0,B37=""),"",IF(AND($E$3="Nursery"),'Marks Entry Nursery'!AY36,IF(AND($E$3="LKG"),'Marks Entry LKG'!AY36,IF(AND($E$3="UKG"),'Marks Entry UKG'!AY36,""))))</f>
        <v>28</v>
      </c>
      <c r="DP37" s="213" t="str">
        <f t="shared" si="63"/>
        <v>B</v>
      </c>
      <c r="DQ37" s="43"/>
      <c r="DX37" s="44">
        <f>IF(AND($E$3="Nursery"),'Marks Entry Nursery'!I36,IF(AND($E$3="LKG"),'Marks Entry LKG'!I36,IF(AND($E$3="UKG"),'Marks Entry UKG'!I36,"")))</f>
        <v>330</v>
      </c>
    </row>
    <row r="38" spans="1:128" ht="18.95" customHeight="1">
      <c r="A38" s="56">
        <v>31</v>
      </c>
      <c r="B38" s="260" t="str">
        <f>IF(OR(DX38=0,DX38=""),"",IF(AND($E$3="Nursery"),'Marks Entry Nursery'!I37,IF(AND($E$3="LKG"),'Marks Entry LKG'!I37,IF(AND($E$3="UKG"),'Marks Entry UKG'!I37,""))))</f>
        <v/>
      </c>
      <c r="C38" s="57" t="str">
        <f>IF(OR($B38=0,$B38=""),"",IF(AND($E$3="Nursery"),'Marks Entry Nursery'!B37,IF(AND($E$3="LKG"),'Marks Entry LKG'!B37,IF(AND($E$3="UKG"),'Marks Entry UKG'!B37,""))))</f>
        <v/>
      </c>
      <c r="D38" s="57" t="str">
        <f>IF(OR($B38=0,$B38=""),"",IF(AND($E$3="Nursery"),'Marks Entry Nursery'!C37,IF(AND($E$3="LKG"),'Marks Entry LKG'!C37,IF(AND($E$3="UKG"),'Marks Entry UKG'!C37,""))))</f>
        <v/>
      </c>
      <c r="E38" s="401" t="str">
        <f>IF(OR(B38=0,B38=""),"",IF(AND($E$3="Nursery"),'Marks Entry Nursery'!E37,IF(AND($E$3="LKG"),'Marks Entry LKG'!E37,IF(AND($E$3="UKG"),'Marks Entry UKG'!E37,""))))</f>
        <v/>
      </c>
      <c r="F38" s="259" t="str">
        <f>IF(OR(B38=0,B38=""),"",IF(AND($E$3="Nursery"),'Marks Entry Nursery'!D37,IF(AND($E$3="LKG"),'Marks Entry LKG'!D37,IF(AND($E$3="UKG"),'Marks Entry UKG'!D37,""))))</f>
        <v/>
      </c>
      <c r="G38" s="406" t="str">
        <f>IF(OR($B38=0,$B38=""),"",IF(AND($E$3="Nursery"),'Marks Entry Nursery'!F37,IF(AND($E$3="LKG"),'Marks Entry LKG'!F37,IF(AND($E$3="UKG"),'Marks Entry UKG'!F37,""))))</f>
        <v/>
      </c>
      <c r="H38" s="406" t="str">
        <f>IF(OR($B38=0,$B38=""),"",IF(AND($E$3="Nursery"),'Marks Entry Nursery'!G37,IF(AND($E$3="LKG"),'Marks Entry LKG'!G37,IF(AND($E$3="UKG"),'Marks Entry UKG'!G37,""))))</f>
        <v/>
      </c>
      <c r="I38" s="406" t="str">
        <f>IF(OR($B38=0,$B38=""),"",IF(AND($E$3="Nursery"),'Marks Entry Nursery'!H37,IF(AND($E$3="LKG"),'Marks Entry LKG'!H37,IF(AND($E$3="UKG"),'Marks Entry UKG'!H37,""))))</f>
        <v/>
      </c>
      <c r="J38" s="228" t="str">
        <f>IF(OR($B38=0,$B38=""),"",IF(AND($E$3="Nursery"),'Marks Entry Nursery'!J37,IF(AND($E$3="LKG"),'Marks Entry LKG'!J37,IF(AND($E$3="UKG"),'Marks Entry UKG'!J37,""))))</f>
        <v/>
      </c>
      <c r="K38" s="228" t="str">
        <f>IF(OR($B38=0,$B38=""),"",IF(AND($E$3="Nursery"),'Marks Entry Nursery'!K37,IF(AND($E$3="LKG"),'Marks Entry LKG'!K37,IF(AND($E$3="UKG"),'Marks Entry UKG'!K37,""))))</f>
        <v/>
      </c>
      <c r="L38" s="105"/>
      <c r="M38" s="105"/>
      <c r="N38" s="105"/>
      <c r="O38" s="51"/>
      <c r="P38" s="105" t="str">
        <f>IF(OR($B38=0,$B38=""),"",IF(AND($E$3="Nursery"),'Marks Entry Nursery'!O37,IF(AND($E$3="LKG"),'Marks Entry LKG'!O37,IF(AND($E$3="UKG"),'Marks Entry UKG'!O37,""))))</f>
        <v/>
      </c>
      <c r="Q38" s="105" t="str">
        <f>IF(OR($B38=0,$B38=""),"",IF(AND($E$3="Nursery"),'Marks Entry Nursery'!P37,IF(AND($E$3="LKG"),'Marks Entry LKG'!P37,IF(AND($E$3="UKG"),'Marks Entry UKG'!P37,""))))</f>
        <v/>
      </c>
      <c r="R38" s="54" t="str">
        <f t="shared" si="0"/>
        <v/>
      </c>
      <c r="S38" s="51">
        <f t="shared" si="1"/>
        <v>0</v>
      </c>
      <c r="T38" s="105" t="str">
        <f>IF(OR($B38=0,$B38=""),"",IF(AND($E$3="Nursery"),'Marks Entry Nursery'!Q37,IF(AND($E$3="LKG"),'Marks Entry LKG'!Q37,IF(AND($E$3="UKG"),'Marks Entry UKG'!Q37,""))))</f>
        <v/>
      </c>
      <c r="U38" s="105" t="str">
        <f>IF(OR($B38=0,$B38=""),"",IF(AND($E$3="Nursery"),'Marks Entry Nursery'!R37,IF(AND($E$3="LKG"),'Marks Entry LKG'!R37,IF(AND($E$3="UKG"),'Marks Entry UKG'!R37,""))))</f>
        <v/>
      </c>
      <c r="V38" s="55" t="str">
        <f t="shared" si="2"/>
        <v/>
      </c>
      <c r="W38" s="51" t="str">
        <f t="shared" si="3"/>
        <v/>
      </c>
      <c r="X38" s="89">
        <f t="shared" si="4"/>
        <v>0</v>
      </c>
      <c r="Y38" s="89" t="str">
        <f t="shared" si="5"/>
        <v/>
      </c>
      <c r="Z38" s="89" t="str">
        <f t="shared" si="6"/>
        <v/>
      </c>
      <c r="AA38" s="89" t="str">
        <f t="shared" si="7"/>
        <v/>
      </c>
      <c r="AB38" s="89" t="str">
        <f t="shared" si="8"/>
        <v/>
      </c>
      <c r="AC38" s="93" t="str">
        <f t="shared" si="9"/>
        <v/>
      </c>
      <c r="AD38" s="105"/>
      <c r="AE38" s="105"/>
      <c r="AF38" s="105"/>
      <c r="AG38" s="51"/>
      <c r="AH38" s="105" t="str">
        <f>IF(OR($B38=0,$B38=""),"",IF(AND($E$3="Nursery"),'Marks Entry Nursery'!V37,IF(AND($E$3="LKG"),'Marks Entry LKG'!V37,IF(AND($E$3="UKG"),'Marks Entry UKG'!V37,""))))</f>
        <v/>
      </c>
      <c r="AI38" s="105" t="str">
        <f>IF(OR($B38=0,$B38=""),"",IF(AND($E$3="Nursery"),'Marks Entry Nursery'!W37,IF(AND($E$3="LKG"),'Marks Entry LKG'!W37,IF(AND($E$3="UKG"),'Marks Entry UKG'!W37,""))))</f>
        <v/>
      </c>
      <c r="AJ38" s="54" t="str">
        <f t="shared" si="10"/>
        <v/>
      </c>
      <c r="AK38" s="51">
        <f t="shared" si="11"/>
        <v>0</v>
      </c>
      <c r="AL38" s="105" t="str">
        <f>IF(OR($B38=0,$B38=""),"",IF(AND($E$3="Nursery"),'Marks Entry Nursery'!X37,IF(AND($E$3="LKG"),'Marks Entry LKG'!X37,IF(AND($E$3="UKG"),'Marks Entry UKG'!X37,""))))</f>
        <v/>
      </c>
      <c r="AM38" s="105" t="str">
        <f>IF(OR($B38=0,$B38=""),"",IF(AND($E$3="Nursery"),'Marks Entry Nursery'!Y37,IF(AND($E$3="LKG"),'Marks Entry LKG'!Y37,IF(AND($E$3="UKG"),'Marks Entry UKG'!Y37,""))))</f>
        <v/>
      </c>
      <c r="AN38" s="55" t="str">
        <f t="shared" si="12"/>
        <v/>
      </c>
      <c r="AO38" s="51" t="str">
        <f t="shared" si="13"/>
        <v/>
      </c>
      <c r="AP38" s="89">
        <f t="shared" si="14"/>
        <v>0</v>
      </c>
      <c r="AQ38" s="89" t="str">
        <f t="shared" si="15"/>
        <v/>
      </c>
      <c r="AR38" s="89" t="str">
        <f t="shared" si="16"/>
        <v/>
      </c>
      <c r="AS38" s="89" t="str">
        <f t="shared" si="17"/>
        <v/>
      </c>
      <c r="AT38" s="89" t="str">
        <f t="shared" si="18"/>
        <v/>
      </c>
      <c r="AU38" s="93" t="str">
        <f t="shared" si="19"/>
        <v/>
      </c>
      <c r="AV38" s="105"/>
      <c r="AW38" s="105"/>
      <c r="AX38" s="105"/>
      <c r="AY38" s="51"/>
      <c r="AZ38" s="105" t="str">
        <f>IF(OR($B38=0,$B38=""),"",IF(AND($E$3="Nursery"),'Marks Entry Nursery'!AC37,IF(AND($E$3="LKG"),'Marks Entry LKG'!AC37,IF(AND($E$3="UKG"),'Marks Entry UKG'!AC37,""))))</f>
        <v/>
      </c>
      <c r="BA38" s="105" t="str">
        <f>IF(OR($B38=0,$B38=""),"",IF(AND($E$3="Nursery"),'Marks Entry Nursery'!AD37,IF(AND($E$3="LKG"),'Marks Entry LKG'!AD37,IF(AND($E$3="UKG"),'Marks Entry UKG'!AD37,""))))</f>
        <v/>
      </c>
      <c r="BB38" s="54" t="str">
        <f t="shared" si="20"/>
        <v/>
      </c>
      <c r="BC38" s="51">
        <f t="shared" si="21"/>
        <v>0</v>
      </c>
      <c r="BD38" s="105" t="str">
        <f>IF(OR($B38=0,$B38=""),"",IF(AND($E$3="Nursery"),'Marks Entry Nursery'!AE37,IF(AND($E$3="LKG"),'Marks Entry LKG'!AE37,IF(AND($E$3="UKG"),'Marks Entry UKG'!AE37,""))))</f>
        <v/>
      </c>
      <c r="BE38" s="105" t="str">
        <f>IF(OR($B38=0,$B38=""),"",IF(AND($E$3="Nursery"),'Marks Entry Nursery'!AF37,IF(AND($E$3="LKG"),'Marks Entry LKG'!AF37,IF(AND($E$3="UKG"),'Marks Entry UKG'!AF37,""))))</f>
        <v/>
      </c>
      <c r="BF38" s="55" t="str">
        <f t="shared" si="22"/>
        <v/>
      </c>
      <c r="BG38" s="51" t="str">
        <f t="shared" si="23"/>
        <v/>
      </c>
      <c r="BH38" s="89">
        <f t="shared" si="24"/>
        <v>0</v>
      </c>
      <c r="BI38" s="89" t="str">
        <f t="shared" si="25"/>
        <v/>
      </c>
      <c r="BJ38" s="89" t="str">
        <f t="shared" si="26"/>
        <v/>
      </c>
      <c r="BK38" s="89" t="str">
        <f t="shared" si="27"/>
        <v/>
      </c>
      <c r="BL38" s="89" t="str">
        <f t="shared" si="28"/>
        <v/>
      </c>
      <c r="BM38" s="93" t="str">
        <f t="shared" si="29"/>
        <v/>
      </c>
      <c r="BN38" s="105"/>
      <c r="BO38" s="105"/>
      <c r="BP38" s="105"/>
      <c r="BQ38" s="51"/>
      <c r="BR38" s="105" t="str">
        <f>IF(OR($B38=0,$B38=""),"",IF(AND($E$3="Nursery"),'Marks Entry Nursery'!AJ37,IF(AND($E$3="LKG"),'Marks Entry LKG'!AJ37,IF(AND($E$3="UKG"),'Marks Entry UKG'!AJ37,""))))</f>
        <v/>
      </c>
      <c r="BS38" s="105" t="str">
        <f>IF(OR($B38=0,$B38=""),"",IF(AND($E$3="Nursery"),'Marks Entry Nursery'!AK37,IF(AND($E$3="LKG"),'Marks Entry LKG'!AK37,IF(AND($E$3="UKG"),'Marks Entry UKG'!AK37,""))))</f>
        <v/>
      </c>
      <c r="BT38" s="54" t="str">
        <f t="shared" si="30"/>
        <v/>
      </c>
      <c r="BU38" s="51">
        <f t="shared" si="31"/>
        <v>0</v>
      </c>
      <c r="BV38" s="105" t="str">
        <f>IF(OR($B38=0,$B38=""),"",IF(AND($E$3="Nursery"),'Marks Entry Nursery'!AL37,IF(AND($E$3="LKG"),'Marks Entry LKG'!AL37,IF(AND($E$3="UKG"),'Marks Entry UKG'!AL37,""))))</f>
        <v/>
      </c>
      <c r="BW38" s="105" t="str">
        <f>IF(OR($B38=0,$B38=""),"",IF(AND($E$3="Nursery"),'Marks Entry Nursery'!AM37,IF(AND($E$3="LKG"),'Marks Entry LKG'!AM37,IF(AND($E$3="UKG"),'Marks Entry UKG'!AM37,""))))</f>
        <v/>
      </c>
      <c r="BX38" s="55" t="str">
        <f t="shared" si="32"/>
        <v/>
      </c>
      <c r="BY38" s="51" t="str">
        <f t="shared" si="33"/>
        <v/>
      </c>
      <c r="BZ38" s="89">
        <f t="shared" si="34"/>
        <v>0</v>
      </c>
      <c r="CA38" s="89" t="str">
        <f t="shared" si="35"/>
        <v/>
      </c>
      <c r="CB38" s="89" t="str">
        <f t="shared" si="36"/>
        <v/>
      </c>
      <c r="CC38" s="89" t="str">
        <f t="shared" si="37"/>
        <v/>
      </c>
      <c r="CD38" s="89" t="str">
        <f t="shared" si="38"/>
        <v/>
      </c>
      <c r="CE38" s="93" t="str">
        <f t="shared" si="39"/>
        <v/>
      </c>
      <c r="CF38" s="105" t="str">
        <f>IF(OR($B38=0,$B38=""),"",IF(AND($E$3="Nursery"),'Marks Entry Nursery'!AN37,IF(AND($E$3="LKG"),'Marks Entry LKG'!AN37,IF(AND($E$3="UKG"),'Marks Entry UKG'!AN37,""))))</f>
        <v/>
      </c>
      <c r="CG38" s="105" t="str">
        <f>IF(OR($B38=0,$B38=""),"",IF(AND($E$3="Nursery"),'Marks Entry Nursery'!AO37,IF(AND($E$3="LKG"),'Marks Entry LKG'!AO37,IF(AND($E$3="UKG"),'Marks Entry UKG'!AO37,""))))</f>
        <v/>
      </c>
      <c r="CH38" s="106" t="str">
        <f t="shared" si="40"/>
        <v/>
      </c>
      <c r="CI38" s="107">
        <f t="shared" si="41"/>
        <v>0</v>
      </c>
      <c r="CJ38" s="107" t="str">
        <f t="shared" si="42"/>
        <v/>
      </c>
      <c r="CK38" s="107" t="str">
        <f t="shared" si="43"/>
        <v/>
      </c>
      <c r="CL38" s="92" t="str">
        <f t="shared" si="44"/>
        <v/>
      </c>
      <c r="CM38" s="105" t="str">
        <f>IF(OR($B38=0,$B38=""),"",IF(AND($E$3="Nursery"),'Marks Entry Nursery'!AP37,IF(AND($E$3="LKG"),'Marks Entry LKG'!AP37,IF(AND($E$3="UKG"),'Marks Entry UKG'!AP37,""))))</f>
        <v/>
      </c>
      <c r="CN38" s="105" t="str">
        <f>IF(OR($B38=0,$B38=""),"",IF(AND($E$3="Nursery"),'Marks Entry Nursery'!AQ37,IF(AND($E$3="LKG"),'Marks Entry LKG'!AQ37,IF(AND($E$3="UKG"),'Marks Entry UKG'!AQ37,""))))</f>
        <v/>
      </c>
      <c r="CO38" s="106" t="str">
        <f t="shared" si="45"/>
        <v/>
      </c>
      <c r="CP38" s="107">
        <f t="shared" si="46"/>
        <v>0</v>
      </c>
      <c r="CQ38" s="107" t="str">
        <f t="shared" si="47"/>
        <v/>
      </c>
      <c r="CR38" s="107" t="str">
        <f t="shared" si="48"/>
        <v/>
      </c>
      <c r="CS38" s="92" t="str">
        <f t="shared" si="49"/>
        <v/>
      </c>
      <c r="CT38" s="105" t="str">
        <f>IF(OR($B38=0,$B38=""),"",IF(AND($E$3="Nursery"),'Marks Entry Nursery'!AR37,IF(AND($E$3="LKG"),'Marks Entry LKG'!AR37,IF(AND($E$3="UKG"),'Marks Entry UKG'!AR37,""))))</f>
        <v/>
      </c>
      <c r="CU38" s="105" t="str">
        <f>IF(OR($B38=0,$B38=""),"",IF(AND($E$3="Nursery"),'Marks Entry Nursery'!AS37,IF(AND($E$3="LKG"),'Marks Entry LKG'!AS37,IF(AND($E$3="UKG"),'Marks Entry UKG'!AS37,""))))</f>
        <v/>
      </c>
      <c r="CV38" s="106" t="str">
        <f t="shared" si="50"/>
        <v/>
      </c>
      <c r="CW38" s="107">
        <f t="shared" si="51"/>
        <v>0</v>
      </c>
      <c r="CX38" s="107" t="str">
        <f t="shared" si="52"/>
        <v/>
      </c>
      <c r="CY38" s="107" t="str">
        <f t="shared" si="53"/>
        <v/>
      </c>
      <c r="CZ38" s="92" t="str">
        <f t="shared" si="54"/>
        <v/>
      </c>
      <c r="DA38" s="105" t="str">
        <f>IF(OR($B38=0,$B38=""),"",IF(AND($E$3="Nursery"),'Marks Entry Nursery'!AT37,IF(AND($E$3="LKG"),'Marks Entry LKG'!AT37,IF(AND($E$3="UKG"),'Marks Entry UKG'!AT37,""))))</f>
        <v/>
      </c>
      <c r="DB38" s="105" t="str">
        <f>IF(OR($B38=0,$B38=""),"",IF(AND($E$3="Nursery"),'Marks Entry Nursery'!AU37,IF(AND($E$3="LKG"),'Marks Entry LKG'!AU37,IF(AND($E$3="UKG"),'Marks Entry UKG'!AU37,""))))</f>
        <v/>
      </c>
      <c r="DC38" s="356" t="str">
        <f t="shared" si="55"/>
        <v/>
      </c>
      <c r="DD38" s="93" t="str">
        <f t="shared" si="56"/>
        <v/>
      </c>
      <c r="DE38" s="105" t="str">
        <f>IF(OR($B38=0,$B38=""),"",IF(AND($E$3="Nursery"),'Marks Entry Nursery'!AV37,IF(AND($E$3="LKG"),'Marks Entry LKG'!AV37,IF(AND($E$3="UKG"),'Marks Entry UKG'!AV37,""))))</f>
        <v/>
      </c>
      <c r="DF38" s="105" t="str">
        <f>IF(OR($B38=0,$B38=""),"",IF(AND($E$3="Nursery"),'Marks Entry Nursery'!AW37,IF(AND($E$3="LKG"),'Marks Entry LKG'!AW37,IF(AND($E$3="UKG"),'Marks Entry UKG'!AW37,""))))</f>
        <v/>
      </c>
      <c r="DG38" s="356" t="str">
        <f t="shared" si="57"/>
        <v/>
      </c>
      <c r="DH38" s="93" t="str">
        <f t="shared" si="58"/>
        <v/>
      </c>
      <c r="DI38" s="63" t="str">
        <f t="shared" si="59"/>
        <v/>
      </c>
      <c r="DJ38" s="358" t="str">
        <f t="shared" si="60"/>
        <v/>
      </c>
      <c r="DK38" s="67" t="str">
        <f t="shared" si="61"/>
        <v/>
      </c>
      <c r="DL38" s="68" t="str">
        <f t="shared" si="62"/>
        <v/>
      </c>
      <c r="DM38" s="386" t="str">
        <f>IFERROR(IF(B38="NSO","NSO",IF(OR(D38="",G38="",F38="",B38="",DI38=0),"",IF('Master sheet'!$D$14="Hindi","कक्षोंन्नति","Promoted"))),"")</f>
        <v/>
      </c>
      <c r="DN38" s="42" t="str">
        <f>IF(OR(B38=0,B38=""),"",IF(AND($E$3="Nursery"),'Marks Entry Nursery'!AX37,IF(AND($E$3="LKG"),'Marks Entry LKG'!AX37,IF(AND($E$3="UKG"),'Marks Entry UKG'!AX37,""))))</f>
        <v/>
      </c>
      <c r="DO38" s="42" t="str">
        <f>IF(OR(B38=0,B38=""),"",IF(AND($E$3="Nursery"),'Marks Entry Nursery'!AY37,IF(AND($E$3="LKG"),'Marks Entry LKG'!AY37,IF(AND($E$3="UKG"),'Marks Entry UKG'!AY37,""))))</f>
        <v/>
      </c>
      <c r="DP38" s="213" t="str">
        <f t="shared" si="63"/>
        <v/>
      </c>
      <c r="DQ38" s="43"/>
      <c r="DX38" s="44">
        <f>IF(AND($E$3="Nursery"),'Marks Entry Nursery'!I37,IF(AND($E$3="LKG"),'Marks Entry LKG'!I37,IF(AND($E$3="UKG"),'Marks Entry UKG'!I37,"")))</f>
        <v>0</v>
      </c>
    </row>
    <row r="39" spans="1:128" ht="18.95" customHeight="1">
      <c r="A39" s="56">
        <v>32</v>
      </c>
      <c r="B39" s="260" t="str">
        <f>IF(OR(DX39=0,DX39=""),"",IF(AND($E$3="Nursery"),'Marks Entry Nursery'!I38,IF(AND($E$3="LKG"),'Marks Entry LKG'!I38,IF(AND($E$3="UKG"),'Marks Entry UKG'!I38,""))))</f>
        <v/>
      </c>
      <c r="C39" s="57" t="str">
        <f>IF(OR($B39=0,$B39=""),"",IF(AND($E$3="Nursery"),'Marks Entry Nursery'!B38,IF(AND($E$3="LKG"),'Marks Entry LKG'!B38,IF(AND($E$3="UKG"),'Marks Entry UKG'!B38,""))))</f>
        <v/>
      </c>
      <c r="D39" s="57" t="str">
        <f>IF(OR($B39=0,$B39=""),"",IF(AND($E$3="Nursery"),'Marks Entry Nursery'!C38,IF(AND($E$3="LKG"),'Marks Entry LKG'!C38,IF(AND($E$3="UKG"),'Marks Entry UKG'!C38,""))))</f>
        <v/>
      </c>
      <c r="E39" s="401" t="str">
        <f>IF(OR(B39=0,B39=""),"",IF(AND($E$3="Nursery"),'Marks Entry Nursery'!E38,IF(AND($E$3="LKG"),'Marks Entry LKG'!E38,IF(AND($E$3="UKG"),'Marks Entry UKG'!E38,""))))</f>
        <v/>
      </c>
      <c r="F39" s="259" t="str">
        <f>IF(OR(B39=0,B39=""),"",IF(AND($E$3="Nursery"),'Marks Entry Nursery'!D38,IF(AND($E$3="LKG"),'Marks Entry LKG'!D38,IF(AND($E$3="UKG"),'Marks Entry UKG'!D38,""))))</f>
        <v/>
      </c>
      <c r="G39" s="406" t="str">
        <f>IF(OR($B39=0,$B39=""),"",IF(AND($E$3="Nursery"),'Marks Entry Nursery'!F38,IF(AND($E$3="LKG"),'Marks Entry LKG'!F38,IF(AND($E$3="UKG"),'Marks Entry UKG'!F38,""))))</f>
        <v/>
      </c>
      <c r="H39" s="406" t="str">
        <f>IF(OR($B39=0,$B39=""),"",IF(AND($E$3="Nursery"),'Marks Entry Nursery'!G38,IF(AND($E$3="LKG"),'Marks Entry LKG'!G38,IF(AND($E$3="UKG"),'Marks Entry UKG'!G38,""))))</f>
        <v/>
      </c>
      <c r="I39" s="406" t="str">
        <f>IF(OR($B39=0,$B39=""),"",IF(AND($E$3="Nursery"),'Marks Entry Nursery'!H38,IF(AND($E$3="LKG"),'Marks Entry LKG'!H38,IF(AND($E$3="UKG"),'Marks Entry UKG'!H38,""))))</f>
        <v/>
      </c>
      <c r="J39" s="228" t="str">
        <f>IF(OR($B39=0,$B39=""),"",IF(AND($E$3="Nursery"),'Marks Entry Nursery'!J38,IF(AND($E$3="LKG"),'Marks Entry LKG'!J38,IF(AND($E$3="UKG"),'Marks Entry UKG'!J38,""))))</f>
        <v/>
      </c>
      <c r="K39" s="228" t="str">
        <f>IF(OR($B39=0,$B39=""),"",IF(AND($E$3="Nursery"),'Marks Entry Nursery'!K38,IF(AND($E$3="LKG"),'Marks Entry LKG'!K38,IF(AND($E$3="UKG"),'Marks Entry UKG'!K38,""))))</f>
        <v/>
      </c>
      <c r="L39" s="105"/>
      <c r="M39" s="105"/>
      <c r="N39" s="105"/>
      <c r="O39" s="51"/>
      <c r="P39" s="105" t="str">
        <f>IF(OR($B39=0,$B39=""),"",IF(AND($E$3="Nursery"),'Marks Entry Nursery'!O38,IF(AND($E$3="LKG"),'Marks Entry LKG'!O38,IF(AND($E$3="UKG"),'Marks Entry UKG'!O38,""))))</f>
        <v/>
      </c>
      <c r="Q39" s="105" t="str">
        <f>IF(OR($B39=0,$B39=""),"",IF(AND($E$3="Nursery"),'Marks Entry Nursery'!P38,IF(AND($E$3="LKG"),'Marks Entry LKG'!P38,IF(AND($E$3="UKG"),'Marks Entry UKG'!P38,""))))</f>
        <v/>
      </c>
      <c r="R39" s="54" t="str">
        <f t="shared" si="0"/>
        <v/>
      </c>
      <c r="S39" s="51">
        <f t="shared" si="1"/>
        <v>0</v>
      </c>
      <c r="T39" s="105" t="str">
        <f>IF(OR($B39=0,$B39=""),"",IF(AND($E$3="Nursery"),'Marks Entry Nursery'!Q38,IF(AND($E$3="LKG"),'Marks Entry LKG'!Q38,IF(AND($E$3="UKG"),'Marks Entry UKG'!Q38,""))))</f>
        <v/>
      </c>
      <c r="U39" s="105" t="str">
        <f>IF(OR($B39=0,$B39=""),"",IF(AND($E$3="Nursery"),'Marks Entry Nursery'!R38,IF(AND($E$3="LKG"),'Marks Entry LKG'!R38,IF(AND($E$3="UKG"),'Marks Entry UKG'!R38,""))))</f>
        <v/>
      </c>
      <c r="V39" s="55" t="str">
        <f t="shared" si="2"/>
        <v/>
      </c>
      <c r="W39" s="51" t="str">
        <f t="shared" si="3"/>
        <v/>
      </c>
      <c r="X39" s="89">
        <f t="shared" si="4"/>
        <v>0</v>
      </c>
      <c r="Y39" s="89" t="str">
        <f t="shared" si="5"/>
        <v/>
      </c>
      <c r="Z39" s="89" t="str">
        <f t="shared" si="6"/>
        <v/>
      </c>
      <c r="AA39" s="89" t="str">
        <f t="shared" si="7"/>
        <v/>
      </c>
      <c r="AB39" s="89" t="str">
        <f t="shared" si="8"/>
        <v/>
      </c>
      <c r="AC39" s="93" t="str">
        <f t="shared" si="9"/>
        <v/>
      </c>
      <c r="AD39" s="105"/>
      <c r="AE39" s="105"/>
      <c r="AF39" s="105"/>
      <c r="AG39" s="51"/>
      <c r="AH39" s="105" t="str">
        <f>IF(OR($B39=0,$B39=""),"",IF(AND($E$3="Nursery"),'Marks Entry Nursery'!V38,IF(AND($E$3="LKG"),'Marks Entry LKG'!V38,IF(AND($E$3="UKG"),'Marks Entry UKG'!V38,""))))</f>
        <v/>
      </c>
      <c r="AI39" s="105" t="str">
        <f>IF(OR($B39=0,$B39=""),"",IF(AND($E$3="Nursery"),'Marks Entry Nursery'!W38,IF(AND($E$3="LKG"),'Marks Entry LKG'!W38,IF(AND($E$3="UKG"),'Marks Entry UKG'!W38,""))))</f>
        <v/>
      </c>
      <c r="AJ39" s="54" t="str">
        <f t="shared" si="10"/>
        <v/>
      </c>
      <c r="AK39" s="51">
        <f t="shared" si="11"/>
        <v>0</v>
      </c>
      <c r="AL39" s="105" t="str">
        <f>IF(OR($B39=0,$B39=""),"",IF(AND($E$3="Nursery"),'Marks Entry Nursery'!X38,IF(AND($E$3="LKG"),'Marks Entry LKG'!X38,IF(AND($E$3="UKG"),'Marks Entry UKG'!X38,""))))</f>
        <v/>
      </c>
      <c r="AM39" s="105" t="str">
        <f>IF(OR($B39=0,$B39=""),"",IF(AND($E$3="Nursery"),'Marks Entry Nursery'!Y38,IF(AND($E$3="LKG"),'Marks Entry LKG'!Y38,IF(AND($E$3="UKG"),'Marks Entry UKG'!Y38,""))))</f>
        <v/>
      </c>
      <c r="AN39" s="55" t="str">
        <f t="shared" si="12"/>
        <v/>
      </c>
      <c r="AO39" s="51" t="str">
        <f t="shared" si="13"/>
        <v/>
      </c>
      <c r="AP39" s="89">
        <f t="shared" si="14"/>
        <v>0</v>
      </c>
      <c r="AQ39" s="89" t="str">
        <f t="shared" si="15"/>
        <v/>
      </c>
      <c r="AR39" s="89" t="str">
        <f t="shared" si="16"/>
        <v/>
      </c>
      <c r="AS39" s="89" t="str">
        <f t="shared" si="17"/>
        <v/>
      </c>
      <c r="AT39" s="89" t="str">
        <f t="shared" si="18"/>
        <v/>
      </c>
      <c r="AU39" s="93" t="str">
        <f t="shared" si="19"/>
        <v/>
      </c>
      <c r="AV39" s="105"/>
      <c r="AW39" s="105"/>
      <c r="AX39" s="105"/>
      <c r="AY39" s="51"/>
      <c r="AZ39" s="105" t="str">
        <f>IF(OR($B39=0,$B39=""),"",IF(AND($E$3="Nursery"),'Marks Entry Nursery'!AC38,IF(AND($E$3="LKG"),'Marks Entry LKG'!AC38,IF(AND($E$3="UKG"),'Marks Entry UKG'!AC38,""))))</f>
        <v/>
      </c>
      <c r="BA39" s="105" t="str">
        <f>IF(OR($B39=0,$B39=""),"",IF(AND($E$3="Nursery"),'Marks Entry Nursery'!AD38,IF(AND($E$3="LKG"),'Marks Entry LKG'!AD38,IF(AND($E$3="UKG"),'Marks Entry UKG'!AD38,""))))</f>
        <v/>
      </c>
      <c r="BB39" s="54" t="str">
        <f t="shared" si="20"/>
        <v/>
      </c>
      <c r="BC39" s="51">
        <f t="shared" si="21"/>
        <v>0</v>
      </c>
      <c r="BD39" s="105" t="str">
        <f>IF(OR($B39=0,$B39=""),"",IF(AND($E$3="Nursery"),'Marks Entry Nursery'!AE38,IF(AND($E$3="LKG"),'Marks Entry LKG'!AE38,IF(AND($E$3="UKG"),'Marks Entry UKG'!AE38,""))))</f>
        <v/>
      </c>
      <c r="BE39" s="105" t="str">
        <f>IF(OR($B39=0,$B39=""),"",IF(AND($E$3="Nursery"),'Marks Entry Nursery'!AF38,IF(AND($E$3="LKG"),'Marks Entry LKG'!AF38,IF(AND($E$3="UKG"),'Marks Entry UKG'!AF38,""))))</f>
        <v/>
      </c>
      <c r="BF39" s="55" t="str">
        <f t="shared" si="22"/>
        <v/>
      </c>
      <c r="BG39" s="51" t="str">
        <f t="shared" si="23"/>
        <v/>
      </c>
      <c r="BH39" s="89">
        <f t="shared" si="24"/>
        <v>0</v>
      </c>
      <c r="BI39" s="89" t="str">
        <f t="shared" si="25"/>
        <v/>
      </c>
      <c r="BJ39" s="89" t="str">
        <f t="shared" si="26"/>
        <v/>
      </c>
      <c r="BK39" s="89" t="str">
        <f t="shared" si="27"/>
        <v/>
      </c>
      <c r="BL39" s="89" t="str">
        <f t="shared" si="28"/>
        <v/>
      </c>
      <c r="BM39" s="93" t="str">
        <f t="shared" si="29"/>
        <v/>
      </c>
      <c r="BN39" s="105"/>
      <c r="BO39" s="105"/>
      <c r="BP39" s="105"/>
      <c r="BQ39" s="51"/>
      <c r="BR39" s="105" t="str">
        <f>IF(OR($B39=0,$B39=""),"",IF(AND($E$3="Nursery"),'Marks Entry Nursery'!AJ38,IF(AND($E$3="LKG"),'Marks Entry LKG'!AJ38,IF(AND($E$3="UKG"),'Marks Entry UKG'!AJ38,""))))</f>
        <v/>
      </c>
      <c r="BS39" s="105" t="str">
        <f>IF(OR($B39=0,$B39=""),"",IF(AND($E$3="Nursery"),'Marks Entry Nursery'!AK38,IF(AND($E$3="LKG"),'Marks Entry LKG'!AK38,IF(AND($E$3="UKG"),'Marks Entry UKG'!AK38,""))))</f>
        <v/>
      </c>
      <c r="BT39" s="54" t="str">
        <f t="shared" si="30"/>
        <v/>
      </c>
      <c r="BU39" s="51">
        <f t="shared" si="31"/>
        <v>0</v>
      </c>
      <c r="BV39" s="105" t="str">
        <f>IF(OR($B39=0,$B39=""),"",IF(AND($E$3="Nursery"),'Marks Entry Nursery'!AL38,IF(AND($E$3="LKG"),'Marks Entry LKG'!AL38,IF(AND($E$3="UKG"),'Marks Entry UKG'!AL38,""))))</f>
        <v/>
      </c>
      <c r="BW39" s="105" t="str">
        <f>IF(OR($B39=0,$B39=""),"",IF(AND($E$3="Nursery"),'Marks Entry Nursery'!AM38,IF(AND($E$3="LKG"),'Marks Entry LKG'!AM38,IF(AND($E$3="UKG"),'Marks Entry UKG'!AM38,""))))</f>
        <v/>
      </c>
      <c r="BX39" s="55" t="str">
        <f t="shared" si="32"/>
        <v/>
      </c>
      <c r="BY39" s="51" t="str">
        <f t="shared" si="33"/>
        <v/>
      </c>
      <c r="BZ39" s="89">
        <f t="shared" si="34"/>
        <v>0</v>
      </c>
      <c r="CA39" s="89" t="str">
        <f t="shared" si="35"/>
        <v/>
      </c>
      <c r="CB39" s="89" t="str">
        <f t="shared" si="36"/>
        <v/>
      </c>
      <c r="CC39" s="89" t="str">
        <f t="shared" si="37"/>
        <v/>
      </c>
      <c r="CD39" s="89" t="str">
        <f t="shared" si="38"/>
        <v/>
      </c>
      <c r="CE39" s="93" t="str">
        <f t="shared" si="39"/>
        <v/>
      </c>
      <c r="CF39" s="105" t="str">
        <f>IF(OR($B39=0,$B39=""),"",IF(AND($E$3="Nursery"),'Marks Entry Nursery'!AN38,IF(AND($E$3="LKG"),'Marks Entry LKG'!AN38,IF(AND($E$3="UKG"),'Marks Entry UKG'!AN38,""))))</f>
        <v/>
      </c>
      <c r="CG39" s="105" t="str">
        <f>IF(OR($B39=0,$B39=""),"",IF(AND($E$3="Nursery"),'Marks Entry Nursery'!AO38,IF(AND($E$3="LKG"),'Marks Entry LKG'!AO38,IF(AND($E$3="UKG"),'Marks Entry UKG'!AO38,""))))</f>
        <v/>
      </c>
      <c r="CH39" s="106" t="str">
        <f t="shared" si="40"/>
        <v/>
      </c>
      <c r="CI39" s="107">
        <f t="shared" si="41"/>
        <v>0</v>
      </c>
      <c r="CJ39" s="107" t="str">
        <f t="shared" si="42"/>
        <v/>
      </c>
      <c r="CK39" s="107" t="str">
        <f t="shared" si="43"/>
        <v/>
      </c>
      <c r="CL39" s="92" t="str">
        <f t="shared" si="44"/>
        <v/>
      </c>
      <c r="CM39" s="105" t="str">
        <f>IF(OR($B39=0,$B39=""),"",IF(AND($E$3="Nursery"),'Marks Entry Nursery'!AP38,IF(AND($E$3="LKG"),'Marks Entry LKG'!AP38,IF(AND($E$3="UKG"),'Marks Entry UKG'!AP38,""))))</f>
        <v/>
      </c>
      <c r="CN39" s="105" t="str">
        <f>IF(OR($B39=0,$B39=""),"",IF(AND($E$3="Nursery"),'Marks Entry Nursery'!AQ38,IF(AND($E$3="LKG"),'Marks Entry LKG'!AQ38,IF(AND($E$3="UKG"),'Marks Entry UKG'!AQ38,""))))</f>
        <v/>
      </c>
      <c r="CO39" s="106" t="str">
        <f t="shared" si="45"/>
        <v/>
      </c>
      <c r="CP39" s="107">
        <f t="shared" si="46"/>
        <v>0</v>
      </c>
      <c r="CQ39" s="107" t="str">
        <f t="shared" si="47"/>
        <v/>
      </c>
      <c r="CR39" s="107" t="str">
        <f t="shared" si="48"/>
        <v/>
      </c>
      <c r="CS39" s="92" t="str">
        <f t="shared" si="49"/>
        <v/>
      </c>
      <c r="CT39" s="105" t="str">
        <f>IF(OR($B39=0,$B39=""),"",IF(AND($E$3="Nursery"),'Marks Entry Nursery'!AR38,IF(AND($E$3="LKG"),'Marks Entry LKG'!AR38,IF(AND($E$3="UKG"),'Marks Entry UKG'!AR38,""))))</f>
        <v/>
      </c>
      <c r="CU39" s="105" t="str">
        <f>IF(OR($B39=0,$B39=""),"",IF(AND($E$3="Nursery"),'Marks Entry Nursery'!AS38,IF(AND($E$3="LKG"),'Marks Entry LKG'!AS38,IF(AND($E$3="UKG"),'Marks Entry UKG'!AS38,""))))</f>
        <v/>
      </c>
      <c r="CV39" s="106" t="str">
        <f t="shared" si="50"/>
        <v/>
      </c>
      <c r="CW39" s="107">
        <f t="shared" si="51"/>
        <v>0</v>
      </c>
      <c r="CX39" s="107" t="str">
        <f t="shared" si="52"/>
        <v/>
      </c>
      <c r="CY39" s="107" t="str">
        <f t="shared" si="53"/>
        <v/>
      </c>
      <c r="CZ39" s="92" t="str">
        <f t="shared" si="54"/>
        <v/>
      </c>
      <c r="DA39" s="105" t="str">
        <f>IF(OR($B39=0,$B39=""),"",IF(AND($E$3="Nursery"),'Marks Entry Nursery'!AT38,IF(AND($E$3="LKG"),'Marks Entry LKG'!AT38,IF(AND($E$3="UKG"),'Marks Entry UKG'!AT38,""))))</f>
        <v/>
      </c>
      <c r="DB39" s="105" t="str">
        <f>IF(OR($B39=0,$B39=""),"",IF(AND($E$3="Nursery"),'Marks Entry Nursery'!AU38,IF(AND($E$3="LKG"),'Marks Entry LKG'!AU38,IF(AND($E$3="UKG"),'Marks Entry UKG'!AU38,""))))</f>
        <v/>
      </c>
      <c r="DC39" s="356" t="str">
        <f t="shared" si="55"/>
        <v/>
      </c>
      <c r="DD39" s="93" t="str">
        <f t="shared" si="56"/>
        <v/>
      </c>
      <c r="DE39" s="105" t="str">
        <f>IF(OR($B39=0,$B39=""),"",IF(AND($E$3="Nursery"),'Marks Entry Nursery'!AV38,IF(AND($E$3="LKG"),'Marks Entry LKG'!AV38,IF(AND($E$3="UKG"),'Marks Entry UKG'!AV38,""))))</f>
        <v/>
      </c>
      <c r="DF39" s="105" t="str">
        <f>IF(OR($B39=0,$B39=""),"",IF(AND($E$3="Nursery"),'Marks Entry Nursery'!AW38,IF(AND($E$3="LKG"),'Marks Entry LKG'!AW38,IF(AND($E$3="UKG"),'Marks Entry UKG'!AW38,""))))</f>
        <v/>
      </c>
      <c r="DG39" s="356" t="str">
        <f t="shared" si="57"/>
        <v/>
      </c>
      <c r="DH39" s="93" t="str">
        <f t="shared" si="58"/>
        <v/>
      </c>
      <c r="DI39" s="63" t="str">
        <f t="shared" si="59"/>
        <v/>
      </c>
      <c r="DJ39" s="358" t="str">
        <f t="shared" si="60"/>
        <v/>
      </c>
      <c r="DK39" s="67" t="str">
        <f t="shared" si="61"/>
        <v/>
      </c>
      <c r="DL39" s="68" t="str">
        <f t="shared" si="62"/>
        <v/>
      </c>
      <c r="DM39" s="386" t="str">
        <f>IFERROR(IF(B39="NSO","NSO",IF(OR(D39="",G39="",F39="",B39="",DI39=0),"",IF('Master sheet'!$D$14="Hindi","कक्षोंन्नति","Promoted"))),"")</f>
        <v/>
      </c>
      <c r="DN39" s="42" t="str">
        <f>IF(OR(B39=0,B39=""),"",IF(AND($E$3="Nursery"),'Marks Entry Nursery'!AX38,IF(AND($E$3="LKG"),'Marks Entry LKG'!AX38,IF(AND($E$3="UKG"),'Marks Entry UKG'!AX38,""))))</f>
        <v/>
      </c>
      <c r="DO39" s="42" t="str">
        <f>IF(OR(B39=0,B39=""),"",IF(AND($E$3="Nursery"),'Marks Entry Nursery'!AY38,IF(AND($E$3="LKG"),'Marks Entry LKG'!AY38,IF(AND($E$3="UKG"),'Marks Entry UKG'!AY38,""))))</f>
        <v/>
      </c>
      <c r="DP39" s="213" t="str">
        <f t="shared" si="63"/>
        <v/>
      </c>
      <c r="DQ39" s="43"/>
      <c r="DX39" s="44">
        <f>IF(AND($E$3="Nursery"),'Marks Entry Nursery'!I38,IF(AND($E$3="LKG"),'Marks Entry LKG'!I38,IF(AND($E$3="UKG"),'Marks Entry UKG'!I38,"")))</f>
        <v>0</v>
      </c>
    </row>
    <row r="40" spans="1:128" ht="18.95" customHeight="1">
      <c r="A40" s="56">
        <v>33</v>
      </c>
      <c r="B40" s="260" t="str">
        <f>IF(OR(DX40=0,DX40=""),"",IF(AND($E$3="Nursery"),'Marks Entry Nursery'!I39,IF(AND($E$3="LKG"),'Marks Entry LKG'!I39,IF(AND($E$3="UKG"),'Marks Entry UKG'!I39,""))))</f>
        <v/>
      </c>
      <c r="C40" s="57" t="str">
        <f>IF(OR($B40=0,$B40=""),"",IF(AND($E$3="Nursery"),'Marks Entry Nursery'!B39,IF(AND($E$3="LKG"),'Marks Entry LKG'!B39,IF(AND($E$3="UKG"),'Marks Entry UKG'!B39,""))))</f>
        <v/>
      </c>
      <c r="D40" s="57" t="str">
        <f>IF(OR($B40=0,$B40=""),"",IF(AND($E$3="Nursery"),'Marks Entry Nursery'!C39,IF(AND($E$3="LKG"),'Marks Entry LKG'!C39,IF(AND($E$3="UKG"),'Marks Entry UKG'!C39,""))))</f>
        <v/>
      </c>
      <c r="E40" s="401" t="str">
        <f>IF(OR(B40=0,B40=""),"",IF(AND($E$3="Nursery"),'Marks Entry Nursery'!E39,IF(AND($E$3="LKG"),'Marks Entry LKG'!E39,IF(AND($E$3="UKG"),'Marks Entry UKG'!E39,""))))</f>
        <v/>
      </c>
      <c r="F40" s="259" t="str">
        <f>IF(OR(B40=0,B40=""),"",IF(AND($E$3="Nursery"),'Marks Entry Nursery'!D39,IF(AND($E$3="LKG"),'Marks Entry LKG'!D39,IF(AND($E$3="UKG"),'Marks Entry UKG'!D39,""))))</f>
        <v/>
      </c>
      <c r="G40" s="406" t="str">
        <f>IF(OR($B40=0,$B40=""),"",IF(AND($E$3="Nursery"),'Marks Entry Nursery'!F39,IF(AND($E$3="LKG"),'Marks Entry LKG'!F39,IF(AND($E$3="UKG"),'Marks Entry UKG'!F39,""))))</f>
        <v/>
      </c>
      <c r="H40" s="406" t="str">
        <f>IF(OR($B40=0,$B40=""),"",IF(AND($E$3="Nursery"),'Marks Entry Nursery'!G39,IF(AND($E$3="LKG"),'Marks Entry LKG'!G39,IF(AND($E$3="UKG"),'Marks Entry UKG'!G39,""))))</f>
        <v/>
      </c>
      <c r="I40" s="406" t="str">
        <f>IF(OR($B40=0,$B40=""),"",IF(AND($E$3="Nursery"),'Marks Entry Nursery'!H39,IF(AND($E$3="LKG"),'Marks Entry LKG'!H39,IF(AND($E$3="UKG"),'Marks Entry UKG'!H39,""))))</f>
        <v/>
      </c>
      <c r="J40" s="228" t="str">
        <f>IF(OR($B40=0,$B40=""),"",IF(AND($E$3="Nursery"),'Marks Entry Nursery'!J39,IF(AND($E$3="LKG"),'Marks Entry LKG'!J39,IF(AND($E$3="UKG"),'Marks Entry UKG'!J39,""))))</f>
        <v/>
      </c>
      <c r="K40" s="228" t="str">
        <f>IF(OR($B40=0,$B40=""),"",IF(AND($E$3="Nursery"),'Marks Entry Nursery'!K39,IF(AND($E$3="LKG"),'Marks Entry LKG'!K39,IF(AND($E$3="UKG"),'Marks Entry UKG'!K39,""))))</f>
        <v/>
      </c>
      <c r="L40" s="105"/>
      <c r="M40" s="105"/>
      <c r="N40" s="105"/>
      <c r="O40" s="51"/>
      <c r="P40" s="105" t="str">
        <f>IF(OR($B40=0,$B40=""),"",IF(AND($E$3="Nursery"),'Marks Entry Nursery'!O39,IF(AND($E$3="LKG"),'Marks Entry LKG'!O39,IF(AND($E$3="UKG"),'Marks Entry UKG'!O39,""))))</f>
        <v/>
      </c>
      <c r="Q40" s="105" t="str">
        <f>IF(OR($B40=0,$B40=""),"",IF(AND($E$3="Nursery"),'Marks Entry Nursery'!P39,IF(AND($E$3="LKG"),'Marks Entry LKG'!P39,IF(AND($E$3="UKG"),'Marks Entry UKG'!P39,""))))</f>
        <v/>
      </c>
      <c r="R40" s="54" t="str">
        <f t="shared" si="0"/>
        <v/>
      </c>
      <c r="S40" s="51">
        <f t="shared" si="1"/>
        <v>0</v>
      </c>
      <c r="T40" s="105" t="str">
        <f>IF(OR($B40=0,$B40=""),"",IF(AND($E$3="Nursery"),'Marks Entry Nursery'!Q39,IF(AND($E$3="LKG"),'Marks Entry LKG'!Q39,IF(AND($E$3="UKG"),'Marks Entry UKG'!Q39,""))))</f>
        <v/>
      </c>
      <c r="U40" s="105" t="str">
        <f>IF(OR($B40=0,$B40=""),"",IF(AND($E$3="Nursery"),'Marks Entry Nursery'!R39,IF(AND($E$3="LKG"),'Marks Entry LKG'!R39,IF(AND($E$3="UKG"),'Marks Entry UKG'!R39,""))))</f>
        <v/>
      </c>
      <c r="V40" s="55" t="str">
        <f t="shared" si="2"/>
        <v/>
      </c>
      <c r="W40" s="51" t="str">
        <f t="shared" si="3"/>
        <v/>
      </c>
      <c r="X40" s="89">
        <f t="shared" si="4"/>
        <v>0</v>
      </c>
      <c r="Y40" s="89" t="str">
        <f t="shared" si="5"/>
        <v/>
      </c>
      <c r="Z40" s="89" t="str">
        <f t="shared" si="6"/>
        <v/>
      </c>
      <c r="AA40" s="89" t="str">
        <f t="shared" si="7"/>
        <v/>
      </c>
      <c r="AB40" s="89" t="str">
        <f t="shared" si="8"/>
        <v/>
      </c>
      <c r="AC40" s="93" t="str">
        <f t="shared" si="9"/>
        <v/>
      </c>
      <c r="AD40" s="105"/>
      <c r="AE40" s="105"/>
      <c r="AF40" s="105"/>
      <c r="AG40" s="51"/>
      <c r="AH40" s="105" t="str">
        <f>IF(OR($B40=0,$B40=""),"",IF(AND($E$3="Nursery"),'Marks Entry Nursery'!V39,IF(AND($E$3="LKG"),'Marks Entry LKG'!V39,IF(AND($E$3="UKG"),'Marks Entry UKG'!V39,""))))</f>
        <v/>
      </c>
      <c r="AI40" s="105" t="str">
        <f>IF(OR($B40=0,$B40=""),"",IF(AND($E$3="Nursery"),'Marks Entry Nursery'!W39,IF(AND($E$3="LKG"),'Marks Entry LKG'!W39,IF(AND($E$3="UKG"),'Marks Entry UKG'!W39,""))))</f>
        <v/>
      </c>
      <c r="AJ40" s="54" t="str">
        <f t="shared" si="10"/>
        <v/>
      </c>
      <c r="AK40" s="51">
        <f t="shared" si="11"/>
        <v>0</v>
      </c>
      <c r="AL40" s="105" t="str">
        <f>IF(OR($B40=0,$B40=""),"",IF(AND($E$3="Nursery"),'Marks Entry Nursery'!X39,IF(AND($E$3="LKG"),'Marks Entry LKG'!X39,IF(AND($E$3="UKG"),'Marks Entry UKG'!X39,""))))</f>
        <v/>
      </c>
      <c r="AM40" s="105" t="str">
        <f>IF(OR($B40=0,$B40=""),"",IF(AND($E$3="Nursery"),'Marks Entry Nursery'!Y39,IF(AND($E$3="LKG"),'Marks Entry LKG'!Y39,IF(AND($E$3="UKG"),'Marks Entry UKG'!Y39,""))))</f>
        <v/>
      </c>
      <c r="AN40" s="55" t="str">
        <f t="shared" si="12"/>
        <v/>
      </c>
      <c r="AO40" s="51" t="str">
        <f t="shared" si="13"/>
        <v/>
      </c>
      <c r="AP40" s="89">
        <f t="shared" si="14"/>
        <v>0</v>
      </c>
      <c r="AQ40" s="89" t="str">
        <f t="shared" si="15"/>
        <v/>
      </c>
      <c r="AR40" s="89" t="str">
        <f t="shared" si="16"/>
        <v/>
      </c>
      <c r="AS40" s="89" t="str">
        <f t="shared" si="17"/>
        <v/>
      </c>
      <c r="AT40" s="89" t="str">
        <f t="shared" si="18"/>
        <v/>
      </c>
      <c r="AU40" s="93" t="str">
        <f t="shared" si="19"/>
        <v/>
      </c>
      <c r="AV40" s="105"/>
      <c r="AW40" s="105"/>
      <c r="AX40" s="105"/>
      <c r="AY40" s="51"/>
      <c r="AZ40" s="105" t="str">
        <f>IF(OR($B40=0,$B40=""),"",IF(AND($E$3="Nursery"),'Marks Entry Nursery'!AC39,IF(AND($E$3="LKG"),'Marks Entry LKG'!AC39,IF(AND($E$3="UKG"),'Marks Entry UKG'!AC39,""))))</f>
        <v/>
      </c>
      <c r="BA40" s="105" t="str">
        <f>IF(OR($B40=0,$B40=""),"",IF(AND($E$3="Nursery"),'Marks Entry Nursery'!AD39,IF(AND($E$3="LKG"),'Marks Entry LKG'!AD39,IF(AND($E$3="UKG"),'Marks Entry UKG'!AD39,""))))</f>
        <v/>
      </c>
      <c r="BB40" s="54" t="str">
        <f t="shared" si="20"/>
        <v/>
      </c>
      <c r="BC40" s="51">
        <f t="shared" si="21"/>
        <v>0</v>
      </c>
      <c r="BD40" s="105" t="str">
        <f>IF(OR($B40=0,$B40=""),"",IF(AND($E$3="Nursery"),'Marks Entry Nursery'!AE39,IF(AND($E$3="LKG"),'Marks Entry LKG'!AE39,IF(AND($E$3="UKG"),'Marks Entry UKG'!AE39,""))))</f>
        <v/>
      </c>
      <c r="BE40" s="105" t="str">
        <f>IF(OR($B40=0,$B40=""),"",IF(AND($E$3="Nursery"),'Marks Entry Nursery'!AF39,IF(AND($E$3="LKG"),'Marks Entry LKG'!AF39,IF(AND($E$3="UKG"),'Marks Entry UKG'!AF39,""))))</f>
        <v/>
      </c>
      <c r="BF40" s="55" t="str">
        <f t="shared" si="22"/>
        <v/>
      </c>
      <c r="BG40" s="51" t="str">
        <f t="shared" si="23"/>
        <v/>
      </c>
      <c r="BH40" s="89">
        <f t="shared" si="24"/>
        <v>0</v>
      </c>
      <c r="BI40" s="89" t="str">
        <f t="shared" si="25"/>
        <v/>
      </c>
      <c r="BJ40" s="89" t="str">
        <f t="shared" si="26"/>
        <v/>
      </c>
      <c r="BK40" s="89" t="str">
        <f t="shared" si="27"/>
        <v/>
      </c>
      <c r="BL40" s="89" t="str">
        <f t="shared" si="28"/>
        <v/>
      </c>
      <c r="BM40" s="93" t="str">
        <f t="shared" si="29"/>
        <v/>
      </c>
      <c r="BN40" s="105"/>
      <c r="BO40" s="105"/>
      <c r="BP40" s="105"/>
      <c r="BQ40" s="51"/>
      <c r="BR40" s="105" t="str">
        <f>IF(OR($B40=0,$B40=""),"",IF(AND($E$3="Nursery"),'Marks Entry Nursery'!AJ39,IF(AND($E$3="LKG"),'Marks Entry LKG'!AJ39,IF(AND($E$3="UKG"),'Marks Entry UKG'!AJ39,""))))</f>
        <v/>
      </c>
      <c r="BS40" s="105" t="str">
        <f>IF(OR($B40=0,$B40=""),"",IF(AND($E$3="Nursery"),'Marks Entry Nursery'!AK39,IF(AND($E$3="LKG"),'Marks Entry LKG'!AK39,IF(AND($E$3="UKG"),'Marks Entry UKG'!AK39,""))))</f>
        <v/>
      </c>
      <c r="BT40" s="54" t="str">
        <f t="shared" si="30"/>
        <v/>
      </c>
      <c r="BU40" s="51">
        <f t="shared" si="31"/>
        <v>0</v>
      </c>
      <c r="BV40" s="105" t="str">
        <f>IF(OR($B40=0,$B40=""),"",IF(AND($E$3="Nursery"),'Marks Entry Nursery'!AL39,IF(AND($E$3="LKG"),'Marks Entry LKG'!AL39,IF(AND($E$3="UKG"),'Marks Entry UKG'!AL39,""))))</f>
        <v/>
      </c>
      <c r="BW40" s="105" t="str">
        <f>IF(OR($B40=0,$B40=""),"",IF(AND($E$3="Nursery"),'Marks Entry Nursery'!AM39,IF(AND($E$3="LKG"),'Marks Entry LKG'!AM39,IF(AND($E$3="UKG"),'Marks Entry UKG'!AM39,""))))</f>
        <v/>
      </c>
      <c r="BX40" s="55" t="str">
        <f t="shared" si="32"/>
        <v/>
      </c>
      <c r="BY40" s="51" t="str">
        <f t="shared" si="33"/>
        <v/>
      </c>
      <c r="BZ40" s="89">
        <f t="shared" si="34"/>
        <v>0</v>
      </c>
      <c r="CA40" s="89" t="str">
        <f t="shared" si="35"/>
        <v/>
      </c>
      <c r="CB40" s="89" t="str">
        <f t="shared" si="36"/>
        <v/>
      </c>
      <c r="CC40" s="89" t="str">
        <f t="shared" si="37"/>
        <v/>
      </c>
      <c r="CD40" s="89" t="str">
        <f t="shared" si="38"/>
        <v/>
      </c>
      <c r="CE40" s="93" t="str">
        <f t="shared" si="39"/>
        <v/>
      </c>
      <c r="CF40" s="105" t="str">
        <f>IF(OR($B40=0,$B40=""),"",IF(AND($E$3="Nursery"),'Marks Entry Nursery'!AN39,IF(AND($E$3="LKG"),'Marks Entry LKG'!AN39,IF(AND($E$3="UKG"),'Marks Entry UKG'!AN39,""))))</f>
        <v/>
      </c>
      <c r="CG40" s="105" t="str">
        <f>IF(OR($B40=0,$B40=""),"",IF(AND($E$3="Nursery"),'Marks Entry Nursery'!AO39,IF(AND($E$3="LKG"),'Marks Entry LKG'!AO39,IF(AND($E$3="UKG"),'Marks Entry UKG'!AO39,""))))</f>
        <v/>
      </c>
      <c r="CH40" s="106" t="str">
        <f t="shared" si="40"/>
        <v/>
      </c>
      <c r="CI40" s="107">
        <f t="shared" si="41"/>
        <v>0</v>
      </c>
      <c r="CJ40" s="107" t="str">
        <f t="shared" si="42"/>
        <v/>
      </c>
      <c r="CK40" s="107" t="str">
        <f t="shared" si="43"/>
        <v/>
      </c>
      <c r="CL40" s="92" t="str">
        <f t="shared" si="44"/>
        <v/>
      </c>
      <c r="CM40" s="105" t="str">
        <f>IF(OR($B40=0,$B40=""),"",IF(AND($E$3="Nursery"),'Marks Entry Nursery'!AP39,IF(AND($E$3="LKG"),'Marks Entry LKG'!AP39,IF(AND($E$3="UKG"),'Marks Entry UKG'!AP39,""))))</f>
        <v/>
      </c>
      <c r="CN40" s="105" t="str">
        <f>IF(OR($B40=0,$B40=""),"",IF(AND($E$3="Nursery"),'Marks Entry Nursery'!AQ39,IF(AND($E$3="LKG"),'Marks Entry LKG'!AQ39,IF(AND($E$3="UKG"),'Marks Entry UKG'!AQ39,""))))</f>
        <v/>
      </c>
      <c r="CO40" s="106" t="str">
        <f t="shared" si="45"/>
        <v/>
      </c>
      <c r="CP40" s="107">
        <f t="shared" si="46"/>
        <v>0</v>
      </c>
      <c r="CQ40" s="107" t="str">
        <f t="shared" si="47"/>
        <v/>
      </c>
      <c r="CR40" s="107" t="str">
        <f t="shared" si="48"/>
        <v/>
      </c>
      <c r="CS40" s="92" t="str">
        <f t="shared" si="49"/>
        <v/>
      </c>
      <c r="CT40" s="105" t="str">
        <f>IF(OR($B40=0,$B40=""),"",IF(AND($E$3="Nursery"),'Marks Entry Nursery'!AR39,IF(AND($E$3="LKG"),'Marks Entry LKG'!AR39,IF(AND($E$3="UKG"),'Marks Entry UKG'!AR39,""))))</f>
        <v/>
      </c>
      <c r="CU40" s="105" t="str">
        <f>IF(OR($B40=0,$B40=""),"",IF(AND($E$3="Nursery"),'Marks Entry Nursery'!AS39,IF(AND($E$3="LKG"),'Marks Entry LKG'!AS39,IF(AND($E$3="UKG"),'Marks Entry UKG'!AS39,""))))</f>
        <v/>
      </c>
      <c r="CV40" s="106" t="str">
        <f t="shared" si="50"/>
        <v/>
      </c>
      <c r="CW40" s="107">
        <f t="shared" si="51"/>
        <v>0</v>
      </c>
      <c r="CX40" s="107" t="str">
        <f t="shared" si="52"/>
        <v/>
      </c>
      <c r="CY40" s="107" t="str">
        <f t="shared" si="53"/>
        <v/>
      </c>
      <c r="CZ40" s="92" t="str">
        <f t="shared" si="54"/>
        <v/>
      </c>
      <c r="DA40" s="105" t="str">
        <f>IF(OR($B40=0,$B40=""),"",IF(AND($E$3="Nursery"),'Marks Entry Nursery'!AT39,IF(AND($E$3="LKG"),'Marks Entry LKG'!AT39,IF(AND($E$3="UKG"),'Marks Entry UKG'!AT39,""))))</f>
        <v/>
      </c>
      <c r="DB40" s="105" t="str">
        <f>IF(OR($B40=0,$B40=""),"",IF(AND($E$3="Nursery"),'Marks Entry Nursery'!AU39,IF(AND($E$3="LKG"),'Marks Entry LKG'!AU39,IF(AND($E$3="UKG"),'Marks Entry UKG'!AU39,""))))</f>
        <v/>
      </c>
      <c r="DC40" s="356" t="str">
        <f t="shared" si="55"/>
        <v/>
      </c>
      <c r="DD40" s="93" t="str">
        <f t="shared" si="56"/>
        <v/>
      </c>
      <c r="DE40" s="105" t="str">
        <f>IF(OR($B40=0,$B40=""),"",IF(AND($E$3="Nursery"),'Marks Entry Nursery'!AV39,IF(AND($E$3="LKG"),'Marks Entry LKG'!AV39,IF(AND($E$3="UKG"),'Marks Entry UKG'!AV39,""))))</f>
        <v/>
      </c>
      <c r="DF40" s="105" t="str">
        <f>IF(OR($B40=0,$B40=""),"",IF(AND($E$3="Nursery"),'Marks Entry Nursery'!AW39,IF(AND($E$3="LKG"),'Marks Entry LKG'!AW39,IF(AND($E$3="UKG"),'Marks Entry UKG'!AW39,""))))</f>
        <v/>
      </c>
      <c r="DG40" s="356" t="str">
        <f t="shared" si="57"/>
        <v/>
      </c>
      <c r="DH40" s="93" t="str">
        <f t="shared" si="58"/>
        <v/>
      </c>
      <c r="DI40" s="63" t="str">
        <f t="shared" si="59"/>
        <v/>
      </c>
      <c r="DJ40" s="358" t="str">
        <f t="shared" si="60"/>
        <v/>
      </c>
      <c r="DK40" s="67" t="str">
        <f t="shared" si="61"/>
        <v/>
      </c>
      <c r="DL40" s="68" t="str">
        <f t="shared" si="62"/>
        <v/>
      </c>
      <c r="DM40" s="386" t="str">
        <f>IFERROR(IF(B40="NSO","NSO",IF(OR(D40="",G40="",F40="",B40="",DI40=0),"",IF('Master sheet'!$D$14="Hindi","कक्षोंन्नति","Promoted"))),"")</f>
        <v/>
      </c>
      <c r="DN40" s="42" t="str">
        <f>IF(OR(B40=0,B40=""),"",IF(AND($E$3="Nursery"),'Marks Entry Nursery'!AX39,IF(AND($E$3="LKG"),'Marks Entry LKG'!AX39,IF(AND($E$3="UKG"),'Marks Entry UKG'!AX39,""))))</f>
        <v/>
      </c>
      <c r="DO40" s="42" t="str">
        <f>IF(OR(B40=0,B40=""),"",IF(AND($E$3="Nursery"),'Marks Entry Nursery'!AY39,IF(AND($E$3="LKG"),'Marks Entry LKG'!AY39,IF(AND($E$3="UKG"),'Marks Entry UKG'!AY39,""))))</f>
        <v/>
      </c>
      <c r="DP40" s="213" t="str">
        <f t="shared" si="63"/>
        <v/>
      </c>
      <c r="DQ40" s="43"/>
      <c r="DX40" s="44">
        <f>IF(AND($E$3="Nursery"),'Marks Entry Nursery'!I39,IF(AND($E$3="LKG"),'Marks Entry LKG'!I39,IF(AND($E$3="UKG"),'Marks Entry UKG'!I39,"")))</f>
        <v>0</v>
      </c>
    </row>
    <row r="41" spans="1:128" ht="18.95" customHeight="1">
      <c r="A41" s="56">
        <v>34</v>
      </c>
      <c r="B41" s="260" t="str">
        <f>IF(OR(DX41=0,DX41=""),"",IF(AND($E$3="Nursery"),'Marks Entry Nursery'!I40,IF(AND($E$3="LKG"),'Marks Entry LKG'!I40,IF(AND($E$3="UKG"),'Marks Entry UKG'!I40,""))))</f>
        <v/>
      </c>
      <c r="C41" s="57" t="str">
        <f>IF(OR($B41=0,$B41=""),"",IF(AND($E$3="Nursery"),'Marks Entry Nursery'!B40,IF(AND($E$3="LKG"),'Marks Entry LKG'!B40,IF(AND($E$3="UKG"),'Marks Entry UKG'!B40,""))))</f>
        <v/>
      </c>
      <c r="D41" s="57" t="str">
        <f>IF(OR($B41=0,$B41=""),"",IF(AND($E$3="Nursery"),'Marks Entry Nursery'!C40,IF(AND($E$3="LKG"),'Marks Entry LKG'!C40,IF(AND($E$3="UKG"),'Marks Entry UKG'!C40,""))))</f>
        <v/>
      </c>
      <c r="E41" s="401" t="str">
        <f>IF(OR(B41=0,B41=""),"",IF(AND($E$3="Nursery"),'Marks Entry Nursery'!E40,IF(AND($E$3="LKG"),'Marks Entry LKG'!E40,IF(AND($E$3="UKG"),'Marks Entry UKG'!E40,""))))</f>
        <v/>
      </c>
      <c r="F41" s="259" t="str">
        <f>IF(OR(B41=0,B41=""),"",IF(AND($E$3="Nursery"),'Marks Entry Nursery'!D40,IF(AND($E$3="LKG"),'Marks Entry LKG'!D40,IF(AND($E$3="UKG"),'Marks Entry UKG'!D40,""))))</f>
        <v/>
      </c>
      <c r="G41" s="406" t="str">
        <f>IF(OR($B41=0,$B41=""),"",IF(AND($E$3="Nursery"),'Marks Entry Nursery'!F40,IF(AND($E$3="LKG"),'Marks Entry LKG'!F40,IF(AND($E$3="UKG"),'Marks Entry UKG'!F40,""))))</f>
        <v/>
      </c>
      <c r="H41" s="406" t="str">
        <f>IF(OR($B41=0,$B41=""),"",IF(AND($E$3="Nursery"),'Marks Entry Nursery'!G40,IF(AND($E$3="LKG"),'Marks Entry LKG'!G40,IF(AND($E$3="UKG"),'Marks Entry UKG'!G40,""))))</f>
        <v/>
      </c>
      <c r="I41" s="406" t="str">
        <f>IF(OR($B41=0,$B41=""),"",IF(AND($E$3="Nursery"),'Marks Entry Nursery'!H40,IF(AND($E$3="LKG"),'Marks Entry LKG'!H40,IF(AND($E$3="UKG"),'Marks Entry UKG'!H40,""))))</f>
        <v/>
      </c>
      <c r="J41" s="228" t="str">
        <f>IF(OR($B41=0,$B41=""),"",IF(AND($E$3="Nursery"),'Marks Entry Nursery'!J40,IF(AND($E$3="LKG"),'Marks Entry LKG'!J40,IF(AND($E$3="UKG"),'Marks Entry UKG'!J40,""))))</f>
        <v/>
      </c>
      <c r="K41" s="228" t="str">
        <f>IF(OR($B41=0,$B41=""),"",IF(AND($E$3="Nursery"),'Marks Entry Nursery'!K40,IF(AND($E$3="LKG"),'Marks Entry LKG'!K40,IF(AND($E$3="UKG"),'Marks Entry UKG'!K40,""))))</f>
        <v/>
      </c>
      <c r="L41" s="105"/>
      <c r="M41" s="105"/>
      <c r="N41" s="105"/>
      <c r="O41" s="51"/>
      <c r="P41" s="105" t="str">
        <f>IF(OR($B41=0,$B41=""),"",IF(AND($E$3="Nursery"),'Marks Entry Nursery'!O40,IF(AND($E$3="LKG"),'Marks Entry LKG'!O40,IF(AND($E$3="UKG"),'Marks Entry UKG'!O40,""))))</f>
        <v/>
      </c>
      <c r="Q41" s="105" t="str">
        <f>IF(OR($B41=0,$B41=""),"",IF(AND($E$3="Nursery"),'Marks Entry Nursery'!P40,IF(AND($E$3="LKG"),'Marks Entry LKG'!P40,IF(AND($E$3="UKG"),'Marks Entry UKG'!P40,""))))</f>
        <v/>
      </c>
      <c r="R41" s="54" t="str">
        <f t="shared" si="0"/>
        <v/>
      </c>
      <c r="S41" s="51">
        <f t="shared" si="1"/>
        <v>0</v>
      </c>
      <c r="T41" s="105" t="str">
        <f>IF(OR($B41=0,$B41=""),"",IF(AND($E$3="Nursery"),'Marks Entry Nursery'!Q40,IF(AND($E$3="LKG"),'Marks Entry LKG'!Q40,IF(AND($E$3="UKG"),'Marks Entry UKG'!Q40,""))))</f>
        <v/>
      </c>
      <c r="U41" s="105" t="str">
        <f>IF(OR($B41=0,$B41=""),"",IF(AND($E$3="Nursery"),'Marks Entry Nursery'!R40,IF(AND($E$3="LKG"),'Marks Entry LKG'!R40,IF(AND($E$3="UKG"),'Marks Entry UKG'!R40,""))))</f>
        <v/>
      </c>
      <c r="V41" s="55" t="str">
        <f t="shared" si="2"/>
        <v/>
      </c>
      <c r="W41" s="51" t="str">
        <f t="shared" si="3"/>
        <v/>
      </c>
      <c r="X41" s="89">
        <f t="shared" si="4"/>
        <v>0</v>
      </c>
      <c r="Y41" s="89" t="str">
        <f t="shared" si="5"/>
        <v/>
      </c>
      <c r="Z41" s="89" t="str">
        <f t="shared" si="6"/>
        <v/>
      </c>
      <c r="AA41" s="89" t="str">
        <f t="shared" si="7"/>
        <v/>
      </c>
      <c r="AB41" s="89" t="str">
        <f t="shared" si="8"/>
        <v/>
      </c>
      <c r="AC41" s="93" t="str">
        <f t="shared" si="9"/>
        <v/>
      </c>
      <c r="AD41" s="105"/>
      <c r="AE41" s="105"/>
      <c r="AF41" s="105"/>
      <c r="AG41" s="51"/>
      <c r="AH41" s="105" t="str">
        <f>IF(OR($B41=0,$B41=""),"",IF(AND($E$3="Nursery"),'Marks Entry Nursery'!V40,IF(AND($E$3="LKG"),'Marks Entry LKG'!V40,IF(AND($E$3="UKG"),'Marks Entry UKG'!V40,""))))</f>
        <v/>
      </c>
      <c r="AI41" s="105" t="str">
        <f>IF(OR($B41=0,$B41=""),"",IF(AND($E$3="Nursery"),'Marks Entry Nursery'!W40,IF(AND($E$3="LKG"),'Marks Entry LKG'!W40,IF(AND($E$3="UKG"),'Marks Entry UKG'!W40,""))))</f>
        <v/>
      </c>
      <c r="AJ41" s="54" t="str">
        <f t="shared" si="10"/>
        <v/>
      </c>
      <c r="AK41" s="51">
        <f t="shared" si="11"/>
        <v>0</v>
      </c>
      <c r="AL41" s="105" t="str">
        <f>IF(OR($B41=0,$B41=""),"",IF(AND($E$3="Nursery"),'Marks Entry Nursery'!X40,IF(AND($E$3="LKG"),'Marks Entry LKG'!X40,IF(AND($E$3="UKG"),'Marks Entry UKG'!X40,""))))</f>
        <v/>
      </c>
      <c r="AM41" s="105" t="str">
        <f>IF(OR($B41=0,$B41=""),"",IF(AND($E$3="Nursery"),'Marks Entry Nursery'!Y40,IF(AND($E$3="LKG"),'Marks Entry LKG'!Y40,IF(AND($E$3="UKG"),'Marks Entry UKG'!Y40,""))))</f>
        <v/>
      </c>
      <c r="AN41" s="55" t="str">
        <f t="shared" si="12"/>
        <v/>
      </c>
      <c r="AO41" s="51" t="str">
        <f t="shared" si="13"/>
        <v/>
      </c>
      <c r="AP41" s="89">
        <f t="shared" si="14"/>
        <v>0</v>
      </c>
      <c r="AQ41" s="89" t="str">
        <f t="shared" si="15"/>
        <v/>
      </c>
      <c r="AR41" s="89" t="str">
        <f t="shared" si="16"/>
        <v/>
      </c>
      <c r="AS41" s="89" t="str">
        <f t="shared" si="17"/>
        <v/>
      </c>
      <c r="AT41" s="89" t="str">
        <f t="shared" si="18"/>
        <v/>
      </c>
      <c r="AU41" s="93" t="str">
        <f t="shared" si="19"/>
        <v/>
      </c>
      <c r="AV41" s="105"/>
      <c r="AW41" s="105"/>
      <c r="AX41" s="105"/>
      <c r="AY41" s="51"/>
      <c r="AZ41" s="105" t="str">
        <f>IF(OR($B41=0,$B41=""),"",IF(AND($E$3="Nursery"),'Marks Entry Nursery'!AC40,IF(AND($E$3="LKG"),'Marks Entry LKG'!AC40,IF(AND($E$3="UKG"),'Marks Entry UKG'!AC40,""))))</f>
        <v/>
      </c>
      <c r="BA41" s="105" t="str">
        <f>IF(OR($B41=0,$B41=""),"",IF(AND($E$3="Nursery"),'Marks Entry Nursery'!AD40,IF(AND($E$3="LKG"),'Marks Entry LKG'!AD40,IF(AND($E$3="UKG"),'Marks Entry UKG'!AD40,""))))</f>
        <v/>
      </c>
      <c r="BB41" s="54" t="str">
        <f t="shared" si="20"/>
        <v/>
      </c>
      <c r="BC41" s="51">
        <f t="shared" si="21"/>
        <v>0</v>
      </c>
      <c r="BD41" s="105" t="str">
        <f>IF(OR($B41=0,$B41=""),"",IF(AND($E$3="Nursery"),'Marks Entry Nursery'!AE40,IF(AND($E$3="LKG"),'Marks Entry LKG'!AE40,IF(AND($E$3="UKG"),'Marks Entry UKG'!AE40,""))))</f>
        <v/>
      </c>
      <c r="BE41" s="105" t="str">
        <f>IF(OR($B41=0,$B41=""),"",IF(AND($E$3="Nursery"),'Marks Entry Nursery'!AF40,IF(AND($E$3="LKG"),'Marks Entry LKG'!AF40,IF(AND($E$3="UKG"),'Marks Entry UKG'!AF40,""))))</f>
        <v/>
      </c>
      <c r="BF41" s="55" t="str">
        <f t="shared" si="22"/>
        <v/>
      </c>
      <c r="BG41" s="51" t="str">
        <f t="shared" si="23"/>
        <v/>
      </c>
      <c r="BH41" s="89">
        <f t="shared" si="24"/>
        <v>0</v>
      </c>
      <c r="BI41" s="89" t="str">
        <f t="shared" si="25"/>
        <v/>
      </c>
      <c r="BJ41" s="89" t="str">
        <f t="shared" si="26"/>
        <v/>
      </c>
      <c r="BK41" s="89" t="str">
        <f t="shared" si="27"/>
        <v/>
      </c>
      <c r="BL41" s="89" t="str">
        <f t="shared" si="28"/>
        <v/>
      </c>
      <c r="BM41" s="93" t="str">
        <f t="shared" si="29"/>
        <v/>
      </c>
      <c r="BN41" s="105"/>
      <c r="BO41" s="105"/>
      <c r="BP41" s="105"/>
      <c r="BQ41" s="51"/>
      <c r="BR41" s="105" t="str">
        <f>IF(OR($B41=0,$B41=""),"",IF(AND($E$3="Nursery"),'Marks Entry Nursery'!AJ40,IF(AND($E$3="LKG"),'Marks Entry LKG'!AJ40,IF(AND($E$3="UKG"),'Marks Entry UKG'!AJ40,""))))</f>
        <v/>
      </c>
      <c r="BS41" s="105" t="str">
        <f>IF(OR($B41=0,$B41=""),"",IF(AND($E$3="Nursery"),'Marks Entry Nursery'!AK40,IF(AND($E$3="LKG"),'Marks Entry LKG'!AK40,IF(AND($E$3="UKG"),'Marks Entry UKG'!AK40,""))))</f>
        <v/>
      </c>
      <c r="BT41" s="54" t="str">
        <f t="shared" si="30"/>
        <v/>
      </c>
      <c r="BU41" s="51">
        <f t="shared" si="31"/>
        <v>0</v>
      </c>
      <c r="BV41" s="105" t="str">
        <f>IF(OR($B41=0,$B41=""),"",IF(AND($E$3="Nursery"),'Marks Entry Nursery'!AL40,IF(AND($E$3="LKG"),'Marks Entry LKG'!AL40,IF(AND($E$3="UKG"),'Marks Entry UKG'!AL40,""))))</f>
        <v/>
      </c>
      <c r="BW41" s="105" t="str">
        <f>IF(OR($B41=0,$B41=""),"",IF(AND($E$3="Nursery"),'Marks Entry Nursery'!AM40,IF(AND($E$3="LKG"),'Marks Entry LKG'!AM40,IF(AND($E$3="UKG"),'Marks Entry UKG'!AM40,""))))</f>
        <v/>
      </c>
      <c r="BX41" s="55" t="str">
        <f t="shared" si="32"/>
        <v/>
      </c>
      <c r="BY41" s="51" t="str">
        <f t="shared" si="33"/>
        <v/>
      </c>
      <c r="BZ41" s="89">
        <f t="shared" si="34"/>
        <v>0</v>
      </c>
      <c r="CA41" s="89" t="str">
        <f t="shared" si="35"/>
        <v/>
      </c>
      <c r="CB41" s="89" t="str">
        <f t="shared" si="36"/>
        <v/>
      </c>
      <c r="CC41" s="89" t="str">
        <f t="shared" si="37"/>
        <v/>
      </c>
      <c r="CD41" s="89" t="str">
        <f t="shared" si="38"/>
        <v/>
      </c>
      <c r="CE41" s="93" t="str">
        <f t="shared" si="39"/>
        <v/>
      </c>
      <c r="CF41" s="105" t="str">
        <f>IF(OR($B41=0,$B41=""),"",IF(AND($E$3="Nursery"),'Marks Entry Nursery'!AN40,IF(AND($E$3="LKG"),'Marks Entry LKG'!AN40,IF(AND($E$3="UKG"),'Marks Entry UKG'!AN40,""))))</f>
        <v/>
      </c>
      <c r="CG41" s="105" t="str">
        <f>IF(OR($B41=0,$B41=""),"",IF(AND($E$3="Nursery"),'Marks Entry Nursery'!AO40,IF(AND($E$3="LKG"),'Marks Entry LKG'!AO40,IF(AND($E$3="UKG"),'Marks Entry UKG'!AO40,""))))</f>
        <v/>
      </c>
      <c r="CH41" s="106" t="str">
        <f t="shared" si="40"/>
        <v/>
      </c>
      <c r="CI41" s="107">
        <f t="shared" si="41"/>
        <v>0</v>
      </c>
      <c r="CJ41" s="107" t="str">
        <f t="shared" si="42"/>
        <v/>
      </c>
      <c r="CK41" s="107" t="str">
        <f t="shared" si="43"/>
        <v/>
      </c>
      <c r="CL41" s="92" t="str">
        <f t="shared" si="44"/>
        <v/>
      </c>
      <c r="CM41" s="105" t="str">
        <f>IF(OR($B41=0,$B41=""),"",IF(AND($E$3="Nursery"),'Marks Entry Nursery'!AP40,IF(AND($E$3="LKG"),'Marks Entry LKG'!AP40,IF(AND($E$3="UKG"),'Marks Entry UKG'!AP40,""))))</f>
        <v/>
      </c>
      <c r="CN41" s="105" t="str">
        <f>IF(OR($B41=0,$B41=""),"",IF(AND($E$3="Nursery"),'Marks Entry Nursery'!AQ40,IF(AND($E$3="LKG"),'Marks Entry LKG'!AQ40,IF(AND($E$3="UKG"),'Marks Entry UKG'!AQ40,""))))</f>
        <v/>
      </c>
      <c r="CO41" s="106" t="str">
        <f t="shared" si="45"/>
        <v/>
      </c>
      <c r="CP41" s="107">
        <f t="shared" si="46"/>
        <v>0</v>
      </c>
      <c r="CQ41" s="107" t="str">
        <f t="shared" si="47"/>
        <v/>
      </c>
      <c r="CR41" s="107" t="str">
        <f t="shared" si="48"/>
        <v/>
      </c>
      <c r="CS41" s="92" t="str">
        <f t="shared" si="49"/>
        <v/>
      </c>
      <c r="CT41" s="105" t="str">
        <f>IF(OR($B41=0,$B41=""),"",IF(AND($E$3="Nursery"),'Marks Entry Nursery'!AR40,IF(AND($E$3="LKG"),'Marks Entry LKG'!AR40,IF(AND($E$3="UKG"),'Marks Entry UKG'!AR40,""))))</f>
        <v/>
      </c>
      <c r="CU41" s="105" t="str">
        <f>IF(OR($B41=0,$B41=""),"",IF(AND($E$3="Nursery"),'Marks Entry Nursery'!AS40,IF(AND($E$3="LKG"),'Marks Entry LKG'!AS40,IF(AND($E$3="UKG"),'Marks Entry UKG'!AS40,""))))</f>
        <v/>
      </c>
      <c r="CV41" s="106" t="str">
        <f t="shared" si="50"/>
        <v/>
      </c>
      <c r="CW41" s="107">
        <f t="shared" si="51"/>
        <v>0</v>
      </c>
      <c r="CX41" s="107" t="str">
        <f t="shared" si="52"/>
        <v/>
      </c>
      <c r="CY41" s="107" t="str">
        <f t="shared" si="53"/>
        <v/>
      </c>
      <c r="CZ41" s="92" t="str">
        <f t="shared" si="54"/>
        <v/>
      </c>
      <c r="DA41" s="105" t="str">
        <f>IF(OR($B41=0,$B41=""),"",IF(AND($E$3="Nursery"),'Marks Entry Nursery'!AT40,IF(AND($E$3="LKG"),'Marks Entry LKG'!AT40,IF(AND($E$3="UKG"),'Marks Entry UKG'!AT40,""))))</f>
        <v/>
      </c>
      <c r="DB41" s="105" t="str">
        <f>IF(OR($B41=0,$B41=""),"",IF(AND($E$3="Nursery"),'Marks Entry Nursery'!AU40,IF(AND($E$3="LKG"),'Marks Entry LKG'!AU40,IF(AND($E$3="UKG"),'Marks Entry UKG'!AU40,""))))</f>
        <v/>
      </c>
      <c r="DC41" s="356" t="str">
        <f t="shared" si="55"/>
        <v/>
      </c>
      <c r="DD41" s="93" t="str">
        <f t="shared" si="56"/>
        <v/>
      </c>
      <c r="DE41" s="105" t="str">
        <f>IF(OR($B41=0,$B41=""),"",IF(AND($E$3="Nursery"),'Marks Entry Nursery'!AV40,IF(AND($E$3="LKG"),'Marks Entry LKG'!AV40,IF(AND($E$3="UKG"),'Marks Entry UKG'!AV40,""))))</f>
        <v/>
      </c>
      <c r="DF41" s="105" t="str">
        <f>IF(OR($B41=0,$B41=""),"",IF(AND($E$3="Nursery"),'Marks Entry Nursery'!AW40,IF(AND($E$3="LKG"),'Marks Entry LKG'!AW40,IF(AND($E$3="UKG"),'Marks Entry UKG'!AW40,""))))</f>
        <v/>
      </c>
      <c r="DG41" s="356" t="str">
        <f t="shared" si="57"/>
        <v/>
      </c>
      <c r="DH41" s="93" t="str">
        <f t="shared" si="58"/>
        <v/>
      </c>
      <c r="DI41" s="63" t="str">
        <f t="shared" si="59"/>
        <v/>
      </c>
      <c r="DJ41" s="358" t="str">
        <f t="shared" si="60"/>
        <v/>
      </c>
      <c r="DK41" s="67" t="str">
        <f t="shared" si="61"/>
        <v/>
      </c>
      <c r="DL41" s="68" t="str">
        <f t="shared" si="62"/>
        <v/>
      </c>
      <c r="DM41" s="386" t="str">
        <f>IFERROR(IF(B41="NSO","NSO",IF(OR(D41="",G41="",F41="",B41="",DI41=0),"",IF('Master sheet'!$D$14="Hindi","कक्षोंन्नति","Promoted"))),"")</f>
        <v/>
      </c>
      <c r="DN41" s="42" t="str">
        <f>IF(OR(B41=0,B41=""),"",IF(AND($E$3="Nursery"),'Marks Entry Nursery'!AX40,IF(AND($E$3="LKG"),'Marks Entry LKG'!AX40,IF(AND($E$3="UKG"),'Marks Entry UKG'!AX40,""))))</f>
        <v/>
      </c>
      <c r="DO41" s="42" t="str">
        <f>IF(OR(B41=0,B41=""),"",IF(AND($E$3="Nursery"),'Marks Entry Nursery'!AY40,IF(AND($E$3="LKG"),'Marks Entry LKG'!AY40,IF(AND($E$3="UKG"),'Marks Entry UKG'!AY40,""))))</f>
        <v/>
      </c>
      <c r="DP41" s="213" t="str">
        <f t="shared" si="63"/>
        <v/>
      </c>
      <c r="DQ41" s="43"/>
      <c r="DX41" s="44">
        <f>IF(AND($E$3="Nursery"),'Marks Entry Nursery'!I40,IF(AND($E$3="LKG"),'Marks Entry LKG'!I40,IF(AND($E$3="UKG"),'Marks Entry UKG'!I40,"")))</f>
        <v>0</v>
      </c>
    </row>
    <row r="42" spans="1:128" ht="18.95" customHeight="1">
      <c r="A42" s="56">
        <v>35</v>
      </c>
      <c r="B42" s="260" t="str">
        <f>IF(OR(DX42=0,DX42=""),"",IF(AND($E$3="Nursery"),'Marks Entry Nursery'!I41,IF(AND($E$3="LKG"),'Marks Entry LKG'!I41,IF(AND($E$3="UKG"),'Marks Entry UKG'!I41,""))))</f>
        <v/>
      </c>
      <c r="C42" s="57" t="str">
        <f>IF(OR($B42=0,$B42=""),"",IF(AND($E$3="Nursery"),'Marks Entry Nursery'!B41,IF(AND($E$3="LKG"),'Marks Entry LKG'!B41,IF(AND($E$3="UKG"),'Marks Entry UKG'!B41,""))))</f>
        <v/>
      </c>
      <c r="D42" s="57" t="str">
        <f>IF(OR($B42=0,$B42=""),"",IF(AND($E$3="Nursery"),'Marks Entry Nursery'!C41,IF(AND($E$3="LKG"),'Marks Entry LKG'!C41,IF(AND($E$3="UKG"),'Marks Entry UKG'!C41,""))))</f>
        <v/>
      </c>
      <c r="E42" s="401" t="str">
        <f>IF(OR(B42=0,B42=""),"",IF(AND($E$3="Nursery"),'Marks Entry Nursery'!E41,IF(AND($E$3="LKG"),'Marks Entry LKG'!E41,IF(AND($E$3="UKG"),'Marks Entry UKG'!E41,""))))</f>
        <v/>
      </c>
      <c r="F42" s="259" t="str">
        <f>IF(OR(B42=0,B42=""),"",IF(AND($E$3="Nursery"),'Marks Entry Nursery'!D41,IF(AND($E$3="LKG"),'Marks Entry LKG'!D41,IF(AND($E$3="UKG"),'Marks Entry UKG'!D41,""))))</f>
        <v/>
      </c>
      <c r="G42" s="406" t="str">
        <f>IF(OR($B42=0,$B42=""),"",IF(AND($E$3="Nursery"),'Marks Entry Nursery'!F41,IF(AND($E$3="LKG"),'Marks Entry LKG'!F41,IF(AND($E$3="UKG"),'Marks Entry UKG'!F41,""))))</f>
        <v/>
      </c>
      <c r="H42" s="406" t="str">
        <f>IF(OR($B42=0,$B42=""),"",IF(AND($E$3="Nursery"),'Marks Entry Nursery'!G41,IF(AND($E$3="LKG"),'Marks Entry LKG'!G41,IF(AND($E$3="UKG"),'Marks Entry UKG'!G41,""))))</f>
        <v/>
      </c>
      <c r="I42" s="406" t="str">
        <f>IF(OR($B42=0,$B42=""),"",IF(AND($E$3="Nursery"),'Marks Entry Nursery'!H41,IF(AND($E$3="LKG"),'Marks Entry LKG'!H41,IF(AND($E$3="UKG"),'Marks Entry UKG'!H41,""))))</f>
        <v/>
      </c>
      <c r="J42" s="228" t="str">
        <f>IF(OR($B42=0,$B42=""),"",IF(AND($E$3="Nursery"),'Marks Entry Nursery'!J41,IF(AND($E$3="LKG"),'Marks Entry LKG'!J41,IF(AND($E$3="UKG"),'Marks Entry UKG'!J41,""))))</f>
        <v/>
      </c>
      <c r="K42" s="228" t="str">
        <f>IF(OR($B42=0,$B42=""),"",IF(AND($E$3="Nursery"),'Marks Entry Nursery'!K41,IF(AND($E$3="LKG"),'Marks Entry LKG'!K41,IF(AND($E$3="UKG"),'Marks Entry UKG'!K41,""))))</f>
        <v/>
      </c>
      <c r="L42" s="105"/>
      <c r="M42" s="105"/>
      <c r="N42" s="105"/>
      <c r="O42" s="51"/>
      <c r="P42" s="105" t="str">
        <f>IF(OR($B42=0,$B42=""),"",IF(AND($E$3="Nursery"),'Marks Entry Nursery'!O41,IF(AND($E$3="LKG"),'Marks Entry LKG'!O41,IF(AND($E$3="UKG"),'Marks Entry UKG'!O41,""))))</f>
        <v/>
      </c>
      <c r="Q42" s="105" t="str">
        <f>IF(OR($B42=0,$B42=""),"",IF(AND($E$3="Nursery"),'Marks Entry Nursery'!P41,IF(AND($E$3="LKG"),'Marks Entry LKG'!P41,IF(AND($E$3="UKG"),'Marks Entry UKG'!P41,""))))</f>
        <v/>
      </c>
      <c r="R42" s="54" t="str">
        <f t="shared" si="0"/>
        <v/>
      </c>
      <c r="S42" s="51">
        <f t="shared" si="1"/>
        <v>0</v>
      </c>
      <c r="T42" s="105" t="str">
        <f>IF(OR($B42=0,$B42=""),"",IF(AND($E$3="Nursery"),'Marks Entry Nursery'!Q41,IF(AND($E$3="LKG"),'Marks Entry LKG'!Q41,IF(AND($E$3="UKG"),'Marks Entry UKG'!Q41,""))))</f>
        <v/>
      </c>
      <c r="U42" s="105" t="str">
        <f>IF(OR($B42=0,$B42=""),"",IF(AND($E$3="Nursery"),'Marks Entry Nursery'!R41,IF(AND($E$3="LKG"),'Marks Entry LKG'!R41,IF(AND($E$3="UKG"),'Marks Entry UKG'!R41,""))))</f>
        <v/>
      </c>
      <c r="V42" s="55" t="str">
        <f t="shared" si="2"/>
        <v/>
      </c>
      <c r="W42" s="51" t="str">
        <f t="shared" si="3"/>
        <v/>
      </c>
      <c r="X42" s="89">
        <f t="shared" si="4"/>
        <v>0</v>
      </c>
      <c r="Y42" s="89" t="str">
        <f t="shared" si="5"/>
        <v/>
      </c>
      <c r="Z42" s="89" t="str">
        <f t="shared" si="6"/>
        <v/>
      </c>
      <c r="AA42" s="89" t="str">
        <f t="shared" si="7"/>
        <v/>
      </c>
      <c r="AB42" s="89" t="str">
        <f t="shared" si="8"/>
        <v/>
      </c>
      <c r="AC42" s="93" t="str">
        <f t="shared" si="9"/>
        <v/>
      </c>
      <c r="AD42" s="105"/>
      <c r="AE42" s="105"/>
      <c r="AF42" s="105"/>
      <c r="AG42" s="51"/>
      <c r="AH42" s="105" t="str">
        <f>IF(OR($B42=0,$B42=""),"",IF(AND($E$3="Nursery"),'Marks Entry Nursery'!V41,IF(AND($E$3="LKG"),'Marks Entry LKG'!V41,IF(AND($E$3="UKG"),'Marks Entry UKG'!V41,""))))</f>
        <v/>
      </c>
      <c r="AI42" s="105" t="str">
        <f>IF(OR($B42=0,$B42=""),"",IF(AND($E$3="Nursery"),'Marks Entry Nursery'!W41,IF(AND($E$3="LKG"),'Marks Entry LKG'!W41,IF(AND($E$3="UKG"),'Marks Entry UKG'!W41,""))))</f>
        <v/>
      </c>
      <c r="AJ42" s="54" t="str">
        <f t="shared" si="10"/>
        <v/>
      </c>
      <c r="AK42" s="51">
        <f t="shared" si="11"/>
        <v>0</v>
      </c>
      <c r="AL42" s="105" t="str">
        <f>IF(OR($B42=0,$B42=""),"",IF(AND($E$3="Nursery"),'Marks Entry Nursery'!X41,IF(AND($E$3="LKG"),'Marks Entry LKG'!X41,IF(AND($E$3="UKG"),'Marks Entry UKG'!X41,""))))</f>
        <v/>
      </c>
      <c r="AM42" s="105" t="str">
        <f>IF(OR($B42=0,$B42=""),"",IF(AND($E$3="Nursery"),'Marks Entry Nursery'!Y41,IF(AND($E$3="LKG"),'Marks Entry LKG'!Y41,IF(AND($E$3="UKG"),'Marks Entry UKG'!Y41,""))))</f>
        <v/>
      </c>
      <c r="AN42" s="55" t="str">
        <f t="shared" si="12"/>
        <v/>
      </c>
      <c r="AO42" s="51" t="str">
        <f t="shared" si="13"/>
        <v/>
      </c>
      <c r="AP42" s="89">
        <f t="shared" si="14"/>
        <v>0</v>
      </c>
      <c r="AQ42" s="89" t="str">
        <f t="shared" si="15"/>
        <v/>
      </c>
      <c r="AR42" s="89" t="str">
        <f t="shared" si="16"/>
        <v/>
      </c>
      <c r="AS42" s="89" t="str">
        <f t="shared" si="17"/>
        <v/>
      </c>
      <c r="AT42" s="89" t="str">
        <f t="shared" si="18"/>
        <v/>
      </c>
      <c r="AU42" s="93" t="str">
        <f t="shared" si="19"/>
        <v/>
      </c>
      <c r="AV42" s="105"/>
      <c r="AW42" s="105"/>
      <c r="AX42" s="105"/>
      <c r="AY42" s="51"/>
      <c r="AZ42" s="105" t="str">
        <f>IF(OR($B42=0,$B42=""),"",IF(AND($E$3="Nursery"),'Marks Entry Nursery'!AC41,IF(AND($E$3="LKG"),'Marks Entry LKG'!AC41,IF(AND($E$3="UKG"),'Marks Entry UKG'!AC41,""))))</f>
        <v/>
      </c>
      <c r="BA42" s="105" t="str">
        <f>IF(OR($B42=0,$B42=""),"",IF(AND($E$3="Nursery"),'Marks Entry Nursery'!AD41,IF(AND($E$3="LKG"),'Marks Entry LKG'!AD41,IF(AND($E$3="UKG"),'Marks Entry UKG'!AD41,""))))</f>
        <v/>
      </c>
      <c r="BB42" s="54" t="str">
        <f t="shared" si="20"/>
        <v/>
      </c>
      <c r="BC42" s="51">
        <f t="shared" si="21"/>
        <v>0</v>
      </c>
      <c r="BD42" s="105" t="str">
        <f>IF(OR($B42=0,$B42=""),"",IF(AND($E$3="Nursery"),'Marks Entry Nursery'!AE41,IF(AND($E$3="LKG"),'Marks Entry LKG'!AE41,IF(AND($E$3="UKG"),'Marks Entry UKG'!AE41,""))))</f>
        <v/>
      </c>
      <c r="BE42" s="105" t="str">
        <f>IF(OR($B42=0,$B42=""),"",IF(AND($E$3="Nursery"),'Marks Entry Nursery'!AF41,IF(AND($E$3="LKG"),'Marks Entry LKG'!AF41,IF(AND($E$3="UKG"),'Marks Entry UKG'!AF41,""))))</f>
        <v/>
      </c>
      <c r="BF42" s="55" t="str">
        <f t="shared" si="22"/>
        <v/>
      </c>
      <c r="BG42" s="51" t="str">
        <f t="shared" si="23"/>
        <v/>
      </c>
      <c r="BH42" s="89">
        <f t="shared" si="24"/>
        <v>0</v>
      </c>
      <c r="BI42" s="89" t="str">
        <f t="shared" si="25"/>
        <v/>
      </c>
      <c r="BJ42" s="89" t="str">
        <f t="shared" si="26"/>
        <v/>
      </c>
      <c r="BK42" s="89" t="str">
        <f t="shared" si="27"/>
        <v/>
      </c>
      <c r="BL42" s="89" t="str">
        <f t="shared" si="28"/>
        <v/>
      </c>
      <c r="BM42" s="93" t="str">
        <f t="shared" si="29"/>
        <v/>
      </c>
      <c r="BN42" s="105"/>
      <c r="BO42" s="105"/>
      <c r="BP42" s="105"/>
      <c r="BQ42" s="51"/>
      <c r="BR42" s="105" t="str">
        <f>IF(OR($B42=0,$B42=""),"",IF(AND($E$3="Nursery"),'Marks Entry Nursery'!AJ41,IF(AND($E$3="LKG"),'Marks Entry LKG'!AJ41,IF(AND($E$3="UKG"),'Marks Entry UKG'!AJ41,""))))</f>
        <v/>
      </c>
      <c r="BS42" s="105" t="str">
        <f>IF(OR($B42=0,$B42=""),"",IF(AND($E$3="Nursery"),'Marks Entry Nursery'!AK41,IF(AND($E$3="LKG"),'Marks Entry LKG'!AK41,IF(AND($E$3="UKG"),'Marks Entry UKG'!AK41,""))))</f>
        <v/>
      </c>
      <c r="BT42" s="54" t="str">
        <f t="shared" si="30"/>
        <v/>
      </c>
      <c r="BU42" s="51">
        <f t="shared" si="31"/>
        <v>0</v>
      </c>
      <c r="BV42" s="105" t="str">
        <f>IF(OR($B42=0,$B42=""),"",IF(AND($E$3="Nursery"),'Marks Entry Nursery'!AL41,IF(AND($E$3="LKG"),'Marks Entry LKG'!AL41,IF(AND($E$3="UKG"),'Marks Entry UKG'!AL41,""))))</f>
        <v/>
      </c>
      <c r="BW42" s="105" t="str">
        <f>IF(OR($B42=0,$B42=""),"",IF(AND($E$3="Nursery"),'Marks Entry Nursery'!AM41,IF(AND($E$3="LKG"),'Marks Entry LKG'!AM41,IF(AND($E$3="UKG"),'Marks Entry UKG'!AM41,""))))</f>
        <v/>
      </c>
      <c r="BX42" s="55" t="str">
        <f t="shared" si="32"/>
        <v/>
      </c>
      <c r="BY42" s="51" t="str">
        <f t="shared" si="33"/>
        <v/>
      </c>
      <c r="BZ42" s="89">
        <f t="shared" si="34"/>
        <v>0</v>
      </c>
      <c r="CA42" s="89" t="str">
        <f t="shared" si="35"/>
        <v/>
      </c>
      <c r="CB42" s="89" t="str">
        <f t="shared" si="36"/>
        <v/>
      </c>
      <c r="CC42" s="89" t="str">
        <f t="shared" si="37"/>
        <v/>
      </c>
      <c r="CD42" s="89" t="str">
        <f t="shared" si="38"/>
        <v/>
      </c>
      <c r="CE42" s="93" t="str">
        <f t="shared" si="39"/>
        <v/>
      </c>
      <c r="CF42" s="105" t="str">
        <f>IF(OR($B42=0,$B42=""),"",IF(AND($E$3="Nursery"),'Marks Entry Nursery'!AN41,IF(AND($E$3="LKG"),'Marks Entry LKG'!AN41,IF(AND($E$3="UKG"),'Marks Entry UKG'!AN41,""))))</f>
        <v/>
      </c>
      <c r="CG42" s="105" t="str">
        <f>IF(OR($B42=0,$B42=""),"",IF(AND($E$3="Nursery"),'Marks Entry Nursery'!AO41,IF(AND($E$3="LKG"),'Marks Entry LKG'!AO41,IF(AND($E$3="UKG"),'Marks Entry UKG'!AO41,""))))</f>
        <v/>
      </c>
      <c r="CH42" s="106" t="str">
        <f t="shared" si="40"/>
        <v/>
      </c>
      <c r="CI42" s="107">
        <f t="shared" si="41"/>
        <v>0</v>
      </c>
      <c r="CJ42" s="107" t="str">
        <f t="shared" si="42"/>
        <v/>
      </c>
      <c r="CK42" s="107" t="str">
        <f t="shared" si="43"/>
        <v/>
      </c>
      <c r="CL42" s="92" t="str">
        <f t="shared" si="44"/>
        <v/>
      </c>
      <c r="CM42" s="105" t="str">
        <f>IF(OR($B42=0,$B42=""),"",IF(AND($E$3="Nursery"),'Marks Entry Nursery'!AP41,IF(AND($E$3="LKG"),'Marks Entry LKG'!AP41,IF(AND($E$3="UKG"),'Marks Entry UKG'!AP41,""))))</f>
        <v/>
      </c>
      <c r="CN42" s="105" t="str">
        <f>IF(OR($B42=0,$B42=""),"",IF(AND($E$3="Nursery"),'Marks Entry Nursery'!AQ41,IF(AND($E$3="LKG"),'Marks Entry LKG'!AQ41,IF(AND($E$3="UKG"),'Marks Entry UKG'!AQ41,""))))</f>
        <v/>
      </c>
      <c r="CO42" s="106" t="str">
        <f t="shared" si="45"/>
        <v/>
      </c>
      <c r="CP42" s="107">
        <f t="shared" si="46"/>
        <v>0</v>
      </c>
      <c r="CQ42" s="107" t="str">
        <f t="shared" si="47"/>
        <v/>
      </c>
      <c r="CR42" s="107" t="str">
        <f t="shared" si="48"/>
        <v/>
      </c>
      <c r="CS42" s="92" t="str">
        <f t="shared" si="49"/>
        <v/>
      </c>
      <c r="CT42" s="105" t="str">
        <f>IF(OR($B42=0,$B42=""),"",IF(AND($E$3="Nursery"),'Marks Entry Nursery'!AR41,IF(AND($E$3="LKG"),'Marks Entry LKG'!AR41,IF(AND($E$3="UKG"),'Marks Entry UKG'!AR41,""))))</f>
        <v/>
      </c>
      <c r="CU42" s="105" t="str">
        <f>IF(OR($B42=0,$B42=""),"",IF(AND($E$3="Nursery"),'Marks Entry Nursery'!AS41,IF(AND($E$3="LKG"),'Marks Entry LKG'!AS41,IF(AND($E$3="UKG"),'Marks Entry UKG'!AS41,""))))</f>
        <v/>
      </c>
      <c r="CV42" s="106" t="str">
        <f t="shared" si="50"/>
        <v/>
      </c>
      <c r="CW42" s="107">
        <f t="shared" si="51"/>
        <v>0</v>
      </c>
      <c r="CX42" s="107" t="str">
        <f t="shared" si="52"/>
        <v/>
      </c>
      <c r="CY42" s="107" t="str">
        <f t="shared" si="53"/>
        <v/>
      </c>
      <c r="CZ42" s="92" t="str">
        <f t="shared" si="54"/>
        <v/>
      </c>
      <c r="DA42" s="105" t="str">
        <f>IF(OR($B42=0,$B42=""),"",IF(AND($E$3="Nursery"),'Marks Entry Nursery'!AT41,IF(AND($E$3="LKG"),'Marks Entry LKG'!AT41,IF(AND($E$3="UKG"),'Marks Entry UKG'!AT41,""))))</f>
        <v/>
      </c>
      <c r="DB42" s="105" t="str">
        <f>IF(OR($B42=0,$B42=""),"",IF(AND($E$3="Nursery"),'Marks Entry Nursery'!AU41,IF(AND($E$3="LKG"),'Marks Entry LKG'!AU41,IF(AND($E$3="UKG"),'Marks Entry UKG'!AU41,""))))</f>
        <v/>
      </c>
      <c r="DC42" s="356" t="str">
        <f t="shared" si="55"/>
        <v/>
      </c>
      <c r="DD42" s="93" t="str">
        <f t="shared" si="56"/>
        <v/>
      </c>
      <c r="DE42" s="105" t="str">
        <f>IF(OR($B42=0,$B42=""),"",IF(AND($E$3="Nursery"),'Marks Entry Nursery'!AV41,IF(AND($E$3="LKG"),'Marks Entry LKG'!AV41,IF(AND($E$3="UKG"),'Marks Entry UKG'!AV41,""))))</f>
        <v/>
      </c>
      <c r="DF42" s="105" t="str">
        <f>IF(OR($B42=0,$B42=""),"",IF(AND($E$3="Nursery"),'Marks Entry Nursery'!AW41,IF(AND($E$3="LKG"),'Marks Entry LKG'!AW41,IF(AND($E$3="UKG"),'Marks Entry UKG'!AW41,""))))</f>
        <v/>
      </c>
      <c r="DG42" s="356" t="str">
        <f t="shared" si="57"/>
        <v/>
      </c>
      <c r="DH42" s="93" t="str">
        <f t="shared" si="58"/>
        <v/>
      </c>
      <c r="DI42" s="63" t="str">
        <f t="shared" si="59"/>
        <v/>
      </c>
      <c r="DJ42" s="358" t="str">
        <f t="shared" si="60"/>
        <v/>
      </c>
      <c r="DK42" s="67" t="str">
        <f t="shared" si="61"/>
        <v/>
      </c>
      <c r="DL42" s="68" t="str">
        <f t="shared" si="62"/>
        <v/>
      </c>
      <c r="DM42" s="386" t="str">
        <f>IFERROR(IF(B42="NSO","NSO",IF(OR(D42="",G42="",F42="",B42="",DI42=0),"",IF('Master sheet'!$D$14="Hindi","कक्षोंन्नति","Promoted"))),"")</f>
        <v/>
      </c>
      <c r="DN42" s="42" t="str">
        <f>IF(OR(B42=0,B42=""),"",IF(AND($E$3="Nursery"),'Marks Entry Nursery'!AX41,IF(AND($E$3="LKG"),'Marks Entry LKG'!AX41,IF(AND($E$3="UKG"),'Marks Entry UKG'!AX41,""))))</f>
        <v/>
      </c>
      <c r="DO42" s="42" t="str">
        <f>IF(OR(B42=0,B42=""),"",IF(AND($E$3="Nursery"),'Marks Entry Nursery'!AY41,IF(AND($E$3="LKG"),'Marks Entry LKG'!AY41,IF(AND($E$3="UKG"),'Marks Entry UKG'!AY41,""))))</f>
        <v/>
      </c>
      <c r="DP42" s="213" t="str">
        <f t="shared" si="63"/>
        <v/>
      </c>
      <c r="DQ42" s="43"/>
      <c r="DX42" s="44">
        <f>IF(AND($E$3="Nursery"),'Marks Entry Nursery'!I41,IF(AND($E$3="LKG"),'Marks Entry LKG'!I41,IF(AND($E$3="UKG"),'Marks Entry UKG'!I41,"")))</f>
        <v>0</v>
      </c>
    </row>
    <row r="43" spans="1:128" ht="18.95" customHeight="1">
      <c r="A43" s="56">
        <v>36</v>
      </c>
      <c r="B43" s="260" t="str">
        <f>IF(OR(DX43=0,DX43=""),"",IF(AND($E$3="Nursery"),'Marks Entry Nursery'!I42,IF(AND($E$3="LKG"),'Marks Entry LKG'!I42,IF(AND($E$3="UKG"),'Marks Entry UKG'!I42,""))))</f>
        <v/>
      </c>
      <c r="C43" s="57" t="str">
        <f>IF(OR($B43=0,$B43=""),"",IF(AND($E$3="Nursery"),'Marks Entry Nursery'!B42,IF(AND($E$3="LKG"),'Marks Entry LKG'!B42,IF(AND($E$3="UKG"),'Marks Entry UKG'!B42,""))))</f>
        <v/>
      </c>
      <c r="D43" s="57" t="str">
        <f>IF(OR($B43=0,$B43=""),"",IF(AND($E$3="Nursery"),'Marks Entry Nursery'!C42,IF(AND($E$3="LKG"),'Marks Entry LKG'!C42,IF(AND($E$3="UKG"),'Marks Entry UKG'!C42,""))))</f>
        <v/>
      </c>
      <c r="E43" s="401" t="str">
        <f>IF(OR(B43=0,B43=""),"",IF(AND($E$3="Nursery"),'Marks Entry Nursery'!E42,IF(AND($E$3="LKG"),'Marks Entry LKG'!E42,IF(AND($E$3="UKG"),'Marks Entry UKG'!E42,""))))</f>
        <v/>
      </c>
      <c r="F43" s="259" t="str">
        <f>IF(OR(B43=0,B43=""),"",IF(AND($E$3="Nursery"),'Marks Entry Nursery'!D42,IF(AND($E$3="LKG"),'Marks Entry LKG'!D42,IF(AND($E$3="UKG"),'Marks Entry UKG'!D42,""))))</f>
        <v/>
      </c>
      <c r="G43" s="406" t="str">
        <f>IF(OR($B43=0,$B43=""),"",IF(AND($E$3="Nursery"),'Marks Entry Nursery'!F42,IF(AND($E$3="LKG"),'Marks Entry LKG'!F42,IF(AND($E$3="UKG"),'Marks Entry UKG'!F42,""))))</f>
        <v/>
      </c>
      <c r="H43" s="406" t="str">
        <f>IF(OR($B43=0,$B43=""),"",IF(AND($E$3="Nursery"),'Marks Entry Nursery'!G42,IF(AND($E$3="LKG"),'Marks Entry LKG'!G42,IF(AND($E$3="UKG"),'Marks Entry UKG'!G42,""))))</f>
        <v/>
      </c>
      <c r="I43" s="406" t="str">
        <f>IF(OR($B43=0,$B43=""),"",IF(AND($E$3="Nursery"),'Marks Entry Nursery'!H42,IF(AND($E$3="LKG"),'Marks Entry LKG'!H42,IF(AND($E$3="UKG"),'Marks Entry UKG'!H42,""))))</f>
        <v/>
      </c>
      <c r="J43" s="228" t="str">
        <f>IF(OR($B43=0,$B43=""),"",IF(AND($E$3="Nursery"),'Marks Entry Nursery'!J42,IF(AND($E$3="LKG"),'Marks Entry LKG'!J42,IF(AND($E$3="UKG"),'Marks Entry UKG'!J42,""))))</f>
        <v/>
      </c>
      <c r="K43" s="228" t="str">
        <f>IF(OR($B43=0,$B43=""),"",IF(AND($E$3="Nursery"),'Marks Entry Nursery'!K42,IF(AND($E$3="LKG"),'Marks Entry LKG'!K42,IF(AND($E$3="UKG"),'Marks Entry UKG'!K42,""))))</f>
        <v/>
      </c>
      <c r="L43" s="105"/>
      <c r="M43" s="105"/>
      <c r="N43" s="105"/>
      <c r="O43" s="51"/>
      <c r="P43" s="105" t="str">
        <f>IF(OR($B43=0,$B43=""),"",IF(AND($E$3="Nursery"),'Marks Entry Nursery'!O42,IF(AND($E$3="LKG"),'Marks Entry LKG'!O42,IF(AND($E$3="UKG"),'Marks Entry UKG'!O42,""))))</f>
        <v/>
      </c>
      <c r="Q43" s="105" t="str">
        <f>IF(OR($B43=0,$B43=""),"",IF(AND($E$3="Nursery"),'Marks Entry Nursery'!P42,IF(AND($E$3="LKG"),'Marks Entry LKG'!P42,IF(AND($E$3="UKG"),'Marks Entry UKG'!P42,""))))</f>
        <v/>
      </c>
      <c r="R43" s="54" t="str">
        <f t="shared" si="0"/>
        <v/>
      </c>
      <c r="S43" s="51">
        <f t="shared" si="1"/>
        <v>0</v>
      </c>
      <c r="T43" s="105" t="str">
        <f>IF(OR($B43=0,$B43=""),"",IF(AND($E$3="Nursery"),'Marks Entry Nursery'!Q42,IF(AND($E$3="LKG"),'Marks Entry LKG'!Q42,IF(AND($E$3="UKG"),'Marks Entry UKG'!Q42,""))))</f>
        <v/>
      </c>
      <c r="U43" s="105" t="str">
        <f>IF(OR($B43=0,$B43=""),"",IF(AND($E$3="Nursery"),'Marks Entry Nursery'!R42,IF(AND($E$3="LKG"),'Marks Entry LKG'!R42,IF(AND($E$3="UKG"),'Marks Entry UKG'!R42,""))))</f>
        <v/>
      </c>
      <c r="V43" s="55" t="str">
        <f t="shared" si="2"/>
        <v/>
      </c>
      <c r="W43" s="51" t="str">
        <f t="shared" si="3"/>
        <v/>
      </c>
      <c r="X43" s="89">
        <f t="shared" si="4"/>
        <v>0</v>
      </c>
      <c r="Y43" s="89" t="str">
        <f t="shared" si="5"/>
        <v/>
      </c>
      <c r="Z43" s="89" t="str">
        <f t="shared" si="6"/>
        <v/>
      </c>
      <c r="AA43" s="89" t="str">
        <f t="shared" si="7"/>
        <v/>
      </c>
      <c r="AB43" s="89" t="str">
        <f t="shared" si="8"/>
        <v/>
      </c>
      <c r="AC43" s="93" t="str">
        <f t="shared" si="9"/>
        <v/>
      </c>
      <c r="AD43" s="105"/>
      <c r="AE43" s="105"/>
      <c r="AF43" s="105"/>
      <c r="AG43" s="51"/>
      <c r="AH43" s="105" t="str">
        <f>IF(OR($B43=0,$B43=""),"",IF(AND($E$3="Nursery"),'Marks Entry Nursery'!V42,IF(AND($E$3="LKG"),'Marks Entry LKG'!V42,IF(AND($E$3="UKG"),'Marks Entry UKG'!V42,""))))</f>
        <v/>
      </c>
      <c r="AI43" s="105" t="str">
        <f>IF(OR($B43=0,$B43=""),"",IF(AND($E$3="Nursery"),'Marks Entry Nursery'!W42,IF(AND($E$3="LKG"),'Marks Entry LKG'!W42,IF(AND($E$3="UKG"),'Marks Entry UKG'!W42,""))))</f>
        <v/>
      </c>
      <c r="AJ43" s="54" t="str">
        <f t="shared" si="10"/>
        <v/>
      </c>
      <c r="AK43" s="51">
        <f t="shared" si="11"/>
        <v>0</v>
      </c>
      <c r="AL43" s="105" t="str">
        <f>IF(OR($B43=0,$B43=""),"",IF(AND($E$3="Nursery"),'Marks Entry Nursery'!X42,IF(AND($E$3="LKG"),'Marks Entry LKG'!X42,IF(AND($E$3="UKG"),'Marks Entry UKG'!X42,""))))</f>
        <v/>
      </c>
      <c r="AM43" s="105" t="str">
        <f>IF(OR($B43=0,$B43=""),"",IF(AND($E$3="Nursery"),'Marks Entry Nursery'!Y42,IF(AND($E$3="LKG"),'Marks Entry LKG'!Y42,IF(AND($E$3="UKG"),'Marks Entry UKG'!Y42,""))))</f>
        <v/>
      </c>
      <c r="AN43" s="55" t="str">
        <f t="shared" si="12"/>
        <v/>
      </c>
      <c r="AO43" s="51" t="str">
        <f t="shared" si="13"/>
        <v/>
      </c>
      <c r="AP43" s="89">
        <f t="shared" si="14"/>
        <v>0</v>
      </c>
      <c r="AQ43" s="89" t="str">
        <f t="shared" si="15"/>
        <v/>
      </c>
      <c r="AR43" s="89" t="str">
        <f t="shared" si="16"/>
        <v/>
      </c>
      <c r="AS43" s="89" t="str">
        <f t="shared" si="17"/>
        <v/>
      </c>
      <c r="AT43" s="89" t="str">
        <f t="shared" si="18"/>
        <v/>
      </c>
      <c r="AU43" s="93" t="str">
        <f t="shared" si="19"/>
        <v/>
      </c>
      <c r="AV43" s="105"/>
      <c r="AW43" s="105"/>
      <c r="AX43" s="105"/>
      <c r="AY43" s="51"/>
      <c r="AZ43" s="105" t="str">
        <f>IF(OR($B43=0,$B43=""),"",IF(AND($E$3="Nursery"),'Marks Entry Nursery'!AC42,IF(AND($E$3="LKG"),'Marks Entry LKG'!AC42,IF(AND($E$3="UKG"),'Marks Entry UKG'!AC42,""))))</f>
        <v/>
      </c>
      <c r="BA43" s="105" t="str">
        <f>IF(OR($B43=0,$B43=""),"",IF(AND($E$3="Nursery"),'Marks Entry Nursery'!AD42,IF(AND($E$3="LKG"),'Marks Entry LKG'!AD42,IF(AND($E$3="UKG"),'Marks Entry UKG'!AD42,""))))</f>
        <v/>
      </c>
      <c r="BB43" s="54" t="str">
        <f t="shared" si="20"/>
        <v/>
      </c>
      <c r="BC43" s="51">
        <f t="shared" si="21"/>
        <v>0</v>
      </c>
      <c r="BD43" s="105" t="str">
        <f>IF(OR($B43=0,$B43=""),"",IF(AND($E$3="Nursery"),'Marks Entry Nursery'!AE42,IF(AND($E$3="LKG"),'Marks Entry LKG'!AE42,IF(AND($E$3="UKG"),'Marks Entry UKG'!AE42,""))))</f>
        <v/>
      </c>
      <c r="BE43" s="105" t="str">
        <f>IF(OR($B43=0,$B43=""),"",IF(AND($E$3="Nursery"),'Marks Entry Nursery'!AF42,IF(AND($E$3="LKG"),'Marks Entry LKG'!AF42,IF(AND($E$3="UKG"),'Marks Entry UKG'!AF42,""))))</f>
        <v/>
      </c>
      <c r="BF43" s="55" t="str">
        <f t="shared" si="22"/>
        <v/>
      </c>
      <c r="BG43" s="51" t="str">
        <f t="shared" si="23"/>
        <v/>
      </c>
      <c r="BH43" s="89">
        <f t="shared" si="24"/>
        <v>0</v>
      </c>
      <c r="BI43" s="89" t="str">
        <f t="shared" si="25"/>
        <v/>
      </c>
      <c r="BJ43" s="89" t="str">
        <f t="shared" si="26"/>
        <v/>
      </c>
      <c r="BK43" s="89" t="str">
        <f t="shared" si="27"/>
        <v/>
      </c>
      <c r="BL43" s="89" t="str">
        <f t="shared" si="28"/>
        <v/>
      </c>
      <c r="BM43" s="93" t="str">
        <f t="shared" si="29"/>
        <v/>
      </c>
      <c r="BN43" s="105"/>
      <c r="BO43" s="105"/>
      <c r="BP43" s="105"/>
      <c r="BQ43" s="51"/>
      <c r="BR43" s="105" t="str">
        <f>IF(OR($B43=0,$B43=""),"",IF(AND($E$3="Nursery"),'Marks Entry Nursery'!AJ42,IF(AND($E$3="LKG"),'Marks Entry LKG'!AJ42,IF(AND($E$3="UKG"),'Marks Entry UKG'!AJ42,""))))</f>
        <v/>
      </c>
      <c r="BS43" s="105" t="str">
        <f>IF(OR($B43=0,$B43=""),"",IF(AND($E$3="Nursery"),'Marks Entry Nursery'!AK42,IF(AND($E$3="LKG"),'Marks Entry LKG'!AK42,IF(AND($E$3="UKG"),'Marks Entry UKG'!AK42,""))))</f>
        <v/>
      </c>
      <c r="BT43" s="54" t="str">
        <f t="shared" si="30"/>
        <v/>
      </c>
      <c r="BU43" s="51">
        <f t="shared" si="31"/>
        <v>0</v>
      </c>
      <c r="BV43" s="105" t="str">
        <f>IF(OR($B43=0,$B43=""),"",IF(AND($E$3="Nursery"),'Marks Entry Nursery'!AL42,IF(AND($E$3="LKG"),'Marks Entry LKG'!AL42,IF(AND($E$3="UKG"),'Marks Entry UKG'!AL42,""))))</f>
        <v/>
      </c>
      <c r="BW43" s="105" t="str">
        <f>IF(OR($B43=0,$B43=""),"",IF(AND($E$3="Nursery"),'Marks Entry Nursery'!AM42,IF(AND($E$3="LKG"),'Marks Entry LKG'!AM42,IF(AND($E$3="UKG"),'Marks Entry UKG'!AM42,""))))</f>
        <v/>
      </c>
      <c r="BX43" s="55" t="str">
        <f t="shared" si="32"/>
        <v/>
      </c>
      <c r="BY43" s="51" t="str">
        <f t="shared" si="33"/>
        <v/>
      </c>
      <c r="BZ43" s="89">
        <f t="shared" si="34"/>
        <v>0</v>
      </c>
      <c r="CA43" s="89" t="str">
        <f t="shared" si="35"/>
        <v/>
      </c>
      <c r="CB43" s="89" t="str">
        <f t="shared" si="36"/>
        <v/>
      </c>
      <c r="CC43" s="89" t="str">
        <f t="shared" si="37"/>
        <v/>
      </c>
      <c r="CD43" s="89" t="str">
        <f t="shared" si="38"/>
        <v/>
      </c>
      <c r="CE43" s="93" t="str">
        <f t="shared" si="39"/>
        <v/>
      </c>
      <c r="CF43" s="105" t="str">
        <f>IF(OR($B43=0,$B43=""),"",IF(AND($E$3="Nursery"),'Marks Entry Nursery'!AN42,IF(AND($E$3="LKG"),'Marks Entry LKG'!AN42,IF(AND($E$3="UKG"),'Marks Entry UKG'!AN42,""))))</f>
        <v/>
      </c>
      <c r="CG43" s="105" t="str">
        <f>IF(OR($B43=0,$B43=""),"",IF(AND($E$3="Nursery"),'Marks Entry Nursery'!AO42,IF(AND($E$3="LKG"),'Marks Entry LKG'!AO42,IF(AND($E$3="UKG"),'Marks Entry UKG'!AO42,""))))</f>
        <v/>
      </c>
      <c r="CH43" s="106" t="str">
        <f t="shared" si="40"/>
        <v/>
      </c>
      <c r="CI43" s="107">
        <f t="shared" si="41"/>
        <v>0</v>
      </c>
      <c r="CJ43" s="107" t="str">
        <f t="shared" si="42"/>
        <v/>
      </c>
      <c r="CK43" s="107" t="str">
        <f t="shared" si="43"/>
        <v/>
      </c>
      <c r="CL43" s="92" t="str">
        <f t="shared" si="44"/>
        <v/>
      </c>
      <c r="CM43" s="105" t="str">
        <f>IF(OR($B43=0,$B43=""),"",IF(AND($E$3="Nursery"),'Marks Entry Nursery'!AP42,IF(AND($E$3="LKG"),'Marks Entry LKG'!AP42,IF(AND($E$3="UKG"),'Marks Entry UKG'!AP42,""))))</f>
        <v/>
      </c>
      <c r="CN43" s="105" t="str">
        <f>IF(OR($B43=0,$B43=""),"",IF(AND($E$3="Nursery"),'Marks Entry Nursery'!AQ42,IF(AND($E$3="LKG"),'Marks Entry LKG'!AQ42,IF(AND($E$3="UKG"),'Marks Entry UKG'!AQ42,""))))</f>
        <v/>
      </c>
      <c r="CO43" s="106" t="str">
        <f t="shared" si="45"/>
        <v/>
      </c>
      <c r="CP43" s="107">
        <f t="shared" si="46"/>
        <v>0</v>
      </c>
      <c r="CQ43" s="107" t="str">
        <f t="shared" si="47"/>
        <v/>
      </c>
      <c r="CR43" s="107" t="str">
        <f t="shared" si="48"/>
        <v/>
      </c>
      <c r="CS43" s="92" t="str">
        <f t="shared" si="49"/>
        <v/>
      </c>
      <c r="CT43" s="105" t="str">
        <f>IF(OR($B43=0,$B43=""),"",IF(AND($E$3="Nursery"),'Marks Entry Nursery'!AR42,IF(AND($E$3="LKG"),'Marks Entry LKG'!AR42,IF(AND($E$3="UKG"),'Marks Entry UKG'!AR42,""))))</f>
        <v/>
      </c>
      <c r="CU43" s="105" t="str">
        <f>IF(OR($B43=0,$B43=""),"",IF(AND($E$3="Nursery"),'Marks Entry Nursery'!AS42,IF(AND($E$3="LKG"),'Marks Entry LKG'!AS42,IF(AND($E$3="UKG"),'Marks Entry UKG'!AS42,""))))</f>
        <v/>
      </c>
      <c r="CV43" s="106" t="str">
        <f t="shared" si="50"/>
        <v/>
      </c>
      <c r="CW43" s="107">
        <f t="shared" si="51"/>
        <v>0</v>
      </c>
      <c r="CX43" s="107" t="str">
        <f t="shared" si="52"/>
        <v/>
      </c>
      <c r="CY43" s="107" t="str">
        <f t="shared" si="53"/>
        <v/>
      </c>
      <c r="CZ43" s="92" t="str">
        <f t="shared" si="54"/>
        <v/>
      </c>
      <c r="DA43" s="105" t="str">
        <f>IF(OR($B43=0,$B43=""),"",IF(AND($E$3="Nursery"),'Marks Entry Nursery'!AT42,IF(AND($E$3="LKG"),'Marks Entry LKG'!AT42,IF(AND($E$3="UKG"),'Marks Entry UKG'!AT42,""))))</f>
        <v/>
      </c>
      <c r="DB43" s="105" t="str">
        <f>IF(OR($B43=0,$B43=""),"",IF(AND($E$3="Nursery"),'Marks Entry Nursery'!AU42,IF(AND($E$3="LKG"),'Marks Entry LKG'!AU42,IF(AND($E$3="UKG"),'Marks Entry UKG'!AU42,""))))</f>
        <v/>
      </c>
      <c r="DC43" s="356" t="str">
        <f t="shared" si="55"/>
        <v/>
      </c>
      <c r="DD43" s="93" t="str">
        <f t="shared" si="56"/>
        <v/>
      </c>
      <c r="DE43" s="105" t="str">
        <f>IF(OR($B43=0,$B43=""),"",IF(AND($E$3="Nursery"),'Marks Entry Nursery'!AV42,IF(AND($E$3="LKG"),'Marks Entry LKG'!AV42,IF(AND($E$3="UKG"),'Marks Entry UKG'!AV42,""))))</f>
        <v/>
      </c>
      <c r="DF43" s="105" t="str">
        <f>IF(OR($B43=0,$B43=""),"",IF(AND($E$3="Nursery"),'Marks Entry Nursery'!AW42,IF(AND($E$3="LKG"),'Marks Entry LKG'!AW42,IF(AND($E$3="UKG"),'Marks Entry UKG'!AW42,""))))</f>
        <v/>
      </c>
      <c r="DG43" s="356" t="str">
        <f t="shared" si="57"/>
        <v/>
      </c>
      <c r="DH43" s="93" t="str">
        <f t="shared" si="58"/>
        <v/>
      </c>
      <c r="DI43" s="63" t="str">
        <f t="shared" si="59"/>
        <v/>
      </c>
      <c r="DJ43" s="358" t="str">
        <f t="shared" si="60"/>
        <v/>
      </c>
      <c r="DK43" s="67" t="str">
        <f t="shared" si="61"/>
        <v/>
      </c>
      <c r="DL43" s="68" t="str">
        <f t="shared" si="62"/>
        <v/>
      </c>
      <c r="DM43" s="386" t="str">
        <f>IFERROR(IF(B43="NSO","NSO",IF(OR(D43="",G43="",F43="",B43="",DI43=0),"",IF('Master sheet'!$D$14="Hindi","कक्षोंन्नति","Promoted"))),"")</f>
        <v/>
      </c>
      <c r="DN43" s="42" t="str">
        <f>IF(OR(B43=0,B43=""),"",IF(AND($E$3="Nursery"),'Marks Entry Nursery'!AX42,IF(AND($E$3="LKG"),'Marks Entry LKG'!AX42,IF(AND($E$3="UKG"),'Marks Entry UKG'!AX42,""))))</f>
        <v/>
      </c>
      <c r="DO43" s="42" t="str">
        <f>IF(OR(B43=0,B43=""),"",IF(AND($E$3="Nursery"),'Marks Entry Nursery'!AY42,IF(AND($E$3="LKG"),'Marks Entry LKG'!AY42,IF(AND($E$3="UKG"),'Marks Entry UKG'!AY42,""))))</f>
        <v/>
      </c>
      <c r="DP43" s="213" t="str">
        <f t="shared" si="63"/>
        <v/>
      </c>
      <c r="DQ43" s="43"/>
      <c r="DX43" s="44">
        <f>IF(AND($E$3="Nursery"),'Marks Entry Nursery'!I42,IF(AND($E$3="LKG"),'Marks Entry LKG'!I42,IF(AND($E$3="UKG"),'Marks Entry UKG'!I42,"")))</f>
        <v>0</v>
      </c>
    </row>
    <row r="44" spans="1:128" ht="18.95" customHeight="1">
      <c r="A44" s="56">
        <v>37</v>
      </c>
      <c r="B44" s="260" t="str">
        <f>IF(OR(DX44=0,DX44=""),"",IF(AND($E$3="Nursery"),'Marks Entry Nursery'!I43,IF(AND($E$3="LKG"),'Marks Entry LKG'!I43,IF(AND($E$3="UKG"),'Marks Entry UKG'!I43,""))))</f>
        <v/>
      </c>
      <c r="C44" s="57" t="str">
        <f>IF(OR($B44=0,$B44=""),"",IF(AND($E$3="Nursery"),'Marks Entry Nursery'!B43,IF(AND($E$3="LKG"),'Marks Entry LKG'!B43,IF(AND($E$3="UKG"),'Marks Entry UKG'!B43,""))))</f>
        <v/>
      </c>
      <c r="D44" s="57" t="str">
        <f>IF(OR($B44=0,$B44=""),"",IF(AND($E$3="Nursery"),'Marks Entry Nursery'!C43,IF(AND($E$3="LKG"),'Marks Entry LKG'!C43,IF(AND($E$3="UKG"),'Marks Entry UKG'!C43,""))))</f>
        <v/>
      </c>
      <c r="E44" s="401" t="str">
        <f>IF(OR(B44=0,B44=""),"",IF(AND($E$3="Nursery"),'Marks Entry Nursery'!E43,IF(AND($E$3="LKG"),'Marks Entry LKG'!E43,IF(AND($E$3="UKG"),'Marks Entry UKG'!E43,""))))</f>
        <v/>
      </c>
      <c r="F44" s="259" t="str">
        <f>IF(OR(B44=0,B44=""),"",IF(AND($E$3="Nursery"),'Marks Entry Nursery'!D43,IF(AND($E$3="LKG"),'Marks Entry LKG'!D43,IF(AND($E$3="UKG"),'Marks Entry UKG'!D43,""))))</f>
        <v/>
      </c>
      <c r="G44" s="406" t="str">
        <f>IF(OR($B44=0,$B44=""),"",IF(AND($E$3="Nursery"),'Marks Entry Nursery'!F43,IF(AND($E$3="LKG"),'Marks Entry LKG'!F43,IF(AND($E$3="UKG"),'Marks Entry UKG'!F43,""))))</f>
        <v/>
      </c>
      <c r="H44" s="406" t="str">
        <f>IF(OR($B44=0,$B44=""),"",IF(AND($E$3="Nursery"),'Marks Entry Nursery'!G43,IF(AND($E$3="LKG"),'Marks Entry LKG'!G43,IF(AND($E$3="UKG"),'Marks Entry UKG'!G43,""))))</f>
        <v/>
      </c>
      <c r="I44" s="406" t="str">
        <f>IF(OR($B44=0,$B44=""),"",IF(AND($E$3="Nursery"),'Marks Entry Nursery'!H43,IF(AND($E$3="LKG"),'Marks Entry LKG'!H43,IF(AND($E$3="UKG"),'Marks Entry UKG'!H43,""))))</f>
        <v/>
      </c>
      <c r="J44" s="228" t="str">
        <f>IF(OR($B44=0,$B44=""),"",IF(AND($E$3="Nursery"),'Marks Entry Nursery'!J43,IF(AND($E$3="LKG"),'Marks Entry LKG'!J43,IF(AND($E$3="UKG"),'Marks Entry UKG'!J43,""))))</f>
        <v/>
      </c>
      <c r="K44" s="228" t="str">
        <f>IF(OR($B44=0,$B44=""),"",IF(AND($E$3="Nursery"),'Marks Entry Nursery'!K43,IF(AND($E$3="LKG"),'Marks Entry LKG'!K43,IF(AND($E$3="UKG"),'Marks Entry UKG'!K43,""))))</f>
        <v/>
      </c>
      <c r="L44" s="105"/>
      <c r="M44" s="105"/>
      <c r="N44" s="105"/>
      <c r="O44" s="51"/>
      <c r="P44" s="105" t="str">
        <f>IF(OR($B44=0,$B44=""),"",IF(AND($E$3="Nursery"),'Marks Entry Nursery'!O43,IF(AND($E$3="LKG"),'Marks Entry LKG'!O43,IF(AND($E$3="UKG"),'Marks Entry UKG'!O43,""))))</f>
        <v/>
      </c>
      <c r="Q44" s="105" t="str">
        <f>IF(OR($B44=0,$B44=""),"",IF(AND($E$3="Nursery"),'Marks Entry Nursery'!P43,IF(AND($E$3="LKG"),'Marks Entry LKG'!P43,IF(AND($E$3="UKG"),'Marks Entry UKG'!P43,""))))</f>
        <v/>
      </c>
      <c r="R44" s="54" t="str">
        <f t="shared" si="0"/>
        <v/>
      </c>
      <c r="S44" s="51">
        <f t="shared" si="1"/>
        <v>0</v>
      </c>
      <c r="T44" s="105" t="str">
        <f>IF(OR($B44=0,$B44=""),"",IF(AND($E$3="Nursery"),'Marks Entry Nursery'!Q43,IF(AND($E$3="LKG"),'Marks Entry LKG'!Q43,IF(AND($E$3="UKG"),'Marks Entry UKG'!Q43,""))))</f>
        <v/>
      </c>
      <c r="U44" s="105" t="str">
        <f>IF(OR($B44=0,$B44=""),"",IF(AND($E$3="Nursery"),'Marks Entry Nursery'!R43,IF(AND($E$3="LKG"),'Marks Entry LKG'!R43,IF(AND($E$3="UKG"),'Marks Entry UKG'!R43,""))))</f>
        <v/>
      </c>
      <c r="V44" s="55" t="str">
        <f t="shared" si="2"/>
        <v/>
      </c>
      <c r="W44" s="51" t="str">
        <f t="shared" si="3"/>
        <v/>
      </c>
      <c r="X44" s="89">
        <f t="shared" si="4"/>
        <v>0</v>
      </c>
      <c r="Y44" s="89" t="str">
        <f t="shared" si="5"/>
        <v/>
      </c>
      <c r="Z44" s="89" t="str">
        <f t="shared" si="6"/>
        <v/>
      </c>
      <c r="AA44" s="89" t="str">
        <f t="shared" si="7"/>
        <v/>
      </c>
      <c r="AB44" s="89" t="str">
        <f t="shared" si="8"/>
        <v/>
      </c>
      <c r="AC44" s="93" t="str">
        <f t="shared" si="9"/>
        <v/>
      </c>
      <c r="AD44" s="105"/>
      <c r="AE44" s="105"/>
      <c r="AF44" s="105"/>
      <c r="AG44" s="51"/>
      <c r="AH44" s="105" t="str">
        <f>IF(OR($B44=0,$B44=""),"",IF(AND($E$3="Nursery"),'Marks Entry Nursery'!V43,IF(AND($E$3="LKG"),'Marks Entry LKG'!V43,IF(AND($E$3="UKG"),'Marks Entry UKG'!V43,""))))</f>
        <v/>
      </c>
      <c r="AI44" s="105" t="str">
        <f>IF(OR($B44=0,$B44=""),"",IF(AND($E$3="Nursery"),'Marks Entry Nursery'!W43,IF(AND($E$3="LKG"),'Marks Entry LKG'!W43,IF(AND($E$3="UKG"),'Marks Entry UKG'!W43,""))))</f>
        <v/>
      </c>
      <c r="AJ44" s="54" t="str">
        <f t="shared" si="10"/>
        <v/>
      </c>
      <c r="AK44" s="51">
        <f t="shared" si="11"/>
        <v>0</v>
      </c>
      <c r="AL44" s="105" t="str">
        <f>IF(OR($B44=0,$B44=""),"",IF(AND($E$3="Nursery"),'Marks Entry Nursery'!X43,IF(AND($E$3="LKG"),'Marks Entry LKG'!X43,IF(AND($E$3="UKG"),'Marks Entry UKG'!X43,""))))</f>
        <v/>
      </c>
      <c r="AM44" s="105" t="str">
        <f>IF(OR($B44=0,$B44=""),"",IF(AND($E$3="Nursery"),'Marks Entry Nursery'!Y43,IF(AND($E$3="LKG"),'Marks Entry LKG'!Y43,IF(AND($E$3="UKG"),'Marks Entry UKG'!Y43,""))))</f>
        <v/>
      </c>
      <c r="AN44" s="55" t="str">
        <f t="shared" si="12"/>
        <v/>
      </c>
      <c r="AO44" s="51" t="str">
        <f t="shared" si="13"/>
        <v/>
      </c>
      <c r="AP44" s="89">
        <f t="shared" si="14"/>
        <v>0</v>
      </c>
      <c r="AQ44" s="89" t="str">
        <f t="shared" si="15"/>
        <v/>
      </c>
      <c r="AR44" s="89" t="str">
        <f t="shared" si="16"/>
        <v/>
      </c>
      <c r="AS44" s="89" t="str">
        <f t="shared" si="17"/>
        <v/>
      </c>
      <c r="AT44" s="89" t="str">
        <f t="shared" si="18"/>
        <v/>
      </c>
      <c r="AU44" s="93" t="str">
        <f t="shared" si="19"/>
        <v/>
      </c>
      <c r="AV44" s="105"/>
      <c r="AW44" s="105"/>
      <c r="AX44" s="105"/>
      <c r="AY44" s="51"/>
      <c r="AZ44" s="105" t="str">
        <f>IF(OR($B44=0,$B44=""),"",IF(AND($E$3="Nursery"),'Marks Entry Nursery'!AC43,IF(AND($E$3="LKG"),'Marks Entry LKG'!AC43,IF(AND($E$3="UKG"),'Marks Entry UKG'!AC43,""))))</f>
        <v/>
      </c>
      <c r="BA44" s="105" t="str">
        <f>IF(OR($B44=0,$B44=""),"",IF(AND($E$3="Nursery"),'Marks Entry Nursery'!AD43,IF(AND($E$3="LKG"),'Marks Entry LKG'!AD43,IF(AND($E$3="UKG"),'Marks Entry UKG'!AD43,""))))</f>
        <v/>
      </c>
      <c r="BB44" s="54" t="str">
        <f t="shared" si="20"/>
        <v/>
      </c>
      <c r="BC44" s="51">
        <f t="shared" si="21"/>
        <v>0</v>
      </c>
      <c r="BD44" s="105" t="str">
        <f>IF(OR($B44=0,$B44=""),"",IF(AND($E$3="Nursery"),'Marks Entry Nursery'!AE43,IF(AND($E$3="LKG"),'Marks Entry LKG'!AE43,IF(AND($E$3="UKG"),'Marks Entry UKG'!AE43,""))))</f>
        <v/>
      </c>
      <c r="BE44" s="105" t="str">
        <f>IF(OR($B44=0,$B44=""),"",IF(AND($E$3="Nursery"),'Marks Entry Nursery'!AF43,IF(AND($E$3="LKG"),'Marks Entry LKG'!AF43,IF(AND($E$3="UKG"),'Marks Entry UKG'!AF43,""))))</f>
        <v/>
      </c>
      <c r="BF44" s="55" t="str">
        <f t="shared" si="22"/>
        <v/>
      </c>
      <c r="BG44" s="51" t="str">
        <f t="shared" si="23"/>
        <v/>
      </c>
      <c r="BH44" s="89">
        <f t="shared" si="24"/>
        <v>0</v>
      </c>
      <c r="BI44" s="89" t="str">
        <f t="shared" si="25"/>
        <v/>
      </c>
      <c r="BJ44" s="89" t="str">
        <f t="shared" si="26"/>
        <v/>
      </c>
      <c r="BK44" s="89" t="str">
        <f t="shared" si="27"/>
        <v/>
      </c>
      <c r="BL44" s="89" t="str">
        <f t="shared" si="28"/>
        <v/>
      </c>
      <c r="BM44" s="93" t="str">
        <f t="shared" si="29"/>
        <v/>
      </c>
      <c r="BN44" s="105"/>
      <c r="BO44" s="105"/>
      <c r="BP44" s="105"/>
      <c r="BQ44" s="51"/>
      <c r="BR44" s="105" t="str">
        <f>IF(OR($B44=0,$B44=""),"",IF(AND($E$3="Nursery"),'Marks Entry Nursery'!AJ43,IF(AND($E$3="LKG"),'Marks Entry LKG'!AJ43,IF(AND($E$3="UKG"),'Marks Entry UKG'!AJ43,""))))</f>
        <v/>
      </c>
      <c r="BS44" s="105" t="str">
        <f>IF(OR($B44=0,$B44=""),"",IF(AND($E$3="Nursery"),'Marks Entry Nursery'!AK43,IF(AND($E$3="LKG"),'Marks Entry LKG'!AK43,IF(AND($E$3="UKG"),'Marks Entry UKG'!AK43,""))))</f>
        <v/>
      </c>
      <c r="BT44" s="54" t="str">
        <f t="shared" si="30"/>
        <v/>
      </c>
      <c r="BU44" s="51">
        <f t="shared" si="31"/>
        <v>0</v>
      </c>
      <c r="BV44" s="105" t="str">
        <f>IF(OR($B44=0,$B44=""),"",IF(AND($E$3="Nursery"),'Marks Entry Nursery'!AL43,IF(AND($E$3="LKG"),'Marks Entry LKG'!AL43,IF(AND($E$3="UKG"),'Marks Entry UKG'!AL43,""))))</f>
        <v/>
      </c>
      <c r="BW44" s="105" t="str">
        <f>IF(OR($B44=0,$B44=""),"",IF(AND($E$3="Nursery"),'Marks Entry Nursery'!AM43,IF(AND($E$3="LKG"),'Marks Entry LKG'!AM43,IF(AND($E$3="UKG"),'Marks Entry UKG'!AM43,""))))</f>
        <v/>
      </c>
      <c r="BX44" s="55" t="str">
        <f t="shared" si="32"/>
        <v/>
      </c>
      <c r="BY44" s="51" t="str">
        <f t="shared" si="33"/>
        <v/>
      </c>
      <c r="BZ44" s="89">
        <f t="shared" si="34"/>
        <v>0</v>
      </c>
      <c r="CA44" s="89" t="str">
        <f t="shared" si="35"/>
        <v/>
      </c>
      <c r="CB44" s="89" t="str">
        <f t="shared" si="36"/>
        <v/>
      </c>
      <c r="CC44" s="89" t="str">
        <f t="shared" si="37"/>
        <v/>
      </c>
      <c r="CD44" s="89" t="str">
        <f t="shared" si="38"/>
        <v/>
      </c>
      <c r="CE44" s="93" t="str">
        <f t="shared" si="39"/>
        <v/>
      </c>
      <c r="CF44" s="105" t="str">
        <f>IF(OR($B44=0,$B44=""),"",IF(AND($E$3="Nursery"),'Marks Entry Nursery'!AN43,IF(AND($E$3="LKG"),'Marks Entry LKG'!AN43,IF(AND($E$3="UKG"),'Marks Entry UKG'!AN43,""))))</f>
        <v/>
      </c>
      <c r="CG44" s="105" t="str">
        <f>IF(OR($B44=0,$B44=""),"",IF(AND($E$3="Nursery"),'Marks Entry Nursery'!AO43,IF(AND($E$3="LKG"),'Marks Entry LKG'!AO43,IF(AND($E$3="UKG"),'Marks Entry UKG'!AO43,""))))</f>
        <v/>
      </c>
      <c r="CH44" s="106" t="str">
        <f t="shared" si="40"/>
        <v/>
      </c>
      <c r="CI44" s="107">
        <f t="shared" si="41"/>
        <v>0</v>
      </c>
      <c r="CJ44" s="107" t="str">
        <f t="shared" si="42"/>
        <v/>
      </c>
      <c r="CK44" s="107" t="str">
        <f t="shared" si="43"/>
        <v/>
      </c>
      <c r="CL44" s="92" t="str">
        <f t="shared" si="44"/>
        <v/>
      </c>
      <c r="CM44" s="105" t="str">
        <f>IF(OR($B44=0,$B44=""),"",IF(AND($E$3="Nursery"),'Marks Entry Nursery'!AP43,IF(AND($E$3="LKG"),'Marks Entry LKG'!AP43,IF(AND($E$3="UKG"),'Marks Entry UKG'!AP43,""))))</f>
        <v/>
      </c>
      <c r="CN44" s="105" t="str">
        <f>IF(OR($B44=0,$B44=""),"",IF(AND($E$3="Nursery"),'Marks Entry Nursery'!AQ43,IF(AND($E$3="LKG"),'Marks Entry LKG'!AQ43,IF(AND($E$3="UKG"),'Marks Entry UKG'!AQ43,""))))</f>
        <v/>
      </c>
      <c r="CO44" s="106" t="str">
        <f t="shared" si="45"/>
        <v/>
      </c>
      <c r="CP44" s="107">
        <f t="shared" si="46"/>
        <v>0</v>
      </c>
      <c r="CQ44" s="107" t="str">
        <f t="shared" si="47"/>
        <v/>
      </c>
      <c r="CR44" s="107" t="str">
        <f t="shared" si="48"/>
        <v/>
      </c>
      <c r="CS44" s="92" t="str">
        <f t="shared" si="49"/>
        <v/>
      </c>
      <c r="CT44" s="105" t="str">
        <f>IF(OR($B44=0,$B44=""),"",IF(AND($E$3="Nursery"),'Marks Entry Nursery'!AR43,IF(AND($E$3="LKG"),'Marks Entry LKG'!AR43,IF(AND($E$3="UKG"),'Marks Entry UKG'!AR43,""))))</f>
        <v/>
      </c>
      <c r="CU44" s="105" t="str">
        <f>IF(OR($B44=0,$B44=""),"",IF(AND($E$3="Nursery"),'Marks Entry Nursery'!AS43,IF(AND($E$3="LKG"),'Marks Entry LKG'!AS43,IF(AND($E$3="UKG"),'Marks Entry UKG'!AS43,""))))</f>
        <v/>
      </c>
      <c r="CV44" s="106" t="str">
        <f t="shared" si="50"/>
        <v/>
      </c>
      <c r="CW44" s="107">
        <f t="shared" si="51"/>
        <v>0</v>
      </c>
      <c r="CX44" s="107" t="str">
        <f t="shared" si="52"/>
        <v/>
      </c>
      <c r="CY44" s="107" t="str">
        <f t="shared" si="53"/>
        <v/>
      </c>
      <c r="CZ44" s="92" t="str">
        <f t="shared" si="54"/>
        <v/>
      </c>
      <c r="DA44" s="105" t="str">
        <f>IF(OR($B44=0,$B44=""),"",IF(AND($E$3="Nursery"),'Marks Entry Nursery'!AT43,IF(AND($E$3="LKG"),'Marks Entry LKG'!AT43,IF(AND($E$3="UKG"),'Marks Entry UKG'!AT43,""))))</f>
        <v/>
      </c>
      <c r="DB44" s="105" t="str">
        <f>IF(OR($B44=0,$B44=""),"",IF(AND($E$3="Nursery"),'Marks Entry Nursery'!AU43,IF(AND($E$3="LKG"),'Marks Entry LKG'!AU43,IF(AND($E$3="UKG"),'Marks Entry UKG'!AU43,""))))</f>
        <v/>
      </c>
      <c r="DC44" s="356" t="str">
        <f t="shared" si="55"/>
        <v/>
      </c>
      <c r="DD44" s="93" t="str">
        <f t="shared" si="56"/>
        <v/>
      </c>
      <c r="DE44" s="105" t="str">
        <f>IF(OR($B44=0,$B44=""),"",IF(AND($E$3="Nursery"),'Marks Entry Nursery'!AV43,IF(AND($E$3="LKG"),'Marks Entry LKG'!AV43,IF(AND($E$3="UKG"),'Marks Entry UKG'!AV43,""))))</f>
        <v/>
      </c>
      <c r="DF44" s="105" t="str">
        <f>IF(OR($B44=0,$B44=""),"",IF(AND($E$3="Nursery"),'Marks Entry Nursery'!AW43,IF(AND($E$3="LKG"),'Marks Entry LKG'!AW43,IF(AND($E$3="UKG"),'Marks Entry UKG'!AW43,""))))</f>
        <v/>
      </c>
      <c r="DG44" s="356" t="str">
        <f t="shared" si="57"/>
        <v/>
      </c>
      <c r="DH44" s="93" t="str">
        <f t="shared" si="58"/>
        <v/>
      </c>
      <c r="DI44" s="63" t="str">
        <f t="shared" si="59"/>
        <v/>
      </c>
      <c r="DJ44" s="358" t="str">
        <f t="shared" si="60"/>
        <v/>
      </c>
      <c r="DK44" s="67" t="str">
        <f t="shared" si="61"/>
        <v/>
      </c>
      <c r="DL44" s="68" t="str">
        <f t="shared" si="62"/>
        <v/>
      </c>
      <c r="DM44" s="386" t="str">
        <f>IFERROR(IF(B44="NSO","NSO",IF(OR(D44="",G44="",F44="",B44="",DI44=0),"",IF('Master sheet'!$D$14="Hindi","कक्षोंन्नति","Promoted"))),"")</f>
        <v/>
      </c>
      <c r="DN44" s="42" t="str">
        <f>IF(OR(B44=0,B44=""),"",IF(AND($E$3="Nursery"),'Marks Entry Nursery'!AX43,IF(AND($E$3="LKG"),'Marks Entry LKG'!AX43,IF(AND($E$3="UKG"),'Marks Entry UKG'!AX43,""))))</f>
        <v/>
      </c>
      <c r="DO44" s="42" t="str">
        <f>IF(OR(B44=0,B44=""),"",IF(AND($E$3="Nursery"),'Marks Entry Nursery'!AY43,IF(AND($E$3="LKG"),'Marks Entry LKG'!AY43,IF(AND($E$3="UKG"),'Marks Entry UKG'!AY43,""))))</f>
        <v/>
      </c>
      <c r="DP44" s="213" t="str">
        <f t="shared" si="63"/>
        <v/>
      </c>
      <c r="DQ44" s="43"/>
      <c r="DX44" s="44">
        <f>IF(AND($E$3="Nursery"),'Marks Entry Nursery'!I43,IF(AND($E$3="LKG"),'Marks Entry LKG'!I43,IF(AND($E$3="UKG"),'Marks Entry UKG'!I43,"")))</f>
        <v>0</v>
      </c>
    </row>
    <row r="45" spans="1:128" ht="18.95" customHeight="1">
      <c r="A45" s="56">
        <v>38</v>
      </c>
      <c r="B45" s="260" t="str">
        <f>IF(OR(DX45=0,DX45=""),"",IF(AND($E$3="Nursery"),'Marks Entry Nursery'!I44,IF(AND($E$3="LKG"),'Marks Entry LKG'!I44,IF(AND($E$3="UKG"),'Marks Entry UKG'!I44,""))))</f>
        <v/>
      </c>
      <c r="C45" s="57" t="str">
        <f>IF(OR($B45=0,$B45=""),"",IF(AND($E$3="Nursery"),'Marks Entry Nursery'!B44,IF(AND($E$3="LKG"),'Marks Entry LKG'!B44,IF(AND($E$3="UKG"),'Marks Entry UKG'!B44,""))))</f>
        <v/>
      </c>
      <c r="D45" s="57" t="str">
        <f>IF(OR($B45=0,$B45=""),"",IF(AND($E$3="Nursery"),'Marks Entry Nursery'!C44,IF(AND($E$3="LKG"),'Marks Entry LKG'!C44,IF(AND($E$3="UKG"),'Marks Entry UKG'!C44,""))))</f>
        <v/>
      </c>
      <c r="E45" s="401" t="str">
        <f>IF(OR(B45=0,B45=""),"",IF(AND($E$3="Nursery"),'Marks Entry Nursery'!E44,IF(AND($E$3="LKG"),'Marks Entry LKG'!E44,IF(AND($E$3="UKG"),'Marks Entry UKG'!E44,""))))</f>
        <v/>
      </c>
      <c r="F45" s="259" t="str">
        <f>IF(OR(B45=0,B45=""),"",IF(AND($E$3="Nursery"),'Marks Entry Nursery'!D44,IF(AND($E$3="LKG"),'Marks Entry LKG'!D44,IF(AND($E$3="UKG"),'Marks Entry UKG'!D44,""))))</f>
        <v/>
      </c>
      <c r="G45" s="406" t="str">
        <f>IF(OR($B45=0,$B45=""),"",IF(AND($E$3="Nursery"),'Marks Entry Nursery'!F44,IF(AND($E$3="LKG"),'Marks Entry LKG'!F44,IF(AND($E$3="UKG"),'Marks Entry UKG'!F44,""))))</f>
        <v/>
      </c>
      <c r="H45" s="406" t="str">
        <f>IF(OR($B45=0,$B45=""),"",IF(AND($E$3="Nursery"),'Marks Entry Nursery'!G44,IF(AND($E$3="LKG"),'Marks Entry LKG'!G44,IF(AND($E$3="UKG"),'Marks Entry UKG'!G44,""))))</f>
        <v/>
      </c>
      <c r="I45" s="406" t="str">
        <f>IF(OR($B45=0,$B45=""),"",IF(AND($E$3="Nursery"),'Marks Entry Nursery'!H44,IF(AND($E$3="LKG"),'Marks Entry LKG'!H44,IF(AND($E$3="UKG"),'Marks Entry UKG'!H44,""))))</f>
        <v/>
      </c>
      <c r="J45" s="228" t="str">
        <f>IF(OR($B45=0,$B45=""),"",IF(AND($E$3="Nursery"),'Marks Entry Nursery'!J44,IF(AND($E$3="LKG"),'Marks Entry LKG'!J44,IF(AND($E$3="UKG"),'Marks Entry UKG'!J44,""))))</f>
        <v/>
      </c>
      <c r="K45" s="228" t="str">
        <f>IF(OR($B45=0,$B45=""),"",IF(AND($E$3="Nursery"),'Marks Entry Nursery'!K44,IF(AND($E$3="LKG"),'Marks Entry LKG'!K44,IF(AND($E$3="UKG"),'Marks Entry UKG'!K44,""))))</f>
        <v/>
      </c>
      <c r="L45" s="105"/>
      <c r="M45" s="105"/>
      <c r="N45" s="105"/>
      <c r="O45" s="51"/>
      <c r="P45" s="105" t="str">
        <f>IF(OR($B45=0,$B45=""),"",IF(AND($E$3="Nursery"),'Marks Entry Nursery'!O44,IF(AND($E$3="LKG"),'Marks Entry LKG'!O44,IF(AND($E$3="UKG"),'Marks Entry UKG'!O44,""))))</f>
        <v/>
      </c>
      <c r="Q45" s="105" t="str">
        <f>IF(OR($B45=0,$B45=""),"",IF(AND($E$3="Nursery"),'Marks Entry Nursery'!P44,IF(AND($E$3="LKG"),'Marks Entry LKG'!P44,IF(AND($E$3="UKG"),'Marks Entry UKG'!P44,""))))</f>
        <v/>
      </c>
      <c r="R45" s="54" t="str">
        <f t="shared" si="0"/>
        <v/>
      </c>
      <c r="S45" s="51">
        <f t="shared" si="1"/>
        <v>0</v>
      </c>
      <c r="T45" s="105" t="str">
        <f>IF(OR($B45=0,$B45=""),"",IF(AND($E$3="Nursery"),'Marks Entry Nursery'!Q44,IF(AND($E$3="LKG"),'Marks Entry LKG'!Q44,IF(AND($E$3="UKG"),'Marks Entry UKG'!Q44,""))))</f>
        <v/>
      </c>
      <c r="U45" s="105" t="str">
        <f>IF(OR($B45=0,$B45=""),"",IF(AND($E$3="Nursery"),'Marks Entry Nursery'!R44,IF(AND($E$3="LKG"),'Marks Entry LKG'!R44,IF(AND($E$3="UKG"),'Marks Entry UKG'!R44,""))))</f>
        <v/>
      </c>
      <c r="V45" s="55" t="str">
        <f t="shared" si="2"/>
        <v/>
      </c>
      <c r="W45" s="51" t="str">
        <f t="shared" si="3"/>
        <v/>
      </c>
      <c r="X45" s="89">
        <f t="shared" si="4"/>
        <v>0</v>
      </c>
      <c r="Y45" s="89" t="str">
        <f t="shared" si="5"/>
        <v/>
      </c>
      <c r="Z45" s="89" t="str">
        <f t="shared" si="6"/>
        <v/>
      </c>
      <c r="AA45" s="89" t="str">
        <f t="shared" si="7"/>
        <v/>
      </c>
      <c r="AB45" s="89" t="str">
        <f t="shared" si="8"/>
        <v/>
      </c>
      <c r="AC45" s="93" t="str">
        <f t="shared" si="9"/>
        <v/>
      </c>
      <c r="AD45" s="105"/>
      <c r="AE45" s="105"/>
      <c r="AF45" s="105"/>
      <c r="AG45" s="51"/>
      <c r="AH45" s="105" t="str">
        <f>IF(OR($B45=0,$B45=""),"",IF(AND($E$3="Nursery"),'Marks Entry Nursery'!V44,IF(AND($E$3="LKG"),'Marks Entry LKG'!V44,IF(AND($E$3="UKG"),'Marks Entry UKG'!V44,""))))</f>
        <v/>
      </c>
      <c r="AI45" s="105" t="str">
        <f>IF(OR($B45=0,$B45=""),"",IF(AND($E$3="Nursery"),'Marks Entry Nursery'!W44,IF(AND($E$3="LKG"),'Marks Entry LKG'!W44,IF(AND($E$3="UKG"),'Marks Entry UKG'!W44,""))))</f>
        <v/>
      </c>
      <c r="AJ45" s="54" t="str">
        <f t="shared" si="10"/>
        <v/>
      </c>
      <c r="AK45" s="51">
        <f t="shared" si="11"/>
        <v>0</v>
      </c>
      <c r="AL45" s="105" t="str">
        <f>IF(OR($B45=0,$B45=""),"",IF(AND($E$3="Nursery"),'Marks Entry Nursery'!X44,IF(AND($E$3="LKG"),'Marks Entry LKG'!X44,IF(AND($E$3="UKG"),'Marks Entry UKG'!X44,""))))</f>
        <v/>
      </c>
      <c r="AM45" s="105" t="str">
        <f>IF(OR($B45=0,$B45=""),"",IF(AND($E$3="Nursery"),'Marks Entry Nursery'!Y44,IF(AND($E$3="LKG"),'Marks Entry LKG'!Y44,IF(AND($E$3="UKG"),'Marks Entry UKG'!Y44,""))))</f>
        <v/>
      </c>
      <c r="AN45" s="55" t="str">
        <f t="shared" si="12"/>
        <v/>
      </c>
      <c r="AO45" s="51" t="str">
        <f t="shared" si="13"/>
        <v/>
      </c>
      <c r="AP45" s="89">
        <f t="shared" si="14"/>
        <v>0</v>
      </c>
      <c r="AQ45" s="89" t="str">
        <f t="shared" si="15"/>
        <v/>
      </c>
      <c r="AR45" s="89" t="str">
        <f t="shared" si="16"/>
        <v/>
      </c>
      <c r="AS45" s="89" t="str">
        <f t="shared" si="17"/>
        <v/>
      </c>
      <c r="AT45" s="89" t="str">
        <f t="shared" si="18"/>
        <v/>
      </c>
      <c r="AU45" s="93" t="str">
        <f t="shared" si="19"/>
        <v/>
      </c>
      <c r="AV45" s="105"/>
      <c r="AW45" s="105"/>
      <c r="AX45" s="105"/>
      <c r="AY45" s="51"/>
      <c r="AZ45" s="105" t="str">
        <f>IF(OR($B45=0,$B45=""),"",IF(AND($E$3="Nursery"),'Marks Entry Nursery'!AC44,IF(AND($E$3="LKG"),'Marks Entry LKG'!AC44,IF(AND($E$3="UKG"),'Marks Entry UKG'!AC44,""))))</f>
        <v/>
      </c>
      <c r="BA45" s="105" t="str">
        <f>IF(OR($B45=0,$B45=""),"",IF(AND($E$3="Nursery"),'Marks Entry Nursery'!AD44,IF(AND($E$3="LKG"),'Marks Entry LKG'!AD44,IF(AND($E$3="UKG"),'Marks Entry UKG'!AD44,""))))</f>
        <v/>
      </c>
      <c r="BB45" s="54" t="str">
        <f t="shared" si="20"/>
        <v/>
      </c>
      <c r="BC45" s="51">
        <f t="shared" si="21"/>
        <v>0</v>
      </c>
      <c r="BD45" s="105" t="str">
        <f>IF(OR($B45=0,$B45=""),"",IF(AND($E$3="Nursery"),'Marks Entry Nursery'!AE44,IF(AND($E$3="LKG"),'Marks Entry LKG'!AE44,IF(AND($E$3="UKG"),'Marks Entry UKG'!AE44,""))))</f>
        <v/>
      </c>
      <c r="BE45" s="105" t="str">
        <f>IF(OR($B45=0,$B45=""),"",IF(AND($E$3="Nursery"),'Marks Entry Nursery'!AF44,IF(AND($E$3="LKG"),'Marks Entry LKG'!AF44,IF(AND($E$3="UKG"),'Marks Entry UKG'!AF44,""))))</f>
        <v/>
      </c>
      <c r="BF45" s="55" t="str">
        <f t="shared" si="22"/>
        <v/>
      </c>
      <c r="BG45" s="51" t="str">
        <f t="shared" si="23"/>
        <v/>
      </c>
      <c r="BH45" s="89">
        <f t="shared" si="24"/>
        <v>0</v>
      </c>
      <c r="BI45" s="89" t="str">
        <f t="shared" si="25"/>
        <v/>
      </c>
      <c r="BJ45" s="89" t="str">
        <f t="shared" si="26"/>
        <v/>
      </c>
      <c r="BK45" s="89" t="str">
        <f t="shared" si="27"/>
        <v/>
      </c>
      <c r="BL45" s="89" t="str">
        <f t="shared" si="28"/>
        <v/>
      </c>
      <c r="BM45" s="93" t="str">
        <f t="shared" si="29"/>
        <v/>
      </c>
      <c r="BN45" s="105"/>
      <c r="BO45" s="105"/>
      <c r="BP45" s="105"/>
      <c r="BQ45" s="51"/>
      <c r="BR45" s="105" t="str">
        <f>IF(OR($B45=0,$B45=""),"",IF(AND($E$3="Nursery"),'Marks Entry Nursery'!AJ44,IF(AND($E$3="LKG"),'Marks Entry LKG'!AJ44,IF(AND($E$3="UKG"),'Marks Entry UKG'!AJ44,""))))</f>
        <v/>
      </c>
      <c r="BS45" s="105" t="str">
        <f>IF(OR($B45=0,$B45=""),"",IF(AND($E$3="Nursery"),'Marks Entry Nursery'!AK44,IF(AND($E$3="LKG"),'Marks Entry LKG'!AK44,IF(AND($E$3="UKG"),'Marks Entry UKG'!AK44,""))))</f>
        <v/>
      </c>
      <c r="BT45" s="54" t="str">
        <f t="shared" si="30"/>
        <v/>
      </c>
      <c r="BU45" s="51">
        <f t="shared" si="31"/>
        <v>0</v>
      </c>
      <c r="BV45" s="105" t="str">
        <f>IF(OR($B45=0,$B45=""),"",IF(AND($E$3="Nursery"),'Marks Entry Nursery'!AL44,IF(AND($E$3="LKG"),'Marks Entry LKG'!AL44,IF(AND($E$3="UKG"),'Marks Entry UKG'!AL44,""))))</f>
        <v/>
      </c>
      <c r="BW45" s="105" t="str">
        <f>IF(OR($B45=0,$B45=""),"",IF(AND($E$3="Nursery"),'Marks Entry Nursery'!AM44,IF(AND($E$3="LKG"),'Marks Entry LKG'!AM44,IF(AND($E$3="UKG"),'Marks Entry UKG'!AM44,""))))</f>
        <v/>
      </c>
      <c r="BX45" s="55" t="str">
        <f t="shared" si="32"/>
        <v/>
      </c>
      <c r="BY45" s="51" t="str">
        <f t="shared" si="33"/>
        <v/>
      </c>
      <c r="BZ45" s="89">
        <f t="shared" si="34"/>
        <v>0</v>
      </c>
      <c r="CA45" s="89" t="str">
        <f t="shared" si="35"/>
        <v/>
      </c>
      <c r="CB45" s="89" t="str">
        <f t="shared" si="36"/>
        <v/>
      </c>
      <c r="CC45" s="89" t="str">
        <f t="shared" si="37"/>
        <v/>
      </c>
      <c r="CD45" s="89" t="str">
        <f t="shared" si="38"/>
        <v/>
      </c>
      <c r="CE45" s="93" t="str">
        <f t="shared" si="39"/>
        <v/>
      </c>
      <c r="CF45" s="105" t="str">
        <f>IF(OR($B45=0,$B45=""),"",IF(AND($E$3="Nursery"),'Marks Entry Nursery'!AN44,IF(AND($E$3="LKG"),'Marks Entry LKG'!AN44,IF(AND($E$3="UKG"),'Marks Entry UKG'!AN44,""))))</f>
        <v/>
      </c>
      <c r="CG45" s="105" t="str">
        <f>IF(OR($B45=0,$B45=""),"",IF(AND($E$3="Nursery"),'Marks Entry Nursery'!AO44,IF(AND($E$3="LKG"),'Marks Entry LKG'!AO44,IF(AND($E$3="UKG"),'Marks Entry UKG'!AO44,""))))</f>
        <v/>
      </c>
      <c r="CH45" s="106" t="str">
        <f t="shared" si="40"/>
        <v/>
      </c>
      <c r="CI45" s="107">
        <f t="shared" si="41"/>
        <v>0</v>
      </c>
      <c r="CJ45" s="107" t="str">
        <f t="shared" si="42"/>
        <v/>
      </c>
      <c r="CK45" s="107" t="str">
        <f t="shared" si="43"/>
        <v/>
      </c>
      <c r="CL45" s="92" t="str">
        <f t="shared" si="44"/>
        <v/>
      </c>
      <c r="CM45" s="105" t="str">
        <f>IF(OR($B45=0,$B45=""),"",IF(AND($E$3="Nursery"),'Marks Entry Nursery'!AP44,IF(AND($E$3="LKG"),'Marks Entry LKG'!AP44,IF(AND($E$3="UKG"),'Marks Entry UKG'!AP44,""))))</f>
        <v/>
      </c>
      <c r="CN45" s="105" t="str">
        <f>IF(OR($B45=0,$B45=""),"",IF(AND($E$3="Nursery"),'Marks Entry Nursery'!AQ44,IF(AND($E$3="LKG"),'Marks Entry LKG'!AQ44,IF(AND($E$3="UKG"),'Marks Entry UKG'!AQ44,""))))</f>
        <v/>
      </c>
      <c r="CO45" s="106" t="str">
        <f t="shared" si="45"/>
        <v/>
      </c>
      <c r="CP45" s="107">
        <f t="shared" si="46"/>
        <v>0</v>
      </c>
      <c r="CQ45" s="107" t="str">
        <f t="shared" si="47"/>
        <v/>
      </c>
      <c r="CR45" s="107" t="str">
        <f t="shared" si="48"/>
        <v/>
      </c>
      <c r="CS45" s="92" t="str">
        <f t="shared" si="49"/>
        <v/>
      </c>
      <c r="CT45" s="105" t="str">
        <f>IF(OR($B45=0,$B45=""),"",IF(AND($E$3="Nursery"),'Marks Entry Nursery'!AR44,IF(AND($E$3="LKG"),'Marks Entry LKG'!AR44,IF(AND($E$3="UKG"),'Marks Entry UKG'!AR44,""))))</f>
        <v/>
      </c>
      <c r="CU45" s="105" t="str">
        <f>IF(OR($B45=0,$B45=""),"",IF(AND($E$3="Nursery"),'Marks Entry Nursery'!AS44,IF(AND($E$3="LKG"),'Marks Entry LKG'!AS44,IF(AND($E$3="UKG"),'Marks Entry UKG'!AS44,""))))</f>
        <v/>
      </c>
      <c r="CV45" s="106" t="str">
        <f t="shared" si="50"/>
        <v/>
      </c>
      <c r="CW45" s="107">
        <f t="shared" si="51"/>
        <v>0</v>
      </c>
      <c r="CX45" s="107" t="str">
        <f t="shared" si="52"/>
        <v/>
      </c>
      <c r="CY45" s="107" t="str">
        <f t="shared" si="53"/>
        <v/>
      </c>
      <c r="CZ45" s="92" t="str">
        <f t="shared" si="54"/>
        <v/>
      </c>
      <c r="DA45" s="105" t="str">
        <f>IF(OR($B45=0,$B45=""),"",IF(AND($E$3="Nursery"),'Marks Entry Nursery'!AT44,IF(AND($E$3="LKG"),'Marks Entry LKG'!AT44,IF(AND($E$3="UKG"),'Marks Entry UKG'!AT44,""))))</f>
        <v/>
      </c>
      <c r="DB45" s="105" t="str">
        <f>IF(OR($B45=0,$B45=""),"",IF(AND($E$3="Nursery"),'Marks Entry Nursery'!AU44,IF(AND($E$3="LKG"),'Marks Entry LKG'!AU44,IF(AND($E$3="UKG"),'Marks Entry UKG'!AU44,""))))</f>
        <v/>
      </c>
      <c r="DC45" s="356" t="str">
        <f t="shared" si="55"/>
        <v/>
      </c>
      <c r="DD45" s="93" t="str">
        <f t="shared" si="56"/>
        <v/>
      </c>
      <c r="DE45" s="105" t="str">
        <f>IF(OR($B45=0,$B45=""),"",IF(AND($E$3="Nursery"),'Marks Entry Nursery'!AV44,IF(AND($E$3="LKG"),'Marks Entry LKG'!AV44,IF(AND($E$3="UKG"),'Marks Entry UKG'!AV44,""))))</f>
        <v/>
      </c>
      <c r="DF45" s="105" t="str">
        <f>IF(OR($B45=0,$B45=""),"",IF(AND($E$3="Nursery"),'Marks Entry Nursery'!AW44,IF(AND($E$3="LKG"),'Marks Entry LKG'!AW44,IF(AND($E$3="UKG"),'Marks Entry UKG'!AW44,""))))</f>
        <v/>
      </c>
      <c r="DG45" s="356" t="str">
        <f t="shared" si="57"/>
        <v/>
      </c>
      <c r="DH45" s="93" t="str">
        <f t="shared" si="58"/>
        <v/>
      </c>
      <c r="DI45" s="63" t="str">
        <f t="shared" si="59"/>
        <v/>
      </c>
      <c r="DJ45" s="358" t="str">
        <f t="shared" si="60"/>
        <v/>
      </c>
      <c r="DK45" s="67" t="str">
        <f t="shared" si="61"/>
        <v/>
      </c>
      <c r="DL45" s="68" t="str">
        <f t="shared" si="62"/>
        <v/>
      </c>
      <c r="DM45" s="386" t="str">
        <f>IFERROR(IF(B45="NSO","NSO",IF(OR(D45="",G45="",F45="",B45="",DI45=0),"",IF('Master sheet'!$D$14="Hindi","कक्षोंन्नति","Promoted"))),"")</f>
        <v/>
      </c>
      <c r="DN45" s="42" t="str">
        <f>IF(OR(B45=0,B45=""),"",IF(AND($E$3="Nursery"),'Marks Entry Nursery'!AX44,IF(AND($E$3="LKG"),'Marks Entry LKG'!AX44,IF(AND($E$3="UKG"),'Marks Entry UKG'!AX44,""))))</f>
        <v/>
      </c>
      <c r="DO45" s="42" t="str">
        <f>IF(OR(B45=0,B45=""),"",IF(AND($E$3="Nursery"),'Marks Entry Nursery'!AY44,IF(AND($E$3="LKG"),'Marks Entry LKG'!AY44,IF(AND($E$3="UKG"),'Marks Entry UKG'!AY44,""))))</f>
        <v/>
      </c>
      <c r="DP45" s="213" t="str">
        <f t="shared" si="63"/>
        <v/>
      </c>
      <c r="DQ45" s="43"/>
      <c r="DX45" s="44">
        <f>IF(AND($E$3="Nursery"),'Marks Entry Nursery'!I44,IF(AND($E$3="LKG"),'Marks Entry LKG'!I44,IF(AND($E$3="UKG"),'Marks Entry UKG'!I44,"")))</f>
        <v>0</v>
      </c>
    </row>
    <row r="46" spans="1:128" ht="18.95" customHeight="1">
      <c r="A46" s="56">
        <v>39</v>
      </c>
      <c r="B46" s="260" t="str">
        <f>IF(OR(DX46=0,DX46=""),"",IF(AND($E$3="Nursery"),'Marks Entry Nursery'!I45,IF(AND($E$3="LKG"),'Marks Entry LKG'!I45,IF(AND($E$3="UKG"),'Marks Entry UKG'!I45,""))))</f>
        <v/>
      </c>
      <c r="C46" s="57" t="str">
        <f>IF(OR($B46=0,$B46=""),"",IF(AND($E$3="Nursery"),'Marks Entry Nursery'!B45,IF(AND($E$3="LKG"),'Marks Entry LKG'!B45,IF(AND($E$3="UKG"),'Marks Entry UKG'!B45,""))))</f>
        <v/>
      </c>
      <c r="D46" s="57" t="str">
        <f>IF(OR($B46=0,$B46=""),"",IF(AND($E$3="Nursery"),'Marks Entry Nursery'!C45,IF(AND($E$3="LKG"),'Marks Entry LKG'!C45,IF(AND($E$3="UKG"),'Marks Entry UKG'!C45,""))))</f>
        <v/>
      </c>
      <c r="E46" s="401" t="str">
        <f>IF(OR(B46=0,B46=""),"",IF(AND($E$3="Nursery"),'Marks Entry Nursery'!E45,IF(AND($E$3="LKG"),'Marks Entry LKG'!E45,IF(AND($E$3="UKG"),'Marks Entry UKG'!E45,""))))</f>
        <v/>
      </c>
      <c r="F46" s="259" t="str">
        <f>IF(OR(B46=0,B46=""),"",IF(AND($E$3="Nursery"),'Marks Entry Nursery'!D45,IF(AND($E$3="LKG"),'Marks Entry LKG'!D45,IF(AND($E$3="UKG"),'Marks Entry UKG'!D45,""))))</f>
        <v/>
      </c>
      <c r="G46" s="406" t="str">
        <f>IF(OR($B46=0,$B46=""),"",IF(AND($E$3="Nursery"),'Marks Entry Nursery'!F45,IF(AND($E$3="LKG"),'Marks Entry LKG'!F45,IF(AND($E$3="UKG"),'Marks Entry UKG'!F45,""))))</f>
        <v/>
      </c>
      <c r="H46" s="406" t="str">
        <f>IF(OR($B46=0,$B46=""),"",IF(AND($E$3="Nursery"),'Marks Entry Nursery'!G45,IF(AND($E$3="LKG"),'Marks Entry LKG'!G45,IF(AND($E$3="UKG"),'Marks Entry UKG'!G45,""))))</f>
        <v/>
      </c>
      <c r="I46" s="406" t="str">
        <f>IF(OR($B46=0,$B46=""),"",IF(AND($E$3="Nursery"),'Marks Entry Nursery'!H45,IF(AND($E$3="LKG"),'Marks Entry LKG'!H45,IF(AND($E$3="UKG"),'Marks Entry UKG'!H45,""))))</f>
        <v/>
      </c>
      <c r="J46" s="228" t="str">
        <f>IF(OR($B46=0,$B46=""),"",IF(AND($E$3="Nursery"),'Marks Entry Nursery'!J45,IF(AND($E$3="LKG"),'Marks Entry LKG'!J45,IF(AND($E$3="UKG"),'Marks Entry UKG'!J45,""))))</f>
        <v/>
      </c>
      <c r="K46" s="228" t="str">
        <f>IF(OR($B46=0,$B46=""),"",IF(AND($E$3="Nursery"),'Marks Entry Nursery'!K45,IF(AND($E$3="LKG"),'Marks Entry LKG'!K45,IF(AND($E$3="UKG"),'Marks Entry UKG'!K45,""))))</f>
        <v/>
      </c>
      <c r="L46" s="105"/>
      <c r="M46" s="105"/>
      <c r="N46" s="105"/>
      <c r="O46" s="51"/>
      <c r="P46" s="105" t="str">
        <f>IF(OR($B46=0,$B46=""),"",IF(AND($E$3="Nursery"),'Marks Entry Nursery'!O45,IF(AND($E$3="LKG"),'Marks Entry LKG'!O45,IF(AND($E$3="UKG"),'Marks Entry UKG'!O45,""))))</f>
        <v/>
      </c>
      <c r="Q46" s="105" t="str">
        <f>IF(OR($B46=0,$B46=""),"",IF(AND($E$3="Nursery"),'Marks Entry Nursery'!P45,IF(AND($E$3="LKG"),'Marks Entry LKG'!P45,IF(AND($E$3="UKG"),'Marks Entry UKG'!P45,""))))</f>
        <v/>
      </c>
      <c r="R46" s="54" t="str">
        <f t="shared" si="0"/>
        <v/>
      </c>
      <c r="S46" s="51">
        <f t="shared" si="1"/>
        <v>0</v>
      </c>
      <c r="T46" s="105" t="str">
        <f>IF(OR($B46=0,$B46=""),"",IF(AND($E$3="Nursery"),'Marks Entry Nursery'!Q45,IF(AND($E$3="LKG"),'Marks Entry LKG'!Q45,IF(AND($E$3="UKG"),'Marks Entry UKG'!Q45,""))))</f>
        <v/>
      </c>
      <c r="U46" s="105" t="str">
        <f>IF(OR($B46=0,$B46=""),"",IF(AND($E$3="Nursery"),'Marks Entry Nursery'!R45,IF(AND($E$3="LKG"),'Marks Entry LKG'!R45,IF(AND($E$3="UKG"),'Marks Entry UKG'!R45,""))))</f>
        <v/>
      </c>
      <c r="V46" s="55" t="str">
        <f t="shared" si="2"/>
        <v/>
      </c>
      <c r="W46" s="51" t="str">
        <f t="shared" si="3"/>
        <v/>
      </c>
      <c r="X46" s="89">
        <f t="shared" si="4"/>
        <v>0</v>
      </c>
      <c r="Y46" s="89" t="str">
        <f t="shared" si="5"/>
        <v/>
      </c>
      <c r="Z46" s="89" t="str">
        <f t="shared" si="6"/>
        <v/>
      </c>
      <c r="AA46" s="89" t="str">
        <f t="shared" si="7"/>
        <v/>
      </c>
      <c r="AB46" s="89" t="str">
        <f t="shared" si="8"/>
        <v/>
      </c>
      <c r="AC46" s="93" t="str">
        <f t="shared" si="9"/>
        <v/>
      </c>
      <c r="AD46" s="105"/>
      <c r="AE46" s="105"/>
      <c r="AF46" s="105"/>
      <c r="AG46" s="51"/>
      <c r="AH46" s="105" t="str">
        <f>IF(OR($B46=0,$B46=""),"",IF(AND($E$3="Nursery"),'Marks Entry Nursery'!V45,IF(AND($E$3="LKG"),'Marks Entry LKG'!V45,IF(AND($E$3="UKG"),'Marks Entry UKG'!V45,""))))</f>
        <v/>
      </c>
      <c r="AI46" s="105" t="str">
        <f>IF(OR($B46=0,$B46=""),"",IF(AND($E$3="Nursery"),'Marks Entry Nursery'!W45,IF(AND($E$3="LKG"),'Marks Entry LKG'!W45,IF(AND($E$3="UKG"),'Marks Entry UKG'!W45,""))))</f>
        <v/>
      </c>
      <c r="AJ46" s="54" t="str">
        <f t="shared" si="10"/>
        <v/>
      </c>
      <c r="AK46" s="51">
        <f t="shared" si="11"/>
        <v>0</v>
      </c>
      <c r="AL46" s="105" t="str">
        <f>IF(OR($B46=0,$B46=""),"",IF(AND($E$3="Nursery"),'Marks Entry Nursery'!X45,IF(AND($E$3="LKG"),'Marks Entry LKG'!X45,IF(AND($E$3="UKG"),'Marks Entry UKG'!X45,""))))</f>
        <v/>
      </c>
      <c r="AM46" s="105" t="str">
        <f>IF(OR($B46=0,$B46=""),"",IF(AND($E$3="Nursery"),'Marks Entry Nursery'!Y45,IF(AND($E$3="LKG"),'Marks Entry LKG'!Y45,IF(AND($E$3="UKG"),'Marks Entry UKG'!Y45,""))))</f>
        <v/>
      </c>
      <c r="AN46" s="55" t="str">
        <f t="shared" si="12"/>
        <v/>
      </c>
      <c r="AO46" s="51" t="str">
        <f t="shared" si="13"/>
        <v/>
      </c>
      <c r="AP46" s="89">
        <f t="shared" si="14"/>
        <v>0</v>
      </c>
      <c r="AQ46" s="89" t="str">
        <f t="shared" si="15"/>
        <v/>
      </c>
      <c r="AR46" s="89" t="str">
        <f t="shared" si="16"/>
        <v/>
      </c>
      <c r="AS46" s="89" t="str">
        <f t="shared" si="17"/>
        <v/>
      </c>
      <c r="AT46" s="89" t="str">
        <f t="shared" si="18"/>
        <v/>
      </c>
      <c r="AU46" s="93" t="str">
        <f t="shared" si="19"/>
        <v/>
      </c>
      <c r="AV46" s="105"/>
      <c r="AW46" s="105"/>
      <c r="AX46" s="105"/>
      <c r="AY46" s="51"/>
      <c r="AZ46" s="105" t="str">
        <f>IF(OR($B46=0,$B46=""),"",IF(AND($E$3="Nursery"),'Marks Entry Nursery'!AC45,IF(AND($E$3="LKG"),'Marks Entry LKG'!AC45,IF(AND($E$3="UKG"),'Marks Entry UKG'!AC45,""))))</f>
        <v/>
      </c>
      <c r="BA46" s="105" t="str">
        <f>IF(OR($B46=0,$B46=""),"",IF(AND($E$3="Nursery"),'Marks Entry Nursery'!AD45,IF(AND($E$3="LKG"),'Marks Entry LKG'!AD45,IF(AND($E$3="UKG"),'Marks Entry UKG'!AD45,""))))</f>
        <v/>
      </c>
      <c r="BB46" s="54" t="str">
        <f t="shared" si="20"/>
        <v/>
      </c>
      <c r="BC46" s="51">
        <f t="shared" si="21"/>
        <v>0</v>
      </c>
      <c r="BD46" s="105" t="str">
        <f>IF(OR($B46=0,$B46=""),"",IF(AND($E$3="Nursery"),'Marks Entry Nursery'!AE45,IF(AND($E$3="LKG"),'Marks Entry LKG'!AE45,IF(AND($E$3="UKG"),'Marks Entry UKG'!AE45,""))))</f>
        <v/>
      </c>
      <c r="BE46" s="105" t="str">
        <f>IF(OR($B46=0,$B46=""),"",IF(AND($E$3="Nursery"),'Marks Entry Nursery'!AF45,IF(AND($E$3="LKG"),'Marks Entry LKG'!AF45,IF(AND($E$3="UKG"),'Marks Entry UKG'!AF45,""))))</f>
        <v/>
      </c>
      <c r="BF46" s="55" t="str">
        <f t="shared" si="22"/>
        <v/>
      </c>
      <c r="BG46" s="51" t="str">
        <f t="shared" si="23"/>
        <v/>
      </c>
      <c r="BH46" s="89">
        <f t="shared" si="24"/>
        <v>0</v>
      </c>
      <c r="BI46" s="89" t="str">
        <f t="shared" si="25"/>
        <v/>
      </c>
      <c r="BJ46" s="89" t="str">
        <f t="shared" si="26"/>
        <v/>
      </c>
      <c r="BK46" s="89" t="str">
        <f t="shared" si="27"/>
        <v/>
      </c>
      <c r="BL46" s="89" t="str">
        <f t="shared" si="28"/>
        <v/>
      </c>
      <c r="BM46" s="93" t="str">
        <f t="shared" si="29"/>
        <v/>
      </c>
      <c r="BN46" s="105"/>
      <c r="BO46" s="105"/>
      <c r="BP46" s="105"/>
      <c r="BQ46" s="51"/>
      <c r="BR46" s="105" t="str">
        <f>IF(OR($B46=0,$B46=""),"",IF(AND($E$3="Nursery"),'Marks Entry Nursery'!AJ45,IF(AND($E$3="LKG"),'Marks Entry LKG'!AJ45,IF(AND($E$3="UKG"),'Marks Entry UKG'!AJ45,""))))</f>
        <v/>
      </c>
      <c r="BS46" s="105" t="str">
        <f>IF(OR($B46=0,$B46=""),"",IF(AND($E$3="Nursery"),'Marks Entry Nursery'!AK45,IF(AND($E$3="LKG"),'Marks Entry LKG'!AK45,IF(AND($E$3="UKG"),'Marks Entry UKG'!AK45,""))))</f>
        <v/>
      </c>
      <c r="BT46" s="54" t="str">
        <f t="shared" si="30"/>
        <v/>
      </c>
      <c r="BU46" s="51">
        <f t="shared" si="31"/>
        <v>0</v>
      </c>
      <c r="BV46" s="105" t="str">
        <f>IF(OR($B46=0,$B46=""),"",IF(AND($E$3="Nursery"),'Marks Entry Nursery'!AL45,IF(AND($E$3="LKG"),'Marks Entry LKG'!AL45,IF(AND($E$3="UKG"),'Marks Entry UKG'!AL45,""))))</f>
        <v/>
      </c>
      <c r="BW46" s="105" t="str">
        <f>IF(OR($B46=0,$B46=""),"",IF(AND($E$3="Nursery"),'Marks Entry Nursery'!AM45,IF(AND($E$3="LKG"),'Marks Entry LKG'!AM45,IF(AND($E$3="UKG"),'Marks Entry UKG'!AM45,""))))</f>
        <v/>
      </c>
      <c r="BX46" s="55" t="str">
        <f t="shared" si="32"/>
        <v/>
      </c>
      <c r="BY46" s="51" t="str">
        <f t="shared" si="33"/>
        <v/>
      </c>
      <c r="BZ46" s="89">
        <f t="shared" si="34"/>
        <v>0</v>
      </c>
      <c r="CA46" s="89" t="str">
        <f t="shared" si="35"/>
        <v/>
      </c>
      <c r="CB46" s="89" t="str">
        <f t="shared" si="36"/>
        <v/>
      </c>
      <c r="CC46" s="89" t="str">
        <f t="shared" si="37"/>
        <v/>
      </c>
      <c r="CD46" s="89" t="str">
        <f t="shared" si="38"/>
        <v/>
      </c>
      <c r="CE46" s="93" t="str">
        <f t="shared" si="39"/>
        <v/>
      </c>
      <c r="CF46" s="105" t="str">
        <f>IF(OR($B46=0,$B46=""),"",IF(AND($E$3="Nursery"),'Marks Entry Nursery'!AN45,IF(AND($E$3="LKG"),'Marks Entry LKG'!AN45,IF(AND($E$3="UKG"),'Marks Entry UKG'!AN45,""))))</f>
        <v/>
      </c>
      <c r="CG46" s="105" t="str">
        <f>IF(OR($B46=0,$B46=""),"",IF(AND($E$3="Nursery"),'Marks Entry Nursery'!AO45,IF(AND($E$3="LKG"),'Marks Entry LKG'!AO45,IF(AND($E$3="UKG"),'Marks Entry UKG'!AO45,""))))</f>
        <v/>
      </c>
      <c r="CH46" s="106" t="str">
        <f t="shared" si="40"/>
        <v/>
      </c>
      <c r="CI46" s="107">
        <f t="shared" si="41"/>
        <v>0</v>
      </c>
      <c r="CJ46" s="107" t="str">
        <f t="shared" si="42"/>
        <v/>
      </c>
      <c r="CK46" s="107" t="str">
        <f t="shared" si="43"/>
        <v/>
      </c>
      <c r="CL46" s="92" t="str">
        <f t="shared" si="44"/>
        <v/>
      </c>
      <c r="CM46" s="105" t="str">
        <f>IF(OR($B46=0,$B46=""),"",IF(AND($E$3="Nursery"),'Marks Entry Nursery'!AP45,IF(AND($E$3="LKG"),'Marks Entry LKG'!AP45,IF(AND($E$3="UKG"),'Marks Entry UKG'!AP45,""))))</f>
        <v/>
      </c>
      <c r="CN46" s="105" t="str">
        <f>IF(OR($B46=0,$B46=""),"",IF(AND($E$3="Nursery"),'Marks Entry Nursery'!AQ45,IF(AND($E$3="LKG"),'Marks Entry LKG'!AQ45,IF(AND($E$3="UKG"),'Marks Entry UKG'!AQ45,""))))</f>
        <v/>
      </c>
      <c r="CO46" s="106" t="str">
        <f t="shared" si="45"/>
        <v/>
      </c>
      <c r="CP46" s="107">
        <f t="shared" si="46"/>
        <v>0</v>
      </c>
      <c r="CQ46" s="107" t="str">
        <f t="shared" si="47"/>
        <v/>
      </c>
      <c r="CR46" s="107" t="str">
        <f t="shared" si="48"/>
        <v/>
      </c>
      <c r="CS46" s="92" t="str">
        <f t="shared" si="49"/>
        <v/>
      </c>
      <c r="CT46" s="105" t="str">
        <f>IF(OR($B46=0,$B46=""),"",IF(AND($E$3="Nursery"),'Marks Entry Nursery'!AR45,IF(AND($E$3="LKG"),'Marks Entry LKG'!AR45,IF(AND($E$3="UKG"),'Marks Entry UKG'!AR45,""))))</f>
        <v/>
      </c>
      <c r="CU46" s="105" t="str">
        <f>IF(OR($B46=0,$B46=""),"",IF(AND($E$3="Nursery"),'Marks Entry Nursery'!AS45,IF(AND($E$3="LKG"),'Marks Entry LKG'!AS45,IF(AND($E$3="UKG"),'Marks Entry UKG'!AS45,""))))</f>
        <v/>
      </c>
      <c r="CV46" s="106" t="str">
        <f t="shared" si="50"/>
        <v/>
      </c>
      <c r="CW46" s="107">
        <f t="shared" si="51"/>
        <v>0</v>
      </c>
      <c r="CX46" s="107" t="str">
        <f t="shared" si="52"/>
        <v/>
      </c>
      <c r="CY46" s="107" t="str">
        <f t="shared" si="53"/>
        <v/>
      </c>
      <c r="CZ46" s="92" t="str">
        <f t="shared" si="54"/>
        <v/>
      </c>
      <c r="DA46" s="105" t="str">
        <f>IF(OR($B46=0,$B46=""),"",IF(AND($E$3="Nursery"),'Marks Entry Nursery'!AT45,IF(AND($E$3="LKG"),'Marks Entry LKG'!AT45,IF(AND($E$3="UKG"),'Marks Entry UKG'!AT45,""))))</f>
        <v/>
      </c>
      <c r="DB46" s="105" t="str">
        <f>IF(OR($B46=0,$B46=""),"",IF(AND($E$3="Nursery"),'Marks Entry Nursery'!AU45,IF(AND($E$3="LKG"),'Marks Entry LKG'!AU45,IF(AND($E$3="UKG"),'Marks Entry UKG'!AU45,""))))</f>
        <v/>
      </c>
      <c r="DC46" s="356" t="str">
        <f t="shared" si="55"/>
        <v/>
      </c>
      <c r="DD46" s="93" t="str">
        <f t="shared" si="56"/>
        <v/>
      </c>
      <c r="DE46" s="105" t="str">
        <f>IF(OR($B46=0,$B46=""),"",IF(AND($E$3="Nursery"),'Marks Entry Nursery'!AV45,IF(AND($E$3="LKG"),'Marks Entry LKG'!AV45,IF(AND($E$3="UKG"),'Marks Entry UKG'!AV45,""))))</f>
        <v/>
      </c>
      <c r="DF46" s="105" t="str">
        <f>IF(OR($B46=0,$B46=""),"",IF(AND($E$3="Nursery"),'Marks Entry Nursery'!AW45,IF(AND($E$3="LKG"),'Marks Entry LKG'!AW45,IF(AND($E$3="UKG"),'Marks Entry UKG'!AW45,""))))</f>
        <v/>
      </c>
      <c r="DG46" s="356" t="str">
        <f t="shared" si="57"/>
        <v/>
      </c>
      <c r="DH46" s="93" t="str">
        <f t="shared" si="58"/>
        <v/>
      </c>
      <c r="DI46" s="63" t="str">
        <f t="shared" si="59"/>
        <v/>
      </c>
      <c r="DJ46" s="358" t="str">
        <f t="shared" si="60"/>
        <v/>
      </c>
      <c r="DK46" s="67" t="str">
        <f t="shared" si="61"/>
        <v/>
      </c>
      <c r="DL46" s="68" t="str">
        <f t="shared" si="62"/>
        <v/>
      </c>
      <c r="DM46" s="386" t="str">
        <f>IFERROR(IF(B46="NSO","NSO",IF(OR(D46="",G46="",F46="",B46="",DI46=0),"",IF('Master sheet'!$D$14="Hindi","कक्षोंन्नति","Promoted"))),"")</f>
        <v/>
      </c>
      <c r="DN46" s="42" t="str">
        <f>IF(OR(B46=0,B46=""),"",IF(AND($E$3="Nursery"),'Marks Entry Nursery'!AX45,IF(AND($E$3="LKG"),'Marks Entry LKG'!AX45,IF(AND($E$3="UKG"),'Marks Entry UKG'!AX45,""))))</f>
        <v/>
      </c>
      <c r="DO46" s="42" t="str">
        <f>IF(OR(B46=0,B46=""),"",IF(AND($E$3="Nursery"),'Marks Entry Nursery'!AY45,IF(AND($E$3="LKG"),'Marks Entry LKG'!AY45,IF(AND($E$3="UKG"),'Marks Entry UKG'!AY45,""))))</f>
        <v/>
      </c>
      <c r="DP46" s="213" t="str">
        <f t="shared" si="63"/>
        <v/>
      </c>
      <c r="DQ46" s="43"/>
      <c r="DX46" s="44">
        <f>IF(AND($E$3="Nursery"),'Marks Entry Nursery'!I45,IF(AND($E$3="LKG"),'Marks Entry LKG'!I45,IF(AND($E$3="UKG"),'Marks Entry UKG'!I45,"")))</f>
        <v>0</v>
      </c>
    </row>
    <row r="47" spans="1:128" ht="18.95" customHeight="1">
      <c r="A47" s="56">
        <v>40</v>
      </c>
      <c r="B47" s="260" t="str">
        <f>IF(OR(DX47=0,DX47=""),"",IF(AND($E$3="Nursery"),'Marks Entry Nursery'!I46,IF(AND($E$3="LKG"),'Marks Entry LKG'!I46,IF(AND($E$3="UKG"),'Marks Entry UKG'!I46,""))))</f>
        <v/>
      </c>
      <c r="C47" s="57" t="str">
        <f>IF(OR($B47=0,$B47=""),"",IF(AND($E$3="Nursery"),'Marks Entry Nursery'!B46,IF(AND($E$3="LKG"),'Marks Entry LKG'!B46,IF(AND($E$3="UKG"),'Marks Entry UKG'!B46,""))))</f>
        <v/>
      </c>
      <c r="D47" s="57" t="str">
        <f>IF(OR($B47=0,$B47=""),"",IF(AND($E$3="Nursery"),'Marks Entry Nursery'!C46,IF(AND($E$3="LKG"),'Marks Entry LKG'!C46,IF(AND($E$3="UKG"),'Marks Entry UKG'!C46,""))))</f>
        <v/>
      </c>
      <c r="E47" s="401" t="str">
        <f>IF(OR(B47=0,B47=""),"",IF(AND($E$3="Nursery"),'Marks Entry Nursery'!E46,IF(AND($E$3="LKG"),'Marks Entry LKG'!E46,IF(AND($E$3="UKG"),'Marks Entry UKG'!E46,""))))</f>
        <v/>
      </c>
      <c r="F47" s="259" t="str">
        <f>IF(OR(B47=0,B47=""),"",IF(AND($E$3="Nursery"),'Marks Entry Nursery'!D46,IF(AND($E$3="LKG"),'Marks Entry LKG'!D46,IF(AND($E$3="UKG"),'Marks Entry UKG'!D46,""))))</f>
        <v/>
      </c>
      <c r="G47" s="406" t="str">
        <f>IF(OR($B47=0,$B47=""),"",IF(AND($E$3="Nursery"),'Marks Entry Nursery'!F46,IF(AND($E$3="LKG"),'Marks Entry LKG'!F46,IF(AND($E$3="UKG"),'Marks Entry UKG'!F46,""))))</f>
        <v/>
      </c>
      <c r="H47" s="406" t="str">
        <f>IF(OR($B47=0,$B47=""),"",IF(AND($E$3="Nursery"),'Marks Entry Nursery'!G46,IF(AND($E$3="LKG"),'Marks Entry LKG'!G46,IF(AND($E$3="UKG"),'Marks Entry UKG'!G46,""))))</f>
        <v/>
      </c>
      <c r="I47" s="406" t="str">
        <f>IF(OR($B47=0,$B47=""),"",IF(AND($E$3="Nursery"),'Marks Entry Nursery'!H46,IF(AND($E$3="LKG"),'Marks Entry LKG'!H46,IF(AND($E$3="UKG"),'Marks Entry UKG'!H46,""))))</f>
        <v/>
      </c>
      <c r="J47" s="228" t="str">
        <f>IF(OR($B47=0,$B47=""),"",IF(AND($E$3="Nursery"),'Marks Entry Nursery'!J46,IF(AND($E$3="LKG"),'Marks Entry LKG'!J46,IF(AND($E$3="UKG"),'Marks Entry UKG'!J46,""))))</f>
        <v/>
      </c>
      <c r="K47" s="228" t="str">
        <f>IF(OR($B47=0,$B47=""),"",IF(AND($E$3="Nursery"),'Marks Entry Nursery'!K46,IF(AND($E$3="LKG"),'Marks Entry LKG'!K46,IF(AND($E$3="UKG"),'Marks Entry UKG'!K46,""))))</f>
        <v/>
      </c>
      <c r="L47" s="105"/>
      <c r="M47" s="105"/>
      <c r="N47" s="105"/>
      <c r="O47" s="51"/>
      <c r="P47" s="105" t="str">
        <f>IF(OR($B47=0,$B47=""),"",IF(AND($E$3="Nursery"),'Marks Entry Nursery'!O46,IF(AND($E$3="LKG"),'Marks Entry LKG'!O46,IF(AND($E$3="UKG"),'Marks Entry UKG'!O46,""))))</f>
        <v/>
      </c>
      <c r="Q47" s="105" t="str">
        <f>IF(OR($B47=0,$B47=""),"",IF(AND($E$3="Nursery"),'Marks Entry Nursery'!P46,IF(AND($E$3="LKG"),'Marks Entry LKG'!P46,IF(AND($E$3="UKG"),'Marks Entry UKG'!P46,""))))</f>
        <v/>
      </c>
      <c r="R47" s="54" t="str">
        <f t="shared" si="0"/>
        <v/>
      </c>
      <c r="S47" s="51">
        <f t="shared" si="1"/>
        <v>0</v>
      </c>
      <c r="T47" s="105" t="str">
        <f>IF(OR($B47=0,$B47=""),"",IF(AND($E$3="Nursery"),'Marks Entry Nursery'!Q46,IF(AND($E$3="LKG"),'Marks Entry LKG'!Q46,IF(AND($E$3="UKG"),'Marks Entry UKG'!Q46,""))))</f>
        <v/>
      </c>
      <c r="U47" s="105" t="str">
        <f>IF(OR($B47=0,$B47=""),"",IF(AND($E$3="Nursery"),'Marks Entry Nursery'!R46,IF(AND($E$3="LKG"),'Marks Entry LKG'!R46,IF(AND($E$3="UKG"),'Marks Entry UKG'!R46,""))))</f>
        <v/>
      </c>
      <c r="V47" s="55" t="str">
        <f t="shared" si="2"/>
        <v/>
      </c>
      <c r="W47" s="51" t="str">
        <f t="shared" si="3"/>
        <v/>
      </c>
      <c r="X47" s="89">
        <f t="shared" si="4"/>
        <v>0</v>
      </c>
      <c r="Y47" s="89" t="str">
        <f t="shared" si="5"/>
        <v/>
      </c>
      <c r="Z47" s="89" t="str">
        <f t="shared" si="6"/>
        <v/>
      </c>
      <c r="AA47" s="89" t="str">
        <f t="shared" si="7"/>
        <v/>
      </c>
      <c r="AB47" s="89" t="str">
        <f t="shared" si="8"/>
        <v/>
      </c>
      <c r="AC47" s="93" t="str">
        <f t="shared" si="9"/>
        <v/>
      </c>
      <c r="AD47" s="105"/>
      <c r="AE47" s="105"/>
      <c r="AF47" s="105"/>
      <c r="AG47" s="51"/>
      <c r="AH47" s="105" t="str">
        <f>IF(OR($B47=0,$B47=""),"",IF(AND($E$3="Nursery"),'Marks Entry Nursery'!V46,IF(AND($E$3="LKG"),'Marks Entry LKG'!V46,IF(AND($E$3="UKG"),'Marks Entry UKG'!V46,""))))</f>
        <v/>
      </c>
      <c r="AI47" s="105" t="str">
        <f>IF(OR($B47=0,$B47=""),"",IF(AND($E$3="Nursery"),'Marks Entry Nursery'!W46,IF(AND($E$3="LKG"),'Marks Entry LKG'!W46,IF(AND($E$3="UKG"),'Marks Entry UKG'!W46,""))))</f>
        <v/>
      </c>
      <c r="AJ47" s="54" t="str">
        <f t="shared" si="10"/>
        <v/>
      </c>
      <c r="AK47" s="51">
        <f t="shared" si="11"/>
        <v>0</v>
      </c>
      <c r="AL47" s="105" t="str">
        <f>IF(OR($B47=0,$B47=""),"",IF(AND($E$3="Nursery"),'Marks Entry Nursery'!X46,IF(AND($E$3="LKG"),'Marks Entry LKG'!X46,IF(AND($E$3="UKG"),'Marks Entry UKG'!X46,""))))</f>
        <v/>
      </c>
      <c r="AM47" s="105" t="str">
        <f>IF(OR($B47=0,$B47=""),"",IF(AND($E$3="Nursery"),'Marks Entry Nursery'!Y46,IF(AND($E$3="LKG"),'Marks Entry LKG'!Y46,IF(AND($E$3="UKG"),'Marks Entry UKG'!Y46,""))))</f>
        <v/>
      </c>
      <c r="AN47" s="55" t="str">
        <f t="shared" si="12"/>
        <v/>
      </c>
      <c r="AO47" s="51" t="str">
        <f t="shared" si="13"/>
        <v/>
      </c>
      <c r="AP47" s="89">
        <f t="shared" si="14"/>
        <v>0</v>
      </c>
      <c r="AQ47" s="89" t="str">
        <f t="shared" si="15"/>
        <v/>
      </c>
      <c r="AR47" s="89" t="str">
        <f t="shared" si="16"/>
        <v/>
      </c>
      <c r="AS47" s="89" t="str">
        <f t="shared" si="17"/>
        <v/>
      </c>
      <c r="AT47" s="89" t="str">
        <f t="shared" si="18"/>
        <v/>
      </c>
      <c r="AU47" s="93" t="str">
        <f t="shared" si="19"/>
        <v/>
      </c>
      <c r="AV47" s="105"/>
      <c r="AW47" s="105"/>
      <c r="AX47" s="105"/>
      <c r="AY47" s="51"/>
      <c r="AZ47" s="105" t="str">
        <f>IF(OR($B47=0,$B47=""),"",IF(AND($E$3="Nursery"),'Marks Entry Nursery'!AC46,IF(AND($E$3="LKG"),'Marks Entry LKG'!AC46,IF(AND($E$3="UKG"),'Marks Entry UKG'!AC46,""))))</f>
        <v/>
      </c>
      <c r="BA47" s="105" t="str">
        <f>IF(OR($B47=0,$B47=""),"",IF(AND($E$3="Nursery"),'Marks Entry Nursery'!AD46,IF(AND($E$3="LKG"),'Marks Entry LKG'!AD46,IF(AND($E$3="UKG"),'Marks Entry UKG'!AD46,""))))</f>
        <v/>
      </c>
      <c r="BB47" s="54" t="str">
        <f t="shared" si="20"/>
        <v/>
      </c>
      <c r="BC47" s="51">
        <f t="shared" si="21"/>
        <v>0</v>
      </c>
      <c r="BD47" s="105" t="str">
        <f>IF(OR($B47=0,$B47=""),"",IF(AND($E$3="Nursery"),'Marks Entry Nursery'!AE46,IF(AND($E$3="LKG"),'Marks Entry LKG'!AE46,IF(AND($E$3="UKG"),'Marks Entry UKG'!AE46,""))))</f>
        <v/>
      </c>
      <c r="BE47" s="105" t="str">
        <f>IF(OR($B47=0,$B47=""),"",IF(AND($E$3="Nursery"),'Marks Entry Nursery'!AF46,IF(AND($E$3="LKG"),'Marks Entry LKG'!AF46,IF(AND($E$3="UKG"),'Marks Entry UKG'!AF46,""))))</f>
        <v/>
      </c>
      <c r="BF47" s="55" t="str">
        <f t="shared" si="22"/>
        <v/>
      </c>
      <c r="BG47" s="51" t="str">
        <f t="shared" si="23"/>
        <v/>
      </c>
      <c r="BH47" s="89">
        <f t="shared" si="24"/>
        <v>0</v>
      </c>
      <c r="BI47" s="89" t="str">
        <f t="shared" si="25"/>
        <v/>
      </c>
      <c r="BJ47" s="89" t="str">
        <f t="shared" si="26"/>
        <v/>
      </c>
      <c r="BK47" s="89" t="str">
        <f t="shared" si="27"/>
        <v/>
      </c>
      <c r="BL47" s="89" t="str">
        <f t="shared" si="28"/>
        <v/>
      </c>
      <c r="BM47" s="93" t="str">
        <f t="shared" si="29"/>
        <v/>
      </c>
      <c r="BN47" s="105"/>
      <c r="BO47" s="105"/>
      <c r="BP47" s="105"/>
      <c r="BQ47" s="51"/>
      <c r="BR47" s="105" t="str">
        <f>IF(OR($B47=0,$B47=""),"",IF(AND($E$3="Nursery"),'Marks Entry Nursery'!AJ46,IF(AND($E$3="LKG"),'Marks Entry LKG'!AJ46,IF(AND($E$3="UKG"),'Marks Entry UKG'!AJ46,""))))</f>
        <v/>
      </c>
      <c r="BS47" s="105" t="str">
        <f>IF(OR($B47=0,$B47=""),"",IF(AND($E$3="Nursery"),'Marks Entry Nursery'!AK46,IF(AND($E$3="LKG"),'Marks Entry LKG'!AK46,IF(AND($E$3="UKG"),'Marks Entry UKG'!AK46,""))))</f>
        <v/>
      </c>
      <c r="BT47" s="54" t="str">
        <f t="shared" si="30"/>
        <v/>
      </c>
      <c r="BU47" s="51">
        <f t="shared" si="31"/>
        <v>0</v>
      </c>
      <c r="BV47" s="105" t="str">
        <f>IF(OR($B47=0,$B47=""),"",IF(AND($E$3="Nursery"),'Marks Entry Nursery'!AL46,IF(AND($E$3="LKG"),'Marks Entry LKG'!AL46,IF(AND($E$3="UKG"),'Marks Entry UKG'!AL46,""))))</f>
        <v/>
      </c>
      <c r="BW47" s="105" t="str">
        <f>IF(OR($B47=0,$B47=""),"",IF(AND($E$3="Nursery"),'Marks Entry Nursery'!AM46,IF(AND($E$3="LKG"),'Marks Entry LKG'!AM46,IF(AND($E$3="UKG"),'Marks Entry UKG'!AM46,""))))</f>
        <v/>
      </c>
      <c r="BX47" s="55" t="str">
        <f t="shared" si="32"/>
        <v/>
      </c>
      <c r="BY47" s="51" t="str">
        <f t="shared" si="33"/>
        <v/>
      </c>
      <c r="BZ47" s="89">
        <f t="shared" si="34"/>
        <v>0</v>
      </c>
      <c r="CA47" s="89" t="str">
        <f t="shared" si="35"/>
        <v/>
      </c>
      <c r="CB47" s="89" t="str">
        <f t="shared" si="36"/>
        <v/>
      </c>
      <c r="CC47" s="89" t="str">
        <f t="shared" si="37"/>
        <v/>
      </c>
      <c r="CD47" s="89" t="str">
        <f t="shared" si="38"/>
        <v/>
      </c>
      <c r="CE47" s="93" t="str">
        <f t="shared" si="39"/>
        <v/>
      </c>
      <c r="CF47" s="105" t="str">
        <f>IF(OR($B47=0,$B47=""),"",IF(AND($E$3="Nursery"),'Marks Entry Nursery'!AN46,IF(AND($E$3="LKG"),'Marks Entry LKG'!AN46,IF(AND($E$3="UKG"),'Marks Entry UKG'!AN46,""))))</f>
        <v/>
      </c>
      <c r="CG47" s="105" t="str">
        <f>IF(OR($B47=0,$B47=""),"",IF(AND($E$3="Nursery"),'Marks Entry Nursery'!AO46,IF(AND($E$3="LKG"),'Marks Entry LKG'!AO46,IF(AND($E$3="UKG"),'Marks Entry UKG'!AO46,""))))</f>
        <v/>
      </c>
      <c r="CH47" s="106" t="str">
        <f t="shared" si="40"/>
        <v/>
      </c>
      <c r="CI47" s="107">
        <f t="shared" si="41"/>
        <v>0</v>
      </c>
      <c r="CJ47" s="107" t="str">
        <f t="shared" si="42"/>
        <v/>
      </c>
      <c r="CK47" s="107" t="str">
        <f t="shared" si="43"/>
        <v/>
      </c>
      <c r="CL47" s="92" t="str">
        <f t="shared" si="44"/>
        <v/>
      </c>
      <c r="CM47" s="105" t="str">
        <f>IF(OR($B47=0,$B47=""),"",IF(AND($E$3="Nursery"),'Marks Entry Nursery'!AP46,IF(AND($E$3="LKG"),'Marks Entry LKG'!AP46,IF(AND($E$3="UKG"),'Marks Entry UKG'!AP46,""))))</f>
        <v/>
      </c>
      <c r="CN47" s="105" t="str">
        <f>IF(OR($B47=0,$B47=""),"",IF(AND($E$3="Nursery"),'Marks Entry Nursery'!AQ46,IF(AND($E$3="LKG"),'Marks Entry LKG'!AQ46,IF(AND($E$3="UKG"),'Marks Entry UKG'!AQ46,""))))</f>
        <v/>
      </c>
      <c r="CO47" s="106" t="str">
        <f t="shared" si="45"/>
        <v/>
      </c>
      <c r="CP47" s="107">
        <f t="shared" si="46"/>
        <v>0</v>
      </c>
      <c r="CQ47" s="107" t="str">
        <f t="shared" si="47"/>
        <v/>
      </c>
      <c r="CR47" s="107" t="str">
        <f t="shared" si="48"/>
        <v/>
      </c>
      <c r="CS47" s="92" t="str">
        <f t="shared" si="49"/>
        <v/>
      </c>
      <c r="CT47" s="105" t="str">
        <f>IF(OR($B47=0,$B47=""),"",IF(AND($E$3="Nursery"),'Marks Entry Nursery'!AR46,IF(AND($E$3="LKG"),'Marks Entry LKG'!AR46,IF(AND($E$3="UKG"),'Marks Entry UKG'!AR46,""))))</f>
        <v/>
      </c>
      <c r="CU47" s="105" t="str">
        <f>IF(OR($B47=0,$B47=""),"",IF(AND($E$3="Nursery"),'Marks Entry Nursery'!AS46,IF(AND($E$3="LKG"),'Marks Entry LKG'!AS46,IF(AND($E$3="UKG"),'Marks Entry UKG'!AS46,""))))</f>
        <v/>
      </c>
      <c r="CV47" s="106" t="str">
        <f t="shared" si="50"/>
        <v/>
      </c>
      <c r="CW47" s="107">
        <f t="shared" si="51"/>
        <v>0</v>
      </c>
      <c r="CX47" s="107" t="str">
        <f t="shared" si="52"/>
        <v/>
      </c>
      <c r="CY47" s="107" t="str">
        <f t="shared" si="53"/>
        <v/>
      </c>
      <c r="CZ47" s="92" t="str">
        <f t="shared" si="54"/>
        <v/>
      </c>
      <c r="DA47" s="105" t="str">
        <f>IF(OR($B47=0,$B47=""),"",IF(AND($E$3="Nursery"),'Marks Entry Nursery'!AT46,IF(AND($E$3="LKG"),'Marks Entry LKG'!AT46,IF(AND($E$3="UKG"),'Marks Entry UKG'!AT46,""))))</f>
        <v/>
      </c>
      <c r="DB47" s="105" t="str">
        <f>IF(OR($B47=0,$B47=""),"",IF(AND($E$3="Nursery"),'Marks Entry Nursery'!AU46,IF(AND($E$3="LKG"),'Marks Entry LKG'!AU46,IF(AND($E$3="UKG"),'Marks Entry UKG'!AU46,""))))</f>
        <v/>
      </c>
      <c r="DC47" s="356" t="str">
        <f t="shared" si="55"/>
        <v/>
      </c>
      <c r="DD47" s="93" t="str">
        <f t="shared" si="56"/>
        <v/>
      </c>
      <c r="DE47" s="105" t="str">
        <f>IF(OR($B47=0,$B47=""),"",IF(AND($E$3="Nursery"),'Marks Entry Nursery'!AV46,IF(AND($E$3="LKG"),'Marks Entry LKG'!AV46,IF(AND($E$3="UKG"),'Marks Entry UKG'!AV46,""))))</f>
        <v/>
      </c>
      <c r="DF47" s="105" t="str">
        <f>IF(OR($B47=0,$B47=""),"",IF(AND($E$3="Nursery"),'Marks Entry Nursery'!AW46,IF(AND($E$3="LKG"),'Marks Entry LKG'!AW46,IF(AND($E$3="UKG"),'Marks Entry UKG'!AW46,""))))</f>
        <v/>
      </c>
      <c r="DG47" s="356" t="str">
        <f t="shared" si="57"/>
        <v/>
      </c>
      <c r="DH47" s="93" t="str">
        <f t="shared" si="58"/>
        <v/>
      </c>
      <c r="DI47" s="63" t="str">
        <f t="shared" si="59"/>
        <v/>
      </c>
      <c r="DJ47" s="358" t="str">
        <f t="shared" si="60"/>
        <v/>
      </c>
      <c r="DK47" s="67" t="str">
        <f t="shared" si="61"/>
        <v/>
      </c>
      <c r="DL47" s="68" t="str">
        <f t="shared" si="62"/>
        <v/>
      </c>
      <c r="DM47" s="386" t="str">
        <f>IFERROR(IF(B47="NSO","NSO",IF(OR(D47="",G47="",F47="",B47="",DI47=0),"",IF('Master sheet'!$D$14="Hindi","कक्षोंन्नति","Promoted"))),"")</f>
        <v/>
      </c>
      <c r="DN47" s="42" t="str">
        <f>IF(OR(B47=0,B47=""),"",IF(AND($E$3="Nursery"),'Marks Entry Nursery'!AX46,IF(AND($E$3="LKG"),'Marks Entry LKG'!AX46,IF(AND($E$3="UKG"),'Marks Entry UKG'!AX46,""))))</f>
        <v/>
      </c>
      <c r="DO47" s="42" t="str">
        <f>IF(OR(B47=0,B47=""),"",IF(AND($E$3="Nursery"),'Marks Entry Nursery'!AY46,IF(AND($E$3="LKG"),'Marks Entry LKG'!AY46,IF(AND($E$3="UKG"),'Marks Entry UKG'!AY46,""))))</f>
        <v/>
      </c>
      <c r="DP47" s="213" t="str">
        <f t="shared" si="63"/>
        <v/>
      </c>
      <c r="DQ47" s="43"/>
      <c r="DX47" s="44">
        <f>IF(AND($E$3="Nursery"),'Marks Entry Nursery'!I46,IF(AND($E$3="LKG"),'Marks Entry LKG'!I46,IF(AND($E$3="UKG"),'Marks Entry UKG'!I46,"")))</f>
        <v>0</v>
      </c>
    </row>
    <row r="48" spans="1:128" ht="18.95" customHeight="1">
      <c r="A48" s="56">
        <v>41</v>
      </c>
      <c r="B48" s="260" t="str">
        <f>IF(OR(DX48=0,DX48=""),"",IF(AND($E$3="Nursery"),'Marks Entry Nursery'!I47,IF(AND($E$3="LKG"),'Marks Entry LKG'!I47,IF(AND($E$3="UKG"),'Marks Entry UKG'!I47,""))))</f>
        <v/>
      </c>
      <c r="C48" s="57" t="str">
        <f>IF(OR($B48=0,$B48=""),"",IF(AND($E$3="Nursery"),'Marks Entry Nursery'!B47,IF(AND($E$3="LKG"),'Marks Entry LKG'!B47,IF(AND($E$3="UKG"),'Marks Entry UKG'!B47,""))))</f>
        <v/>
      </c>
      <c r="D48" s="57" t="str">
        <f>IF(OR($B48=0,$B48=""),"",IF(AND($E$3="Nursery"),'Marks Entry Nursery'!C47,IF(AND($E$3="LKG"),'Marks Entry LKG'!C47,IF(AND($E$3="UKG"),'Marks Entry UKG'!C47,""))))</f>
        <v/>
      </c>
      <c r="E48" s="401" t="str">
        <f>IF(OR(B48=0,B48=""),"",IF(AND($E$3="Nursery"),'Marks Entry Nursery'!E47,IF(AND($E$3="LKG"),'Marks Entry LKG'!E47,IF(AND($E$3="UKG"),'Marks Entry UKG'!E47,""))))</f>
        <v/>
      </c>
      <c r="F48" s="259" t="str">
        <f>IF(OR(B48=0,B48=""),"",IF(AND($E$3="Nursery"),'Marks Entry Nursery'!D47,IF(AND($E$3="LKG"),'Marks Entry LKG'!D47,IF(AND($E$3="UKG"),'Marks Entry UKG'!D47,""))))</f>
        <v/>
      </c>
      <c r="G48" s="406" t="str">
        <f>IF(OR($B48=0,$B48=""),"",IF(AND($E$3="Nursery"),'Marks Entry Nursery'!F47,IF(AND($E$3="LKG"),'Marks Entry LKG'!F47,IF(AND($E$3="UKG"),'Marks Entry UKG'!F47,""))))</f>
        <v/>
      </c>
      <c r="H48" s="406" t="str">
        <f>IF(OR($B48=0,$B48=""),"",IF(AND($E$3="Nursery"),'Marks Entry Nursery'!G47,IF(AND($E$3="LKG"),'Marks Entry LKG'!G47,IF(AND($E$3="UKG"),'Marks Entry UKG'!G47,""))))</f>
        <v/>
      </c>
      <c r="I48" s="406" t="str">
        <f>IF(OR($B48=0,$B48=""),"",IF(AND($E$3="Nursery"),'Marks Entry Nursery'!H47,IF(AND($E$3="LKG"),'Marks Entry LKG'!H47,IF(AND($E$3="UKG"),'Marks Entry UKG'!H47,""))))</f>
        <v/>
      </c>
      <c r="J48" s="228" t="str">
        <f>IF(OR($B48=0,$B48=""),"",IF(AND($E$3="Nursery"),'Marks Entry Nursery'!J47,IF(AND($E$3="LKG"),'Marks Entry LKG'!J47,IF(AND($E$3="UKG"),'Marks Entry UKG'!J47,""))))</f>
        <v/>
      </c>
      <c r="K48" s="228" t="str">
        <f>IF(OR($B48=0,$B48=""),"",IF(AND($E$3="Nursery"),'Marks Entry Nursery'!K47,IF(AND($E$3="LKG"),'Marks Entry LKG'!K47,IF(AND($E$3="UKG"),'Marks Entry UKG'!K47,""))))</f>
        <v/>
      </c>
      <c r="L48" s="105"/>
      <c r="M48" s="105"/>
      <c r="N48" s="105"/>
      <c r="O48" s="51"/>
      <c r="P48" s="105" t="str">
        <f>IF(OR($B48=0,$B48=""),"",IF(AND($E$3="Nursery"),'Marks Entry Nursery'!O47,IF(AND($E$3="LKG"),'Marks Entry LKG'!O47,IF(AND($E$3="UKG"),'Marks Entry UKG'!O47,""))))</f>
        <v/>
      </c>
      <c r="Q48" s="105" t="str">
        <f>IF(OR($B48=0,$B48=""),"",IF(AND($E$3="Nursery"),'Marks Entry Nursery'!P47,IF(AND($E$3="LKG"),'Marks Entry LKG'!P47,IF(AND($E$3="UKG"),'Marks Entry UKG'!P47,""))))</f>
        <v/>
      </c>
      <c r="R48" s="54" t="str">
        <f t="shared" si="0"/>
        <v/>
      </c>
      <c r="S48" s="51">
        <f t="shared" si="1"/>
        <v>0</v>
      </c>
      <c r="T48" s="105" t="str">
        <f>IF(OR($B48=0,$B48=""),"",IF(AND($E$3="Nursery"),'Marks Entry Nursery'!Q47,IF(AND($E$3="LKG"),'Marks Entry LKG'!Q47,IF(AND($E$3="UKG"),'Marks Entry UKG'!Q47,""))))</f>
        <v/>
      </c>
      <c r="U48" s="105" t="str">
        <f>IF(OR($B48=0,$B48=""),"",IF(AND($E$3="Nursery"),'Marks Entry Nursery'!R47,IF(AND($E$3="LKG"),'Marks Entry LKG'!R47,IF(AND($E$3="UKG"),'Marks Entry UKG'!R47,""))))</f>
        <v/>
      </c>
      <c r="V48" s="55" t="str">
        <f t="shared" si="2"/>
        <v/>
      </c>
      <c r="W48" s="51" t="str">
        <f t="shared" si="3"/>
        <v/>
      </c>
      <c r="X48" s="89">
        <f t="shared" si="4"/>
        <v>0</v>
      </c>
      <c r="Y48" s="89" t="str">
        <f t="shared" si="5"/>
        <v/>
      </c>
      <c r="Z48" s="89" t="str">
        <f t="shared" si="6"/>
        <v/>
      </c>
      <c r="AA48" s="89" t="str">
        <f t="shared" si="7"/>
        <v/>
      </c>
      <c r="AB48" s="89" t="str">
        <f t="shared" si="8"/>
        <v/>
      </c>
      <c r="AC48" s="93" t="str">
        <f t="shared" si="9"/>
        <v/>
      </c>
      <c r="AD48" s="105"/>
      <c r="AE48" s="105"/>
      <c r="AF48" s="105"/>
      <c r="AG48" s="51"/>
      <c r="AH48" s="105" t="str">
        <f>IF(OR($B48=0,$B48=""),"",IF(AND($E$3="Nursery"),'Marks Entry Nursery'!V47,IF(AND($E$3="LKG"),'Marks Entry LKG'!V47,IF(AND($E$3="UKG"),'Marks Entry UKG'!V47,""))))</f>
        <v/>
      </c>
      <c r="AI48" s="105" t="str">
        <f>IF(OR($B48=0,$B48=""),"",IF(AND($E$3="Nursery"),'Marks Entry Nursery'!W47,IF(AND($E$3="LKG"),'Marks Entry LKG'!W47,IF(AND($E$3="UKG"),'Marks Entry UKG'!W47,""))))</f>
        <v/>
      </c>
      <c r="AJ48" s="54" t="str">
        <f t="shared" si="10"/>
        <v/>
      </c>
      <c r="AK48" s="51">
        <f t="shared" si="11"/>
        <v>0</v>
      </c>
      <c r="AL48" s="105" t="str">
        <f>IF(OR($B48=0,$B48=""),"",IF(AND($E$3="Nursery"),'Marks Entry Nursery'!X47,IF(AND($E$3="LKG"),'Marks Entry LKG'!X47,IF(AND($E$3="UKG"),'Marks Entry UKG'!X47,""))))</f>
        <v/>
      </c>
      <c r="AM48" s="105" t="str">
        <f>IF(OR($B48=0,$B48=""),"",IF(AND($E$3="Nursery"),'Marks Entry Nursery'!Y47,IF(AND($E$3="LKG"),'Marks Entry LKG'!Y47,IF(AND($E$3="UKG"),'Marks Entry UKG'!Y47,""))))</f>
        <v/>
      </c>
      <c r="AN48" s="55" t="str">
        <f t="shared" si="12"/>
        <v/>
      </c>
      <c r="AO48" s="51" t="str">
        <f t="shared" si="13"/>
        <v/>
      </c>
      <c r="AP48" s="89">
        <f t="shared" si="14"/>
        <v>0</v>
      </c>
      <c r="AQ48" s="89" t="str">
        <f t="shared" si="15"/>
        <v/>
      </c>
      <c r="AR48" s="89" t="str">
        <f t="shared" si="16"/>
        <v/>
      </c>
      <c r="AS48" s="89" t="str">
        <f t="shared" si="17"/>
        <v/>
      </c>
      <c r="AT48" s="89" t="str">
        <f t="shared" si="18"/>
        <v/>
      </c>
      <c r="AU48" s="93" t="str">
        <f t="shared" si="19"/>
        <v/>
      </c>
      <c r="AV48" s="105"/>
      <c r="AW48" s="105"/>
      <c r="AX48" s="105"/>
      <c r="AY48" s="51"/>
      <c r="AZ48" s="105" t="str">
        <f>IF(OR($B48=0,$B48=""),"",IF(AND($E$3="Nursery"),'Marks Entry Nursery'!AC47,IF(AND($E$3="LKG"),'Marks Entry LKG'!AC47,IF(AND($E$3="UKG"),'Marks Entry UKG'!AC47,""))))</f>
        <v/>
      </c>
      <c r="BA48" s="105" t="str">
        <f>IF(OR($B48=0,$B48=""),"",IF(AND($E$3="Nursery"),'Marks Entry Nursery'!AD47,IF(AND($E$3="LKG"),'Marks Entry LKG'!AD47,IF(AND($E$3="UKG"),'Marks Entry UKG'!AD47,""))))</f>
        <v/>
      </c>
      <c r="BB48" s="54" t="str">
        <f t="shared" si="20"/>
        <v/>
      </c>
      <c r="BC48" s="51">
        <f t="shared" si="21"/>
        <v>0</v>
      </c>
      <c r="BD48" s="105" t="str">
        <f>IF(OR($B48=0,$B48=""),"",IF(AND($E$3="Nursery"),'Marks Entry Nursery'!AE47,IF(AND($E$3="LKG"),'Marks Entry LKG'!AE47,IF(AND($E$3="UKG"),'Marks Entry UKG'!AE47,""))))</f>
        <v/>
      </c>
      <c r="BE48" s="105" t="str">
        <f>IF(OR($B48=0,$B48=""),"",IF(AND($E$3="Nursery"),'Marks Entry Nursery'!AF47,IF(AND($E$3="LKG"),'Marks Entry LKG'!AF47,IF(AND($E$3="UKG"),'Marks Entry UKG'!AF47,""))))</f>
        <v/>
      </c>
      <c r="BF48" s="55" t="str">
        <f t="shared" si="22"/>
        <v/>
      </c>
      <c r="BG48" s="51" t="str">
        <f t="shared" si="23"/>
        <v/>
      </c>
      <c r="BH48" s="89">
        <f t="shared" si="24"/>
        <v>0</v>
      </c>
      <c r="BI48" s="89" t="str">
        <f t="shared" si="25"/>
        <v/>
      </c>
      <c r="BJ48" s="89" t="str">
        <f t="shared" si="26"/>
        <v/>
      </c>
      <c r="BK48" s="89" t="str">
        <f t="shared" si="27"/>
        <v/>
      </c>
      <c r="BL48" s="89" t="str">
        <f t="shared" si="28"/>
        <v/>
      </c>
      <c r="BM48" s="93" t="str">
        <f t="shared" si="29"/>
        <v/>
      </c>
      <c r="BN48" s="105"/>
      <c r="BO48" s="105"/>
      <c r="BP48" s="105"/>
      <c r="BQ48" s="51"/>
      <c r="BR48" s="105" t="str">
        <f>IF(OR($B48=0,$B48=""),"",IF(AND($E$3="Nursery"),'Marks Entry Nursery'!AJ47,IF(AND($E$3="LKG"),'Marks Entry LKG'!AJ47,IF(AND($E$3="UKG"),'Marks Entry UKG'!AJ47,""))))</f>
        <v/>
      </c>
      <c r="BS48" s="105" t="str">
        <f>IF(OR($B48=0,$B48=""),"",IF(AND($E$3="Nursery"),'Marks Entry Nursery'!AK47,IF(AND($E$3="LKG"),'Marks Entry LKG'!AK47,IF(AND($E$3="UKG"),'Marks Entry UKG'!AK47,""))))</f>
        <v/>
      </c>
      <c r="BT48" s="54" t="str">
        <f t="shared" si="30"/>
        <v/>
      </c>
      <c r="BU48" s="51">
        <f t="shared" si="31"/>
        <v>0</v>
      </c>
      <c r="BV48" s="105" t="str">
        <f>IF(OR($B48=0,$B48=""),"",IF(AND($E$3="Nursery"),'Marks Entry Nursery'!AL47,IF(AND($E$3="LKG"),'Marks Entry LKG'!AL47,IF(AND($E$3="UKG"),'Marks Entry UKG'!AL47,""))))</f>
        <v/>
      </c>
      <c r="BW48" s="105" t="str">
        <f>IF(OR($B48=0,$B48=""),"",IF(AND($E$3="Nursery"),'Marks Entry Nursery'!AM47,IF(AND($E$3="LKG"),'Marks Entry LKG'!AM47,IF(AND($E$3="UKG"),'Marks Entry UKG'!AM47,""))))</f>
        <v/>
      </c>
      <c r="BX48" s="55" t="str">
        <f t="shared" si="32"/>
        <v/>
      </c>
      <c r="BY48" s="51" t="str">
        <f t="shared" si="33"/>
        <v/>
      </c>
      <c r="BZ48" s="89">
        <f t="shared" si="34"/>
        <v>0</v>
      </c>
      <c r="CA48" s="89" t="str">
        <f t="shared" si="35"/>
        <v/>
      </c>
      <c r="CB48" s="89" t="str">
        <f t="shared" si="36"/>
        <v/>
      </c>
      <c r="CC48" s="89" t="str">
        <f t="shared" si="37"/>
        <v/>
      </c>
      <c r="CD48" s="89" t="str">
        <f t="shared" si="38"/>
        <v/>
      </c>
      <c r="CE48" s="93" t="str">
        <f t="shared" si="39"/>
        <v/>
      </c>
      <c r="CF48" s="105" t="str">
        <f>IF(OR($B48=0,$B48=""),"",IF(AND($E$3="Nursery"),'Marks Entry Nursery'!AN47,IF(AND($E$3="LKG"),'Marks Entry LKG'!AN47,IF(AND($E$3="UKG"),'Marks Entry UKG'!AN47,""))))</f>
        <v/>
      </c>
      <c r="CG48" s="105" t="str">
        <f>IF(OR($B48=0,$B48=""),"",IF(AND($E$3="Nursery"),'Marks Entry Nursery'!AO47,IF(AND($E$3="LKG"),'Marks Entry LKG'!AO47,IF(AND($E$3="UKG"),'Marks Entry UKG'!AO47,""))))</f>
        <v/>
      </c>
      <c r="CH48" s="106" t="str">
        <f t="shared" si="40"/>
        <v/>
      </c>
      <c r="CI48" s="107">
        <f t="shared" si="41"/>
        <v>0</v>
      </c>
      <c r="CJ48" s="107" t="str">
        <f t="shared" si="42"/>
        <v/>
      </c>
      <c r="CK48" s="107" t="str">
        <f t="shared" si="43"/>
        <v/>
      </c>
      <c r="CL48" s="92" t="str">
        <f t="shared" si="44"/>
        <v/>
      </c>
      <c r="CM48" s="105" t="str">
        <f>IF(OR($B48=0,$B48=""),"",IF(AND($E$3="Nursery"),'Marks Entry Nursery'!AP47,IF(AND($E$3="LKG"),'Marks Entry LKG'!AP47,IF(AND($E$3="UKG"),'Marks Entry UKG'!AP47,""))))</f>
        <v/>
      </c>
      <c r="CN48" s="105" t="str">
        <f>IF(OR($B48=0,$B48=""),"",IF(AND($E$3="Nursery"),'Marks Entry Nursery'!AQ47,IF(AND($E$3="LKG"),'Marks Entry LKG'!AQ47,IF(AND($E$3="UKG"),'Marks Entry UKG'!AQ47,""))))</f>
        <v/>
      </c>
      <c r="CO48" s="106" t="str">
        <f t="shared" si="45"/>
        <v/>
      </c>
      <c r="CP48" s="107">
        <f t="shared" si="46"/>
        <v>0</v>
      </c>
      <c r="CQ48" s="107" t="str">
        <f t="shared" si="47"/>
        <v/>
      </c>
      <c r="CR48" s="107" t="str">
        <f t="shared" si="48"/>
        <v/>
      </c>
      <c r="CS48" s="92" t="str">
        <f t="shared" si="49"/>
        <v/>
      </c>
      <c r="CT48" s="105" t="str">
        <f>IF(OR($B48=0,$B48=""),"",IF(AND($E$3="Nursery"),'Marks Entry Nursery'!AR47,IF(AND($E$3="LKG"),'Marks Entry LKG'!AR47,IF(AND($E$3="UKG"),'Marks Entry UKG'!AR47,""))))</f>
        <v/>
      </c>
      <c r="CU48" s="105" t="str">
        <f>IF(OR($B48=0,$B48=""),"",IF(AND($E$3="Nursery"),'Marks Entry Nursery'!AS47,IF(AND($E$3="LKG"),'Marks Entry LKG'!AS47,IF(AND($E$3="UKG"),'Marks Entry UKG'!AS47,""))))</f>
        <v/>
      </c>
      <c r="CV48" s="106" t="str">
        <f t="shared" si="50"/>
        <v/>
      </c>
      <c r="CW48" s="107">
        <f t="shared" si="51"/>
        <v>0</v>
      </c>
      <c r="CX48" s="107" t="str">
        <f t="shared" si="52"/>
        <v/>
      </c>
      <c r="CY48" s="107" t="str">
        <f t="shared" si="53"/>
        <v/>
      </c>
      <c r="CZ48" s="92" t="str">
        <f t="shared" si="54"/>
        <v/>
      </c>
      <c r="DA48" s="105" t="str">
        <f>IF(OR($B48=0,$B48=""),"",IF(AND($E$3="Nursery"),'Marks Entry Nursery'!AT47,IF(AND($E$3="LKG"),'Marks Entry LKG'!AT47,IF(AND($E$3="UKG"),'Marks Entry UKG'!AT47,""))))</f>
        <v/>
      </c>
      <c r="DB48" s="105" t="str">
        <f>IF(OR($B48=0,$B48=""),"",IF(AND($E$3="Nursery"),'Marks Entry Nursery'!AU47,IF(AND($E$3="LKG"),'Marks Entry LKG'!AU47,IF(AND($E$3="UKG"),'Marks Entry UKG'!AU47,""))))</f>
        <v/>
      </c>
      <c r="DC48" s="356" t="str">
        <f t="shared" si="55"/>
        <v/>
      </c>
      <c r="DD48" s="93" t="str">
        <f t="shared" si="56"/>
        <v/>
      </c>
      <c r="DE48" s="105" t="str">
        <f>IF(OR($B48=0,$B48=""),"",IF(AND($E$3="Nursery"),'Marks Entry Nursery'!AV47,IF(AND($E$3="LKG"),'Marks Entry LKG'!AV47,IF(AND($E$3="UKG"),'Marks Entry UKG'!AV47,""))))</f>
        <v/>
      </c>
      <c r="DF48" s="105" t="str">
        <f>IF(OR($B48=0,$B48=""),"",IF(AND($E$3="Nursery"),'Marks Entry Nursery'!AW47,IF(AND($E$3="LKG"),'Marks Entry LKG'!AW47,IF(AND($E$3="UKG"),'Marks Entry UKG'!AW47,""))))</f>
        <v/>
      </c>
      <c r="DG48" s="356" t="str">
        <f t="shared" si="57"/>
        <v/>
      </c>
      <c r="DH48" s="93" t="str">
        <f t="shared" si="58"/>
        <v/>
      </c>
      <c r="DI48" s="63" t="str">
        <f t="shared" si="59"/>
        <v/>
      </c>
      <c r="DJ48" s="358" t="str">
        <f t="shared" si="60"/>
        <v/>
      </c>
      <c r="DK48" s="67" t="str">
        <f t="shared" si="61"/>
        <v/>
      </c>
      <c r="DL48" s="68" t="str">
        <f t="shared" si="62"/>
        <v/>
      </c>
      <c r="DM48" s="386" t="str">
        <f>IFERROR(IF(B48="NSO","NSO",IF(OR(D48="",G48="",F48="",B48="",DI48=0),"",IF('Master sheet'!$D$14="Hindi","कक्षोंन्नति","Promoted"))),"")</f>
        <v/>
      </c>
      <c r="DN48" s="42" t="str">
        <f>IF(OR(B48=0,B48=""),"",IF(AND($E$3="Nursery"),'Marks Entry Nursery'!AX47,IF(AND($E$3="LKG"),'Marks Entry LKG'!AX47,IF(AND($E$3="UKG"),'Marks Entry UKG'!AX47,""))))</f>
        <v/>
      </c>
      <c r="DO48" s="42" t="str">
        <f>IF(OR(B48=0,B48=""),"",IF(AND($E$3="Nursery"),'Marks Entry Nursery'!AY47,IF(AND($E$3="LKG"),'Marks Entry LKG'!AY47,IF(AND($E$3="UKG"),'Marks Entry UKG'!AY47,""))))</f>
        <v/>
      </c>
      <c r="DP48" s="213" t="str">
        <f t="shared" si="63"/>
        <v/>
      </c>
      <c r="DQ48" s="43"/>
      <c r="DX48" s="44">
        <f>IF(AND($E$3="Nursery"),'Marks Entry Nursery'!I47,IF(AND($E$3="LKG"),'Marks Entry LKG'!I47,IF(AND($E$3="UKG"),'Marks Entry UKG'!I47,"")))</f>
        <v>0</v>
      </c>
    </row>
    <row r="49" spans="1:128" ht="18.95" customHeight="1">
      <c r="A49" s="56">
        <v>42</v>
      </c>
      <c r="B49" s="260" t="str">
        <f>IF(OR(DX49=0,DX49=""),"",IF(AND($E$3="Nursery"),'Marks Entry Nursery'!I48,IF(AND($E$3="LKG"),'Marks Entry LKG'!I48,IF(AND($E$3="UKG"),'Marks Entry UKG'!I48,""))))</f>
        <v/>
      </c>
      <c r="C49" s="57" t="str">
        <f>IF(OR($B49=0,$B49=""),"",IF(AND($E$3="Nursery"),'Marks Entry Nursery'!B48,IF(AND($E$3="LKG"),'Marks Entry LKG'!B48,IF(AND($E$3="UKG"),'Marks Entry UKG'!B48,""))))</f>
        <v/>
      </c>
      <c r="D49" s="57" t="str">
        <f>IF(OR($B49=0,$B49=""),"",IF(AND($E$3="Nursery"),'Marks Entry Nursery'!C48,IF(AND($E$3="LKG"),'Marks Entry LKG'!C48,IF(AND($E$3="UKG"),'Marks Entry UKG'!C48,""))))</f>
        <v/>
      </c>
      <c r="E49" s="401" t="str">
        <f>IF(OR(B49=0,B49=""),"",IF(AND($E$3="Nursery"),'Marks Entry Nursery'!E48,IF(AND($E$3="LKG"),'Marks Entry LKG'!E48,IF(AND($E$3="UKG"),'Marks Entry UKG'!E48,""))))</f>
        <v/>
      </c>
      <c r="F49" s="259" t="str">
        <f>IF(OR(B49=0,B49=""),"",IF(AND($E$3="Nursery"),'Marks Entry Nursery'!D48,IF(AND($E$3="LKG"),'Marks Entry LKG'!D48,IF(AND($E$3="UKG"),'Marks Entry UKG'!D48,""))))</f>
        <v/>
      </c>
      <c r="G49" s="406" t="str">
        <f>IF(OR($B49=0,$B49=""),"",IF(AND($E$3="Nursery"),'Marks Entry Nursery'!F48,IF(AND($E$3="LKG"),'Marks Entry LKG'!F48,IF(AND($E$3="UKG"),'Marks Entry UKG'!F48,""))))</f>
        <v/>
      </c>
      <c r="H49" s="406" t="str">
        <f>IF(OR($B49=0,$B49=""),"",IF(AND($E$3="Nursery"),'Marks Entry Nursery'!G48,IF(AND($E$3="LKG"),'Marks Entry LKG'!G48,IF(AND($E$3="UKG"),'Marks Entry UKG'!G48,""))))</f>
        <v/>
      </c>
      <c r="I49" s="406" t="str">
        <f>IF(OR($B49=0,$B49=""),"",IF(AND($E$3="Nursery"),'Marks Entry Nursery'!H48,IF(AND($E$3="LKG"),'Marks Entry LKG'!H48,IF(AND($E$3="UKG"),'Marks Entry UKG'!H48,""))))</f>
        <v/>
      </c>
      <c r="J49" s="228" t="str">
        <f>IF(OR($B49=0,$B49=""),"",IF(AND($E$3="Nursery"),'Marks Entry Nursery'!J48,IF(AND($E$3="LKG"),'Marks Entry LKG'!J48,IF(AND($E$3="UKG"),'Marks Entry UKG'!J48,""))))</f>
        <v/>
      </c>
      <c r="K49" s="228" t="str">
        <f>IF(OR($B49=0,$B49=""),"",IF(AND($E$3="Nursery"),'Marks Entry Nursery'!K48,IF(AND($E$3="LKG"),'Marks Entry LKG'!K48,IF(AND($E$3="UKG"),'Marks Entry UKG'!K48,""))))</f>
        <v/>
      </c>
      <c r="L49" s="105"/>
      <c r="M49" s="105"/>
      <c r="N49" s="105"/>
      <c r="O49" s="51"/>
      <c r="P49" s="105" t="str">
        <f>IF(OR($B49=0,$B49=""),"",IF(AND($E$3="Nursery"),'Marks Entry Nursery'!O48,IF(AND($E$3="LKG"),'Marks Entry LKG'!O48,IF(AND($E$3="UKG"),'Marks Entry UKG'!O48,""))))</f>
        <v/>
      </c>
      <c r="Q49" s="105" t="str">
        <f>IF(OR($B49=0,$B49=""),"",IF(AND($E$3="Nursery"),'Marks Entry Nursery'!P48,IF(AND($E$3="LKG"),'Marks Entry LKG'!P48,IF(AND($E$3="UKG"),'Marks Entry UKG'!P48,""))))</f>
        <v/>
      </c>
      <c r="R49" s="54" t="str">
        <f t="shared" si="0"/>
        <v/>
      </c>
      <c r="S49" s="51">
        <f t="shared" si="1"/>
        <v>0</v>
      </c>
      <c r="T49" s="105" t="str">
        <f>IF(OR($B49=0,$B49=""),"",IF(AND($E$3="Nursery"),'Marks Entry Nursery'!Q48,IF(AND($E$3="LKG"),'Marks Entry LKG'!Q48,IF(AND($E$3="UKG"),'Marks Entry UKG'!Q48,""))))</f>
        <v/>
      </c>
      <c r="U49" s="105" t="str">
        <f>IF(OR($B49=0,$B49=""),"",IF(AND($E$3="Nursery"),'Marks Entry Nursery'!R48,IF(AND($E$3="LKG"),'Marks Entry LKG'!R48,IF(AND($E$3="UKG"),'Marks Entry UKG'!R48,""))))</f>
        <v/>
      </c>
      <c r="V49" s="55" t="str">
        <f t="shared" si="2"/>
        <v/>
      </c>
      <c r="W49" s="51" t="str">
        <f t="shared" si="3"/>
        <v/>
      </c>
      <c r="X49" s="89">
        <f t="shared" si="4"/>
        <v>0</v>
      </c>
      <c r="Y49" s="89" t="str">
        <f t="shared" si="5"/>
        <v/>
      </c>
      <c r="Z49" s="89" t="str">
        <f t="shared" si="6"/>
        <v/>
      </c>
      <c r="AA49" s="89" t="str">
        <f t="shared" si="7"/>
        <v/>
      </c>
      <c r="AB49" s="89" t="str">
        <f t="shared" si="8"/>
        <v/>
      </c>
      <c r="AC49" s="93" t="str">
        <f t="shared" si="9"/>
        <v/>
      </c>
      <c r="AD49" s="105"/>
      <c r="AE49" s="105"/>
      <c r="AF49" s="105"/>
      <c r="AG49" s="51"/>
      <c r="AH49" s="105" t="str">
        <f>IF(OR($B49=0,$B49=""),"",IF(AND($E$3="Nursery"),'Marks Entry Nursery'!V48,IF(AND($E$3="LKG"),'Marks Entry LKG'!V48,IF(AND($E$3="UKG"),'Marks Entry UKG'!V48,""))))</f>
        <v/>
      </c>
      <c r="AI49" s="105" t="str">
        <f>IF(OR($B49=0,$B49=""),"",IF(AND($E$3="Nursery"),'Marks Entry Nursery'!W48,IF(AND($E$3="LKG"),'Marks Entry LKG'!W48,IF(AND($E$3="UKG"),'Marks Entry UKG'!W48,""))))</f>
        <v/>
      </c>
      <c r="AJ49" s="54" t="str">
        <f t="shared" si="10"/>
        <v/>
      </c>
      <c r="AK49" s="51">
        <f t="shared" si="11"/>
        <v>0</v>
      </c>
      <c r="AL49" s="105" t="str">
        <f>IF(OR($B49=0,$B49=""),"",IF(AND($E$3="Nursery"),'Marks Entry Nursery'!X48,IF(AND($E$3="LKG"),'Marks Entry LKG'!X48,IF(AND($E$3="UKG"),'Marks Entry UKG'!X48,""))))</f>
        <v/>
      </c>
      <c r="AM49" s="105" t="str">
        <f>IF(OR($B49=0,$B49=""),"",IF(AND($E$3="Nursery"),'Marks Entry Nursery'!Y48,IF(AND($E$3="LKG"),'Marks Entry LKG'!Y48,IF(AND($E$3="UKG"),'Marks Entry UKG'!Y48,""))))</f>
        <v/>
      </c>
      <c r="AN49" s="55" t="str">
        <f t="shared" si="12"/>
        <v/>
      </c>
      <c r="AO49" s="51" t="str">
        <f t="shared" si="13"/>
        <v/>
      </c>
      <c r="AP49" s="89">
        <f t="shared" si="14"/>
        <v>0</v>
      </c>
      <c r="AQ49" s="89" t="str">
        <f t="shared" si="15"/>
        <v/>
      </c>
      <c r="AR49" s="89" t="str">
        <f t="shared" si="16"/>
        <v/>
      </c>
      <c r="AS49" s="89" t="str">
        <f t="shared" si="17"/>
        <v/>
      </c>
      <c r="AT49" s="89" t="str">
        <f t="shared" si="18"/>
        <v/>
      </c>
      <c r="AU49" s="93" t="str">
        <f t="shared" si="19"/>
        <v/>
      </c>
      <c r="AV49" s="105"/>
      <c r="AW49" s="105"/>
      <c r="AX49" s="105"/>
      <c r="AY49" s="51"/>
      <c r="AZ49" s="105" t="str">
        <f>IF(OR($B49=0,$B49=""),"",IF(AND($E$3="Nursery"),'Marks Entry Nursery'!AC48,IF(AND($E$3="LKG"),'Marks Entry LKG'!AC48,IF(AND($E$3="UKG"),'Marks Entry UKG'!AC48,""))))</f>
        <v/>
      </c>
      <c r="BA49" s="105" t="str">
        <f>IF(OR($B49=0,$B49=""),"",IF(AND($E$3="Nursery"),'Marks Entry Nursery'!AD48,IF(AND($E$3="LKG"),'Marks Entry LKG'!AD48,IF(AND($E$3="UKG"),'Marks Entry UKG'!AD48,""))))</f>
        <v/>
      </c>
      <c r="BB49" s="54" t="str">
        <f t="shared" si="20"/>
        <v/>
      </c>
      <c r="BC49" s="51">
        <f t="shared" si="21"/>
        <v>0</v>
      </c>
      <c r="BD49" s="105" t="str">
        <f>IF(OR($B49=0,$B49=""),"",IF(AND($E$3="Nursery"),'Marks Entry Nursery'!AE48,IF(AND($E$3="LKG"),'Marks Entry LKG'!AE48,IF(AND($E$3="UKG"),'Marks Entry UKG'!AE48,""))))</f>
        <v/>
      </c>
      <c r="BE49" s="105" t="str">
        <f>IF(OR($B49=0,$B49=""),"",IF(AND($E$3="Nursery"),'Marks Entry Nursery'!AF48,IF(AND($E$3="LKG"),'Marks Entry LKG'!AF48,IF(AND($E$3="UKG"),'Marks Entry UKG'!AF48,""))))</f>
        <v/>
      </c>
      <c r="BF49" s="55" t="str">
        <f t="shared" si="22"/>
        <v/>
      </c>
      <c r="BG49" s="51" t="str">
        <f t="shared" si="23"/>
        <v/>
      </c>
      <c r="BH49" s="89">
        <f t="shared" si="24"/>
        <v>0</v>
      </c>
      <c r="BI49" s="89" t="str">
        <f t="shared" si="25"/>
        <v/>
      </c>
      <c r="BJ49" s="89" t="str">
        <f t="shared" si="26"/>
        <v/>
      </c>
      <c r="BK49" s="89" t="str">
        <f t="shared" si="27"/>
        <v/>
      </c>
      <c r="BL49" s="89" t="str">
        <f t="shared" si="28"/>
        <v/>
      </c>
      <c r="BM49" s="93" t="str">
        <f t="shared" si="29"/>
        <v/>
      </c>
      <c r="BN49" s="105"/>
      <c r="BO49" s="105"/>
      <c r="BP49" s="105"/>
      <c r="BQ49" s="51"/>
      <c r="BR49" s="105" t="str">
        <f>IF(OR($B49=0,$B49=""),"",IF(AND($E$3="Nursery"),'Marks Entry Nursery'!AJ48,IF(AND($E$3="LKG"),'Marks Entry LKG'!AJ48,IF(AND($E$3="UKG"),'Marks Entry UKG'!AJ48,""))))</f>
        <v/>
      </c>
      <c r="BS49" s="105" t="str">
        <f>IF(OR($B49=0,$B49=""),"",IF(AND($E$3="Nursery"),'Marks Entry Nursery'!AK48,IF(AND($E$3="LKG"),'Marks Entry LKG'!AK48,IF(AND($E$3="UKG"),'Marks Entry UKG'!AK48,""))))</f>
        <v/>
      </c>
      <c r="BT49" s="54" t="str">
        <f t="shared" si="30"/>
        <v/>
      </c>
      <c r="BU49" s="51">
        <f t="shared" si="31"/>
        <v>0</v>
      </c>
      <c r="BV49" s="105" t="str">
        <f>IF(OR($B49=0,$B49=""),"",IF(AND($E$3="Nursery"),'Marks Entry Nursery'!AL48,IF(AND($E$3="LKG"),'Marks Entry LKG'!AL48,IF(AND($E$3="UKG"),'Marks Entry UKG'!AL48,""))))</f>
        <v/>
      </c>
      <c r="BW49" s="105" t="str">
        <f>IF(OR($B49=0,$B49=""),"",IF(AND($E$3="Nursery"),'Marks Entry Nursery'!AM48,IF(AND($E$3="LKG"),'Marks Entry LKG'!AM48,IF(AND($E$3="UKG"),'Marks Entry UKG'!AM48,""))))</f>
        <v/>
      </c>
      <c r="BX49" s="55" t="str">
        <f t="shared" si="32"/>
        <v/>
      </c>
      <c r="BY49" s="51" t="str">
        <f t="shared" si="33"/>
        <v/>
      </c>
      <c r="BZ49" s="89">
        <f t="shared" si="34"/>
        <v>0</v>
      </c>
      <c r="CA49" s="89" t="str">
        <f t="shared" si="35"/>
        <v/>
      </c>
      <c r="CB49" s="89" t="str">
        <f t="shared" si="36"/>
        <v/>
      </c>
      <c r="CC49" s="89" t="str">
        <f t="shared" si="37"/>
        <v/>
      </c>
      <c r="CD49" s="89" t="str">
        <f t="shared" si="38"/>
        <v/>
      </c>
      <c r="CE49" s="93" t="str">
        <f t="shared" si="39"/>
        <v/>
      </c>
      <c r="CF49" s="105" t="str">
        <f>IF(OR($B49=0,$B49=""),"",IF(AND($E$3="Nursery"),'Marks Entry Nursery'!AN48,IF(AND($E$3="LKG"),'Marks Entry LKG'!AN48,IF(AND($E$3="UKG"),'Marks Entry UKG'!AN48,""))))</f>
        <v/>
      </c>
      <c r="CG49" s="105" t="str">
        <f>IF(OR($B49=0,$B49=""),"",IF(AND($E$3="Nursery"),'Marks Entry Nursery'!AO48,IF(AND($E$3="LKG"),'Marks Entry LKG'!AO48,IF(AND($E$3="UKG"),'Marks Entry UKG'!AO48,""))))</f>
        <v/>
      </c>
      <c r="CH49" s="106" t="str">
        <f t="shared" si="40"/>
        <v/>
      </c>
      <c r="CI49" s="107">
        <f t="shared" si="41"/>
        <v>0</v>
      </c>
      <c r="CJ49" s="107" t="str">
        <f t="shared" si="42"/>
        <v/>
      </c>
      <c r="CK49" s="107" t="str">
        <f t="shared" si="43"/>
        <v/>
      </c>
      <c r="CL49" s="92" t="str">
        <f t="shared" si="44"/>
        <v/>
      </c>
      <c r="CM49" s="105" t="str">
        <f>IF(OR($B49=0,$B49=""),"",IF(AND($E$3="Nursery"),'Marks Entry Nursery'!AP48,IF(AND($E$3="LKG"),'Marks Entry LKG'!AP48,IF(AND($E$3="UKG"),'Marks Entry UKG'!AP48,""))))</f>
        <v/>
      </c>
      <c r="CN49" s="105" t="str">
        <f>IF(OR($B49=0,$B49=""),"",IF(AND($E$3="Nursery"),'Marks Entry Nursery'!AQ48,IF(AND($E$3="LKG"),'Marks Entry LKG'!AQ48,IF(AND($E$3="UKG"),'Marks Entry UKG'!AQ48,""))))</f>
        <v/>
      </c>
      <c r="CO49" s="106" t="str">
        <f t="shared" si="45"/>
        <v/>
      </c>
      <c r="CP49" s="107">
        <f t="shared" si="46"/>
        <v>0</v>
      </c>
      <c r="CQ49" s="107" t="str">
        <f t="shared" si="47"/>
        <v/>
      </c>
      <c r="CR49" s="107" t="str">
        <f t="shared" si="48"/>
        <v/>
      </c>
      <c r="CS49" s="92" t="str">
        <f t="shared" si="49"/>
        <v/>
      </c>
      <c r="CT49" s="105" t="str">
        <f>IF(OR($B49=0,$B49=""),"",IF(AND($E$3="Nursery"),'Marks Entry Nursery'!AR48,IF(AND($E$3="LKG"),'Marks Entry LKG'!AR48,IF(AND($E$3="UKG"),'Marks Entry UKG'!AR48,""))))</f>
        <v/>
      </c>
      <c r="CU49" s="105" t="str">
        <f>IF(OR($B49=0,$B49=""),"",IF(AND($E$3="Nursery"),'Marks Entry Nursery'!AS48,IF(AND($E$3="LKG"),'Marks Entry LKG'!AS48,IF(AND($E$3="UKG"),'Marks Entry UKG'!AS48,""))))</f>
        <v/>
      </c>
      <c r="CV49" s="106" t="str">
        <f t="shared" si="50"/>
        <v/>
      </c>
      <c r="CW49" s="107">
        <f t="shared" si="51"/>
        <v>0</v>
      </c>
      <c r="CX49" s="107" t="str">
        <f t="shared" si="52"/>
        <v/>
      </c>
      <c r="CY49" s="107" t="str">
        <f t="shared" si="53"/>
        <v/>
      </c>
      <c r="CZ49" s="92" t="str">
        <f t="shared" si="54"/>
        <v/>
      </c>
      <c r="DA49" s="105" t="str">
        <f>IF(OR($B49=0,$B49=""),"",IF(AND($E$3="Nursery"),'Marks Entry Nursery'!AT48,IF(AND($E$3="LKG"),'Marks Entry LKG'!AT48,IF(AND($E$3="UKG"),'Marks Entry UKG'!AT48,""))))</f>
        <v/>
      </c>
      <c r="DB49" s="105" t="str">
        <f>IF(OR($B49=0,$B49=""),"",IF(AND($E$3="Nursery"),'Marks Entry Nursery'!AU48,IF(AND($E$3="LKG"),'Marks Entry LKG'!AU48,IF(AND($E$3="UKG"),'Marks Entry UKG'!AU48,""))))</f>
        <v/>
      </c>
      <c r="DC49" s="356" t="str">
        <f t="shared" si="55"/>
        <v/>
      </c>
      <c r="DD49" s="93" t="str">
        <f t="shared" si="56"/>
        <v/>
      </c>
      <c r="DE49" s="105" t="str">
        <f>IF(OR($B49=0,$B49=""),"",IF(AND($E$3="Nursery"),'Marks Entry Nursery'!AV48,IF(AND($E$3="LKG"),'Marks Entry LKG'!AV48,IF(AND($E$3="UKG"),'Marks Entry UKG'!AV48,""))))</f>
        <v/>
      </c>
      <c r="DF49" s="105" t="str">
        <f>IF(OR($B49=0,$B49=""),"",IF(AND($E$3="Nursery"),'Marks Entry Nursery'!AW48,IF(AND($E$3="LKG"),'Marks Entry LKG'!AW48,IF(AND($E$3="UKG"),'Marks Entry UKG'!AW48,""))))</f>
        <v/>
      </c>
      <c r="DG49" s="356" t="str">
        <f t="shared" si="57"/>
        <v/>
      </c>
      <c r="DH49" s="93" t="str">
        <f t="shared" si="58"/>
        <v/>
      </c>
      <c r="DI49" s="63" t="str">
        <f t="shared" si="59"/>
        <v/>
      </c>
      <c r="DJ49" s="358" t="str">
        <f t="shared" si="60"/>
        <v/>
      </c>
      <c r="DK49" s="67" t="str">
        <f t="shared" si="61"/>
        <v/>
      </c>
      <c r="DL49" s="68" t="str">
        <f t="shared" si="62"/>
        <v/>
      </c>
      <c r="DM49" s="386" t="str">
        <f>IFERROR(IF(B49="NSO","NSO",IF(OR(D49="",G49="",F49="",B49="",DI49=0),"",IF('Master sheet'!$D$14="Hindi","कक्षोंन्नति","Promoted"))),"")</f>
        <v/>
      </c>
      <c r="DN49" s="42" t="str">
        <f>IF(OR(B49=0,B49=""),"",IF(AND($E$3="Nursery"),'Marks Entry Nursery'!AX48,IF(AND($E$3="LKG"),'Marks Entry LKG'!AX48,IF(AND($E$3="UKG"),'Marks Entry UKG'!AX48,""))))</f>
        <v/>
      </c>
      <c r="DO49" s="42" t="str">
        <f>IF(OR(B49=0,B49=""),"",IF(AND($E$3="Nursery"),'Marks Entry Nursery'!AY48,IF(AND($E$3="LKG"),'Marks Entry LKG'!AY48,IF(AND($E$3="UKG"),'Marks Entry UKG'!AY48,""))))</f>
        <v/>
      </c>
      <c r="DP49" s="213" t="str">
        <f t="shared" si="63"/>
        <v/>
      </c>
      <c r="DQ49" s="43"/>
      <c r="DX49" s="44">
        <f>IF(AND($E$3="Nursery"),'Marks Entry Nursery'!I48,IF(AND($E$3="LKG"),'Marks Entry LKG'!I48,IF(AND($E$3="UKG"),'Marks Entry UKG'!I48,"")))</f>
        <v>0</v>
      </c>
    </row>
    <row r="50" spans="1:128" ht="18.95" customHeight="1">
      <c r="A50" s="56">
        <v>43</v>
      </c>
      <c r="B50" s="260" t="str">
        <f>IF(OR(DX50=0,DX50=""),"",IF(AND($E$3="Nursery"),'Marks Entry Nursery'!I49,IF(AND($E$3="LKG"),'Marks Entry LKG'!I49,IF(AND($E$3="UKG"),'Marks Entry UKG'!I49,""))))</f>
        <v/>
      </c>
      <c r="C50" s="57" t="str">
        <f>IF(OR($B50=0,$B50=""),"",IF(AND($E$3="Nursery"),'Marks Entry Nursery'!B49,IF(AND($E$3="LKG"),'Marks Entry LKG'!B49,IF(AND($E$3="UKG"),'Marks Entry UKG'!B49,""))))</f>
        <v/>
      </c>
      <c r="D50" s="57" t="str">
        <f>IF(OR($B50=0,$B50=""),"",IF(AND($E$3="Nursery"),'Marks Entry Nursery'!C49,IF(AND($E$3="LKG"),'Marks Entry LKG'!C49,IF(AND($E$3="UKG"),'Marks Entry UKG'!C49,""))))</f>
        <v/>
      </c>
      <c r="E50" s="401" t="str">
        <f>IF(OR(B50=0,B50=""),"",IF(AND($E$3="Nursery"),'Marks Entry Nursery'!E49,IF(AND($E$3="LKG"),'Marks Entry LKG'!E49,IF(AND($E$3="UKG"),'Marks Entry UKG'!E49,""))))</f>
        <v/>
      </c>
      <c r="F50" s="259" t="str">
        <f>IF(OR(B50=0,B50=""),"",IF(AND($E$3="Nursery"),'Marks Entry Nursery'!D49,IF(AND($E$3="LKG"),'Marks Entry LKG'!D49,IF(AND($E$3="UKG"),'Marks Entry UKG'!D49,""))))</f>
        <v/>
      </c>
      <c r="G50" s="406" t="str">
        <f>IF(OR($B50=0,$B50=""),"",IF(AND($E$3="Nursery"),'Marks Entry Nursery'!F49,IF(AND($E$3="LKG"),'Marks Entry LKG'!F49,IF(AND($E$3="UKG"),'Marks Entry UKG'!F49,""))))</f>
        <v/>
      </c>
      <c r="H50" s="406" t="str">
        <f>IF(OR($B50=0,$B50=""),"",IF(AND($E$3="Nursery"),'Marks Entry Nursery'!G49,IF(AND($E$3="LKG"),'Marks Entry LKG'!G49,IF(AND($E$3="UKG"),'Marks Entry UKG'!G49,""))))</f>
        <v/>
      </c>
      <c r="I50" s="406" t="str">
        <f>IF(OR($B50=0,$B50=""),"",IF(AND($E$3="Nursery"),'Marks Entry Nursery'!H49,IF(AND($E$3="LKG"),'Marks Entry LKG'!H49,IF(AND($E$3="UKG"),'Marks Entry UKG'!H49,""))))</f>
        <v/>
      </c>
      <c r="J50" s="228" t="str">
        <f>IF(OR($B50=0,$B50=""),"",IF(AND($E$3="Nursery"),'Marks Entry Nursery'!J49,IF(AND($E$3="LKG"),'Marks Entry LKG'!J49,IF(AND($E$3="UKG"),'Marks Entry UKG'!J49,""))))</f>
        <v/>
      </c>
      <c r="K50" s="228" t="str">
        <f>IF(OR($B50=0,$B50=""),"",IF(AND($E$3="Nursery"),'Marks Entry Nursery'!K49,IF(AND($E$3="LKG"),'Marks Entry LKG'!K49,IF(AND($E$3="UKG"),'Marks Entry UKG'!K49,""))))</f>
        <v/>
      </c>
      <c r="L50" s="105"/>
      <c r="M50" s="105"/>
      <c r="N50" s="105"/>
      <c r="O50" s="51"/>
      <c r="P50" s="105" t="str">
        <f>IF(OR($B50=0,$B50=""),"",IF(AND($E$3="Nursery"),'Marks Entry Nursery'!O49,IF(AND($E$3="LKG"),'Marks Entry LKG'!O49,IF(AND($E$3="UKG"),'Marks Entry UKG'!O49,""))))</f>
        <v/>
      </c>
      <c r="Q50" s="105" t="str">
        <f>IF(OR($B50=0,$B50=""),"",IF(AND($E$3="Nursery"),'Marks Entry Nursery'!P49,IF(AND($E$3="LKG"),'Marks Entry LKG'!P49,IF(AND($E$3="UKG"),'Marks Entry UKG'!P49,""))))</f>
        <v/>
      </c>
      <c r="R50" s="54" t="str">
        <f t="shared" si="0"/>
        <v/>
      </c>
      <c r="S50" s="51">
        <f t="shared" si="1"/>
        <v>0</v>
      </c>
      <c r="T50" s="105" t="str">
        <f>IF(OR($B50=0,$B50=""),"",IF(AND($E$3="Nursery"),'Marks Entry Nursery'!Q49,IF(AND($E$3="LKG"),'Marks Entry LKG'!Q49,IF(AND($E$3="UKG"),'Marks Entry UKG'!Q49,""))))</f>
        <v/>
      </c>
      <c r="U50" s="105" t="str">
        <f>IF(OR($B50=0,$B50=""),"",IF(AND($E$3="Nursery"),'Marks Entry Nursery'!R49,IF(AND($E$3="LKG"),'Marks Entry LKG'!R49,IF(AND($E$3="UKG"),'Marks Entry UKG'!R49,""))))</f>
        <v/>
      </c>
      <c r="V50" s="55" t="str">
        <f t="shared" si="2"/>
        <v/>
      </c>
      <c r="W50" s="51" t="str">
        <f t="shared" si="3"/>
        <v/>
      </c>
      <c r="X50" s="89">
        <f t="shared" si="4"/>
        <v>0</v>
      </c>
      <c r="Y50" s="89" t="str">
        <f t="shared" si="5"/>
        <v/>
      </c>
      <c r="Z50" s="89" t="str">
        <f t="shared" si="6"/>
        <v/>
      </c>
      <c r="AA50" s="89" t="str">
        <f t="shared" si="7"/>
        <v/>
      </c>
      <c r="AB50" s="89" t="str">
        <f t="shared" si="8"/>
        <v/>
      </c>
      <c r="AC50" s="93" t="str">
        <f t="shared" si="9"/>
        <v/>
      </c>
      <c r="AD50" s="105"/>
      <c r="AE50" s="105"/>
      <c r="AF50" s="105"/>
      <c r="AG50" s="51"/>
      <c r="AH50" s="105" t="str">
        <f>IF(OR($B50=0,$B50=""),"",IF(AND($E$3="Nursery"),'Marks Entry Nursery'!V49,IF(AND($E$3="LKG"),'Marks Entry LKG'!V49,IF(AND($E$3="UKG"),'Marks Entry UKG'!V49,""))))</f>
        <v/>
      </c>
      <c r="AI50" s="105" t="str">
        <f>IF(OR($B50=0,$B50=""),"",IF(AND($E$3="Nursery"),'Marks Entry Nursery'!W49,IF(AND($E$3="LKG"),'Marks Entry LKG'!W49,IF(AND($E$3="UKG"),'Marks Entry UKG'!W49,""))))</f>
        <v/>
      </c>
      <c r="AJ50" s="54" t="str">
        <f t="shared" si="10"/>
        <v/>
      </c>
      <c r="AK50" s="51">
        <f t="shared" si="11"/>
        <v>0</v>
      </c>
      <c r="AL50" s="105" t="str">
        <f>IF(OR($B50=0,$B50=""),"",IF(AND($E$3="Nursery"),'Marks Entry Nursery'!X49,IF(AND($E$3="LKG"),'Marks Entry LKG'!X49,IF(AND($E$3="UKG"),'Marks Entry UKG'!X49,""))))</f>
        <v/>
      </c>
      <c r="AM50" s="105" t="str">
        <f>IF(OR($B50=0,$B50=""),"",IF(AND($E$3="Nursery"),'Marks Entry Nursery'!Y49,IF(AND($E$3="LKG"),'Marks Entry LKG'!Y49,IF(AND($E$3="UKG"),'Marks Entry UKG'!Y49,""))))</f>
        <v/>
      </c>
      <c r="AN50" s="55" t="str">
        <f t="shared" si="12"/>
        <v/>
      </c>
      <c r="AO50" s="51" t="str">
        <f t="shared" si="13"/>
        <v/>
      </c>
      <c r="AP50" s="89">
        <f t="shared" si="14"/>
        <v>0</v>
      </c>
      <c r="AQ50" s="89" t="str">
        <f t="shared" si="15"/>
        <v/>
      </c>
      <c r="AR50" s="89" t="str">
        <f t="shared" si="16"/>
        <v/>
      </c>
      <c r="AS50" s="89" t="str">
        <f t="shared" si="17"/>
        <v/>
      </c>
      <c r="AT50" s="89" t="str">
        <f t="shared" si="18"/>
        <v/>
      </c>
      <c r="AU50" s="93" t="str">
        <f t="shared" si="19"/>
        <v/>
      </c>
      <c r="AV50" s="105"/>
      <c r="AW50" s="105"/>
      <c r="AX50" s="105"/>
      <c r="AY50" s="51"/>
      <c r="AZ50" s="105" t="str">
        <f>IF(OR($B50=0,$B50=""),"",IF(AND($E$3="Nursery"),'Marks Entry Nursery'!AC49,IF(AND($E$3="LKG"),'Marks Entry LKG'!AC49,IF(AND($E$3="UKG"),'Marks Entry UKG'!AC49,""))))</f>
        <v/>
      </c>
      <c r="BA50" s="105" t="str">
        <f>IF(OR($B50=0,$B50=""),"",IF(AND($E$3="Nursery"),'Marks Entry Nursery'!AD49,IF(AND($E$3="LKG"),'Marks Entry LKG'!AD49,IF(AND($E$3="UKG"),'Marks Entry UKG'!AD49,""))))</f>
        <v/>
      </c>
      <c r="BB50" s="54" t="str">
        <f t="shared" si="20"/>
        <v/>
      </c>
      <c r="BC50" s="51">
        <f t="shared" si="21"/>
        <v>0</v>
      </c>
      <c r="BD50" s="105" t="str">
        <f>IF(OR($B50=0,$B50=""),"",IF(AND($E$3="Nursery"),'Marks Entry Nursery'!AE49,IF(AND($E$3="LKG"),'Marks Entry LKG'!AE49,IF(AND($E$3="UKG"),'Marks Entry UKG'!AE49,""))))</f>
        <v/>
      </c>
      <c r="BE50" s="105" t="str">
        <f>IF(OR($B50=0,$B50=""),"",IF(AND($E$3="Nursery"),'Marks Entry Nursery'!AF49,IF(AND($E$3="LKG"),'Marks Entry LKG'!AF49,IF(AND($E$3="UKG"),'Marks Entry UKG'!AF49,""))))</f>
        <v/>
      </c>
      <c r="BF50" s="55" t="str">
        <f t="shared" si="22"/>
        <v/>
      </c>
      <c r="BG50" s="51" t="str">
        <f t="shared" si="23"/>
        <v/>
      </c>
      <c r="BH50" s="89">
        <f t="shared" si="24"/>
        <v>0</v>
      </c>
      <c r="BI50" s="89" t="str">
        <f t="shared" si="25"/>
        <v/>
      </c>
      <c r="BJ50" s="89" t="str">
        <f t="shared" si="26"/>
        <v/>
      </c>
      <c r="BK50" s="89" t="str">
        <f t="shared" si="27"/>
        <v/>
      </c>
      <c r="BL50" s="89" t="str">
        <f t="shared" si="28"/>
        <v/>
      </c>
      <c r="BM50" s="93" t="str">
        <f t="shared" si="29"/>
        <v/>
      </c>
      <c r="BN50" s="105"/>
      <c r="BO50" s="105"/>
      <c r="BP50" s="105"/>
      <c r="BQ50" s="51"/>
      <c r="BR50" s="105" t="str">
        <f>IF(OR($B50=0,$B50=""),"",IF(AND($E$3="Nursery"),'Marks Entry Nursery'!AJ49,IF(AND($E$3="LKG"),'Marks Entry LKG'!AJ49,IF(AND($E$3="UKG"),'Marks Entry UKG'!AJ49,""))))</f>
        <v/>
      </c>
      <c r="BS50" s="105" t="str">
        <f>IF(OR($B50=0,$B50=""),"",IF(AND($E$3="Nursery"),'Marks Entry Nursery'!AK49,IF(AND($E$3="LKG"),'Marks Entry LKG'!AK49,IF(AND($E$3="UKG"),'Marks Entry UKG'!AK49,""))))</f>
        <v/>
      </c>
      <c r="BT50" s="54" t="str">
        <f t="shared" si="30"/>
        <v/>
      </c>
      <c r="BU50" s="51">
        <f t="shared" si="31"/>
        <v>0</v>
      </c>
      <c r="BV50" s="105" t="str">
        <f>IF(OR($B50=0,$B50=""),"",IF(AND($E$3="Nursery"),'Marks Entry Nursery'!AL49,IF(AND($E$3="LKG"),'Marks Entry LKG'!AL49,IF(AND($E$3="UKG"),'Marks Entry UKG'!AL49,""))))</f>
        <v/>
      </c>
      <c r="BW50" s="105" t="str">
        <f>IF(OR($B50=0,$B50=""),"",IF(AND($E$3="Nursery"),'Marks Entry Nursery'!AM49,IF(AND($E$3="LKG"),'Marks Entry LKG'!AM49,IF(AND($E$3="UKG"),'Marks Entry UKG'!AM49,""))))</f>
        <v/>
      </c>
      <c r="BX50" s="55" t="str">
        <f t="shared" si="32"/>
        <v/>
      </c>
      <c r="BY50" s="51" t="str">
        <f t="shared" si="33"/>
        <v/>
      </c>
      <c r="BZ50" s="89">
        <f t="shared" si="34"/>
        <v>0</v>
      </c>
      <c r="CA50" s="89" t="str">
        <f t="shared" si="35"/>
        <v/>
      </c>
      <c r="CB50" s="89" t="str">
        <f t="shared" si="36"/>
        <v/>
      </c>
      <c r="CC50" s="89" t="str">
        <f t="shared" si="37"/>
        <v/>
      </c>
      <c r="CD50" s="89" t="str">
        <f t="shared" si="38"/>
        <v/>
      </c>
      <c r="CE50" s="93" t="str">
        <f t="shared" si="39"/>
        <v/>
      </c>
      <c r="CF50" s="105" t="str">
        <f>IF(OR($B50=0,$B50=""),"",IF(AND($E$3="Nursery"),'Marks Entry Nursery'!AN49,IF(AND($E$3="LKG"),'Marks Entry LKG'!AN49,IF(AND($E$3="UKG"),'Marks Entry UKG'!AN49,""))))</f>
        <v/>
      </c>
      <c r="CG50" s="105" t="str">
        <f>IF(OR($B50=0,$B50=""),"",IF(AND($E$3="Nursery"),'Marks Entry Nursery'!AO49,IF(AND($E$3="LKG"),'Marks Entry LKG'!AO49,IF(AND($E$3="UKG"),'Marks Entry UKG'!AO49,""))))</f>
        <v/>
      </c>
      <c r="CH50" s="106" t="str">
        <f t="shared" si="40"/>
        <v/>
      </c>
      <c r="CI50" s="107">
        <f t="shared" si="41"/>
        <v>0</v>
      </c>
      <c r="CJ50" s="107" t="str">
        <f t="shared" si="42"/>
        <v/>
      </c>
      <c r="CK50" s="107" t="str">
        <f t="shared" si="43"/>
        <v/>
      </c>
      <c r="CL50" s="92" t="str">
        <f t="shared" si="44"/>
        <v/>
      </c>
      <c r="CM50" s="105" t="str">
        <f>IF(OR($B50=0,$B50=""),"",IF(AND($E$3="Nursery"),'Marks Entry Nursery'!AP49,IF(AND($E$3="LKG"),'Marks Entry LKG'!AP49,IF(AND($E$3="UKG"),'Marks Entry UKG'!AP49,""))))</f>
        <v/>
      </c>
      <c r="CN50" s="105" t="str">
        <f>IF(OR($B50=0,$B50=""),"",IF(AND($E$3="Nursery"),'Marks Entry Nursery'!AQ49,IF(AND($E$3="LKG"),'Marks Entry LKG'!AQ49,IF(AND($E$3="UKG"),'Marks Entry UKG'!AQ49,""))))</f>
        <v/>
      </c>
      <c r="CO50" s="106" t="str">
        <f t="shared" si="45"/>
        <v/>
      </c>
      <c r="CP50" s="107">
        <f t="shared" si="46"/>
        <v>0</v>
      </c>
      <c r="CQ50" s="107" t="str">
        <f t="shared" si="47"/>
        <v/>
      </c>
      <c r="CR50" s="107" t="str">
        <f t="shared" si="48"/>
        <v/>
      </c>
      <c r="CS50" s="92" t="str">
        <f t="shared" si="49"/>
        <v/>
      </c>
      <c r="CT50" s="105" t="str">
        <f>IF(OR($B50=0,$B50=""),"",IF(AND($E$3="Nursery"),'Marks Entry Nursery'!AR49,IF(AND($E$3="LKG"),'Marks Entry LKG'!AR49,IF(AND($E$3="UKG"),'Marks Entry UKG'!AR49,""))))</f>
        <v/>
      </c>
      <c r="CU50" s="105" t="str">
        <f>IF(OR($B50=0,$B50=""),"",IF(AND($E$3="Nursery"),'Marks Entry Nursery'!AS49,IF(AND($E$3="LKG"),'Marks Entry LKG'!AS49,IF(AND($E$3="UKG"),'Marks Entry UKG'!AS49,""))))</f>
        <v/>
      </c>
      <c r="CV50" s="106" t="str">
        <f t="shared" si="50"/>
        <v/>
      </c>
      <c r="CW50" s="107">
        <f t="shared" si="51"/>
        <v>0</v>
      </c>
      <c r="CX50" s="107" t="str">
        <f t="shared" si="52"/>
        <v/>
      </c>
      <c r="CY50" s="107" t="str">
        <f t="shared" si="53"/>
        <v/>
      </c>
      <c r="CZ50" s="92" t="str">
        <f t="shared" si="54"/>
        <v/>
      </c>
      <c r="DA50" s="105" t="str">
        <f>IF(OR($B50=0,$B50=""),"",IF(AND($E$3="Nursery"),'Marks Entry Nursery'!AT49,IF(AND($E$3="LKG"),'Marks Entry LKG'!AT49,IF(AND($E$3="UKG"),'Marks Entry UKG'!AT49,""))))</f>
        <v/>
      </c>
      <c r="DB50" s="105" t="str">
        <f>IF(OR($B50=0,$B50=""),"",IF(AND($E$3="Nursery"),'Marks Entry Nursery'!AU49,IF(AND($E$3="LKG"),'Marks Entry LKG'!AU49,IF(AND($E$3="UKG"),'Marks Entry UKG'!AU49,""))))</f>
        <v/>
      </c>
      <c r="DC50" s="356" t="str">
        <f t="shared" si="55"/>
        <v/>
      </c>
      <c r="DD50" s="93" t="str">
        <f t="shared" si="56"/>
        <v/>
      </c>
      <c r="DE50" s="105" t="str">
        <f>IF(OR($B50=0,$B50=""),"",IF(AND($E$3="Nursery"),'Marks Entry Nursery'!AV49,IF(AND($E$3="LKG"),'Marks Entry LKG'!AV49,IF(AND($E$3="UKG"),'Marks Entry UKG'!AV49,""))))</f>
        <v/>
      </c>
      <c r="DF50" s="105" t="str">
        <f>IF(OR($B50=0,$B50=""),"",IF(AND($E$3="Nursery"),'Marks Entry Nursery'!AW49,IF(AND($E$3="LKG"),'Marks Entry LKG'!AW49,IF(AND($E$3="UKG"),'Marks Entry UKG'!AW49,""))))</f>
        <v/>
      </c>
      <c r="DG50" s="356" t="str">
        <f t="shared" si="57"/>
        <v/>
      </c>
      <c r="DH50" s="93" t="str">
        <f t="shared" si="58"/>
        <v/>
      </c>
      <c r="DI50" s="63" t="str">
        <f t="shared" si="59"/>
        <v/>
      </c>
      <c r="DJ50" s="358" t="str">
        <f t="shared" si="60"/>
        <v/>
      </c>
      <c r="DK50" s="67" t="str">
        <f t="shared" si="61"/>
        <v/>
      </c>
      <c r="DL50" s="68" t="str">
        <f t="shared" si="62"/>
        <v/>
      </c>
      <c r="DM50" s="386" t="str">
        <f>IFERROR(IF(B50="NSO","NSO",IF(OR(D50="",G50="",F50="",B50="",DI50=0),"",IF('Master sheet'!$D$14="Hindi","कक्षोंन्नति","Promoted"))),"")</f>
        <v/>
      </c>
      <c r="DN50" s="42" t="str">
        <f>IF(OR(B50=0,B50=""),"",IF(AND($E$3="Nursery"),'Marks Entry Nursery'!AX49,IF(AND($E$3="LKG"),'Marks Entry LKG'!AX49,IF(AND($E$3="UKG"),'Marks Entry UKG'!AX49,""))))</f>
        <v/>
      </c>
      <c r="DO50" s="42" t="str">
        <f>IF(OR(B50=0,B50=""),"",IF(AND($E$3="Nursery"),'Marks Entry Nursery'!AY49,IF(AND($E$3="LKG"),'Marks Entry LKG'!AY49,IF(AND($E$3="UKG"),'Marks Entry UKG'!AY49,""))))</f>
        <v/>
      </c>
      <c r="DP50" s="213" t="str">
        <f t="shared" si="63"/>
        <v/>
      </c>
      <c r="DQ50" s="43"/>
      <c r="DX50" s="44">
        <f>IF(AND($E$3="Nursery"),'Marks Entry Nursery'!I49,IF(AND($E$3="LKG"),'Marks Entry LKG'!I49,IF(AND($E$3="UKG"),'Marks Entry UKG'!I49,"")))</f>
        <v>0</v>
      </c>
    </row>
    <row r="51" spans="1:128" ht="18.95" customHeight="1">
      <c r="A51" s="56">
        <v>44</v>
      </c>
      <c r="B51" s="260" t="str">
        <f>IF(OR(DX51=0,DX51=""),"",IF(AND($E$3="Nursery"),'Marks Entry Nursery'!I50,IF(AND($E$3="LKG"),'Marks Entry LKG'!I50,IF(AND($E$3="UKG"),'Marks Entry UKG'!I50,""))))</f>
        <v/>
      </c>
      <c r="C51" s="57" t="str">
        <f>IF(OR($B51=0,$B51=""),"",IF(AND($E$3="Nursery"),'Marks Entry Nursery'!B50,IF(AND($E$3="LKG"),'Marks Entry LKG'!B50,IF(AND($E$3="UKG"),'Marks Entry UKG'!B50,""))))</f>
        <v/>
      </c>
      <c r="D51" s="57" t="str">
        <f>IF(OR($B51=0,$B51=""),"",IF(AND($E$3="Nursery"),'Marks Entry Nursery'!C50,IF(AND($E$3="LKG"),'Marks Entry LKG'!C50,IF(AND($E$3="UKG"),'Marks Entry UKG'!C50,""))))</f>
        <v/>
      </c>
      <c r="E51" s="401" t="str">
        <f>IF(OR(B51=0,B51=""),"",IF(AND($E$3="Nursery"),'Marks Entry Nursery'!E50,IF(AND($E$3="LKG"),'Marks Entry LKG'!E50,IF(AND($E$3="UKG"),'Marks Entry UKG'!E50,""))))</f>
        <v/>
      </c>
      <c r="F51" s="259" t="str">
        <f>IF(OR(B51=0,B51=""),"",IF(AND($E$3="Nursery"),'Marks Entry Nursery'!D50,IF(AND($E$3="LKG"),'Marks Entry LKG'!D50,IF(AND($E$3="UKG"),'Marks Entry UKG'!D50,""))))</f>
        <v/>
      </c>
      <c r="G51" s="406" t="str">
        <f>IF(OR($B51=0,$B51=""),"",IF(AND($E$3="Nursery"),'Marks Entry Nursery'!F50,IF(AND($E$3="LKG"),'Marks Entry LKG'!F50,IF(AND($E$3="UKG"),'Marks Entry UKG'!F50,""))))</f>
        <v/>
      </c>
      <c r="H51" s="406" t="str">
        <f>IF(OR($B51=0,$B51=""),"",IF(AND($E$3="Nursery"),'Marks Entry Nursery'!G50,IF(AND($E$3="LKG"),'Marks Entry LKG'!G50,IF(AND($E$3="UKG"),'Marks Entry UKG'!G50,""))))</f>
        <v/>
      </c>
      <c r="I51" s="406" t="str">
        <f>IF(OR($B51=0,$B51=""),"",IF(AND($E$3="Nursery"),'Marks Entry Nursery'!H50,IF(AND($E$3="LKG"),'Marks Entry LKG'!H50,IF(AND($E$3="UKG"),'Marks Entry UKG'!H50,""))))</f>
        <v/>
      </c>
      <c r="J51" s="228" t="str">
        <f>IF(OR($B51=0,$B51=""),"",IF(AND($E$3="Nursery"),'Marks Entry Nursery'!J50,IF(AND($E$3="LKG"),'Marks Entry LKG'!J50,IF(AND($E$3="UKG"),'Marks Entry UKG'!J50,""))))</f>
        <v/>
      </c>
      <c r="K51" s="228" t="str">
        <f>IF(OR($B51=0,$B51=""),"",IF(AND($E$3="Nursery"),'Marks Entry Nursery'!K50,IF(AND($E$3="LKG"),'Marks Entry LKG'!K50,IF(AND($E$3="UKG"),'Marks Entry UKG'!K50,""))))</f>
        <v/>
      </c>
      <c r="L51" s="105"/>
      <c r="M51" s="105"/>
      <c r="N51" s="105"/>
      <c r="O51" s="51"/>
      <c r="P51" s="105" t="str">
        <f>IF(OR($B51=0,$B51=""),"",IF(AND($E$3="Nursery"),'Marks Entry Nursery'!O50,IF(AND($E$3="LKG"),'Marks Entry LKG'!O50,IF(AND($E$3="UKG"),'Marks Entry UKG'!O50,""))))</f>
        <v/>
      </c>
      <c r="Q51" s="105" t="str">
        <f>IF(OR($B51=0,$B51=""),"",IF(AND($E$3="Nursery"),'Marks Entry Nursery'!P50,IF(AND($E$3="LKG"),'Marks Entry LKG'!P50,IF(AND($E$3="UKG"),'Marks Entry UKG'!P50,""))))</f>
        <v/>
      </c>
      <c r="R51" s="54" t="str">
        <f t="shared" si="0"/>
        <v/>
      </c>
      <c r="S51" s="51">
        <f t="shared" si="1"/>
        <v>0</v>
      </c>
      <c r="T51" s="105" t="str">
        <f>IF(OR($B51=0,$B51=""),"",IF(AND($E$3="Nursery"),'Marks Entry Nursery'!Q50,IF(AND($E$3="LKG"),'Marks Entry LKG'!Q50,IF(AND($E$3="UKG"),'Marks Entry UKG'!Q50,""))))</f>
        <v/>
      </c>
      <c r="U51" s="105" t="str">
        <f>IF(OR($B51=0,$B51=""),"",IF(AND($E$3="Nursery"),'Marks Entry Nursery'!R50,IF(AND($E$3="LKG"),'Marks Entry LKG'!R50,IF(AND($E$3="UKG"),'Marks Entry UKG'!R50,""))))</f>
        <v/>
      </c>
      <c r="V51" s="55" t="str">
        <f t="shared" si="2"/>
        <v/>
      </c>
      <c r="W51" s="51" t="str">
        <f t="shared" si="3"/>
        <v/>
      </c>
      <c r="X51" s="89">
        <f t="shared" si="4"/>
        <v>0</v>
      </c>
      <c r="Y51" s="89" t="str">
        <f t="shared" si="5"/>
        <v/>
      </c>
      <c r="Z51" s="89" t="str">
        <f t="shared" si="6"/>
        <v/>
      </c>
      <c r="AA51" s="89" t="str">
        <f t="shared" si="7"/>
        <v/>
      </c>
      <c r="AB51" s="89" t="str">
        <f t="shared" si="8"/>
        <v/>
      </c>
      <c r="AC51" s="93" t="str">
        <f t="shared" si="9"/>
        <v/>
      </c>
      <c r="AD51" s="105"/>
      <c r="AE51" s="105"/>
      <c r="AF51" s="105"/>
      <c r="AG51" s="51"/>
      <c r="AH51" s="105" t="str">
        <f>IF(OR($B51=0,$B51=""),"",IF(AND($E$3="Nursery"),'Marks Entry Nursery'!V50,IF(AND($E$3="LKG"),'Marks Entry LKG'!V50,IF(AND($E$3="UKG"),'Marks Entry UKG'!V50,""))))</f>
        <v/>
      </c>
      <c r="AI51" s="105" t="str">
        <f>IF(OR($B51=0,$B51=""),"",IF(AND($E$3="Nursery"),'Marks Entry Nursery'!W50,IF(AND($E$3="LKG"),'Marks Entry LKG'!W50,IF(AND($E$3="UKG"),'Marks Entry UKG'!W50,""))))</f>
        <v/>
      </c>
      <c r="AJ51" s="54" t="str">
        <f t="shared" si="10"/>
        <v/>
      </c>
      <c r="AK51" s="51">
        <f t="shared" si="11"/>
        <v>0</v>
      </c>
      <c r="AL51" s="105" t="str">
        <f>IF(OR($B51=0,$B51=""),"",IF(AND($E$3="Nursery"),'Marks Entry Nursery'!X50,IF(AND($E$3="LKG"),'Marks Entry LKG'!X50,IF(AND($E$3="UKG"),'Marks Entry UKG'!X50,""))))</f>
        <v/>
      </c>
      <c r="AM51" s="105" t="str">
        <f>IF(OR($B51=0,$B51=""),"",IF(AND($E$3="Nursery"),'Marks Entry Nursery'!Y50,IF(AND($E$3="LKG"),'Marks Entry LKG'!Y50,IF(AND($E$3="UKG"),'Marks Entry UKG'!Y50,""))))</f>
        <v/>
      </c>
      <c r="AN51" s="55" t="str">
        <f t="shared" si="12"/>
        <v/>
      </c>
      <c r="AO51" s="51" t="str">
        <f t="shared" si="13"/>
        <v/>
      </c>
      <c r="AP51" s="89">
        <f t="shared" si="14"/>
        <v>0</v>
      </c>
      <c r="AQ51" s="89" t="str">
        <f t="shared" si="15"/>
        <v/>
      </c>
      <c r="AR51" s="89" t="str">
        <f t="shared" si="16"/>
        <v/>
      </c>
      <c r="AS51" s="89" t="str">
        <f t="shared" si="17"/>
        <v/>
      </c>
      <c r="AT51" s="89" t="str">
        <f t="shared" si="18"/>
        <v/>
      </c>
      <c r="AU51" s="93" t="str">
        <f t="shared" si="19"/>
        <v/>
      </c>
      <c r="AV51" s="105"/>
      <c r="AW51" s="105"/>
      <c r="AX51" s="105"/>
      <c r="AY51" s="51"/>
      <c r="AZ51" s="105" t="str">
        <f>IF(OR($B51=0,$B51=""),"",IF(AND($E$3="Nursery"),'Marks Entry Nursery'!AC50,IF(AND($E$3="LKG"),'Marks Entry LKG'!AC50,IF(AND($E$3="UKG"),'Marks Entry UKG'!AC50,""))))</f>
        <v/>
      </c>
      <c r="BA51" s="105" t="str">
        <f>IF(OR($B51=0,$B51=""),"",IF(AND($E$3="Nursery"),'Marks Entry Nursery'!AD50,IF(AND($E$3="LKG"),'Marks Entry LKG'!AD50,IF(AND($E$3="UKG"),'Marks Entry UKG'!AD50,""))))</f>
        <v/>
      </c>
      <c r="BB51" s="54" t="str">
        <f t="shared" si="20"/>
        <v/>
      </c>
      <c r="BC51" s="51">
        <f t="shared" si="21"/>
        <v>0</v>
      </c>
      <c r="BD51" s="105" t="str">
        <f>IF(OR($B51=0,$B51=""),"",IF(AND($E$3="Nursery"),'Marks Entry Nursery'!AE50,IF(AND($E$3="LKG"),'Marks Entry LKG'!AE50,IF(AND($E$3="UKG"),'Marks Entry UKG'!AE50,""))))</f>
        <v/>
      </c>
      <c r="BE51" s="105" t="str">
        <f>IF(OR($B51=0,$B51=""),"",IF(AND($E$3="Nursery"),'Marks Entry Nursery'!AF50,IF(AND($E$3="LKG"),'Marks Entry LKG'!AF50,IF(AND($E$3="UKG"),'Marks Entry UKG'!AF50,""))))</f>
        <v/>
      </c>
      <c r="BF51" s="55" t="str">
        <f t="shared" si="22"/>
        <v/>
      </c>
      <c r="BG51" s="51" t="str">
        <f t="shared" si="23"/>
        <v/>
      </c>
      <c r="BH51" s="89">
        <f t="shared" si="24"/>
        <v>0</v>
      </c>
      <c r="BI51" s="89" t="str">
        <f t="shared" si="25"/>
        <v/>
      </c>
      <c r="BJ51" s="89" t="str">
        <f t="shared" si="26"/>
        <v/>
      </c>
      <c r="BK51" s="89" t="str">
        <f t="shared" si="27"/>
        <v/>
      </c>
      <c r="BL51" s="89" t="str">
        <f t="shared" si="28"/>
        <v/>
      </c>
      <c r="BM51" s="93" t="str">
        <f t="shared" si="29"/>
        <v/>
      </c>
      <c r="BN51" s="105"/>
      <c r="BO51" s="105"/>
      <c r="BP51" s="105"/>
      <c r="BQ51" s="51"/>
      <c r="BR51" s="105" t="str">
        <f>IF(OR($B51=0,$B51=""),"",IF(AND($E$3="Nursery"),'Marks Entry Nursery'!AJ50,IF(AND($E$3="LKG"),'Marks Entry LKG'!AJ50,IF(AND($E$3="UKG"),'Marks Entry UKG'!AJ50,""))))</f>
        <v/>
      </c>
      <c r="BS51" s="105" t="str">
        <f>IF(OR($B51=0,$B51=""),"",IF(AND($E$3="Nursery"),'Marks Entry Nursery'!AK50,IF(AND($E$3="LKG"),'Marks Entry LKG'!AK50,IF(AND($E$3="UKG"),'Marks Entry UKG'!AK50,""))))</f>
        <v/>
      </c>
      <c r="BT51" s="54" t="str">
        <f t="shared" si="30"/>
        <v/>
      </c>
      <c r="BU51" s="51">
        <f t="shared" si="31"/>
        <v>0</v>
      </c>
      <c r="BV51" s="105" t="str">
        <f>IF(OR($B51=0,$B51=""),"",IF(AND($E$3="Nursery"),'Marks Entry Nursery'!AL50,IF(AND($E$3="LKG"),'Marks Entry LKG'!AL50,IF(AND($E$3="UKG"),'Marks Entry UKG'!AL50,""))))</f>
        <v/>
      </c>
      <c r="BW51" s="105" t="str">
        <f>IF(OR($B51=0,$B51=""),"",IF(AND($E$3="Nursery"),'Marks Entry Nursery'!AM50,IF(AND($E$3="LKG"),'Marks Entry LKG'!AM50,IF(AND($E$3="UKG"),'Marks Entry UKG'!AM50,""))))</f>
        <v/>
      </c>
      <c r="BX51" s="55" t="str">
        <f t="shared" si="32"/>
        <v/>
      </c>
      <c r="BY51" s="51" t="str">
        <f t="shared" si="33"/>
        <v/>
      </c>
      <c r="BZ51" s="89">
        <f t="shared" si="34"/>
        <v>0</v>
      </c>
      <c r="CA51" s="89" t="str">
        <f t="shared" si="35"/>
        <v/>
      </c>
      <c r="CB51" s="89" t="str">
        <f t="shared" si="36"/>
        <v/>
      </c>
      <c r="CC51" s="89" t="str">
        <f t="shared" si="37"/>
        <v/>
      </c>
      <c r="CD51" s="89" t="str">
        <f t="shared" si="38"/>
        <v/>
      </c>
      <c r="CE51" s="93" t="str">
        <f t="shared" si="39"/>
        <v/>
      </c>
      <c r="CF51" s="105" t="str">
        <f>IF(OR($B51=0,$B51=""),"",IF(AND($E$3="Nursery"),'Marks Entry Nursery'!AN50,IF(AND($E$3="LKG"),'Marks Entry LKG'!AN50,IF(AND($E$3="UKG"),'Marks Entry UKG'!AN50,""))))</f>
        <v/>
      </c>
      <c r="CG51" s="105" t="str">
        <f>IF(OR($B51=0,$B51=""),"",IF(AND($E$3="Nursery"),'Marks Entry Nursery'!AO50,IF(AND($E$3="LKG"),'Marks Entry LKG'!AO50,IF(AND($E$3="UKG"),'Marks Entry UKG'!AO50,""))))</f>
        <v/>
      </c>
      <c r="CH51" s="106" t="str">
        <f t="shared" si="40"/>
        <v/>
      </c>
      <c r="CI51" s="107">
        <f t="shared" si="41"/>
        <v>0</v>
      </c>
      <c r="CJ51" s="107" t="str">
        <f t="shared" si="42"/>
        <v/>
      </c>
      <c r="CK51" s="107" t="str">
        <f t="shared" si="43"/>
        <v/>
      </c>
      <c r="CL51" s="92" t="str">
        <f t="shared" si="44"/>
        <v/>
      </c>
      <c r="CM51" s="105" t="str">
        <f>IF(OR($B51=0,$B51=""),"",IF(AND($E$3="Nursery"),'Marks Entry Nursery'!AP50,IF(AND($E$3="LKG"),'Marks Entry LKG'!AP50,IF(AND($E$3="UKG"),'Marks Entry UKG'!AP50,""))))</f>
        <v/>
      </c>
      <c r="CN51" s="105" t="str">
        <f>IF(OR($B51=0,$B51=""),"",IF(AND($E$3="Nursery"),'Marks Entry Nursery'!AQ50,IF(AND($E$3="LKG"),'Marks Entry LKG'!AQ50,IF(AND($E$3="UKG"),'Marks Entry UKG'!AQ50,""))))</f>
        <v/>
      </c>
      <c r="CO51" s="106" t="str">
        <f t="shared" si="45"/>
        <v/>
      </c>
      <c r="CP51" s="107">
        <f t="shared" si="46"/>
        <v>0</v>
      </c>
      <c r="CQ51" s="107" t="str">
        <f t="shared" si="47"/>
        <v/>
      </c>
      <c r="CR51" s="107" t="str">
        <f t="shared" si="48"/>
        <v/>
      </c>
      <c r="CS51" s="92" t="str">
        <f t="shared" si="49"/>
        <v/>
      </c>
      <c r="CT51" s="105" t="str">
        <f>IF(OR($B51=0,$B51=""),"",IF(AND($E$3="Nursery"),'Marks Entry Nursery'!AR50,IF(AND($E$3="LKG"),'Marks Entry LKG'!AR50,IF(AND($E$3="UKG"),'Marks Entry UKG'!AR50,""))))</f>
        <v/>
      </c>
      <c r="CU51" s="105" t="str">
        <f>IF(OR($B51=0,$B51=""),"",IF(AND($E$3="Nursery"),'Marks Entry Nursery'!AS50,IF(AND($E$3="LKG"),'Marks Entry LKG'!AS50,IF(AND($E$3="UKG"),'Marks Entry UKG'!AS50,""))))</f>
        <v/>
      </c>
      <c r="CV51" s="106" t="str">
        <f t="shared" si="50"/>
        <v/>
      </c>
      <c r="CW51" s="107">
        <f t="shared" si="51"/>
        <v>0</v>
      </c>
      <c r="CX51" s="107" t="str">
        <f t="shared" si="52"/>
        <v/>
      </c>
      <c r="CY51" s="107" t="str">
        <f t="shared" si="53"/>
        <v/>
      </c>
      <c r="CZ51" s="92" t="str">
        <f t="shared" si="54"/>
        <v/>
      </c>
      <c r="DA51" s="105" t="str">
        <f>IF(OR($B51=0,$B51=""),"",IF(AND($E$3="Nursery"),'Marks Entry Nursery'!AT50,IF(AND($E$3="LKG"),'Marks Entry LKG'!AT50,IF(AND($E$3="UKG"),'Marks Entry UKG'!AT50,""))))</f>
        <v/>
      </c>
      <c r="DB51" s="105" t="str">
        <f>IF(OR($B51=0,$B51=""),"",IF(AND($E$3="Nursery"),'Marks Entry Nursery'!AU50,IF(AND($E$3="LKG"),'Marks Entry LKG'!AU50,IF(AND($E$3="UKG"),'Marks Entry UKG'!AU50,""))))</f>
        <v/>
      </c>
      <c r="DC51" s="356" t="str">
        <f t="shared" si="55"/>
        <v/>
      </c>
      <c r="DD51" s="93" t="str">
        <f t="shared" si="56"/>
        <v/>
      </c>
      <c r="DE51" s="105" t="str">
        <f>IF(OR($B51=0,$B51=""),"",IF(AND($E$3="Nursery"),'Marks Entry Nursery'!AV50,IF(AND($E$3="LKG"),'Marks Entry LKG'!AV50,IF(AND($E$3="UKG"),'Marks Entry UKG'!AV50,""))))</f>
        <v/>
      </c>
      <c r="DF51" s="105" t="str">
        <f>IF(OR($B51=0,$B51=""),"",IF(AND($E$3="Nursery"),'Marks Entry Nursery'!AW50,IF(AND($E$3="LKG"),'Marks Entry LKG'!AW50,IF(AND($E$3="UKG"),'Marks Entry UKG'!AW50,""))))</f>
        <v/>
      </c>
      <c r="DG51" s="356" t="str">
        <f t="shared" si="57"/>
        <v/>
      </c>
      <c r="DH51" s="93" t="str">
        <f t="shared" si="58"/>
        <v/>
      </c>
      <c r="DI51" s="63" t="str">
        <f t="shared" si="59"/>
        <v/>
      </c>
      <c r="DJ51" s="358" t="str">
        <f t="shared" si="60"/>
        <v/>
      </c>
      <c r="DK51" s="67" t="str">
        <f t="shared" si="61"/>
        <v/>
      </c>
      <c r="DL51" s="68" t="str">
        <f t="shared" si="62"/>
        <v/>
      </c>
      <c r="DM51" s="386" t="str">
        <f>IFERROR(IF(B51="NSO","NSO",IF(OR(D51="",G51="",F51="",B51="",DI51=0),"",IF('Master sheet'!$D$14="Hindi","कक्षोंन्नति","Promoted"))),"")</f>
        <v/>
      </c>
      <c r="DN51" s="42" t="str">
        <f>IF(OR(B51=0,B51=""),"",IF(AND($E$3="Nursery"),'Marks Entry Nursery'!AX50,IF(AND($E$3="LKG"),'Marks Entry LKG'!AX50,IF(AND($E$3="UKG"),'Marks Entry UKG'!AX50,""))))</f>
        <v/>
      </c>
      <c r="DO51" s="42" t="str">
        <f>IF(OR(B51=0,B51=""),"",IF(AND($E$3="Nursery"),'Marks Entry Nursery'!AY50,IF(AND($E$3="LKG"),'Marks Entry LKG'!AY50,IF(AND($E$3="UKG"),'Marks Entry UKG'!AY50,""))))</f>
        <v/>
      </c>
      <c r="DP51" s="213" t="str">
        <f t="shared" si="63"/>
        <v/>
      </c>
      <c r="DQ51" s="43"/>
      <c r="DX51" s="44">
        <f>IF(AND($E$3="Nursery"),'Marks Entry Nursery'!I50,IF(AND($E$3="LKG"),'Marks Entry LKG'!I50,IF(AND($E$3="UKG"),'Marks Entry UKG'!I50,"")))</f>
        <v>0</v>
      </c>
    </row>
    <row r="52" spans="1:128" ht="18.95" customHeight="1">
      <c r="A52" s="56">
        <v>45</v>
      </c>
      <c r="B52" s="260" t="str">
        <f>IF(OR(DX52=0,DX52=""),"",IF(AND($E$3="Nursery"),'Marks Entry Nursery'!I51,IF(AND($E$3="LKG"),'Marks Entry LKG'!I51,IF(AND($E$3="UKG"),'Marks Entry UKG'!I51,""))))</f>
        <v/>
      </c>
      <c r="C52" s="57" t="str">
        <f>IF(OR($B52=0,$B52=""),"",IF(AND($E$3="Nursery"),'Marks Entry Nursery'!B51,IF(AND($E$3="LKG"),'Marks Entry LKG'!B51,IF(AND($E$3="UKG"),'Marks Entry UKG'!B51,""))))</f>
        <v/>
      </c>
      <c r="D52" s="57" t="str">
        <f>IF(OR($B52=0,$B52=""),"",IF(AND($E$3="Nursery"),'Marks Entry Nursery'!C51,IF(AND($E$3="LKG"),'Marks Entry LKG'!C51,IF(AND($E$3="UKG"),'Marks Entry UKG'!C51,""))))</f>
        <v/>
      </c>
      <c r="E52" s="401" t="str">
        <f>IF(OR(B52=0,B52=""),"",IF(AND($E$3="Nursery"),'Marks Entry Nursery'!E51,IF(AND($E$3="LKG"),'Marks Entry LKG'!E51,IF(AND($E$3="UKG"),'Marks Entry UKG'!E51,""))))</f>
        <v/>
      </c>
      <c r="F52" s="259" t="str">
        <f>IF(OR(B52=0,B52=""),"",IF(AND($E$3="Nursery"),'Marks Entry Nursery'!D51,IF(AND($E$3="LKG"),'Marks Entry LKG'!D51,IF(AND($E$3="UKG"),'Marks Entry UKG'!D51,""))))</f>
        <v/>
      </c>
      <c r="G52" s="406" t="str">
        <f>IF(OR($B52=0,$B52=""),"",IF(AND($E$3="Nursery"),'Marks Entry Nursery'!F51,IF(AND($E$3="LKG"),'Marks Entry LKG'!F51,IF(AND($E$3="UKG"),'Marks Entry UKG'!F51,""))))</f>
        <v/>
      </c>
      <c r="H52" s="406" t="str">
        <f>IF(OR($B52=0,$B52=""),"",IF(AND($E$3="Nursery"),'Marks Entry Nursery'!G51,IF(AND($E$3="LKG"),'Marks Entry LKG'!G51,IF(AND($E$3="UKG"),'Marks Entry UKG'!G51,""))))</f>
        <v/>
      </c>
      <c r="I52" s="406" t="str">
        <f>IF(OR($B52=0,$B52=""),"",IF(AND($E$3="Nursery"),'Marks Entry Nursery'!H51,IF(AND($E$3="LKG"),'Marks Entry LKG'!H51,IF(AND($E$3="UKG"),'Marks Entry UKG'!H51,""))))</f>
        <v/>
      </c>
      <c r="J52" s="228" t="str">
        <f>IF(OR($B52=0,$B52=""),"",IF(AND($E$3="Nursery"),'Marks Entry Nursery'!J51,IF(AND($E$3="LKG"),'Marks Entry LKG'!J51,IF(AND($E$3="UKG"),'Marks Entry UKG'!J51,""))))</f>
        <v/>
      </c>
      <c r="K52" s="228" t="str">
        <f>IF(OR($B52=0,$B52=""),"",IF(AND($E$3="Nursery"),'Marks Entry Nursery'!K51,IF(AND($E$3="LKG"),'Marks Entry LKG'!K51,IF(AND($E$3="UKG"),'Marks Entry UKG'!K51,""))))</f>
        <v/>
      </c>
      <c r="L52" s="105"/>
      <c r="M52" s="105"/>
      <c r="N52" s="105"/>
      <c r="O52" s="51"/>
      <c r="P52" s="105" t="str">
        <f>IF(OR($B52=0,$B52=""),"",IF(AND($E$3="Nursery"),'Marks Entry Nursery'!O51,IF(AND($E$3="LKG"),'Marks Entry LKG'!O51,IF(AND($E$3="UKG"),'Marks Entry UKG'!O51,""))))</f>
        <v/>
      </c>
      <c r="Q52" s="105" t="str">
        <f>IF(OR($B52=0,$B52=""),"",IF(AND($E$3="Nursery"),'Marks Entry Nursery'!P51,IF(AND($E$3="LKG"),'Marks Entry LKG'!P51,IF(AND($E$3="UKG"),'Marks Entry UKG'!P51,""))))</f>
        <v/>
      </c>
      <c r="R52" s="54" t="str">
        <f t="shared" si="0"/>
        <v/>
      </c>
      <c r="S52" s="51">
        <f t="shared" si="1"/>
        <v>0</v>
      </c>
      <c r="T52" s="105" t="str">
        <f>IF(OR($B52=0,$B52=""),"",IF(AND($E$3="Nursery"),'Marks Entry Nursery'!Q51,IF(AND($E$3="LKG"),'Marks Entry LKG'!Q51,IF(AND($E$3="UKG"),'Marks Entry UKG'!Q51,""))))</f>
        <v/>
      </c>
      <c r="U52" s="105" t="str">
        <f>IF(OR($B52=0,$B52=""),"",IF(AND($E$3="Nursery"),'Marks Entry Nursery'!R51,IF(AND($E$3="LKG"),'Marks Entry LKG'!R51,IF(AND($E$3="UKG"),'Marks Entry UKG'!R51,""))))</f>
        <v/>
      </c>
      <c r="V52" s="55" t="str">
        <f t="shared" si="2"/>
        <v/>
      </c>
      <c r="W52" s="51" t="str">
        <f t="shared" si="3"/>
        <v/>
      </c>
      <c r="X52" s="89">
        <f t="shared" si="4"/>
        <v>0</v>
      </c>
      <c r="Y52" s="89" t="str">
        <f t="shared" si="5"/>
        <v/>
      </c>
      <c r="Z52" s="89" t="str">
        <f t="shared" si="6"/>
        <v/>
      </c>
      <c r="AA52" s="89" t="str">
        <f t="shared" si="7"/>
        <v/>
      </c>
      <c r="AB52" s="89" t="str">
        <f t="shared" si="8"/>
        <v/>
      </c>
      <c r="AC52" s="93" t="str">
        <f t="shared" si="9"/>
        <v/>
      </c>
      <c r="AD52" s="105"/>
      <c r="AE52" s="105"/>
      <c r="AF52" s="105"/>
      <c r="AG52" s="51"/>
      <c r="AH52" s="105" t="str">
        <f>IF(OR($B52=0,$B52=""),"",IF(AND($E$3="Nursery"),'Marks Entry Nursery'!V51,IF(AND($E$3="LKG"),'Marks Entry LKG'!V51,IF(AND($E$3="UKG"),'Marks Entry UKG'!V51,""))))</f>
        <v/>
      </c>
      <c r="AI52" s="105" t="str">
        <f>IF(OR($B52=0,$B52=""),"",IF(AND($E$3="Nursery"),'Marks Entry Nursery'!W51,IF(AND($E$3="LKG"),'Marks Entry LKG'!W51,IF(AND($E$3="UKG"),'Marks Entry UKG'!W51,""))))</f>
        <v/>
      </c>
      <c r="AJ52" s="54" t="str">
        <f t="shared" si="10"/>
        <v/>
      </c>
      <c r="AK52" s="51">
        <f t="shared" si="11"/>
        <v>0</v>
      </c>
      <c r="AL52" s="105" t="str">
        <f>IF(OR($B52=0,$B52=""),"",IF(AND($E$3="Nursery"),'Marks Entry Nursery'!X51,IF(AND($E$3="LKG"),'Marks Entry LKG'!X51,IF(AND($E$3="UKG"),'Marks Entry UKG'!X51,""))))</f>
        <v/>
      </c>
      <c r="AM52" s="105" t="str">
        <f>IF(OR($B52=0,$B52=""),"",IF(AND($E$3="Nursery"),'Marks Entry Nursery'!Y51,IF(AND($E$3="LKG"),'Marks Entry LKG'!Y51,IF(AND($E$3="UKG"),'Marks Entry UKG'!Y51,""))))</f>
        <v/>
      </c>
      <c r="AN52" s="55" t="str">
        <f t="shared" si="12"/>
        <v/>
      </c>
      <c r="AO52" s="51" t="str">
        <f t="shared" si="13"/>
        <v/>
      </c>
      <c r="AP52" s="89">
        <f t="shared" si="14"/>
        <v>0</v>
      </c>
      <c r="AQ52" s="89" t="str">
        <f t="shared" si="15"/>
        <v/>
      </c>
      <c r="AR52" s="89" t="str">
        <f t="shared" si="16"/>
        <v/>
      </c>
      <c r="AS52" s="89" t="str">
        <f t="shared" si="17"/>
        <v/>
      </c>
      <c r="AT52" s="89" t="str">
        <f t="shared" si="18"/>
        <v/>
      </c>
      <c r="AU52" s="93" t="str">
        <f t="shared" si="19"/>
        <v/>
      </c>
      <c r="AV52" s="105"/>
      <c r="AW52" s="105"/>
      <c r="AX52" s="105"/>
      <c r="AY52" s="51"/>
      <c r="AZ52" s="105" t="str">
        <f>IF(OR($B52=0,$B52=""),"",IF(AND($E$3="Nursery"),'Marks Entry Nursery'!AC51,IF(AND($E$3="LKG"),'Marks Entry LKG'!AC51,IF(AND($E$3="UKG"),'Marks Entry UKG'!AC51,""))))</f>
        <v/>
      </c>
      <c r="BA52" s="105" t="str">
        <f>IF(OR($B52=0,$B52=""),"",IF(AND($E$3="Nursery"),'Marks Entry Nursery'!AD51,IF(AND($E$3="LKG"),'Marks Entry LKG'!AD51,IF(AND($E$3="UKG"),'Marks Entry UKG'!AD51,""))))</f>
        <v/>
      </c>
      <c r="BB52" s="54" t="str">
        <f t="shared" si="20"/>
        <v/>
      </c>
      <c r="BC52" s="51">
        <f t="shared" si="21"/>
        <v>0</v>
      </c>
      <c r="BD52" s="105" t="str">
        <f>IF(OR($B52=0,$B52=""),"",IF(AND($E$3="Nursery"),'Marks Entry Nursery'!AE51,IF(AND($E$3="LKG"),'Marks Entry LKG'!AE51,IF(AND($E$3="UKG"),'Marks Entry UKG'!AE51,""))))</f>
        <v/>
      </c>
      <c r="BE52" s="105" t="str">
        <f>IF(OR($B52=0,$B52=""),"",IF(AND($E$3="Nursery"),'Marks Entry Nursery'!AF51,IF(AND($E$3="LKG"),'Marks Entry LKG'!AF51,IF(AND($E$3="UKG"),'Marks Entry UKG'!AF51,""))))</f>
        <v/>
      </c>
      <c r="BF52" s="55" t="str">
        <f t="shared" si="22"/>
        <v/>
      </c>
      <c r="BG52" s="51" t="str">
        <f t="shared" si="23"/>
        <v/>
      </c>
      <c r="BH52" s="89">
        <f t="shared" si="24"/>
        <v>0</v>
      </c>
      <c r="BI52" s="89" t="str">
        <f t="shared" si="25"/>
        <v/>
      </c>
      <c r="BJ52" s="89" t="str">
        <f t="shared" si="26"/>
        <v/>
      </c>
      <c r="BK52" s="89" t="str">
        <f t="shared" si="27"/>
        <v/>
      </c>
      <c r="BL52" s="89" t="str">
        <f t="shared" si="28"/>
        <v/>
      </c>
      <c r="BM52" s="93" t="str">
        <f t="shared" si="29"/>
        <v/>
      </c>
      <c r="BN52" s="105"/>
      <c r="BO52" s="105"/>
      <c r="BP52" s="105"/>
      <c r="BQ52" s="51"/>
      <c r="BR52" s="105" t="str">
        <f>IF(OR($B52=0,$B52=""),"",IF(AND($E$3="Nursery"),'Marks Entry Nursery'!AJ51,IF(AND($E$3="LKG"),'Marks Entry LKG'!AJ51,IF(AND($E$3="UKG"),'Marks Entry UKG'!AJ51,""))))</f>
        <v/>
      </c>
      <c r="BS52" s="105" t="str">
        <f>IF(OR($B52=0,$B52=""),"",IF(AND($E$3="Nursery"),'Marks Entry Nursery'!AK51,IF(AND($E$3="LKG"),'Marks Entry LKG'!AK51,IF(AND($E$3="UKG"),'Marks Entry UKG'!AK51,""))))</f>
        <v/>
      </c>
      <c r="BT52" s="54" t="str">
        <f t="shared" si="30"/>
        <v/>
      </c>
      <c r="BU52" s="51">
        <f t="shared" si="31"/>
        <v>0</v>
      </c>
      <c r="BV52" s="105" t="str">
        <f>IF(OR($B52=0,$B52=""),"",IF(AND($E$3="Nursery"),'Marks Entry Nursery'!AL51,IF(AND($E$3="LKG"),'Marks Entry LKG'!AL51,IF(AND($E$3="UKG"),'Marks Entry UKG'!AL51,""))))</f>
        <v/>
      </c>
      <c r="BW52" s="105" t="str">
        <f>IF(OR($B52=0,$B52=""),"",IF(AND($E$3="Nursery"),'Marks Entry Nursery'!AM51,IF(AND($E$3="LKG"),'Marks Entry LKG'!AM51,IF(AND($E$3="UKG"),'Marks Entry UKG'!AM51,""))))</f>
        <v/>
      </c>
      <c r="BX52" s="55" t="str">
        <f t="shared" si="32"/>
        <v/>
      </c>
      <c r="BY52" s="51" t="str">
        <f t="shared" si="33"/>
        <v/>
      </c>
      <c r="BZ52" s="89">
        <f t="shared" si="34"/>
        <v>0</v>
      </c>
      <c r="CA52" s="89" t="str">
        <f t="shared" si="35"/>
        <v/>
      </c>
      <c r="CB52" s="89" t="str">
        <f t="shared" si="36"/>
        <v/>
      </c>
      <c r="CC52" s="89" t="str">
        <f t="shared" si="37"/>
        <v/>
      </c>
      <c r="CD52" s="89" t="str">
        <f t="shared" si="38"/>
        <v/>
      </c>
      <c r="CE52" s="93" t="str">
        <f t="shared" si="39"/>
        <v/>
      </c>
      <c r="CF52" s="105" t="str">
        <f>IF(OR($B52=0,$B52=""),"",IF(AND($E$3="Nursery"),'Marks Entry Nursery'!AN51,IF(AND($E$3="LKG"),'Marks Entry LKG'!AN51,IF(AND($E$3="UKG"),'Marks Entry UKG'!AN51,""))))</f>
        <v/>
      </c>
      <c r="CG52" s="105" t="str">
        <f>IF(OR($B52=0,$B52=""),"",IF(AND($E$3="Nursery"),'Marks Entry Nursery'!AO51,IF(AND($E$3="LKG"),'Marks Entry LKG'!AO51,IF(AND($E$3="UKG"),'Marks Entry UKG'!AO51,""))))</f>
        <v/>
      </c>
      <c r="CH52" s="106" t="str">
        <f t="shared" si="40"/>
        <v/>
      </c>
      <c r="CI52" s="107">
        <f t="shared" si="41"/>
        <v>0</v>
      </c>
      <c r="CJ52" s="107" t="str">
        <f t="shared" si="42"/>
        <v/>
      </c>
      <c r="CK52" s="107" t="str">
        <f t="shared" si="43"/>
        <v/>
      </c>
      <c r="CL52" s="92" t="str">
        <f t="shared" si="44"/>
        <v/>
      </c>
      <c r="CM52" s="105" t="str">
        <f>IF(OR($B52=0,$B52=""),"",IF(AND($E$3="Nursery"),'Marks Entry Nursery'!AP51,IF(AND($E$3="LKG"),'Marks Entry LKG'!AP51,IF(AND($E$3="UKG"),'Marks Entry UKG'!AP51,""))))</f>
        <v/>
      </c>
      <c r="CN52" s="105" t="str">
        <f>IF(OR($B52=0,$B52=""),"",IF(AND($E$3="Nursery"),'Marks Entry Nursery'!AQ51,IF(AND($E$3="LKG"),'Marks Entry LKG'!AQ51,IF(AND($E$3="UKG"),'Marks Entry UKG'!AQ51,""))))</f>
        <v/>
      </c>
      <c r="CO52" s="106" t="str">
        <f t="shared" si="45"/>
        <v/>
      </c>
      <c r="CP52" s="107">
        <f t="shared" si="46"/>
        <v>0</v>
      </c>
      <c r="CQ52" s="107" t="str">
        <f t="shared" si="47"/>
        <v/>
      </c>
      <c r="CR52" s="107" t="str">
        <f t="shared" si="48"/>
        <v/>
      </c>
      <c r="CS52" s="92" t="str">
        <f t="shared" si="49"/>
        <v/>
      </c>
      <c r="CT52" s="105" t="str">
        <f>IF(OR($B52=0,$B52=""),"",IF(AND($E$3="Nursery"),'Marks Entry Nursery'!AR51,IF(AND($E$3="LKG"),'Marks Entry LKG'!AR51,IF(AND($E$3="UKG"),'Marks Entry UKG'!AR51,""))))</f>
        <v/>
      </c>
      <c r="CU52" s="105" t="str">
        <f>IF(OR($B52=0,$B52=""),"",IF(AND($E$3="Nursery"),'Marks Entry Nursery'!AS51,IF(AND($E$3="LKG"),'Marks Entry LKG'!AS51,IF(AND($E$3="UKG"),'Marks Entry UKG'!AS51,""))))</f>
        <v/>
      </c>
      <c r="CV52" s="106" t="str">
        <f t="shared" si="50"/>
        <v/>
      </c>
      <c r="CW52" s="107">
        <f t="shared" si="51"/>
        <v>0</v>
      </c>
      <c r="CX52" s="107" t="str">
        <f t="shared" si="52"/>
        <v/>
      </c>
      <c r="CY52" s="107" t="str">
        <f t="shared" si="53"/>
        <v/>
      </c>
      <c r="CZ52" s="92" t="str">
        <f t="shared" si="54"/>
        <v/>
      </c>
      <c r="DA52" s="105" t="str">
        <f>IF(OR($B52=0,$B52=""),"",IF(AND($E$3="Nursery"),'Marks Entry Nursery'!AT51,IF(AND($E$3="LKG"),'Marks Entry LKG'!AT51,IF(AND($E$3="UKG"),'Marks Entry UKG'!AT51,""))))</f>
        <v/>
      </c>
      <c r="DB52" s="105" t="str">
        <f>IF(OR($B52=0,$B52=""),"",IF(AND($E$3="Nursery"),'Marks Entry Nursery'!AU51,IF(AND($E$3="LKG"),'Marks Entry LKG'!AU51,IF(AND($E$3="UKG"),'Marks Entry UKG'!AU51,""))))</f>
        <v/>
      </c>
      <c r="DC52" s="356" t="str">
        <f t="shared" si="55"/>
        <v/>
      </c>
      <c r="DD52" s="93" t="str">
        <f t="shared" si="56"/>
        <v/>
      </c>
      <c r="DE52" s="105" t="str">
        <f>IF(OR($B52=0,$B52=""),"",IF(AND($E$3="Nursery"),'Marks Entry Nursery'!AV51,IF(AND($E$3="LKG"),'Marks Entry LKG'!AV51,IF(AND($E$3="UKG"),'Marks Entry UKG'!AV51,""))))</f>
        <v/>
      </c>
      <c r="DF52" s="105" t="str">
        <f>IF(OR($B52=0,$B52=""),"",IF(AND($E$3="Nursery"),'Marks Entry Nursery'!AW51,IF(AND($E$3="LKG"),'Marks Entry LKG'!AW51,IF(AND($E$3="UKG"),'Marks Entry UKG'!AW51,""))))</f>
        <v/>
      </c>
      <c r="DG52" s="356" t="str">
        <f t="shared" si="57"/>
        <v/>
      </c>
      <c r="DH52" s="93" t="str">
        <f t="shared" si="58"/>
        <v/>
      </c>
      <c r="DI52" s="63" t="str">
        <f t="shared" si="59"/>
        <v/>
      </c>
      <c r="DJ52" s="358" t="str">
        <f t="shared" si="60"/>
        <v/>
      </c>
      <c r="DK52" s="67" t="str">
        <f t="shared" si="61"/>
        <v/>
      </c>
      <c r="DL52" s="68" t="str">
        <f t="shared" si="62"/>
        <v/>
      </c>
      <c r="DM52" s="386" t="str">
        <f>IFERROR(IF(B52="NSO","NSO",IF(OR(D52="",G52="",F52="",B52="",DI52=0),"",IF('Master sheet'!$D$14="Hindi","कक्षोंन्नति","Promoted"))),"")</f>
        <v/>
      </c>
      <c r="DN52" s="42" t="str">
        <f>IF(OR(B52=0,B52=""),"",IF(AND($E$3="Nursery"),'Marks Entry Nursery'!AX51,IF(AND($E$3="LKG"),'Marks Entry LKG'!AX51,IF(AND($E$3="UKG"),'Marks Entry UKG'!AX51,""))))</f>
        <v/>
      </c>
      <c r="DO52" s="42" t="str">
        <f>IF(OR(B52=0,B52=""),"",IF(AND($E$3="Nursery"),'Marks Entry Nursery'!AY51,IF(AND($E$3="LKG"),'Marks Entry LKG'!AY51,IF(AND($E$3="UKG"),'Marks Entry UKG'!AY51,""))))</f>
        <v/>
      </c>
      <c r="DP52" s="213" t="str">
        <f t="shared" si="63"/>
        <v/>
      </c>
      <c r="DQ52" s="43"/>
      <c r="DX52" s="44">
        <f>IF(AND($E$3="Nursery"),'Marks Entry Nursery'!I51,IF(AND($E$3="LKG"),'Marks Entry LKG'!I51,IF(AND($E$3="UKG"),'Marks Entry UKG'!I51,"")))</f>
        <v>0</v>
      </c>
    </row>
    <row r="53" spans="1:128" ht="18.95" customHeight="1">
      <c r="A53" s="56">
        <v>46</v>
      </c>
      <c r="B53" s="260" t="str">
        <f>IF(OR(DX53=0,DX53=""),"",IF(AND($E$3="Nursery"),'Marks Entry Nursery'!I52,IF(AND($E$3="LKG"),'Marks Entry LKG'!I52,IF(AND($E$3="UKG"),'Marks Entry UKG'!I52,""))))</f>
        <v/>
      </c>
      <c r="C53" s="57" t="str">
        <f>IF(OR($B53=0,$B53=""),"",IF(AND($E$3="Nursery"),'Marks Entry Nursery'!B52,IF(AND($E$3="LKG"),'Marks Entry LKG'!B52,IF(AND($E$3="UKG"),'Marks Entry UKG'!B52,""))))</f>
        <v/>
      </c>
      <c r="D53" s="57" t="str">
        <f>IF(OR($B53=0,$B53=""),"",IF(AND($E$3="Nursery"),'Marks Entry Nursery'!C52,IF(AND($E$3="LKG"),'Marks Entry LKG'!C52,IF(AND($E$3="UKG"),'Marks Entry UKG'!C52,""))))</f>
        <v/>
      </c>
      <c r="E53" s="401" t="str">
        <f>IF(OR(B53=0,B53=""),"",IF(AND($E$3="Nursery"),'Marks Entry Nursery'!E52,IF(AND($E$3="LKG"),'Marks Entry LKG'!E52,IF(AND($E$3="UKG"),'Marks Entry UKG'!E52,""))))</f>
        <v/>
      </c>
      <c r="F53" s="259" t="str">
        <f>IF(OR(B53=0,B53=""),"",IF(AND($E$3="Nursery"),'Marks Entry Nursery'!D52,IF(AND($E$3="LKG"),'Marks Entry LKG'!D52,IF(AND($E$3="UKG"),'Marks Entry UKG'!D52,""))))</f>
        <v/>
      </c>
      <c r="G53" s="406" t="str">
        <f>IF(OR($B53=0,$B53=""),"",IF(AND($E$3="Nursery"),'Marks Entry Nursery'!F52,IF(AND($E$3="LKG"),'Marks Entry LKG'!F52,IF(AND($E$3="UKG"),'Marks Entry UKG'!F52,""))))</f>
        <v/>
      </c>
      <c r="H53" s="406" t="str">
        <f>IF(OR($B53=0,$B53=""),"",IF(AND($E$3="Nursery"),'Marks Entry Nursery'!G52,IF(AND($E$3="LKG"),'Marks Entry LKG'!G52,IF(AND($E$3="UKG"),'Marks Entry UKG'!G52,""))))</f>
        <v/>
      </c>
      <c r="I53" s="406" t="str">
        <f>IF(OR($B53=0,$B53=""),"",IF(AND($E$3="Nursery"),'Marks Entry Nursery'!H52,IF(AND($E$3="LKG"),'Marks Entry LKG'!H52,IF(AND($E$3="UKG"),'Marks Entry UKG'!H52,""))))</f>
        <v/>
      </c>
      <c r="J53" s="228" t="str">
        <f>IF(OR($B53=0,$B53=""),"",IF(AND($E$3="Nursery"),'Marks Entry Nursery'!J52,IF(AND($E$3="LKG"),'Marks Entry LKG'!J52,IF(AND($E$3="UKG"),'Marks Entry UKG'!J52,""))))</f>
        <v/>
      </c>
      <c r="K53" s="228" t="str">
        <f>IF(OR($B53=0,$B53=""),"",IF(AND($E$3="Nursery"),'Marks Entry Nursery'!K52,IF(AND($E$3="LKG"),'Marks Entry LKG'!K52,IF(AND($E$3="UKG"),'Marks Entry UKG'!K52,""))))</f>
        <v/>
      </c>
      <c r="L53" s="105"/>
      <c r="M53" s="105"/>
      <c r="N53" s="105"/>
      <c r="O53" s="51"/>
      <c r="P53" s="105" t="str">
        <f>IF(OR($B53=0,$B53=""),"",IF(AND($E$3="Nursery"),'Marks Entry Nursery'!O52,IF(AND($E$3="LKG"),'Marks Entry LKG'!O52,IF(AND($E$3="UKG"),'Marks Entry UKG'!O52,""))))</f>
        <v/>
      </c>
      <c r="Q53" s="105" t="str">
        <f>IF(OR($B53=0,$B53=""),"",IF(AND($E$3="Nursery"),'Marks Entry Nursery'!P52,IF(AND($E$3="LKG"),'Marks Entry LKG'!P52,IF(AND($E$3="UKG"),'Marks Entry UKG'!P52,""))))</f>
        <v/>
      </c>
      <c r="R53" s="54" t="str">
        <f t="shared" si="0"/>
        <v/>
      </c>
      <c r="S53" s="51">
        <f t="shared" si="1"/>
        <v>0</v>
      </c>
      <c r="T53" s="105" t="str">
        <f>IF(OR($B53=0,$B53=""),"",IF(AND($E$3="Nursery"),'Marks Entry Nursery'!Q52,IF(AND($E$3="LKG"),'Marks Entry LKG'!Q52,IF(AND($E$3="UKG"),'Marks Entry UKG'!Q52,""))))</f>
        <v/>
      </c>
      <c r="U53" s="105" t="str">
        <f>IF(OR($B53=0,$B53=""),"",IF(AND($E$3="Nursery"),'Marks Entry Nursery'!R52,IF(AND($E$3="LKG"),'Marks Entry LKG'!R52,IF(AND($E$3="UKG"),'Marks Entry UKG'!R52,""))))</f>
        <v/>
      </c>
      <c r="V53" s="55" t="str">
        <f t="shared" si="2"/>
        <v/>
      </c>
      <c r="W53" s="51" t="str">
        <f t="shared" si="3"/>
        <v/>
      </c>
      <c r="X53" s="89">
        <f t="shared" si="4"/>
        <v>0</v>
      </c>
      <c r="Y53" s="89" t="str">
        <f t="shared" si="5"/>
        <v/>
      </c>
      <c r="Z53" s="89" t="str">
        <f t="shared" si="6"/>
        <v/>
      </c>
      <c r="AA53" s="89" t="str">
        <f t="shared" si="7"/>
        <v/>
      </c>
      <c r="AB53" s="89" t="str">
        <f t="shared" si="8"/>
        <v/>
      </c>
      <c r="AC53" s="93" t="str">
        <f t="shared" si="9"/>
        <v/>
      </c>
      <c r="AD53" s="105"/>
      <c r="AE53" s="105"/>
      <c r="AF53" s="105"/>
      <c r="AG53" s="51"/>
      <c r="AH53" s="105" t="str">
        <f>IF(OR($B53=0,$B53=""),"",IF(AND($E$3="Nursery"),'Marks Entry Nursery'!V52,IF(AND($E$3="LKG"),'Marks Entry LKG'!V52,IF(AND($E$3="UKG"),'Marks Entry UKG'!V52,""))))</f>
        <v/>
      </c>
      <c r="AI53" s="105" t="str">
        <f>IF(OR($B53=0,$B53=""),"",IF(AND($E$3="Nursery"),'Marks Entry Nursery'!W52,IF(AND($E$3="LKG"),'Marks Entry LKG'!W52,IF(AND($E$3="UKG"),'Marks Entry UKG'!W52,""))))</f>
        <v/>
      </c>
      <c r="AJ53" s="54" t="str">
        <f t="shared" si="10"/>
        <v/>
      </c>
      <c r="AK53" s="51">
        <f t="shared" si="11"/>
        <v>0</v>
      </c>
      <c r="AL53" s="105" t="str">
        <f>IF(OR($B53=0,$B53=""),"",IF(AND($E$3="Nursery"),'Marks Entry Nursery'!X52,IF(AND($E$3="LKG"),'Marks Entry LKG'!X52,IF(AND($E$3="UKG"),'Marks Entry UKG'!X52,""))))</f>
        <v/>
      </c>
      <c r="AM53" s="105" t="str">
        <f>IF(OR($B53=0,$B53=""),"",IF(AND($E$3="Nursery"),'Marks Entry Nursery'!Y52,IF(AND($E$3="LKG"),'Marks Entry LKG'!Y52,IF(AND($E$3="UKG"),'Marks Entry UKG'!Y52,""))))</f>
        <v/>
      </c>
      <c r="AN53" s="55" t="str">
        <f t="shared" si="12"/>
        <v/>
      </c>
      <c r="AO53" s="51" t="str">
        <f t="shared" si="13"/>
        <v/>
      </c>
      <c r="AP53" s="89">
        <f t="shared" si="14"/>
        <v>0</v>
      </c>
      <c r="AQ53" s="89" t="str">
        <f t="shared" si="15"/>
        <v/>
      </c>
      <c r="AR53" s="89" t="str">
        <f t="shared" si="16"/>
        <v/>
      </c>
      <c r="AS53" s="89" t="str">
        <f t="shared" si="17"/>
        <v/>
      </c>
      <c r="AT53" s="89" t="str">
        <f t="shared" si="18"/>
        <v/>
      </c>
      <c r="AU53" s="93" t="str">
        <f t="shared" si="19"/>
        <v/>
      </c>
      <c r="AV53" s="105"/>
      <c r="AW53" s="105"/>
      <c r="AX53" s="105"/>
      <c r="AY53" s="51"/>
      <c r="AZ53" s="105" t="str">
        <f>IF(OR($B53=0,$B53=""),"",IF(AND($E$3="Nursery"),'Marks Entry Nursery'!AC52,IF(AND($E$3="LKG"),'Marks Entry LKG'!AC52,IF(AND($E$3="UKG"),'Marks Entry UKG'!AC52,""))))</f>
        <v/>
      </c>
      <c r="BA53" s="105" t="str">
        <f>IF(OR($B53=0,$B53=""),"",IF(AND($E$3="Nursery"),'Marks Entry Nursery'!AD52,IF(AND($E$3="LKG"),'Marks Entry LKG'!AD52,IF(AND($E$3="UKG"),'Marks Entry UKG'!AD52,""))))</f>
        <v/>
      </c>
      <c r="BB53" s="54" t="str">
        <f t="shared" si="20"/>
        <v/>
      </c>
      <c r="BC53" s="51">
        <f t="shared" si="21"/>
        <v>0</v>
      </c>
      <c r="BD53" s="105" t="str">
        <f>IF(OR($B53=0,$B53=""),"",IF(AND($E$3="Nursery"),'Marks Entry Nursery'!AE52,IF(AND($E$3="LKG"),'Marks Entry LKG'!AE52,IF(AND($E$3="UKG"),'Marks Entry UKG'!AE52,""))))</f>
        <v/>
      </c>
      <c r="BE53" s="105" t="str">
        <f>IF(OR($B53=0,$B53=""),"",IF(AND($E$3="Nursery"),'Marks Entry Nursery'!AF52,IF(AND($E$3="LKG"),'Marks Entry LKG'!AF52,IF(AND($E$3="UKG"),'Marks Entry UKG'!AF52,""))))</f>
        <v/>
      </c>
      <c r="BF53" s="55" t="str">
        <f t="shared" si="22"/>
        <v/>
      </c>
      <c r="BG53" s="51" t="str">
        <f t="shared" si="23"/>
        <v/>
      </c>
      <c r="BH53" s="89">
        <f t="shared" si="24"/>
        <v>0</v>
      </c>
      <c r="BI53" s="89" t="str">
        <f t="shared" si="25"/>
        <v/>
      </c>
      <c r="BJ53" s="89" t="str">
        <f t="shared" si="26"/>
        <v/>
      </c>
      <c r="BK53" s="89" t="str">
        <f t="shared" si="27"/>
        <v/>
      </c>
      <c r="BL53" s="89" t="str">
        <f t="shared" si="28"/>
        <v/>
      </c>
      <c r="BM53" s="93" t="str">
        <f t="shared" si="29"/>
        <v/>
      </c>
      <c r="BN53" s="105"/>
      <c r="BO53" s="105"/>
      <c r="BP53" s="105"/>
      <c r="BQ53" s="51"/>
      <c r="BR53" s="105" t="str">
        <f>IF(OR($B53=0,$B53=""),"",IF(AND($E$3="Nursery"),'Marks Entry Nursery'!AJ52,IF(AND($E$3="LKG"),'Marks Entry LKG'!AJ52,IF(AND($E$3="UKG"),'Marks Entry UKG'!AJ52,""))))</f>
        <v/>
      </c>
      <c r="BS53" s="105" t="str">
        <f>IF(OR($B53=0,$B53=""),"",IF(AND($E$3="Nursery"),'Marks Entry Nursery'!AK52,IF(AND($E$3="LKG"),'Marks Entry LKG'!AK52,IF(AND($E$3="UKG"),'Marks Entry UKG'!AK52,""))))</f>
        <v/>
      </c>
      <c r="BT53" s="54" t="str">
        <f t="shared" si="30"/>
        <v/>
      </c>
      <c r="BU53" s="51">
        <f t="shared" si="31"/>
        <v>0</v>
      </c>
      <c r="BV53" s="105" t="str">
        <f>IF(OR($B53=0,$B53=""),"",IF(AND($E$3="Nursery"),'Marks Entry Nursery'!AL52,IF(AND($E$3="LKG"),'Marks Entry LKG'!AL52,IF(AND($E$3="UKG"),'Marks Entry UKG'!AL52,""))))</f>
        <v/>
      </c>
      <c r="BW53" s="105" t="str">
        <f>IF(OR($B53=0,$B53=""),"",IF(AND($E$3="Nursery"),'Marks Entry Nursery'!AM52,IF(AND($E$3="LKG"),'Marks Entry LKG'!AM52,IF(AND($E$3="UKG"),'Marks Entry UKG'!AM52,""))))</f>
        <v/>
      </c>
      <c r="BX53" s="55" t="str">
        <f t="shared" si="32"/>
        <v/>
      </c>
      <c r="BY53" s="51" t="str">
        <f t="shared" si="33"/>
        <v/>
      </c>
      <c r="BZ53" s="89">
        <f t="shared" si="34"/>
        <v>0</v>
      </c>
      <c r="CA53" s="89" t="str">
        <f t="shared" si="35"/>
        <v/>
      </c>
      <c r="CB53" s="89" t="str">
        <f t="shared" si="36"/>
        <v/>
      </c>
      <c r="CC53" s="89" t="str">
        <f t="shared" si="37"/>
        <v/>
      </c>
      <c r="CD53" s="89" t="str">
        <f t="shared" si="38"/>
        <v/>
      </c>
      <c r="CE53" s="93" t="str">
        <f t="shared" si="39"/>
        <v/>
      </c>
      <c r="CF53" s="105" t="str">
        <f>IF(OR($B53=0,$B53=""),"",IF(AND($E$3="Nursery"),'Marks Entry Nursery'!AN52,IF(AND($E$3="LKG"),'Marks Entry LKG'!AN52,IF(AND($E$3="UKG"),'Marks Entry UKG'!AN52,""))))</f>
        <v/>
      </c>
      <c r="CG53" s="105" t="str">
        <f>IF(OR($B53=0,$B53=""),"",IF(AND($E$3="Nursery"),'Marks Entry Nursery'!AO52,IF(AND($E$3="LKG"),'Marks Entry LKG'!AO52,IF(AND($E$3="UKG"),'Marks Entry UKG'!AO52,""))))</f>
        <v/>
      </c>
      <c r="CH53" s="106" t="str">
        <f t="shared" si="40"/>
        <v/>
      </c>
      <c r="CI53" s="107">
        <f t="shared" si="41"/>
        <v>0</v>
      </c>
      <c r="CJ53" s="107" t="str">
        <f t="shared" si="42"/>
        <v/>
      </c>
      <c r="CK53" s="107" t="str">
        <f t="shared" si="43"/>
        <v/>
      </c>
      <c r="CL53" s="92" t="str">
        <f t="shared" si="44"/>
        <v/>
      </c>
      <c r="CM53" s="105" t="str">
        <f>IF(OR($B53=0,$B53=""),"",IF(AND($E$3="Nursery"),'Marks Entry Nursery'!AP52,IF(AND($E$3="LKG"),'Marks Entry LKG'!AP52,IF(AND($E$3="UKG"),'Marks Entry UKG'!AP52,""))))</f>
        <v/>
      </c>
      <c r="CN53" s="105" t="str">
        <f>IF(OR($B53=0,$B53=""),"",IF(AND($E$3="Nursery"),'Marks Entry Nursery'!AQ52,IF(AND($E$3="LKG"),'Marks Entry LKG'!AQ52,IF(AND($E$3="UKG"),'Marks Entry UKG'!AQ52,""))))</f>
        <v/>
      </c>
      <c r="CO53" s="106" t="str">
        <f t="shared" si="45"/>
        <v/>
      </c>
      <c r="CP53" s="107">
        <f t="shared" si="46"/>
        <v>0</v>
      </c>
      <c r="CQ53" s="107" t="str">
        <f t="shared" si="47"/>
        <v/>
      </c>
      <c r="CR53" s="107" t="str">
        <f t="shared" si="48"/>
        <v/>
      </c>
      <c r="CS53" s="92" t="str">
        <f t="shared" si="49"/>
        <v/>
      </c>
      <c r="CT53" s="105" t="str">
        <f>IF(OR($B53=0,$B53=""),"",IF(AND($E$3="Nursery"),'Marks Entry Nursery'!AR52,IF(AND($E$3="LKG"),'Marks Entry LKG'!AR52,IF(AND($E$3="UKG"),'Marks Entry UKG'!AR52,""))))</f>
        <v/>
      </c>
      <c r="CU53" s="105" t="str">
        <f>IF(OR($B53=0,$B53=""),"",IF(AND($E$3="Nursery"),'Marks Entry Nursery'!AS52,IF(AND($E$3="LKG"),'Marks Entry LKG'!AS52,IF(AND($E$3="UKG"),'Marks Entry UKG'!AS52,""))))</f>
        <v/>
      </c>
      <c r="CV53" s="106" t="str">
        <f t="shared" si="50"/>
        <v/>
      </c>
      <c r="CW53" s="107">
        <f t="shared" si="51"/>
        <v>0</v>
      </c>
      <c r="CX53" s="107" t="str">
        <f t="shared" si="52"/>
        <v/>
      </c>
      <c r="CY53" s="107" t="str">
        <f t="shared" si="53"/>
        <v/>
      </c>
      <c r="CZ53" s="92" t="str">
        <f t="shared" si="54"/>
        <v/>
      </c>
      <c r="DA53" s="105" t="str">
        <f>IF(OR($B53=0,$B53=""),"",IF(AND($E$3="Nursery"),'Marks Entry Nursery'!AT52,IF(AND($E$3="LKG"),'Marks Entry LKG'!AT52,IF(AND($E$3="UKG"),'Marks Entry UKG'!AT52,""))))</f>
        <v/>
      </c>
      <c r="DB53" s="105" t="str">
        <f>IF(OR($B53=0,$B53=""),"",IF(AND($E$3="Nursery"),'Marks Entry Nursery'!AU52,IF(AND($E$3="LKG"),'Marks Entry LKG'!AU52,IF(AND($E$3="UKG"),'Marks Entry UKG'!AU52,""))))</f>
        <v/>
      </c>
      <c r="DC53" s="356" t="str">
        <f t="shared" si="55"/>
        <v/>
      </c>
      <c r="DD53" s="93" t="str">
        <f t="shared" si="56"/>
        <v/>
      </c>
      <c r="DE53" s="105" t="str">
        <f>IF(OR($B53=0,$B53=""),"",IF(AND($E$3="Nursery"),'Marks Entry Nursery'!AV52,IF(AND($E$3="LKG"),'Marks Entry LKG'!AV52,IF(AND($E$3="UKG"),'Marks Entry UKG'!AV52,""))))</f>
        <v/>
      </c>
      <c r="DF53" s="105" t="str">
        <f>IF(OR($B53=0,$B53=""),"",IF(AND($E$3="Nursery"),'Marks Entry Nursery'!AW52,IF(AND($E$3="LKG"),'Marks Entry LKG'!AW52,IF(AND($E$3="UKG"),'Marks Entry UKG'!AW52,""))))</f>
        <v/>
      </c>
      <c r="DG53" s="356" t="str">
        <f t="shared" si="57"/>
        <v/>
      </c>
      <c r="DH53" s="93" t="str">
        <f t="shared" si="58"/>
        <v/>
      </c>
      <c r="DI53" s="63" t="str">
        <f t="shared" si="59"/>
        <v/>
      </c>
      <c r="DJ53" s="358" t="str">
        <f t="shared" si="60"/>
        <v/>
      </c>
      <c r="DK53" s="67" t="str">
        <f t="shared" si="61"/>
        <v/>
      </c>
      <c r="DL53" s="68" t="str">
        <f t="shared" si="62"/>
        <v/>
      </c>
      <c r="DM53" s="386" t="str">
        <f>IFERROR(IF(B53="NSO","NSO",IF(OR(D53="",G53="",F53="",B53="",DI53=0),"",IF('Master sheet'!$D$14="Hindi","कक्षोंन्नति","Promoted"))),"")</f>
        <v/>
      </c>
      <c r="DN53" s="42" t="str">
        <f>IF(OR(B53=0,B53=""),"",IF(AND($E$3="Nursery"),'Marks Entry Nursery'!AX52,IF(AND($E$3="LKG"),'Marks Entry LKG'!AX52,IF(AND($E$3="UKG"),'Marks Entry UKG'!AX52,""))))</f>
        <v/>
      </c>
      <c r="DO53" s="42" t="str">
        <f>IF(OR(B53=0,B53=""),"",IF(AND($E$3="Nursery"),'Marks Entry Nursery'!AY52,IF(AND($E$3="LKG"),'Marks Entry LKG'!AY52,IF(AND($E$3="UKG"),'Marks Entry UKG'!AY52,""))))</f>
        <v/>
      </c>
      <c r="DP53" s="213" t="str">
        <f t="shared" si="63"/>
        <v/>
      </c>
      <c r="DQ53" s="43"/>
      <c r="DX53" s="44">
        <f>IF(AND($E$3="Nursery"),'Marks Entry Nursery'!I52,IF(AND($E$3="LKG"),'Marks Entry LKG'!I52,IF(AND($E$3="UKG"),'Marks Entry UKG'!I52,"")))</f>
        <v>0</v>
      </c>
    </row>
    <row r="54" spans="1:128" ht="18.95" customHeight="1">
      <c r="A54" s="56">
        <v>47</v>
      </c>
      <c r="B54" s="260" t="str">
        <f>IF(OR(DX54=0,DX54=""),"",IF(AND($E$3="Nursery"),'Marks Entry Nursery'!I53,IF(AND($E$3="LKG"),'Marks Entry LKG'!I53,IF(AND($E$3="UKG"),'Marks Entry UKG'!I53,""))))</f>
        <v/>
      </c>
      <c r="C54" s="57" t="str">
        <f>IF(OR($B54=0,$B54=""),"",IF(AND($E$3="Nursery"),'Marks Entry Nursery'!B53,IF(AND($E$3="LKG"),'Marks Entry LKG'!B53,IF(AND($E$3="UKG"),'Marks Entry UKG'!B53,""))))</f>
        <v/>
      </c>
      <c r="D54" s="57" t="str">
        <f>IF(OR($B54=0,$B54=""),"",IF(AND($E$3="Nursery"),'Marks Entry Nursery'!C53,IF(AND($E$3="LKG"),'Marks Entry LKG'!C53,IF(AND($E$3="UKG"),'Marks Entry UKG'!C53,""))))</f>
        <v/>
      </c>
      <c r="E54" s="401" t="str">
        <f>IF(OR(B54=0,B54=""),"",IF(AND($E$3="Nursery"),'Marks Entry Nursery'!E53,IF(AND($E$3="LKG"),'Marks Entry LKG'!E53,IF(AND($E$3="UKG"),'Marks Entry UKG'!E53,""))))</f>
        <v/>
      </c>
      <c r="F54" s="259" t="str">
        <f>IF(OR(B54=0,B54=""),"",IF(AND($E$3="Nursery"),'Marks Entry Nursery'!D53,IF(AND($E$3="LKG"),'Marks Entry LKG'!D53,IF(AND($E$3="UKG"),'Marks Entry UKG'!D53,""))))</f>
        <v/>
      </c>
      <c r="G54" s="406" t="str">
        <f>IF(OR($B54=0,$B54=""),"",IF(AND($E$3="Nursery"),'Marks Entry Nursery'!F53,IF(AND($E$3="LKG"),'Marks Entry LKG'!F53,IF(AND($E$3="UKG"),'Marks Entry UKG'!F53,""))))</f>
        <v/>
      </c>
      <c r="H54" s="406" t="str">
        <f>IF(OR($B54=0,$B54=""),"",IF(AND($E$3="Nursery"),'Marks Entry Nursery'!G53,IF(AND($E$3="LKG"),'Marks Entry LKG'!G53,IF(AND($E$3="UKG"),'Marks Entry UKG'!G53,""))))</f>
        <v/>
      </c>
      <c r="I54" s="406" t="str">
        <f>IF(OR($B54=0,$B54=""),"",IF(AND($E$3="Nursery"),'Marks Entry Nursery'!H53,IF(AND($E$3="LKG"),'Marks Entry LKG'!H53,IF(AND($E$3="UKG"),'Marks Entry UKG'!H53,""))))</f>
        <v/>
      </c>
      <c r="J54" s="228" t="str">
        <f>IF(OR($B54=0,$B54=""),"",IF(AND($E$3="Nursery"),'Marks Entry Nursery'!J53,IF(AND($E$3="LKG"),'Marks Entry LKG'!J53,IF(AND($E$3="UKG"),'Marks Entry UKG'!J53,""))))</f>
        <v/>
      </c>
      <c r="K54" s="228" t="str">
        <f>IF(OR($B54=0,$B54=""),"",IF(AND($E$3="Nursery"),'Marks Entry Nursery'!K53,IF(AND($E$3="LKG"),'Marks Entry LKG'!K53,IF(AND($E$3="UKG"),'Marks Entry UKG'!K53,""))))</f>
        <v/>
      </c>
      <c r="L54" s="105"/>
      <c r="M54" s="105"/>
      <c r="N54" s="105"/>
      <c r="O54" s="51"/>
      <c r="P54" s="105" t="str">
        <f>IF(OR($B54=0,$B54=""),"",IF(AND($E$3="Nursery"),'Marks Entry Nursery'!O53,IF(AND($E$3="LKG"),'Marks Entry LKG'!O53,IF(AND($E$3="UKG"),'Marks Entry UKG'!O53,""))))</f>
        <v/>
      </c>
      <c r="Q54" s="105" t="str">
        <f>IF(OR($B54=0,$B54=""),"",IF(AND($E$3="Nursery"),'Marks Entry Nursery'!P53,IF(AND($E$3="LKG"),'Marks Entry LKG'!P53,IF(AND($E$3="UKG"),'Marks Entry UKG'!P53,""))))</f>
        <v/>
      </c>
      <c r="R54" s="54" t="str">
        <f t="shared" si="0"/>
        <v/>
      </c>
      <c r="S54" s="51">
        <f t="shared" si="1"/>
        <v>0</v>
      </c>
      <c r="T54" s="105" t="str">
        <f>IF(OR($B54=0,$B54=""),"",IF(AND($E$3="Nursery"),'Marks Entry Nursery'!Q53,IF(AND($E$3="LKG"),'Marks Entry LKG'!Q53,IF(AND($E$3="UKG"),'Marks Entry UKG'!Q53,""))))</f>
        <v/>
      </c>
      <c r="U54" s="105" t="str">
        <f>IF(OR($B54=0,$B54=""),"",IF(AND($E$3="Nursery"),'Marks Entry Nursery'!R53,IF(AND($E$3="LKG"),'Marks Entry LKG'!R53,IF(AND($E$3="UKG"),'Marks Entry UKG'!R53,""))))</f>
        <v/>
      </c>
      <c r="V54" s="55" t="str">
        <f t="shared" si="2"/>
        <v/>
      </c>
      <c r="W54" s="51" t="str">
        <f t="shared" si="3"/>
        <v/>
      </c>
      <c r="X54" s="89">
        <f t="shared" si="4"/>
        <v>0</v>
      </c>
      <c r="Y54" s="89" t="str">
        <f t="shared" si="5"/>
        <v/>
      </c>
      <c r="Z54" s="89" t="str">
        <f t="shared" si="6"/>
        <v/>
      </c>
      <c r="AA54" s="89" t="str">
        <f t="shared" si="7"/>
        <v/>
      </c>
      <c r="AB54" s="89" t="str">
        <f t="shared" si="8"/>
        <v/>
      </c>
      <c r="AC54" s="93" t="str">
        <f t="shared" si="9"/>
        <v/>
      </c>
      <c r="AD54" s="105"/>
      <c r="AE54" s="105"/>
      <c r="AF54" s="105"/>
      <c r="AG54" s="51"/>
      <c r="AH54" s="105" t="str">
        <f>IF(OR($B54=0,$B54=""),"",IF(AND($E$3="Nursery"),'Marks Entry Nursery'!V53,IF(AND($E$3="LKG"),'Marks Entry LKG'!V53,IF(AND($E$3="UKG"),'Marks Entry UKG'!V53,""))))</f>
        <v/>
      </c>
      <c r="AI54" s="105" t="str">
        <f>IF(OR($B54=0,$B54=""),"",IF(AND($E$3="Nursery"),'Marks Entry Nursery'!W53,IF(AND($E$3="LKG"),'Marks Entry LKG'!W53,IF(AND($E$3="UKG"),'Marks Entry UKG'!W53,""))))</f>
        <v/>
      </c>
      <c r="AJ54" s="54" t="str">
        <f t="shared" si="10"/>
        <v/>
      </c>
      <c r="AK54" s="51">
        <f t="shared" si="11"/>
        <v>0</v>
      </c>
      <c r="AL54" s="105" t="str">
        <f>IF(OR($B54=0,$B54=""),"",IF(AND($E$3="Nursery"),'Marks Entry Nursery'!X53,IF(AND($E$3="LKG"),'Marks Entry LKG'!X53,IF(AND($E$3="UKG"),'Marks Entry UKG'!X53,""))))</f>
        <v/>
      </c>
      <c r="AM54" s="105" t="str">
        <f>IF(OR($B54=0,$B54=""),"",IF(AND($E$3="Nursery"),'Marks Entry Nursery'!Y53,IF(AND($E$3="LKG"),'Marks Entry LKG'!Y53,IF(AND($E$3="UKG"),'Marks Entry UKG'!Y53,""))))</f>
        <v/>
      </c>
      <c r="AN54" s="55" t="str">
        <f t="shared" si="12"/>
        <v/>
      </c>
      <c r="AO54" s="51" t="str">
        <f t="shared" si="13"/>
        <v/>
      </c>
      <c r="AP54" s="89">
        <f t="shared" si="14"/>
        <v>0</v>
      </c>
      <c r="AQ54" s="89" t="str">
        <f t="shared" si="15"/>
        <v/>
      </c>
      <c r="AR54" s="89" t="str">
        <f t="shared" si="16"/>
        <v/>
      </c>
      <c r="AS54" s="89" t="str">
        <f t="shared" si="17"/>
        <v/>
      </c>
      <c r="AT54" s="89" t="str">
        <f t="shared" si="18"/>
        <v/>
      </c>
      <c r="AU54" s="93" t="str">
        <f t="shared" si="19"/>
        <v/>
      </c>
      <c r="AV54" s="105"/>
      <c r="AW54" s="105"/>
      <c r="AX54" s="105"/>
      <c r="AY54" s="51"/>
      <c r="AZ54" s="105" t="str">
        <f>IF(OR($B54=0,$B54=""),"",IF(AND($E$3="Nursery"),'Marks Entry Nursery'!AC53,IF(AND($E$3="LKG"),'Marks Entry LKG'!AC53,IF(AND($E$3="UKG"),'Marks Entry UKG'!AC53,""))))</f>
        <v/>
      </c>
      <c r="BA54" s="105" t="str">
        <f>IF(OR($B54=0,$B54=""),"",IF(AND($E$3="Nursery"),'Marks Entry Nursery'!AD53,IF(AND($E$3="LKG"),'Marks Entry LKG'!AD53,IF(AND($E$3="UKG"),'Marks Entry UKG'!AD53,""))))</f>
        <v/>
      </c>
      <c r="BB54" s="54" t="str">
        <f t="shared" si="20"/>
        <v/>
      </c>
      <c r="BC54" s="51">
        <f t="shared" si="21"/>
        <v>0</v>
      </c>
      <c r="BD54" s="105" t="str">
        <f>IF(OR($B54=0,$B54=""),"",IF(AND($E$3="Nursery"),'Marks Entry Nursery'!AE53,IF(AND($E$3="LKG"),'Marks Entry LKG'!AE53,IF(AND($E$3="UKG"),'Marks Entry UKG'!AE53,""))))</f>
        <v/>
      </c>
      <c r="BE54" s="105" t="str">
        <f>IF(OR($B54=0,$B54=""),"",IF(AND($E$3="Nursery"),'Marks Entry Nursery'!AF53,IF(AND($E$3="LKG"),'Marks Entry LKG'!AF53,IF(AND($E$3="UKG"),'Marks Entry UKG'!AF53,""))))</f>
        <v/>
      </c>
      <c r="BF54" s="55" t="str">
        <f t="shared" si="22"/>
        <v/>
      </c>
      <c r="BG54" s="51" t="str">
        <f t="shared" si="23"/>
        <v/>
      </c>
      <c r="BH54" s="89">
        <f t="shared" si="24"/>
        <v>0</v>
      </c>
      <c r="BI54" s="89" t="str">
        <f t="shared" si="25"/>
        <v/>
      </c>
      <c r="BJ54" s="89" t="str">
        <f t="shared" si="26"/>
        <v/>
      </c>
      <c r="BK54" s="89" t="str">
        <f t="shared" si="27"/>
        <v/>
      </c>
      <c r="BL54" s="89" t="str">
        <f t="shared" si="28"/>
        <v/>
      </c>
      <c r="BM54" s="93" t="str">
        <f t="shared" si="29"/>
        <v/>
      </c>
      <c r="BN54" s="105"/>
      <c r="BO54" s="105"/>
      <c r="BP54" s="105"/>
      <c r="BQ54" s="51"/>
      <c r="BR54" s="105" t="str">
        <f>IF(OR($B54=0,$B54=""),"",IF(AND($E$3="Nursery"),'Marks Entry Nursery'!AJ53,IF(AND($E$3="LKG"),'Marks Entry LKG'!AJ53,IF(AND($E$3="UKG"),'Marks Entry UKG'!AJ53,""))))</f>
        <v/>
      </c>
      <c r="BS54" s="105" t="str">
        <f>IF(OR($B54=0,$B54=""),"",IF(AND($E$3="Nursery"),'Marks Entry Nursery'!AK53,IF(AND($E$3="LKG"),'Marks Entry LKG'!AK53,IF(AND($E$3="UKG"),'Marks Entry UKG'!AK53,""))))</f>
        <v/>
      </c>
      <c r="BT54" s="54" t="str">
        <f t="shared" si="30"/>
        <v/>
      </c>
      <c r="BU54" s="51">
        <f t="shared" si="31"/>
        <v>0</v>
      </c>
      <c r="BV54" s="105" t="str">
        <f>IF(OR($B54=0,$B54=""),"",IF(AND($E$3="Nursery"),'Marks Entry Nursery'!AL53,IF(AND($E$3="LKG"),'Marks Entry LKG'!AL53,IF(AND($E$3="UKG"),'Marks Entry UKG'!AL53,""))))</f>
        <v/>
      </c>
      <c r="BW54" s="105" t="str">
        <f>IF(OR($B54=0,$B54=""),"",IF(AND($E$3="Nursery"),'Marks Entry Nursery'!AM53,IF(AND($E$3="LKG"),'Marks Entry LKG'!AM53,IF(AND($E$3="UKG"),'Marks Entry UKG'!AM53,""))))</f>
        <v/>
      </c>
      <c r="BX54" s="55" t="str">
        <f t="shared" si="32"/>
        <v/>
      </c>
      <c r="BY54" s="51" t="str">
        <f t="shared" si="33"/>
        <v/>
      </c>
      <c r="BZ54" s="89">
        <f t="shared" si="34"/>
        <v>0</v>
      </c>
      <c r="CA54" s="89" t="str">
        <f t="shared" si="35"/>
        <v/>
      </c>
      <c r="CB54" s="89" t="str">
        <f t="shared" si="36"/>
        <v/>
      </c>
      <c r="CC54" s="89" t="str">
        <f t="shared" si="37"/>
        <v/>
      </c>
      <c r="CD54" s="89" t="str">
        <f t="shared" si="38"/>
        <v/>
      </c>
      <c r="CE54" s="93" t="str">
        <f t="shared" si="39"/>
        <v/>
      </c>
      <c r="CF54" s="105" t="str">
        <f>IF(OR($B54=0,$B54=""),"",IF(AND($E$3="Nursery"),'Marks Entry Nursery'!AN53,IF(AND($E$3="LKG"),'Marks Entry LKG'!AN53,IF(AND($E$3="UKG"),'Marks Entry UKG'!AN53,""))))</f>
        <v/>
      </c>
      <c r="CG54" s="105" t="str">
        <f>IF(OR($B54=0,$B54=""),"",IF(AND($E$3="Nursery"),'Marks Entry Nursery'!AO53,IF(AND($E$3="LKG"),'Marks Entry LKG'!AO53,IF(AND($E$3="UKG"),'Marks Entry UKG'!AO53,""))))</f>
        <v/>
      </c>
      <c r="CH54" s="106" t="str">
        <f t="shared" si="40"/>
        <v/>
      </c>
      <c r="CI54" s="107">
        <f t="shared" si="41"/>
        <v>0</v>
      </c>
      <c r="CJ54" s="107" t="str">
        <f t="shared" si="42"/>
        <v/>
      </c>
      <c r="CK54" s="107" t="str">
        <f t="shared" si="43"/>
        <v/>
      </c>
      <c r="CL54" s="92" t="str">
        <f t="shared" si="44"/>
        <v/>
      </c>
      <c r="CM54" s="105" t="str">
        <f>IF(OR($B54=0,$B54=""),"",IF(AND($E$3="Nursery"),'Marks Entry Nursery'!AP53,IF(AND($E$3="LKG"),'Marks Entry LKG'!AP53,IF(AND($E$3="UKG"),'Marks Entry UKG'!AP53,""))))</f>
        <v/>
      </c>
      <c r="CN54" s="105" t="str">
        <f>IF(OR($B54=0,$B54=""),"",IF(AND($E$3="Nursery"),'Marks Entry Nursery'!AQ53,IF(AND($E$3="LKG"),'Marks Entry LKG'!AQ53,IF(AND($E$3="UKG"),'Marks Entry UKG'!AQ53,""))))</f>
        <v/>
      </c>
      <c r="CO54" s="106" t="str">
        <f t="shared" si="45"/>
        <v/>
      </c>
      <c r="CP54" s="107">
        <f t="shared" si="46"/>
        <v>0</v>
      </c>
      <c r="CQ54" s="107" t="str">
        <f t="shared" si="47"/>
        <v/>
      </c>
      <c r="CR54" s="107" t="str">
        <f t="shared" si="48"/>
        <v/>
      </c>
      <c r="CS54" s="92" t="str">
        <f t="shared" si="49"/>
        <v/>
      </c>
      <c r="CT54" s="105" t="str">
        <f>IF(OR($B54=0,$B54=""),"",IF(AND($E$3="Nursery"),'Marks Entry Nursery'!AR53,IF(AND($E$3="LKG"),'Marks Entry LKG'!AR53,IF(AND($E$3="UKG"),'Marks Entry UKG'!AR53,""))))</f>
        <v/>
      </c>
      <c r="CU54" s="105" t="str">
        <f>IF(OR($B54=0,$B54=""),"",IF(AND($E$3="Nursery"),'Marks Entry Nursery'!AS53,IF(AND($E$3="LKG"),'Marks Entry LKG'!AS53,IF(AND($E$3="UKG"),'Marks Entry UKG'!AS53,""))))</f>
        <v/>
      </c>
      <c r="CV54" s="106" t="str">
        <f t="shared" si="50"/>
        <v/>
      </c>
      <c r="CW54" s="107">
        <f t="shared" si="51"/>
        <v>0</v>
      </c>
      <c r="CX54" s="107" t="str">
        <f t="shared" si="52"/>
        <v/>
      </c>
      <c r="CY54" s="107" t="str">
        <f t="shared" si="53"/>
        <v/>
      </c>
      <c r="CZ54" s="92" t="str">
        <f t="shared" si="54"/>
        <v/>
      </c>
      <c r="DA54" s="105" t="str">
        <f>IF(OR($B54=0,$B54=""),"",IF(AND($E$3="Nursery"),'Marks Entry Nursery'!AT53,IF(AND($E$3="LKG"),'Marks Entry LKG'!AT53,IF(AND($E$3="UKG"),'Marks Entry UKG'!AT53,""))))</f>
        <v/>
      </c>
      <c r="DB54" s="105" t="str">
        <f>IF(OR($B54=0,$B54=""),"",IF(AND($E$3="Nursery"),'Marks Entry Nursery'!AU53,IF(AND($E$3="LKG"),'Marks Entry LKG'!AU53,IF(AND($E$3="UKG"),'Marks Entry UKG'!AU53,""))))</f>
        <v/>
      </c>
      <c r="DC54" s="356" t="str">
        <f t="shared" si="55"/>
        <v/>
      </c>
      <c r="DD54" s="93" t="str">
        <f t="shared" si="56"/>
        <v/>
      </c>
      <c r="DE54" s="105" t="str">
        <f>IF(OR($B54=0,$B54=""),"",IF(AND($E$3="Nursery"),'Marks Entry Nursery'!AV53,IF(AND($E$3="LKG"),'Marks Entry LKG'!AV53,IF(AND($E$3="UKG"),'Marks Entry UKG'!AV53,""))))</f>
        <v/>
      </c>
      <c r="DF54" s="105" t="str">
        <f>IF(OR($B54=0,$B54=""),"",IF(AND($E$3="Nursery"),'Marks Entry Nursery'!AW53,IF(AND($E$3="LKG"),'Marks Entry LKG'!AW53,IF(AND($E$3="UKG"),'Marks Entry UKG'!AW53,""))))</f>
        <v/>
      </c>
      <c r="DG54" s="356" t="str">
        <f t="shared" si="57"/>
        <v/>
      </c>
      <c r="DH54" s="93" t="str">
        <f t="shared" si="58"/>
        <v/>
      </c>
      <c r="DI54" s="63" t="str">
        <f t="shared" si="59"/>
        <v/>
      </c>
      <c r="DJ54" s="358" t="str">
        <f t="shared" si="60"/>
        <v/>
      </c>
      <c r="DK54" s="67" t="str">
        <f t="shared" si="61"/>
        <v/>
      </c>
      <c r="DL54" s="68" t="str">
        <f t="shared" si="62"/>
        <v/>
      </c>
      <c r="DM54" s="386" t="str">
        <f>IFERROR(IF(B54="NSO","NSO",IF(OR(D54="",G54="",F54="",B54="",DI54=0),"",IF('Master sheet'!$D$14="Hindi","कक्षोंन्नति","Promoted"))),"")</f>
        <v/>
      </c>
      <c r="DN54" s="42" t="str">
        <f>IF(OR(B54=0,B54=""),"",IF(AND($E$3="Nursery"),'Marks Entry Nursery'!AX53,IF(AND($E$3="LKG"),'Marks Entry LKG'!AX53,IF(AND($E$3="UKG"),'Marks Entry UKG'!AX53,""))))</f>
        <v/>
      </c>
      <c r="DO54" s="42" t="str">
        <f>IF(OR(B54=0,B54=""),"",IF(AND($E$3="Nursery"),'Marks Entry Nursery'!AY53,IF(AND($E$3="LKG"),'Marks Entry LKG'!AY53,IF(AND($E$3="UKG"),'Marks Entry UKG'!AY53,""))))</f>
        <v/>
      </c>
      <c r="DP54" s="213" t="str">
        <f t="shared" si="63"/>
        <v/>
      </c>
      <c r="DQ54" s="43"/>
      <c r="DX54" s="44">
        <f>IF(AND($E$3="Nursery"),'Marks Entry Nursery'!I53,IF(AND($E$3="LKG"),'Marks Entry LKG'!I53,IF(AND($E$3="UKG"),'Marks Entry UKG'!I53,"")))</f>
        <v>0</v>
      </c>
    </row>
    <row r="55" spans="1:128" ht="18.95" customHeight="1">
      <c r="A55" s="56">
        <v>48</v>
      </c>
      <c r="B55" s="260" t="str">
        <f>IF(OR(DX55=0,DX55=""),"",IF(AND($E$3="Nursery"),'Marks Entry Nursery'!I54,IF(AND($E$3="LKG"),'Marks Entry LKG'!I54,IF(AND($E$3="UKG"),'Marks Entry UKG'!I54,""))))</f>
        <v/>
      </c>
      <c r="C55" s="57" t="str">
        <f>IF(OR($B55=0,$B55=""),"",IF(AND($E$3="Nursery"),'Marks Entry Nursery'!B54,IF(AND($E$3="LKG"),'Marks Entry LKG'!B54,IF(AND($E$3="UKG"),'Marks Entry UKG'!B54,""))))</f>
        <v/>
      </c>
      <c r="D55" s="57" t="str">
        <f>IF(OR($B55=0,$B55=""),"",IF(AND($E$3="Nursery"),'Marks Entry Nursery'!C54,IF(AND($E$3="LKG"),'Marks Entry LKG'!C54,IF(AND($E$3="UKG"),'Marks Entry UKG'!C54,""))))</f>
        <v/>
      </c>
      <c r="E55" s="401" t="str">
        <f>IF(OR(B55=0,B55=""),"",IF(AND($E$3="Nursery"),'Marks Entry Nursery'!E54,IF(AND($E$3="LKG"),'Marks Entry LKG'!E54,IF(AND($E$3="UKG"),'Marks Entry UKG'!E54,""))))</f>
        <v/>
      </c>
      <c r="F55" s="259" t="str">
        <f>IF(OR(B55=0,B55=""),"",IF(AND($E$3="Nursery"),'Marks Entry Nursery'!D54,IF(AND($E$3="LKG"),'Marks Entry LKG'!D54,IF(AND($E$3="UKG"),'Marks Entry UKG'!D54,""))))</f>
        <v/>
      </c>
      <c r="G55" s="406" t="str">
        <f>IF(OR($B55=0,$B55=""),"",IF(AND($E$3="Nursery"),'Marks Entry Nursery'!F54,IF(AND($E$3="LKG"),'Marks Entry LKG'!F54,IF(AND($E$3="UKG"),'Marks Entry UKG'!F54,""))))</f>
        <v/>
      </c>
      <c r="H55" s="406" t="str">
        <f>IF(OR($B55=0,$B55=""),"",IF(AND($E$3="Nursery"),'Marks Entry Nursery'!G54,IF(AND($E$3="LKG"),'Marks Entry LKG'!G54,IF(AND($E$3="UKG"),'Marks Entry UKG'!G54,""))))</f>
        <v/>
      </c>
      <c r="I55" s="406" t="str">
        <f>IF(OR($B55=0,$B55=""),"",IF(AND($E$3="Nursery"),'Marks Entry Nursery'!H54,IF(AND($E$3="LKG"),'Marks Entry LKG'!H54,IF(AND($E$3="UKG"),'Marks Entry UKG'!H54,""))))</f>
        <v/>
      </c>
      <c r="J55" s="228" t="str">
        <f>IF(OR($B55=0,$B55=""),"",IF(AND($E$3="Nursery"),'Marks Entry Nursery'!J54,IF(AND($E$3="LKG"),'Marks Entry LKG'!J54,IF(AND($E$3="UKG"),'Marks Entry UKG'!J54,""))))</f>
        <v/>
      </c>
      <c r="K55" s="228" t="str">
        <f>IF(OR($B55=0,$B55=""),"",IF(AND($E$3="Nursery"),'Marks Entry Nursery'!K54,IF(AND($E$3="LKG"),'Marks Entry LKG'!K54,IF(AND($E$3="UKG"),'Marks Entry UKG'!K54,""))))</f>
        <v/>
      </c>
      <c r="L55" s="105"/>
      <c r="M55" s="105"/>
      <c r="N55" s="105"/>
      <c r="O55" s="51"/>
      <c r="P55" s="105" t="str">
        <f>IF(OR($B55=0,$B55=""),"",IF(AND($E$3="Nursery"),'Marks Entry Nursery'!O54,IF(AND($E$3="LKG"),'Marks Entry LKG'!O54,IF(AND($E$3="UKG"),'Marks Entry UKG'!O54,""))))</f>
        <v/>
      </c>
      <c r="Q55" s="105" t="str">
        <f>IF(OR($B55=0,$B55=""),"",IF(AND($E$3="Nursery"),'Marks Entry Nursery'!P54,IF(AND($E$3="LKG"),'Marks Entry LKG'!P54,IF(AND($E$3="UKG"),'Marks Entry UKG'!P54,""))))</f>
        <v/>
      </c>
      <c r="R55" s="54" t="str">
        <f t="shared" si="0"/>
        <v/>
      </c>
      <c r="S55" s="51">
        <f t="shared" si="1"/>
        <v>0</v>
      </c>
      <c r="T55" s="105" t="str">
        <f>IF(OR($B55=0,$B55=""),"",IF(AND($E$3="Nursery"),'Marks Entry Nursery'!Q54,IF(AND($E$3="LKG"),'Marks Entry LKG'!Q54,IF(AND($E$3="UKG"),'Marks Entry UKG'!Q54,""))))</f>
        <v/>
      </c>
      <c r="U55" s="105" t="str">
        <f>IF(OR($B55=0,$B55=""),"",IF(AND($E$3="Nursery"),'Marks Entry Nursery'!R54,IF(AND($E$3="LKG"),'Marks Entry LKG'!R54,IF(AND($E$3="UKG"),'Marks Entry UKG'!R54,""))))</f>
        <v/>
      </c>
      <c r="V55" s="55" t="str">
        <f t="shared" si="2"/>
        <v/>
      </c>
      <c r="W55" s="51" t="str">
        <f t="shared" si="3"/>
        <v/>
      </c>
      <c r="X55" s="89">
        <f t="shared" si="4"/>
        <v>0</v>
      </c>
      <c r="Y55" s="89" t="str">
        <f t="shared" si="5"/>
        <v/>
      </c>
      <c r="Z55" s="89" t="str">
        <f t="shared" si="6"/>
        <v/>
      </c>
      <c r="AA55" s="89" t="str">
        <f t="shared" si="7"/>
        <v/>
      </c>
      <c r="AB55" s="89" t="str">
        <f t="shared" si="8"/>
        <v/>
      </c>
      <c r="AC55" s="93" t="str">
        <f t="shared" si="9"/>
        <v/>
      </c>
      <c r="AD55" s="105"/>
      <c r="AE55" s="105"/>
      <c r="AF55" s="105"/>
      <c r="AG55" s="51"/>
      <c r="AH55" s="105" t="str">
        <f>IF(OR($B55=0,$B55=""),"",IF(AND($E$3="Nursery"),'Marks Entry Nursery'!V54,IF(AND($E$3="LKG"),'Marks Entry LKG'!V54,IF(AND($E$3="UKG"),'Marks Entry UKG'!V54,""))))</f>
        <v/>
      </c>
      <c r="AI55" s="105" t="str">
        <f>IF(OR($B55=0,$B55=""),"",IF(AND($E$3="Nursery"),'Marks Entry Nursery'!W54,IF(AND($E$3="LKG"),'Marks Entry LKG'!W54,IF(AND($E$3="UKG"),'Marks Entry UKG'!W54,""))))</f>
        <v/>
      </c>
      <c r="AJ55" s="54" t="str">
        <f t="shared" si="10"/>
        <v/>
      </c>
      <c r="AK55" s="51">
        <f t="shared" si="11"/>
        <v>0</v>
      </c>
      <c r="AL55" s="105" t="str">
        <f>IF(OR($B55=0,$B55=""),"",IF(AND($E$3="Nursery"),'Marks Entry Nursery'!X54,IF(AND($E$3="LKG"),'Marks Entry LKG'!X54,IF(AND($E$3="UKG"),'Marks Entry UKG'!X54,""))))</f>
        <v/>
      </c>
      <c r="AM55" s="105" t="str">
        <f>IF(OR($B55=0,$B55=""),"",IF(AND($E$3="Nursery"),'Marks Entry Nursery'!Y54,IF(AND($E$3="LKG"),'Marks Entry LKG'!Y54,IF(AND($E$3="UKG"),'Marks Entry UKG'!Y54,""))))</f>
        <v/>
      </c>
      <c r="AN55" s="55" t="str">
        <f t="shared" si="12"/>
        <v/>
      </c>
      <c r="AO55" s="51" t="str">
        <f t="shared" si="13"/>
        <v/>
      </c>
      <c r="AP55" s="89">
        <f t="shared" si="14"/>
        <v>0</v>
      </c>
      <c r="AQ55" s="89" t="str">
        <f t="shared" si="15"/>
        <v/>
      </c>
      <c r="AR55" s="89" t="str">
        <f t="shared" si="16"/>
        <v/>
      </c>
      <c r="AS55" s="89" t="str">
        <f t="shared" si="17"/>
        <v/>
      </c>
      <c r="AT55" s="89" t="str">
        <f t="shared" si="18"/>
        <v/>
      </c>
      <c r="AU55" s="93" t="str">
        <f t="shared" si="19"/>
        <v/>
      </c>
      <c r="AV55" s="105"/>
      <c r="AW55" s="105"/>
      <c r="AX55" s="105"/>
      <c r="AY55" s="51"/>
      <c r="AZ55" s="105" t="str">
        <f>IF(OR($B55=0,$B55=""),"",IF(AND($E$3="Nursery"),'Marks Entry Nursery'!AC54,IF(AND($E$3="LKG"),'Marks Entry LKG'!AC54,IF(AND($E$3="UKG"),'Marks Entry UKG'!AC54,""))))</f>
        <v/>
      </c>
      <c r="BA55" s="105" t="str">
        <f>IF(OR($B55=0,$B55=""),"",IF(AND($E$3="Nursery"),'Marks Entry Nursery'!AD54,IF(AND($E$3="LKG"),'Marks Entry LKG'!AD54,IF(AND($E$3="UKG"),'Marks Entry UKG'!AD54,""))))</f>
        <v/>
      </c>
      <c r="BB55" s="54" t="str">
        <f t="shared" si="20"/>
        <v/>
      </c>
      <c r="BC55" s="51">
        <f t="shared" si="21"/>
        <v>0</v>
      </c>
      <c r="BD55" s="105" t="str">
        <f>IF(OR($B55=0,$B55=""),"",IF(AND($E$3="Nursery"),'Marks Entry Nursery'!AE54,IF(AND($E$3="LKG"),'Marks Entry LKG'!AE54,IF(AND($E$3="UKG"),'Marks Entry UKG'!AE54,""))))</f>
        <v/>
      </c>
      <c r="BE55" s="105" t="str">
        <f>IF(OR($B55=0,$B55=""),"",IF(AND($E$3="Nursery"),'Marks Entry Nursery'!AF54,IF(AND($E$3="LKG"),'Marks Entry LKG'!AF54,IF(AND($E$3="UKG"),'Marks Entry UKG'!AF54,""))))</f>
        <v/>
      </c>
      <c r="BF55" s="55" t="str">
        <f t="shared" si="22"/>
        <v/>
      </c>
      <c r="BG55" s="51" t="str">
        <f t="shared" si="23"/>
        <v/>
      </c>
      <c r="BH55" s="89">
        <f t="shared" si="24"/>
        <v>0</v>
      </c>
      <c r="BI55" s="89" t="str">
        <f t="shared" si="25"/>
        <v/>
      </c>
      <c r="BJ55" s="89" t="str">
        <f t="shared" si="26"/>
        <v/>
      </c>
      <c r="BK55" s="89" t="str">
        <f t="shared" si="27"/>
        <v/>
      </c>
      <c r="BL55" s="89" t="str">
        <f t="shared" si="28"/>
        <v/>
      </c>
      <c r="BM55" s="93" t="str">
        <f t="shared" si="29"/>
        <v/>
      </c>
      <c r="BN55" s="105"/>
      <c r="BO55" s="105"/>
      <c r="BP55" s="105"/>
      <c r="BQ55" s="51"/>
      <c r="BR55" s="105" t="str">
        <f>IF(OR($B55=0,$B55=""),"",IF(AND($E$3="Nursery"),'Marks Entry Nursery'!AJ54,IF(AND($E$3="LKG"),'Marks Entry LKG'!AJ54,IF(AND($E$3="UKG"),'Marks Entry UKG'!AJ54,""))))</f>
        <v/>
      </c>
      <c r="BS55" s="105" t="str">
        <f>IF(OR($B55=0,$B55=""),"",IF(AND($E$3="Nursery"),'Marks Entry Nursery'!AK54,IF(AND($E$3="LKG"),'Marks Entry LKG'!AK54,IF(AND($E$3="UKG"),'Marks Entry UKG'!AK54,""))))</f>
        <v/>
      </c>
      <c r="BT55" s="54" t="str">
        <f t="shared" si="30"/>
        <v/>
      </c>
      <c r="BU55" s="51">
        <f t="shared" si="31"/>
        <v>0</v>
      </c>
      <c r="BV55" s="105" t="str">
        <f>IF(OR($B55=0,$B55=""),"",IF(AND($E$3="Nursery"),'Marks Entry Nursery'!AL54,IF(AND($E$3="LKG"),'Marks Entry LKG'!AL54,IF(AND($E$3="UKG"),'Marks Entry UKG'!AL54,""))))</f>
        <v/>
      </c>
      <c r="BW55" s="105" t="str">
        <f>IF(OR($B55=0,$B55=""),"",IF(AND($E$3="Nursery"),'Marks Entry Nursery'!AM54,IF(AND($E$3="LKG"),'Marks Entry LKG'!AM54,IF(AND($E$3="UKG"),'Marks Entry UKG'!AM54,""))))</f>
        <v/>
      </c>
      <c r="BX55" s="55" t="str">
        <f t="shared" si="32"/>
        <v/>
      </c>
      <c r="BY55" s="51" t="str">
        <f t="shared" si="33"/>
        <v/>
      </c>
      <c r="BZ55" s="89">
        <f t="shared" si="34"/>
        <v>0</v>
      </c>
      <c r="CA55" s="89" t="str">
        <f t="shared" si="35"/>
        <v/>
      </c>
      <c r="CB55" s="89" t="str">
        <f t="shared" si="36"/>
        <v/>
      </c>
      <c r="CC55" s="89" t="str">
        <f t="shared" si="37"/>
        <v/>
      </c>
      <c r="CD55" s="89" t="str">
        <f t="shared" si="38"/>
        <v/>
      </c>
      <c r="CE55" s="93" t="str">
        <f t="shared" si="39"/>
        <v/>
      </c>
      <c r="CF55" s="105" t="str">
        <f>IF(OR($B55=0,$B55=""),"",IF(AND($E$3="Nursery"),'Marks Entry Nursery'!AN54,IF(AND($E$3="LKG"),'Marks Entry LKG'!AN54,IF(AND($E$3="UKG"),'Marks Entry UKG'!AN54,""))))</f>
        <v/>
      </c>
      <c r="CG55" s="105" t="str">
        <f>IF(OR($B55=0,$B55=""),"",IF(AND($E$3="Nursery"),'Marks Entry Nursery'!AO54,IF(AND($E$3="LKG"),'Marks Entry LKG'!AO54,IF(AND($E$3="UKG"),'Marks Entry UKG'!AO54,""))))</f>
        <v/>
      </c>
      <c r="CH55" s="106" t="str">
        <f t="shared" si="40"/>
        <v/>
      </c>
      <c r="CI55" s="107">
        <f t="shared" si="41"/>
        <v>0</v>
      </c>
      <c r="CJ55" s="107" t="str">
        <f t="shared" si="42"/>
        <v/>
      </c>
      <c r="CK55" s="107" t="str">
        <f t="shared" si="43"/>
        <v/>
      </c>
      <c r="CL55" s="92" t="str">
        <f t="shared" si="44"/>
        <v/>
      </c>
      <c r="CM55" s="105" t="str">
        <f>IF(OR($B55=0,$B55=""),"",IF(AND($E$3="Nursery"),'Marks Entry Nursery'!AP54,IF(AND($E$3="LKG"),'Marks Entry LKG'!AP54,IF(AND($E$3="UKG"),'Marks Entry UKG'!AP54,""))))</f>
        <v/>
      </c>
      <c r="CN55" s="105" t="str">
        <f>IF(OR($B55=0,$B55=""),"",IF(AND($E$3="Nursery"),'Marks Entry Nursery'!AQ54,IF(AND($E$3="LKG"),'Marks Entry LKG'!AQ54,IF(AND($E$3="UKG"),'Marks Entry UKG'!AQ54,""))))</f>
        <v/>
      </c>
      <c r="CO55" s="106" t="str">
        <f t="shared" si="45"/>
        <v/>
      </c>
      <c r="CP55" s="107">
        <f t="shared" si="46"/>
        <v>0</v>
      </c>
      <c r="CQ55" s="107" t="str">
        <f t="shared" si="47"/>
        <v/>
      </c>
      <c r="CR55" s="107" t="str">
        <f t="shared" si="48"/>
        <v/>
      </c>
      <c r="CS55" s="92" t="str">
        <f t="shared" si="49"/>
        <v/>
      </c>
      <c r="CT55" s="105" t="str">
        <f>IF(OR($B55=0,$B55=""),"",IF(AND($E$3="Nursery"),'Marks Entry Nursery'!AR54,IF(AND($E$3="LKG"),'Marks Entry LKG'!AR54,IF(AND($E$3="UKG"),'Marks Entry UKG'!AR54,""))))</f>
        <v/>
      </c>
      <c r="CU55" s="105" t="str">
        <f>IF(OR($B55=0,$B55=""),"",IF(AND($E$3="Nursery"),'Marks Entry Nursery'!AS54,IF(AND($E$3="LKG"),'Marks Entry LKG'!AS54,IF(AND($E$3="UKG"),'Marks Entry UKG'!AS54,""))))</f>
        <v/>
      </c>
      <c r="CV55" s="106" t="str">
        <f t="shared" si="50"/>
        <v/>
      </c>
      <c r="CW55" s="107">
        <f t="shared" si="51"/>
        <v>0</v>
      </c>
      <c r="CX55" s="107" t="str">
        <f t="shared" si="52"/>
        <v/>
      </c>
      <c r="CY55" s="107" t="str">
        <f t="shared" si="53"/>
        <v/>
      </c>
      <c r="CZ55" s="92" t="str">
        <f t="shared" si="54"/>
        <v/>
      </c>
      <c r="DA55" s="105" t="str">
        <f>IF(OR($B55=0,$B55=""),"",IF(AND($E$3="Nursery"),'Marks Entry Nursery'!AT54,IF(AND($E$3="LKG"),'Marks Entry LKG'!AT54,IF(AND($E$3="UKG"),'Marks Entry UKG'!AT54,""))))</f>
        <v/>
      </c>
      <c r="DB55" s="105" t="str">
        <f>IF(OR($B55=0,$B55=""),"",IF(AND($E$3="Nursery"),'Marks Entry Nursery'!AU54,IF(AND($E$3="LKG"),'Marks Entry LKG'!AU54,IF(AND($E$3="UKG"),'Marks Entry UKG'!AU54,""))))</f>
        <v/>
      </c>
      <c r="DC55" s="356" t="str">
        <f t="shared" si="55"/>
        <v/>
      </c>
      <c r="DD55" s="93" t="str">
        <f t="shared" si="56"/>
        <v/>
      </c>
      <c r="DE55" s="105" t="str">
        <f>IF(OR($B55=0,$B55=""),"",IF(AND($E$3="Nursery"),'Marks Entry Nursery'!AV54,IF(AND($E$3="LKG"),'Marks Entry LKG'!AV54,IF(AND($E$3="UKG"),'Marks Entry UKG'!AV54,""))))</f>
        <v/>
      </c>
      <c r="DF55" s="105" t="str">
        <f>IF(OR($B55=0,$B55=""),"",IF(AND($E$3="Nursery"),'Marks Entry Nursery'!AW54,IF(AND($E$3="LKG"),'Marks Entry LKG'!AW54,IF(AND($E$3="UKG"),'Marks Entry UKG'!AW54,""))))</f>
        <v/>
      </c>
      <c r="DG55" s="356" t="str">
        <f t="shared" si="57"/>
        <v/>
      </c>
      <c r="DH55" s="93" t="str">
        <f t="shared" si="58"/>
        <v/>
      </c>
      <c r="DI55" s="63" t="str">
        <f t="shared" si="59"/>
        <v/>
      </c>
      <c r="DJ55" s="358" t="str">
        <f t="shared" si="60"/>
        <v/>
      </c>
      <c r="DK55" s="67" t="str">
        <f t="shared" si="61"/>
        <v/>
      </c>
      <c r="DL55" s="68" t="str">
        <f t="shared" si="62"/>
        <v/>
      </c>
      <c r="DM55" s="386" t="str">
        <f>IFERROR(IF(B55="NSO","NSO",IF(OR(D55="",G55="",F55="",B55="",DI55=0),"",IF('Master sheet'!$D$14="Hindi","कक्षोंन्नति","Promoted"))),"")</f>
        <v/>
      </c>
      <c r="DN55" s="42" t="str">
        <f>IF(OR(B55=0,B55=""),"",IF(AND($E$3="Nursery"),'Marks Entry Nursery'!AX54,IF(AND($E$3="LKG"),'Marks Entry LKG'!AX54,IF(AND($E$3="UKG"),'Marks Entry UKG'!AX54,""))))</f>
        <v/>
      </c>
      <c r="DO55" s="42" t="str">
        <f>IF(OR(B55=0,B55=""),"",IF(AND($E$3="Nursery"),'Marks Entry Nursery'!AY54,IF(AND($E$3="LKG"),'Marks Entry LKG'!AY54,IF(AND($E$3="UKG"),'Marks Entry UKG'!AY54,""))))</f>
        <v/>
      </c>
      <c r="DP55" s="213" t="str">
        <f t="shared" si="63"/>
        <v/>
      </c>
      <c r="DQ55" s="43"/>
      <c r="DX55" s="44">
        <f>IF(AND($E$3="Nursery"),'Marks Entry Nursery'!I54,IF(AND($E$3="LKG"),'Marks Entry LKG'!I54,IF(AND($E$3="UKG"),'Marks Entry UKG'!I54,"")))</f>
        <v>0</v>
      </c>
    </row>
    <row r="56" spans="1:128" ht="18.95" customHeight="1">
      <c r="A56" s="56">
        <v>49</v>
      </c>
      <c r="B56" s="260" t="str">
        <f>IF(OR(DX56=0,DX56=""),"",IF(AND($E$3="Nursery"),'Marks Entry Nursery'!I55,IF(AND($E$3="LKG"),'Marks Entry LKG'!I55,IF(AND($E$3="UKG"),'Marks Entry UKG'!I55,""))))</f>
        <v/>
      </c>
      <c r="C56" s="57" t="str">
        <f>IF(OR($B56=0,$B56=""),"",IF(AND($E$3="Nursery"),'Marks Entry Nursery'!B55,IF(AND($E$3="LKG"),'Marks Entry LKG'!B55,IF(AND($E$3="UKG"),'Marks Entry UKG'!B55,""))))</f>
        <v/>
      </c>
      <c r="D56" s="57" t="str">
        <f>IF(OR($B56=0,$B56=""),"",IF(AND($E$3="Nursery"),'Marks Entry Nursery'!C55,IF(AND($E$3="LKG"),'Marks Entry LKG'!C55,IF(AND($E$3="UKG"),'Marks Entry UKG'!C55,""))))</f>
        <v/>
      </c>
      <c r="E56" s="401" t="str">
        <f>IF(OR(B56=0,B56=""),"",IF(AND($E$3="Nursery"),'Marks Entry Nursery'!E55,IF(AND($E$3="LKG"),'Marks Entry LKG'!E55,IF(AND($E$3="UKG"),'Marks Entry UKG'!E55,""))))</f>
        <v/>
      </c>
      <c r="F56" s="259" t="str">
        <f>IF(OR(B56=0,B56=""),"",IF(AND($E$3="Nursery"),'Marks Entry Nursery'!D55,IF(AND($E$3="LKG"),'Marks Entry LKG'!D55,IF(AND($E$3="UKG"),'Marks Entry UKG'!D55,""))))</f>
        <v/>
      </c>
      <c r="G56" s="406" t="str">
        <f>IF(OR($B56=0,$B56=""),"",IF(AND($E$3="Nursery"),'Marks Entry Nursery'!F55,IF(AND($E$3="LKG"),'Marks Entry LKG'!F55,IF(AND($E$3="UKG"),'Marks Entry UKG'!F55,""))))</f>
        <v/>
      </c>
      <c r="H56" s="406" t="str">
        <f>IF(OR($B56=0,$B56=""),"",IF(AND($E$3="Nursery"),'Marks Entry Nursery'!G55,IF(AND($E$3="LKG"),'Marks Entry LKG'!G55,IF(AND($E$3="UKG"),'Marks Entry UKG'!G55,""))))</f>
        <v/>
      </c>
      <c r="I56" s="406" t="str">
        <f>IF(OR($B56=0,$B56=""),"",IF(AND($E$3="Nursery"),'Marks Entry Nursery'!H55,IF(AND($E$3="LKG"),'Marks Entry LKG'!H55,IF(AND($E$3="UKG"),'Marks Entry UKG'!H55,""))))</f>
        <v/>
      </c>
      <c r="J56" s="228" t="str">
        <f>IF(OR($B56=0,$B56=""),"",IF(AND($E$3="Nursery"),'Marks Entry Nursery'!J55,IF(AND($E$3="LKG"),'Marks Entry LKG'!J55,IF(AND($E$3="UKG"),'Marks Entry UKG'!J55,""))))</f>
        <v/>
      </c>
      <c r="K56" s="228" t="str">
        <f>IF(OR($B56=0,$B56=""),"",IF(AND($E$3="Nursery"),'Marks Entry Nursery'!K55,IF(AND($E$3="LKG"),'Marks Entry LKG'!K55,IF(AND($E$3="UKG"),'Marks Entry UKG'!K55,""))))</f>
        <v/>
      </c>
      <c r="L56" s="105"/>
      <c r="M56" s="105"/>
      <c r="N56" s="105"/>
      <c r="O56" s="51"/>
      <c r="P56" s="105" t="str">
        <f>IF(OR($B56=0,$B56=""),"",IF(AND($E$3="Nursery"),'Marks Entry Nursery'!O55,IF(AND($E$3="LKG"),'Marks Entry LKG'!O55,IF(AND($E$3="UKG"),'Marks Entry UKG'!O55,""))))</f>
        <v/>
      </c>
      <c r="Q56" s="105" t="str">
        <f>IF(OR($B56=0,$B56=""),"",IF(AND($E$3="Nursery"),'Marks Entry Nursery'!P55,IF(AND($E$3="LKG"),'Marks Entry LKG'!P55,IF(AND($E$3="UKG"),'Marks Entry UKG'!P55,""))))</f>
        <v/>
      </c>
      <c r="R56" s="54" t="str">
        <f t="shared" si="0"/>
        <v/>
      </c>
      <c r="S56" s="51">
        <f t="shared" si="1"/>
        <v>0</v>
      </c>
      <c r="T56" s="105" t="str">
        <f>IF(OR($B56=0,$B56=""),"",IF(AND($E$3="Nursery"),'Marks Entry Nursery'!Q55,IF(AND($E$3="LKG"),'Marks Entry LKG'!Q55,IF(AND($E$3="UKG"),'Marks Entry UKG'!Q55,""))))</f>
        <v/>
      </c>
      <c r="U56" s="105" t="str">
        <f>IF(OR($B56=0,$B56=""),"",IF(AND($E$3="Nursery"),'Marks Entry Nursery'!R55,IF(AND($E$3="LKG"),'Marks Entry LKG'!R55,IF(AND($E$3="UKG"),'Marks Entry UKG'!R55,""))))</f>
        <v/>
      </c>
      <c r="V56" s="55" t="str">
        <f t="shared" si="2"/>
        <v/>
      </c>
      <c r="W56" s="51" t="str">
        <f t="shared" si="3"/>
        <v/>
      </c>
      <c r="X56" s="89">
        <f t="shared" si="4"/>
        <v>0</v>
      </c>
      <c r="Y56" s="89" t="str">
        <f t="shared" si="5"/>
        <v/>
      </c>
      <c r="Z56" s="89" t="str">
        <f t="shared" si="6"/>
        <v/>
      </c>
      <c r="AA56" s="89" t="str">
        <f t="shared" si="7"/>
        <v/>
      </c>
      <c r="AB56" s="89" t="str">
        <f t="shared" si="8"/>
        <v/>
      </c>
      <c r="AC56" s="93" t="str">
        <f t="shared" si="9"/>
        <v/>
      </c>
      <c r="AD56" s="105"/>
      <c r="AE56" s="105"/>
      <c r="AF56" s="105"/>
      <c r="AG56" s="51"/>
      <c r="AH56" s="105" t="str">
        <f>IF(OR($B56=0,$B56=""),"",IF(AND($E$3="Nursery"),'Marks Entry Nursery'!V55,IF(AND($E$3="LKG"),'Marks Entry LKG'!V55,IF(AND($E$3="UKG"),'Marks Entry UKG'!V55,""))))</f>
        <v/>
      </c>
      <c r="AI56" s="105" t="str">
        <f>IF(OR($B56=0,$B56=""),"",IF(AND($E$3="Nursery"),'Marks Entry Nursery'!W55,IF(AND($E$3="LKG"),'Marks Entry LKG'!W55,IF(AND($E$3="UKG"),'Marks Entry UKG'!W55,""))))</f>
        <v/>
      </c>
      <c r="AJ56" s="54" t="str">
        <f t="shared" si="10"/>
        <v/>
      </c>
      <c r="AK56" s="51">
        <f t="shared" si="11"/>
        <v>0</v>
      </c>
      <c r="AL56" s="105" t="str">
        <f>IF(OR($B56=0,$B56=""),"",IF(AND($E$3="Nursery"),'Marks Entry Nursery'!X55,IF(AND($E$3="LKG"),'Marks Entry LKG'!X55,IF(AND($E$3="UKG"),'Marks Entry UKG'!X55,""))))</f>
        <v/>
      </c>
      <c r="AM56" s="105" t="str">
        <f>IF(OR($B56=0,$B56=""),"",IF(AND($E$3="Nursery"),'Marks Entry Nursery'!Y55,IF(AND($E$3="LKG"),'Marks Entry LKG'!Y55,IF(AND($E$3="UKG"),'Marks Entry UKG'!Y55,""))))</f>
        <v/>
      </c>
      <c r="AN56" s="55" t="str">
        <f t="shared" si="12"/>
        <v/>
      </c>
      <c r="AO56" s="51" t="str">
        <f t="shared" si="13"/>
        <v/>
      </c>
      <c r="AP56" s="89">
        <f t="shared" si="14"/>
        <v>0</v>
      </c>
      <c r="AQ56" s="89" t="str">
        <f t="shared" si="15"/>
        <v/>
      </c>
      <c r="AR56" s="89" t="str">
        <f t="shared" si="16"/>
        <v/>
      </c>
      <c r="AS56" s="89" t="str">
        <f t="shared" si="17"/>
        <v/>
      </c>
      <c r="AT56" s="89" t="str">
        <f t="shared" si="18"/>
        <v/>
      </c>
      <c r="AU56" s="93" t="str">
        <f t="shared" si="19"/>
        <v/>
      </c>
      <c r="AV56" s="105"/>
      <c r="AW56" s="105"/>
      <c r="AX56" s="105"/>
      <c r="AY56" s="51"/>
      <c r="AZ56" s="105" t="str">
        <f>IF(OR($B56=0,$B56=""),"",IF(AND($E$3="Nursery"),'Marks Entry Nursery'!AC55,IF(AND($E$3="LKG"),'Marks Entry LKG'!AC55,IF(AND($E$3="UKG"),'Marks Entry UKG'!AC55,""))))</f>
        <v/>
      </c>
      <c r="BA56" s="105" t="str">
        <f>IF(OR($B56=0,$B56=""),"",IF(AND($E$3="Nursery"),'Marks Entry Nursery'!AD55,IF(AND($E$3="LKG"),'Marks Entry LKG'!AD55,IF(AND($E$3="UKG"),'Marks Entry UKG'!AD55,""))))</f>
        <v/>
      </c>
      <c r="BB56" s="54" t="str">
        <f t="shared" si="20"/>
        <v/>
      </c>
      <c r="BC56" s="51">
        <f t="shared" si="21"/>
        <v>0</v>
      </c>
      <c r="BD56" s="105" t="str">
        <f>IF(OR($B56=0,$B56=""),"",IF(AND($E$3="Nursery"),'Marks Entry Nursery'!AE55,IF(AND($E$3="LKG"),'Marks Entry LKG'!AE55,IF(AND($E$3="UKG"),'Marks Entry UKG'!AE55,""))))</f>
        <v/>
      </c>
      <c r="BE56" s="105" t="str">
        <f>IF(OR($B56=0,$B56=""),"",IF(AND($E$3="Nursery"),'Marks Entry Nursery'!AF55,IF(AND($E$3="LKG"),'Marks Entry LKG'!AF55,IF(AND($E$3="UKG"),'Marks Entry UKG'!AF55,""))))</f>
        <v/>
      </c>
      <c r="BF56" s="55" t="str">
        <f t="shared" si="22"/>
        <v/>
      </c>
      <c r="BG56" s="51" t="str">
        <f t="shared" si="23"/>
        <v/>
      </c>
      <c r="BH56" s="89">
        <f t="shared" si="24"/>
        <v>0</v>
      </c>
      <c r="BI56" s="89" t="str">
        <f t="shared" si="25"/>
        <v/>
      </c>
      <c r="BJ56" s="89" t="str">
        <f t="shared" si="26"/>
        <v/>
      </c>
      <c r="BK56" s="89" t="str">
        <f t="shared" si="27"/>
        <v/>
      </c>
      <c r="BL56" s="89" t="str">
        <f t="shared" si="28"/>
        <v/>
      </c>
      <c r="BM56" s="93" t="str">
        <f t="shared" si="29"/>
        <v/>
      </c>
      <c r="BN56" s="105"/>
      <c r="BO56" s="105"/>
      <c r="BP56" s="105"/>
      <c r="BQ56" s="51"/>
      <c r="BR56" s="105" t="str">
        <f>IF(OR($B56=0,$B56=""),"",IF(AND($E$3="Nursery"),'Marks Entry Nursery'!AJ55,IF(AND($E$3="LKG"),'Marks Entry LKG'!AJ55,IF(AND($E$3="UKG"),'Marks Entry UKG'!AJ55,""))))</f>
        <v/>
      </c>
      <c r="BS56" s="105" t="str">
        <f>IF(OR($B56=0,$B56=""),"",IF(AND($E$3="Nursery"),'Marks Entry Nursery'!AK55,IF(AND($E$3="LKG"),'Marks Entry LKG'!AK55,IF(AND($E$3="UKG"),'Marks Entry UKG'!AK55,""))))</f>
        <v/>
      </c>
      <c r="BT56" s="54" t="str">
        <f t="shared" si="30"/>
        <v/>
      </c>
      <c r="BU56" s="51">
        <f t="shared" si="31"/>
        <v>0</v>
      </c>
      <c r="BV56" s="105" t="str">
        <f>IF(OR($B56=0,$B56=""),"",IF(AND($E$3="Nursery"),'Marks Entry Nursery'!AL55,IF(AND($E$3="LKG"),'Marks Entry LKG'!AL55,IF(AND($E$3="UKG"),'Marks Entry UKG'!AL55,""))))</f>
        <v/>
      </c>
      <c r="BW56" s="105" t="str">
        <f>IF(OR($B56=0,$B56=""),"",IF(AND($E$3="Nursery"),'Marks Entry Nursery'!AM55,IF(AND($E$3="LKG"),'Marks Entry LKG'!AM55,IF(AND($E$3="UKG"),'Marks Entry UKG'!AM55,""))))</f>
        <v/>
      </c>
      <c r="BX56" s="55" t="str">
        <f t="shared" si="32"/>
        <v/>
      </c>
      <c r="BY56" s="51" t="str">
        <f t="shared" si="33"/>
        <v/>
      </c>
      <c r="BZ56" s="89">
        <f t="shared" si="34"/>
        <v>0</v>
      </c>
      <c r="CA56" s="89" t="str">
        <f t="shared" si="35"/>
        <v/>
      </c>
      <c r="CB56" s="89" t="str">
        <f t="shared" si="36"/>
        <v/>
      </c>
      <c r="CC56" s="89" t="str">
        <f t="shared" si="37"/>
        <v/>
      </c>
      <c r="CD56" s="89" t="str">
        <f t="shared" si="38"/>
        <v/>
      </c>
      <c r="CE56" s="93" t="str">
        <f t="shared" si="39"/>
        <v/>
      </c>
      <c r="CF56" s="105" t="str">
        <f>IF(OR($B56=0,$B56=""),"",IF(AND($E$3="Nursery"),'Marks Entry Nursery'!AN55,IF(AND($E$3="LKG"),'Marks Entry LKG'!AN55,IF(AND($E$3="UKG"),'Marks Entry UKG'!AN55,""))))</f>
        <v/>
      </c>
      <c r="CG56" s="105" t="str">
        <f>IF(OR($B56=0,$B56=""),"",IF(AND($E$3="Nursery"),'Marks Entry Nursery'!AO55,IF(AND($E$3="LKG"),'Marks Entry LKG'!AO55,IF(AND($E$3="UKG"),'Marks Entry UKG'!AO55,""))))</f>
        <v/>
      </c>
      <c r="CH56" s="106" t="str">
        <f t="shared" si="40"/>
        <v/>
      </c>
      <c r="CI56" s="107">
        <f t="shared" si="41"/>
        <v>0</v>
      </c>
      <c r="CJ56" s="107" t="str">
        <f t="shared" si="42"/>
        <v/>
      </c>
      <c r="CK56" s="107" t="str">
        <f t="shared" si="43"/>
        <v/>
      </c>
      <c r="CL56" s="92" t="str">
        <f t="shared" si="44"/>
        <v/>
      </c>
      <c r="CM56" s="105" t="str">
        <f>IF(OR($B56=0,$B56=""),"",IF(AND($E$3="Nursery"),'Marks Entry Nursery'!AP55,IF(AND($E$3="LKG"),'Marks Entry LKG'!AP55,IF(AND($E$3="UKG"),'Marks Entry UKG'!AP55,""))))</f>
        <v/>
      </c>
      <c r="CN56" s="105" t="str">
        <f>IF(OR($B56=0,$B56=""),"",IF(AND($E$3="Nursery"),'Marks Entry Nursery'!AQ55,IF(AND($E$3="LKG"),'Marks Entry LKG'!AQ55,IF(AND($E$3="UKG"),'Marks Entry UKG'!AQ55,""))))</f>
        <v/>
      </c>
      <c r="CO56" s="106" t="str">
        <f t="shared" si="45"/>
        <v/>
      </c>
      <c r="CP56" s="107">
        <f t="shared" si="46"/>
        <v>0</v>
      </c>
      <c r="CQ56" s="107" t="str">
        <f t="shared" si="47"/>
        <v/>
      </c>
      <c r="CR56" s="107" t="str">
        <f t="shared" si="48"/>
        <v/>
      </c>
      <c r="CS56" s="92" t="str">
        <f t="shared" si="49"/>
        <v/>
      </c>
      <c r="CT56" s="105" t="str">
        <f>IF(OR($B56=0,$B56=""),"",IF(AND($E$3="Nursery"),'Marks Entry Nursery'!AR55,IF(AND($E$3="LKG"),'Marks Entry LKG'!AR55,IF(AND($E$3="UKG"),'Marks Entry UKG'!AR55,""))))</f>
        <v/>
      </c>
      <c r="CU56" s="105" t="str">
        <f>IF(OR($B56=0,$B56=""),"",IF(AND($E$3="Nursery"),'Marks Entry Nursery'!AS55,IF(AND($E$3="LKG"),'Marks Entry LKG'!AS55,IF(AND($E$3="UKG"),'Marks Entry UKG'!AS55,""))))</f>
        <v/>
      </c>
      <c r="CV56" s="106" t="str">
        <f t="shared" si="50"/>
        <v/>
      </c>
      <c r="CW56" s="107">
        <f t="shared" si="51"/>
        <v>0</v>
      </c>
      <c r="CX56" s="107" t="str">
        <f t="shared" si="52"/>
        <v/>
      </c>
      <c r="CY56" s="107" t="str">
        <f t="shared" si="53"/>
        <v/>
      </c>
      <c r="CZ56" s="92" t="str">
        <f t="shared" si="54"/>
        <v/>
      </c>
      <c r="DA56" s="105" t="str">
        <f>IF(OR($B56=0,$B56=""),"",IF(AND($E$3="Nursery"),'Marks Entry Nursery'!AT55,IF(AND($E$3="LKG"),'Marks Entry LKG'!AT55,IF(AND($E$3="UKG"),'Marks Entry UKG'!AT55,""))))</f>
        <v/>
      </c>
      <c r="DB56" s="105" t="str">
        <f>IF(OR($B56=0,$B56=""),"",IF(AND($E$3="Nursery"),'Marks Entry Nursery'!AU55,IF(AND($E$3="LKG"),'Marks Entry LKG'!AU55,IF(AND($E$3="UKG"),'Marks Entry UKG'!AU55,""))))</f>
        <v/>
      </c>
      <c r="DC56" s="356" t="str">
        <f t="shared" si="55"/>
        <v/>
      </c>
      <c r="DD56" s="93" t="str">
        <f t="shared" si="56"/>
        <v/>
      </c>
      <c r="DE56" s="105" t="str">
        <f>IF(OR($B56=0,$B56=""),"",IF(AND($E$3="Nursery"),'Marks Entry Nursery'!AV55,IF(AND($E$3="LKG"),'Marks Entry LKG'!AV55,IF(AND($E$3="UKG"),'Marks Entry UKG'!AV55,""))))</f>
        <v/>
      </c>
      <c r="DF56" s="105" t="str">
        <f>IF(OR($B56=0,$B56=""),"",IF(AND($E$3="Nursery"),'Marks Entry Nursery'!AW55,IF(AND($E$3="LKG"),'Marks Entry LKG'!AW55,IF(AND($E$3="UKG"),'Marks Entry UKG'!AW55,""))))</f>
        <v/>
      </c>
      <c r="DG56" s="356" t="str">
        <f t="shared" si="57"/>
        <v/>
      </c>
      <c r="DH56" s="93" t="str">
        <f t="shared" si="58"/>
        <v/>
      </c>
      <c r="DI56" s="63" t="str">
        <f t="shared" si="59"/>
        <v/>
      </c>
      <c r="DJ56" s="358" t="str">
        <f t="shared" si="60"/>
        <v/>
      </c>
      <c r="DK56" s="67" t="str">
        <f t="shared" si="61"/>
        <v/>
      </c>
      <c r="DL56" s="68" t="str">
        <f t="shared" si="62"/>
        <v/>
      </c>
      <c r="DM56" s="386" t="str">
        <f>IFERROR(IF(B56="NSO","NSO",IF(OR(D56="",G56="",F56="",B56="",DI56=0),"",IF('Master sheet'!$D$14="Hindi","कक्षोंन्नति","Promoted"))),"")</f>
        <v/>
      </c>
      <c r="DN56" s="42" t="str">
        <f>IF(OR(B56=0,B56=""),"",IF(AND($E$3="Nursery"),'Marks Entry Nursery'!AX55,IF(AND($E$3="LKG"),'Marks Entry LKG'!AX55,IF(AND($E$3="UKG"),'Marks Entry UKG'!AX55,""))))</f>
        <v/>
      </c>
      <c r="DO56" s="42" t="str">
        <f>IF(OR(B56=0,B56=""),"",IF(AND($E$3="Nursery"),'Marks Entry Nursery'!AY55,IF(AND($E$3="LKG"),'Marks Entry LKG'!AY55,IF(AND($E$3="UKG"),'Marks Entry UKG'!AY55,""))))</f>
        <v/>
      </c>
      <c r="DP56" s="213" t="str">
        <f t="shared" si="63"/>
        <v/>
      </c>
      <c r="DQ56" s="43"/>
      <c r="DX56" s="44">
        <f>IF(AND($E$3="Nursery"),'Marks Entry Nursery'!I55,IF(AND($E$3="LKG"),'Marks Entry LKG'!I55,IF(AND($E$3="UKG"),'Marks Entry UKG'!I55,"")))</f>
        <v>0</v>
      </c>
    </row>
    <row r="57" spans="1:128" ht="18.95" customHeight="1">
      <c r="A57" s="56">
        <v>50</v>
      </c>
      <c r="B57" s="260" t="str">
        <f>IF(OR(DX57=0,DX57=""),"",IF(AND($E$3="Nursery"),'Marks Entry Nursery'!I56,IF(AND($E$3="LKG"),'Marks Entry LKG'!I56,IF(AND($E$3="UKG"),'Marks Entry UKG'!I56,""))))</f>
        <v/>
      </c>
      <c r="C57" s="57" t="str">
        <f>IF(OR($B57=0,$B57=""),"",IF(AND($E$3="Nursery"),'Marks Entry Nursery'!B56,IF(AND($E$3="LKG"),'Marks Entry LKG'!B56,IF(AND($E$3="UKG"),'Marks Entry UKG'!B56,""))))</f>
        <v/>
      </c>
      <c r="D57" s="57" t="str">
        <f>IF(OR($B57=0,$B57=""),"",IF(AND($E$3="Nursery"),'Marks Entry Nursery'!C56,IF(AND($E$3="LKG"),'Marks Entry LKG'!C56,IF(AND($E$3="UKG"),'Marks Entry UKG'!C56,""))))</f>
        <v/>
      </c>
      <c r="E57" s="401" t="str">
        <f>IF(OR(B57=0,B57=""),"",IF(AND($E$3="Nursery"),'Marks Entry Nursery'!E56,IF(AND($E$3="LKG"),'Marks Entry LKG'!E56,IF(AND($E$3="UKG"),'Marks Entry UKG'!E56,""))))</f>
        <v/>
      </c>
      <c r="F57" s="259" t="str">
        <f>IF(OR(B57=0,B57=""),"",IF(AND($E$3="Nursery"),'Marks Entry Nursery'!D56,IF(AND($E$3="LKG"),'Marks Entry LKG'!D56,IF(AND($E$3="UKG"),'Marks Entry UKG'!D56,""))))</f>
        <v/>
      </c>
      <c r="G57" s="406" t="str">
        <f>IF(OR($B57=0,$B57=""),"",IF(AND($E$3="Nursery"),'Marks Entry Nursery'!F56,IF(AND($E$3="LKG"),'Marks Entry LKG'!F56,IF(AND($E$3="UKG"),'Marks Entry UKG'!F56,""))))</f>
        <v/>
      </c>
      <c r="H57" s="406" t="str">
        <f>IF(OR($B57=0,$B57=""),"",IF(AND($E$3="Nursery"),'Marks Entry Nursery'!G56,IF(AND($E$3="LKG"),'Marks Entry LKG'!G56,IF(AND($E$3="UKG"),'Marks Entry UKG'!G56,""))))</f>
        <v/>
      </c>
      <c r="I57" s="406" t="str">
        <f>IF(OR($B57=0,$B57=""),"",IF(AND($E$3="Nursery"),'Marks Entry Nursery'!H56,IF(AND($E$3="LKG"),'Marks Entry LKG'!H56,IF(AND($E$3="UKG"),'Marks Entry UKG'!H56,""))))</f>
        <v/>
      </c>
      <c r="J57" s="228" t="str">
        <f>IF(OR($B57=0,$B57=""),"",IF(AND($E$3="Nursery"),'Marks Entry Nursery'!J56,IF(AND($E$3="LKG"),'Marks Entry LKG'!J56,IF(AND($E$3="UKG"),'Marks Entry UKG'!J56,""))))</f>
        <v/>
      </c>
      <c r="K57" s="228" t="str">
        <f>IF(OR($B57=0,$B57=""),"",IF(AND($E$3="Nursery"),'Marks Entry Nursery'!K56,IF(AND($E$3="LKG"),'Marks Entry LKG'!K56,IF(AND($E$3="UKG"),'Marks Entry UKG'!K56,""))))</f>
        <v/>
      </c>
      <c r="L57" s="105"/>
      <c r="M57" s="105"/>
      <c r="N57" s="105"/>
      <c r="O57" s="51"/>
      <c r="P57" s="105" t="str">
        <f>IF(OR($B57=0,$B57=""),"",IF(AND($E$3="Nursery"),'Marks Entry Nursery'!O56,IF(AND($E$3="LKG"),'Marks Entry LKG'!O56,IF(AND($E$3="UKG"),'Marks Entry UKG'!O56,""))))</f>
        <v/>
      </c>
      <c r="Q57" s="105" t="str">
        <f>IF(OR($B57=0,$B57=""),"",IF(AND($E$3="Nursery"),'Marks Entry Nursery'!P56,IF(AND($E$3="LKG"),'Marks Entry LKG'!P56,IF(AND($E$3="UKG"),'Marks Entry UKG'!P56,""))))</f>
        <v/>
      </c>
      <c r="R57" s="54" t="str">
        <f t="shared" si="0"/>
        <v/>
      </c>
      <c r="S57" s="51">
        <f t="shared" si="1"/>
        <v>0</v>
      </c>
      <c r="T57" s="105" t="str">
        <f>IF(OR($B57=0,$B57=""),"",IF(AND($E$3="Nursery"),'Marks Entry Nursery'!Q56,IF(AND($E$3="LKG"),'Marks Entry LKG'!Q56,IF(AND($E$3="UKG"),'Marks Entry UKG'!Q56,""))))</f>
        <v/>
      </c>
      <c r="U57" s="105" t="str">
        <f>IF(OR($B57=0,$B57=""),"",IF(AND($E$3="Nursery"),'Marks Entry Nursery'!R56,IF(AND($E$3="LKG"),'Marks Entry LKG'!R56,IF(AND($E$3="UKG"),'Marks Entry UKG'!R56,""))))</f>
        <v/>
      </c>
      <c r="V57" s="55" t="str">
        <f t="shared" si="2"/>
        <v/>
      </c>
      <c r="W57" s="51" t="str">
        <f t="shared" si="3"/>
        <v/>
      </c>
      <c r="X57" s="89">
        <f t="shared" si="4"/>
        <v>0</v>
      </c>
      <c r="Y57" s="89" t="str">
        <f t="shared" si="5"/>
        <v/>
      </c>
      <c r="Z57" s="89" t="str">
        <f t="shared" si="6"/>
        <v/>
      </c>
      <c r="AA57" s="89" t="str">
        <f t="shared" si="7"/>
        <v/>
      </c>
      <c r="AB57" s="89" t="str">
        <f t="shared" si="8"/>
        <v/>
      </c>
      <c r="AC57" s="93" t="str">
        <f t="shared" si="9"/>
        <v/>
      </c>
      <c r="AD57" s="105"/>
      <c r="AE57" s="105"/>
      <c r="AF57" s="105"/>
      <c r="AG57" s="51"/>
      <c r="AH57" s="105" t="str">
        <f>IF(OR($B57=0,$B57=""),"",IF(AND($E$3="Nursery"),'Marks Entry Nursery'!V56,IF(AND($E$3="LKG"),'Marks Entry LKG'!V56,IF(AND($E$3="UKG"),'Marks Entry UKG'!V56,""))))</f>
        <v/>
      </c>
      <c r="AI57" s="105" t="str">
        <f>IF(OR($B57=0,$B57=""),"",IF(AND($E$3="Nursery"),'Marks Entry Nursery'!W56,IF(AND($E$3="LKG"),'Marks Entry LKG'!W56,IF(AND($E$3="UKG"),'Marks Entry UKG'!W56,""))))</f>
        <v/>
      </c>
      <c r="AJ57" s="54" t="str">
        <f t="shared" si="10"/>
        <v/>
      </c>
      <c r="AK57" s="51">
        <f t="shared" si="11"/>
        <v>0</v>
      </c>
      <c r="AL57" s="105" t="str">
        <f>IF(OR($B57=0,$B57=""),"",IF(AND($E$3="Nursery"),'Marks Entry Nursery'!X56,IF(AND($E$3="LKG"),'Marks Entry LKG'!X56,IF(AND($E$3="UKG"),'Marks Entry UKG'!X56,""))))</f>
        <v/>
      </c>
      <c r="AM57" s="105" t="str">
        <f>IF(OR($B57=0,$B57=""),"",IF(AND($E$3="Nursery"),'Marks Entry Nursery'!Y56,IF(AND($E$3="LKG"),'Marks Entry LKG'!Y56,IF(AND($E$3="UKG"),'Marks Entry UKG'!Y56,""))))</f>
        <v/>
      </c>
      <c r="AN57" s="55" t="str">
        <f t="shared" si="12"/>
        <v/>
      </c>
      <c r="AO57" s="51" t="str">
        <f t="shared" si="13"/>
        <v/>
      </c>
      <c r="AP57" s="89">
        <f t="shared" si="14"/>
        <v>0</v>
      </c>
      <c r="AQ57" s="89" t="str">
        <f t="shared" si="15"/>
        <v/>
      </c>
      <c r="AR57" s="89" t="str">
        <f t="shared" si="16"/>
        <v/>
      </c>
      <c r="AS57" s="89" t="str">
        <f t="shared" si="17"/>
        <v/>
      </c>
      <c r="AT57" s="89" t="str">
        <f t="shared" si="18"/>
        <v/>
      </c>
      <c r="AU57" s="93" t="str">
        <f t="shared" si="19"/>
        <v/>
      </c>
      <c r="AV57" s="105"/>
      <c r="AW57" s="105"/>
      <c r="AX57" s="105"/>
      <c r="AY57" s="51"/>
      <c r="AZ57" s="105" t="str">
        <f>IF(OR($B57=0,$B57=""),"",IF(AND($E$3="Nursery"),'Marks Entry Nursery'!AC56,IF(AND($E$3="LKG"),'Marks Entry LKG'!AC56,IF(AND($E$3="UKG"),'Marks Entry UKG'!AC56,""))))</f>
        <v/>
      </c>
      <c r="BA57" s="105" t="str">
        <f>IF(OR($B57=0,$B57=""),"",IF(AND($E$3="Nursery"),'Marks Entry Nursery'!AD56,IF(AND($E$3="LKG"),'Marks Entry LKG'!AD56,IF(AND($E$3="UKG"),'Marks Entry UKG'!AD56,""))))</f>
        <v/>
      </c>
      <c r="BB57" s="54" t="str">
        <f t="shared" si="20"/>
        <v/>
      </c>
      <c r="BC57" s="51">
        <f t="shared" si="21"/>
        <v>0</v>
      </c>
      <c r="BD57" s="105" t="str">
        <f>IF(OR($B57=0,$B57=""),"",IF(AND($E$3="Nursery"),'Marks Entry Nursery'!AE56,IF(AND($E$3="LKG"),'Marks Entry LKG'!AE56,IF(AND($E$3="UKG"),'Marks Entry UKG'!AE56,""))))</f>
        <v/>
      </c>
      <c r="BE57" s="105" t="str">
        <f>IF(OR($B57=0,$B57=""),"",IF(AND($E$3="Nursery"),'Marks Entry Nursery'!AF56,IF(AND($E$3="LKG"),'Marks Entry LKG'!AF56,IF(AND($E$3="UKG"),'Marks Entry UKG'!AF56,""))))</f>
        <v/>
      </c>
      <c r="BF57" s="55" t="str">
        <f t="shared" si="22"/>
        <v/>
      </c>
      <c r="BG57" s="51" t="str">
        <f t="shared" si="23"/>
        <v/>
      </c>
      <c r="BH57" s="89">
        <f t="shared" si="24"/>
        <v>0</v>
      </c>
      <c r="BI57" s="89" t="str">
        <f t="shared" si="25"/>
        <v/>
      </c>
      <c r="BJ57" s="89" t="str">
        <f t="shared" si="26"/>
        <v/>
      </c>
      <c r="BK57" s="89" t="str">
        <f t="shared" si="27"/>
        <v/>
      </c>
      <c r="BL57" s="89" t="str">
        <f t="shared" si="28"/>
        <v/>
      </c>
      <c r="BM57" s="93" t="str">
        <f t="shared" si="29"/>
        <v/>
      </c>
      <c r="BN57" s="105"/>
      <c r="BO57" s="105"/>
      <c r="BP57" s="105"/>
      <c r="BQ57" s="51"/>
      <c r="BR57" s="105" t="str">
        <f>IF(OR($B57=0,$B57=""),"",IF(AND($E$3="Nursery"),'Marks Entry Nursery'!AJ56,IF(AND($E$3="LKG"),'Marks Entry LKG'!AJ56,IF(AND($E$3="UKG"),'Marks Entry UKG'!AJ56,""))))</f>
        <v/>
      </c>
      <c r="BS57" s="105" t="str">
        <f>IF(OR($B57=0,$B57=""),"",IF(AND($E$3="Nursery"),'Marks Entry Nursery'!AK56,IF(AND($E$3="LKG"),'Marks Entry LKG'!AK56,IF(AND($E$3="UKG"),'Marks Entry UKG'!AK56,""))))</f>
        <v/>
      </c>
      <c r="BT57" s="54" t="str">
        <f t="shared" si="30"/>
        <v/>
      </c>
      <c r="BU57" s="51">
        <f t="shared" si="31"/>
        <v>0</v>
      </c>
      <c r="BV57" s="105" t="str">
        <f>IF(OR($B57=0,$B57=""),"",IF(AND($E$3="Nursery"),'Marks Entry Nursery'!AL56,IF(AND($E$3="LKG"),'Marks Entry LKG'!AL56,IF(AND($E$3="UKG"),'Marks Entry UKG'!AL56,""))))</f>
        <v/>
      </c>
      <c r="BW57" s="105" t="str">
        <f>IF(OR($B57=0,$B57=""),"",IF(AND($E$3="Nursery"),'Marks Entry Nursery'!AM56,IF(AND($E$3="LKG"),'Marks Entry LKG'!AM56,IF(AND($E$3="UKG"),'Marks Entry UKG'!AM56,""))))</f>
        <v/>
      </c>
      <c r="BX57" s="55" t="str">
        <f t="shared" si="32"/>
        <v/>
      </c>
      <c r="BY57" s="51" t="str">
        <f t="shared" si="33"/>
        <v/>
      </c>
      <c r="BZ57" s="89">
        <f t="shared" si="34"/>
        <v>0</v>
      </c>
      <c r="CA57" s="89" t="str">
        <f t="shared" si="35"/>
        <v/>
      </c>
      <c r="CB57" s="89" t="str">
        <f t="shared" si="36"/>
        <v/>
      </c>
      <c r="CC57" s="89" t="str">
        <f t="shared" si="37"/>
        <v/>
      </c>
      <c r="CD57" s="89" t="str">
        <f t="shared" si="38"/>
        <v/>
      </c>
      <c r="CE57" s="93" t="str">
        <f t="shared" si="39"/>
        <v/>
      </c>
      <c r="CF57" s="105" t="str">
        <f>IF(OR($B57=0,$B57=""),"",IF(AND($E$3="Nursery"),'Marks Entry Nursery'!AN56,IF(AND($E$3="LKG"),'Marks Entry LKG'!AN56,IF(AND($E$3="UKG"),'Marks Entry UKG'!AN56,""))))</f>
        <v/>
      </c>
      <c r="CG57" s="105" t="str">
        <f>IF(OR($B57=0,$B57=""),"",IF(AND($E$3="Nursery"),'Marks Entry Nursery'!AO56,IF(AND($E$3="LKG"),'Marks Entry LKG'!AO56,IF(AND($E$3="UKG"),'Marks Entry UKG'!AO56,""))))</f>
        <v/>
      </c>
      <c r="CH57" s="106" t="str">
        <f t="shared" si="40"/>
        <v/>
      </c>
      <c r="CI57" s="107">
        <f t="shared" si="41"/>
        <v>0</v>
      </c>
      <c r="CJ57" s="107" t="str">
        <f t="shared" si="42"/>
        <v/>
      </c>
      <c r="CK57" s="107" t="str">
        <f t="shared" si="43"/>
        <v/>
      </c>
      <c r="CL57" s="92" t="str">
        <f t="shared" si="44"/>
        <v/>
      </c>
      <c r="CM57" s="105" t="str">
        <f>IF(OR($B57=0,$B57=""),"",IF(AND($E$3="Nursery"),'Marks Entry Nursery'!AP56,IF(AND($E$3="LKG"),'Marks Entry LKG'!AP56,IF(AND($E$3="UKG"),'Marks Entry UKG'!AP56,""))))</f>
        <v/>
      </c>
      <c r="CN57" s="105" t="str">
        <f>IF(OR($B57=0,$B57=""),"",IF(AND($E$3="Nursery"),'Marks Entry Nursery'!AQ56,IF(AND($E$3="LKG"),'Marks Entry LKG'!AQ56,IF(AND($E$3="UKG"),'Marks Entry UKG'!AQ56,""))))</f>
        <v/>
      </c>
      <c r="CO57" s="106" t="str">
        <f t="shared" si="45"/>
        <v/>
      </c>
      <c r="CP57" s="107">
        <f t="shared" si="46"/>
        <v>0</v>
      </c>
      <c r="CQ57" s="107" t="str">
        <f t="shared" si="47"/>
        <v/>
      </c>
      <c r="CR57" s="107" t="str">
        <f t="shared" si="48"/>
        <v/>
      </c>
      <c r="CS57" s="92" t="str">
        <f t="shared" si="49"/>
        <v/>
      </c>
      <c r="CT57" s="105" t="str">
        <f>IF(OR($B57=0,$B57=""),"",IF(AND($E$3="Nursery"),'Marks Entry Nursery'!AR56,IF(AND($E$3="LKG"),'Marks Entry LKG'!AR56,IF(AND($E$3="UKG"),'Marks Entry UKG'!AR56,""))))</f>
        <v/>
      </c>
      <c r="CU57" s="105" t="str">
        <f>IF(OR($B57=0,$B57=""),"",IF(AND($E$3="Nursery"),'Marks Entry Nursery'!AS56,IF(AND($E$3="LKG"),'Marks Entry LKG'!AS56,IF(AND($E$3="UKG"),'Marks Entry UKG'!AS56,""))))</f>
        <v/>
      </c>
      <c r="CV57" s="106" t="str">
        <f t="shared" si="50"/>
        <v/>
      </c>
      <c r="CW57" s="107">
        <f t="shared" si="51"/>
        <v>0</v>
      </c>
      <c r="CX57" s="107" t="str">
        <f t="shared" si="52"/>
        <v/>
      </c>
      <c r="CY57" s="107" t="str">
        <f t="shared" si="53"/>
        <v/>
      </c>
      <c r="CZ57" s="92" t="str">
        <f t="shared" si="54"/>
        <v/>
      </c>
      <c r="DA57" s="105" t="str">
        <f>IF(OR($B57=0,$B57=""),"",IF(AND($E$3="Nursery"),'Marks Entry Nursery'!AT56,IF(AND($E$3="LKG"),'Marks Entry LKG'!AT56,IF(AND($E$3="UKG"),'Marks Entry UKG'!AT56,""))))</f>
        <v/>
      </c>
      <c r="DB57" s="105" t="str">
        <f>IF(OR($B57=0,$B57=""),"",IF(AND($E$3="Nursery"),'Marks Entry Nursery'!AU56,IF(AND($E$3="LKG"),'Marks Entry LKG'!AU56,IF(AND($E$3="UKG"),'Marks Entry UKG'!AU56,""))))</f>
        <v/>
      </c>
      <c r="DC57" s="356" t="str">
        <f t="shared" si="55"/>
        <v/>
      </c>
      <c r="DD57" s="93" t="str">
        <f t="shared" si="56"/>
        <v/>
      </c>
      <c r="DE57" s="105" t="str">
        <f>IF(OR($B57=0,$B57=""),"",IF(AND($E$3="Nursery"),'Marks Entry Nursery'!AV56,IF(AND($E$3="LKG"),'Marks Entry LKG'!AV56,IF(AND($E$3="UKG"),'Marks Entry UKG'!AV56,""))))</f>
        <v/>
      </c>
      <c r="DF57" s="105" t="str">
        <f>IF(OR($B57=0,$B57=""),"",IF(AND($E$3="Nursery"),'Marks Entry Nursery'!AW56,IF(AND($E$3="LKG"),'Marks Entry LKG'!AW56,IF(AND($E$3="UKG"),'Marks Entry UKG'!AW56,""))))</f>
        <v/>
      </c>
      <c r="DG57" s="356" t="str">
        <f t="shared" si="57"/>
        <v/>
      </c>
      <c r="DH57" s="93" t="str">
        <f t="shared" si="58"/>
        <v/>
      </c>
      <c r="DI57" s="63" t="str">
        <f t="shared" si="59"/>
        <v/>
      </c>
      <c r="DJ57" s="358" t="str">
        <f t="shared" si="60"/>
        <v/>
      </c>
      <c r="DK57" s="67" t="str">
        <f t="shared" si="61"/>
        <v/>
      </c>
      <c r="DL57" s="68" t="str">
        <f t="shared" si="62"/>
        <v/>
      </c>
      <c r="DM57" s="386" t="str">
        <f>IFERROR(IF(B57="NSO","NSO",IF(OR(D57="",G57="",F57="",B57="",DI57=0),"",IF('Master sheet'!$D$14="Hindi","कक्षोंन्नति","Promoted"))),"")</f>
        <v/>
      </c>
      <c r="DN57" s="42" t="str">
        <f>IF(OR(B57=0,B57=""),"",IF(AND($E$3="Nursery"),'Marks Entry Nursery'!AX56,IF(AND($E$3="LKG"),'Marks Entry LKG'!AX56,IF(AND($E$3="UKG"),'Marks Entry UKG'!AX56,""))))</f>
        <v/>
      </c>
      <c r="DO57" s="42" t="str">
        <f>IF(OR(B57=0,B57=""),"",IF(AND($E$3="Nursery"),'Marks Entry Nursery'!AY56,IF(AND($E$3="LKG"),'Marks Entry LKG'!AY56,IF(AND($E$3="UKG"),'Marks Entry UKG'!AY56,""))))</f>
        <v/>
      </c>
      <c r="DP57" s="213" t="str">
        <f t="shared" si="63"/>
        <v/>
      </c>
      <c r="DQ57" s="43"/>
      <c r="DX57" s="44">
        <f>IF(AND($E$3="Nursery"),'Marks Entry Nursery'!I56,IF(AND($E$3="LKG"),'Marks Entry LKG'!I56,IF(AND($E$3="UKG"),'Marks Entry UKG'!I56,"")))</f>
        <v>0</v>
      </c>
    </row>
    <row r="58" spans="1:128" ht="18.95" customHeight="1">
      <c r="A58" s="56">
        <v>51</v>
      </c>
      <c r="B58" s="260" t="str">
        <f>IF(OR(DX58=0,DX58=""),"",IF(AND($E$3="Nursery"),'Marks Entry Nursery'!I57,IF(AND($E$3="LKG"),'Marks Entry LKG'!I57,IF(AND($E$3="UKG"),'Marks Entry UKG'!I57,""))))</f>
        <v/>
      </c>
      <c r="C58" s="57" t="str">
        <f>IF(OR($B58=0,$B58=""),"",IF(AND($E$3="Nursery"),'Marks Entry Nursery'!B57,IF(AND($E$3="LKG"),'Marks Entry LKG'!B57,IF(AND($E$3="UKG"),'Marks Entry UKG'!B57,""))))</f>
        <v/>
      </c>
      <c r="D58" s="57" t="str">
        <f>IF(OR($B58=0,$B58=""),"",IF(AND($E$3="Nursery"),'Marks Entry Nursery'!C57,IF(AND($E$3="LKG"),'Marks Entry LKG'!C57,IF(AND($E$3="UKG"),'Marks Entry UKG'!C57,""))))</f>
        <v/>
      </c>
      <c r="E58" s="401" t="str">
        <f>IF(OR(B58=0,B58=""),"",IF(AND($E$3="Nursery"),'Marks Entry Nursery'!E57,IF(AND($E$3="LKG"),'Marks Entry LKG'!E57,IF(AND($E$3="UKG"),'Marks Entry UKG'!E57,""))))</f>
        <v/>
      </c>
      <c r="F58" s="259" t="str">
        <f>IF(OR(B58=0,B58=""),"",IF(AND($E$3="Nursery"),'Marks Entry Nursery'!D57,IF(AND($E$3="LKG"),'Marks Entry LKG'!D57,IF(AND($E$3="UKG"),'Marks Entry UKG'!D57,""))))</f>
        <v/>
      </c>
      <c r="G58" s="406" t="str">
        <f>IF(OR($B58=0,$B58=""),"",IF(AND($E$3="Nursery"),'Marks Entry Nursery'!F57,IF(AND($E$3="LKG"),'Marks Entry LKG'!F57,IF(AND($E$3="UKG"),'Marks Entry UKG'!F57,""))))</f>
        <v/>
      </c>
      <c r="H58" s="406" t="str">
        <f>IF(OR($B58=0,$B58=""),"",IF(AND($E$3="Nursery"),'Marks Entry Nursery'!G57,IF(AND($E$3="LKG"),'Marks Entry LKG'!G57,IF(AND($E$3="UKG"),'Marks Entry UKG'!G57,""))))</f>
        <v/>
      </c>
      <c r="I58" s="406" t="str">
        <f>IF(OR($B58=0,$B58=""),"",IF(AND($E$3="Nursery"),'Marks Entry Nursery'!H57,IF(AND($E$3="LKG"),'Marks Entry LKG'!H57,IF(AND($E$3="UKG"),'Marks Entry UKG'!H57,""))))</f>
        <v/>
      </c>
      <c r="J58" s="228" t="str">
        <f>IF(OR($B58=0,$B58=""),"",IF(AND($E$3="Nursery"),'Marks Entry Nursery'!J57,IF(AND($E$3="LKG"),'Marks Entry LKG'!J57,IF(AND($E$3="UKG"),'Marks Entry UKG'!J57,""))))</f>
        <v/>
      </c>
      <c r="K58" s="228" t="str">
        <f>IF(OR($B58=0,$B58=""),"",IF(AND($E$3="Nursery"),'Marks Entry Nursery'!K57,IF(AND($E$3="LKG"),'Marks Entry LKG'!K57,IF(AND($E$3="UKG"),'Marks Entry UKG'!K57,""))))</f>
        <v/>
      </c>
      <c r="L58" s="105"/>
      <c r="M58" s="105"/>
      <c r="N58" s="105"/>
      <c r="O58" s="51"/>
      <c r="P58" s="105" t="str">
        <f>IF(OR($B58=0,$B58=""),"",IF(AND($E$3="Nursery"),'Marks Entry Nursery'!O57,IF(AND($E$3="LKG"),'Marks Entry LKG'!O57,IF(AND($E$3="UKG"),'Marks Entry UKG'!O57,""))))</f>
        <v/>
      </c>
      <c r="Q58" s="105" t="str">
        <f>IF(OR($B58=0,$B58=""),"",IF(AND($E$3="Nursery"),'Marks Entry Nursery'!P57,IF(AND($E$3="LKG"),'Marks Entry LKG'!P57,IF(AND($E$3="UKG"),'Marks Entry UKG'!P57,""))))</f>
        <v/>
      </c>
      <c r="R58" s="54" t="str">
        <f t="shared" si="0"/>
        <v/>
      </c>
      <c r="S58" s="51">
        <f t="shared" si="1"/>
        <v>0</v>
      </c>
      <c r="T58" s="105" t="str">
        <f>IF(OR($B58=0,$B58=""),"",IF(AND($E$3="Nursery"),'Marks Entry Nursery'!Q57,IF(AND($E$3="LKG"),'Marks Entry LKG'!Q57,IF(AND($E$3="UKG"),'Marks Entry UKG'!Q57,""))))</f>
        <v/>
      </c>
      <c r="U58" s="105" t="str">
        <f>IF(OR($B58=0,$B58=""),"",IF(AND($E$3="Nursery"),'Marks Entry Nursery'!R57,IF(AND($E$3="LKG"),'Marks Entry LKG'!R57,IF(AND($E$3="UKG"),'Marks Entry UKG'!R57,""))))</f>
        <v/>
      </c>
      <c r="V58" s="55" t="str">
        <f t="shared" si="2"/>
        <v/>
      </c>
      <c r="W58" s="51" t="str">
        <f t="shared" si="3"/>
        <v/>
      </c>
      <c r="X58" s="89">
        <f t="shared" si="4"/>
        <v>0</v>
      </c>
      <c r="Y58" s="89" t="str">
        <f t="shared" si="5"/>
        <v/>
      </c>
      <c r="Z58" s="89" t="str">
        <f t="shared" si="6"/>
        <v/>
      </c>
      <c r="AA58" s="89" t="str">
        <f t="shared" si="7"/>
        <v/>
      </c>
      <c r="AB58" s="89" t="str">
        <f t="shared" si="8"/>
        <v/>
      </c>
      <c r="AC58" s="93" t="str">
        <f t="shared" si="9"/>
        <v/>
      </c>
      <c r="AD58" s="105"/>
      <c r="AE58" s="105"/>
      <c r="AF58" s="105"/>
      <c r="AG58" s="51"/>
      <c r="AH58" s="105" t="str">
        <f>IF(OR($B58=0,$B58=""),"",IF(AND($E$3="Nursery"),'Marks Entry Nursery'!V57,IF(AND($E$3="LKG"),'Marks Entry LKG'!V57,IF(AND($E$3="UKG"),'Marks Entry UKG'!V57,""))))</f>
        <v/>
      </c>
      <c r="AI58" s="105" t="str">
        <f>IF(OR($B58=0,$B58=""),"",IF(AND($E$3="Nursery"),'Marks Entry Nursery'!W57,IF(AND($E$3="LKG"),'Marks Entry LKG'!W57,IF(AND($E$3="UKG"),'Marks Entry UKG'!W57,""))))</f>
        <v/>
      </c>
      <c r="AJ58" s="54" t="str">
        <f t="shared" si="10"/>
        <v/>
      </c>
      <c r="AK58" s="51">
        <f t="shared" si="11"/>
        <v>0</v>
      </c>
      <c r="AL58" s="105" t="str">
        <f>IF(OR($B58=0,$B58=""),"",IF(AND($E$3="Nursery"),'Marks Entry Nursery'!X57,IF(AND($E$3="LKG"),'Marks Entry LKG'!X57,IF(AND($E$3="UKG"),'Marks Entry UKG'!X57,""))))</f>
        <v/>
      </c>
      <c r="AM58" s="105" t="str">
        <f>IF(OR($B58=0,$B58=""),"",IF(AND($E$3="Nursery"),'Marks Entry Nursery'!Y57,IF(AND($E$3="LKG"),'Marks Entry LKG'!Y57,IF(AND($E$3="UKG"),'Marks Entry UKG'!Y57,""))))</f>
        <v/>
      </c>
      <c r="AN58" s="55" t="str">
        <f t="shared" si="12"/>
        <v/>
      </c>
      <c r="AO58" s="51" t="str">
        <f t="shared" si="13"/>
        <v/>
      </c>
      <c r="AP58" s="89">
        <f t="shared" si="14"/>
        <v>0</v>
      </c>
      <c r="AQ58" s="89" t="str">
        <f t="shared" si="15"/>
        <v/>
      </c>
      <c r="AR58" s="89" t="str">
        <f t="shared" si="16"/>
        <v/>
      </c>
      <c r="AS58" s="89" t="str">
        <f t="shared" si="17"/>
        <v/>
      </c>
      <c r="AT58" s="89" t="str">
        <f t="shared" si="18"/>
        <v/>
      </c>
      <c r="AU58" s="93" t="str">
        <f t="shared" si="19"/>
        <v/>
      </c>
      <c r="AV58" s="105"/>
      <c r="AW58" s="105"/>
      <c r="AX58" s="105"/>
      <c r="AY58" s="51"/>
      <c r="AZ58" s="105" t="str">
        <f>IF(OR($B58=0,$B58=""),"",IF(AND($E$3="Nursery"),'Marks Entry Nursery'!AC57,IF(AND($E$3="LKG"),'Marks Entry LKG'!AC57,IF(AND($E$3="UKG"),'Marks Entry UKG'!AC57,""))))</f>
        <v/>
      </c>
      <c r="BA58" s="105" t="str">
        <f>IF(OR($B58=0,$B58=""),"",IF(AND($E$3="Nursery"),'Marks Entry Nursery'!AD57,IF(AND($E$3="LKG"),'Marks Entry LKG'!AD57,IF(AND($E$3="UKG"),'Marks Entry UKG'!AD57,""))))</f>
        <v/>
      </c>
      <c r="BB58" s="54" t="str">
        <f t="shared" si="20"/>
        <v/>
      </c>
      <c r="BC58" s="51">
        <f t="shared" si="21"/>
        <v>0</v>
      </c>
      <c r="BD58" s="105" t="str">
        <f>IF(OR($B58=0,$B58=""),"",IF(AND($E$3="Nursery"),'Marks Entry Nursery'!AE57,IF(AND($E$3="LKG"),'Marks Entry LKG'!AE57,IF(AND($E$3="UKG"),'Marks Entry UKG'!AE57,""))))</f>
        <v/>
      </c>
      <c r="BE58" s="105" t="str">
        <f>IF(OR($B58=0,$B58=""),"",IF(AND($E$3="Nursery"),'Marks Entry Nursery'!AF57,IF(AND($E$3="LKG"),'Marks Entry LKG'!AF57,IF(AND($E$3="UKG"),'Marks Entry UKG'!AF57,""))))</f>
        <v/>
      </c>
      <c r="BF58" s="55" t="str">
        <f t="shared" si="22"/>
        <v/>
      </c>
      <c r="BG58" s="51" t="str">
        <f t="shared" si="23"/>
        <v/>
      </c>
      <c r="BH58" s="89">
        <f t="shared" si="24"/>
        <v>0</v>
      </c>
      <c r="BI58" s="89" t="str">
        <f t="shared" si="25"/>
        <v/>
      </c>
      <c r="BJ58" s="89" t="str">
        <f t="shared" si="26"/>
        <v/>
      </c>
      <c r="BK58" s="89" t="str">
        <f t="shared" si="27"/>
        <v/>
      </c>
      <c r="BL58" s="89" t="str">
        <f t="shared" si="28"/>
        <v/>
      </c>
      <c r="BM58" s="93" t="str">
        <f t="shared" si="29"/>
        <v/>
      </c>
      <c r="BN58" s="105"/>
      <c r="BO58" s="105"/>
      <c r="BP58" s="105"/>
      <c r="BQ58" s="51"/>
      <c r="BR58" s="105" t="str">
        <f>IF(OR($B58=0,$B58=""),"",IF(AND($E$3="Nursery"),'Marks Entry Nursery'!AJ57,IF(AND($E$3="LKG"),'Marks Entry LKG'!AJ57,IF(AND($E$3="UKG"),'Marks Entry UKG'!AJ57,""))))</f>
        <v/>
      </c>
      <c r="BS58" s="105" t="str">
        <f>IF(OR($B58=0,$B58=""),"",IF(AND($E$3="Nursery"),'Marks Entry Nursery'!AK57,IF(AND($E$3="LKG"),'Marks Entry LKG'!AK57,IF(AND($E$3="UKG"),'Marks Entry UKG'!AK57,""))))</f>
        <v/>
      </c>
      <c r="BT58" s="54" t="str">
        <f t="shared" si="30"/>
        <v/>
      </c>
      <c r="BU58" s="51">
        <f t="shared" si="31"/>
        <v>0</v>
      </c>
      <c r="BV58" s="105" t="str">
        <f>IF(OR($B58=0,$B58=""),"",IF(AND($E$3="Nursery"),'Marks Entry Nursery'!AL57,IF(AND($E$3="LKG"),'Marks Entry LKG'!AL57,IF(AND($E$3="UKG"),'Marks Entry UKG'!AL57,""))))</f>
        <v/>
      </c>
      <c r="BW58" s="105" t="str">
        <f>IF(OR($B58=0,$B58=""),"",IF(AND($E$3="Nursery"),'Marks Entry Nursery'!AM57,IF(AND($E$3="LKG"),'Marks Entry LKG'!AM57,IF(AND($E$3="UKG"),'Marks Entry UKG'!AM57,""))))</f>
        <v/>
      </c>
      <c r="BX58" s="55" t="str">
        <f t="shared" si="32"/>
        <v/>
      </c>
      <c r="BY58" s="51" t="str">
        <f t="shared" si="33"/>
        <v/>
      </c>
      <c r="BZ58" s="89">
        <f t="shared" si="34"/>
        <v>0</v>
      </c>
      <c r="CA58" s="89" t="str">
        <f t="shared" si="35"/>
        <v/>
      </c>
      <c r="CB58" s="89" t="str">
        <f t="shared" si="36"/>
        <v/>
      </c>
      <c r="CC58" s="89" t="str">
        <f t="shared" si="37"/>
        <v/>
      </c>
      <c r="CD58" s="89" t="str">
        <f t="shared" si="38"/>
        <v/>
      </c>
      <c r="CE58" s="93" t="str">
        <f t="shared" si="39"/>
        <v/>
      </c>
      <c r="CF58" s="105" t="str">
        <f>IF(OR($B58=0,$B58=""),"",IF(AND($E$3="Nursery"),'Marks Entry Nursery'!AN57,IF(AND($E$3="LKG"),'Marks Entry LKG'!AN57,IF(AND($E$3="UKG"),'Marks Entry UKG'!AN57,""))))</f>
        <v/>
      </c>
      <c r="CG58" s="105" t="str">
        <f>IF(OR($B58=0,$B58=""),"",IF(AND($E$3="Nursery"),'Marks Entry Nursery'!AO57,IF(AND($E$3="LKG"),'Marks Entry LKG'!AO57,IF(AND($E$3="UKG"),'Marks Entry UKG'!AO57,""))))</f>
        <v/>
      </c>
      <c r="CH58" s="106" t="str">
        <f t="shared" si="40"/>
        <v/>
      </c>
      <c r="CI58" s="107">
        <f t="shared" si="41"/>
        <v>0</v>
      </c>
      <c r="CJ58" s="107" t="str">
        <f t="shared" si="42"/>
        <v/>
      </c>
      <c r="CK58" s="107" t="str">
        <f t="shared" si="43"/>
        <v/>
      </c>
      <c r="CL58" s="92" t="str">
        <f t="shared" si="44"/>
        <v/>
      </c>
      <c r="CM58" s="105" t="str">
        <f>IF(OR($B58=0,$B58=""),"",IF(AND($E$3="Nursery"),'Marks Entry Nursery'!AP57,IF(AND($E$3="LKG"),'Marks Entry LKG'!AP57,IF(AND($E$3="UKG"),'Marks Entry UKG'!AP57,""))))</f>
        <v/>
      </c>
      <c r="CN58" s="105" t="str">
        <f>IF(OR($B58=0,$B58=""),"",IF(AND($E$3="Nursery"),'Marks Entry Nursery'!AQ57,IF(AND($E$3="LKG"),'Marks Entry LKG'!AQ57,IF(AND($E$3="UKG"),'Marks Entry UKG'!AQ57,""))))</f>
        <v/>
      </c>
      <c r="CO58" s="106" t="str">
        <f t="shared" si="45"/>
        <v/>
      </c>
      <c r="CP58" s="107">
        <f t="shared" si="46"/>
        <v>0</v>
      </c>
      <c r="CQ58" s="107" t="str">
        <f t="shared" si="47"/>
        <v/>
      </c>
      <c r="CR58" s="107" t="str">
        <f t="shared" si="48"/>
        <v/>
      </c>
      <c r="CS58" s="92" t="str">
        <f t="shared" si="49"/>
        <v/>
      </c>
      <c r="CT58" s="105" t="str">
        <f>IF(OR($B58=0,$B58=""),"",IF(AND($E$3="Nursery"),'Marks Entry Nursery'!AR57,IF(AND($E$3="LKG"),'Marks Entry LKG'!AR57,IF(AND($E$3="UKG"),'Marks Entry UKG'!AR57,""))))</f>
        <v/>
      </c>
      <c r="CU58" s="105" t="str">
        <f>IF(OR($B58=0,$B58=""),"",IF(AND($E$3="Nursery"),'Marks Entry Nursery'!AS57,IF(AND($E$3="LKG"),'Marks Entry LKG'!AS57,IF(AND($E$3="UKG"),'Marks Entry UKG'!AS57,""))))</f>
        <v/>
      </c>
      <c r="CV58" s="106" t="str">
        <f t="shared" si="50"/>
        <v/>
      </c>
      <c r="CW58" s="107">
        <f t="shared" si="51"/>
        <v>0</v>
      </c>
      <c r="CX58" s="107" t="str">
        <f t="shared" si="52"/>
        <v/>
      </c>
      <c r="CY58" s="107" t="str">
        <f t="shared" si="53"/>
        <v/>
      </c>
      <c r="CZ58" s="92" t="str">
        <f t="shared" si="54"/>
        <v/>
      </c>
      <c r="DA58" s="105" t="str">
        <f>IF(OR($B58=0,$B58=""),"",IF(AND($E$3="Nursery"),'Marks Entry Nursery'!AT57,IF(AND($E$3="LKG"),'Marks Entry LKG'!AT57,IF(AND($E$3="UKG"),'Marks Entry UKG'!AT57,""))))</f>
        <v/>
      </c>
      <c r="DB58" s="105" t="str">
        <f>IF(OR($B58=0,$B58=""),"",IF(AND($E$3="Nursery"),'Marks Entry Nursery'!AU57,IF(AND($E$3="LKG"),'Marks Entry LKG'!AU57,IF(AND($E$3="UKG"),'Marks Entry UKG'!AU57,""))))</f>
        <v/>
      </c>
      <c r="DC58" s="356" t="str">
        <f t="shared" si="55"/>
        <v/>
      </c>
      <c r="DD58" s="93" t="str">
        <f t="shared" si="56"/>
        <v/>
      </c>
      <c r="DE58" s="105" t="str">
        <f>IF(OR($B58=0,$B58=""),"",IF(AND($E$3="Nursery"),'Marks Entry Nursery'!AV57,IF(AND($E$3="LKG"),'Marks Entry LKG'!AV57,IF(AND($E$3="UKG"),'Marks Entry UKG'!AV57,""))))</f>
        <v/>
      </c>
      <c r="DF58" s="105" t="str">
        <f>IF(OR($B58=0,$B58=""),"",IF(AND($E$3="Nursery"),'Marks Entry Nursery'!AW57,IF(AND($E$3="LKG"),'Marks Entry LKG'!AW57,IF(AND($E$3="UKG"),'Marks Entry UKG'!AW57,""))))</f>
        <v/>
      </c>
      <c r="DG58" s="356" t="str">
        <f t="shared" si="57"/>
        <v/>
      </c>
      <c r="DH58" s="93" t="str">
        <f t="shared" si="58"/>
        <v/>
      </c>
      <c r="DI58" s="63" t="str">
        <f t="shared" si="59"/>
        <v/>
      </c>
      <c r="DJ58" s="358" t="str">
        <f t="shared" si="60"/>
        <v/>
      </c>
      <c r="DK58" s="67" t="str">
        <f t="shared" si="61"/>
        <v/>
      </c>
      <c r="DL58" s="68" t="str">
        <f t="shared" si="62"/>
        <v/>
      </c>
      <c r="DM58" s="386" t="str">
        <f>IFERROR(IF(B58="NSO","NSO",IF(OR(D58="",G58="",F58="",B58="",DI58=0),"",IF('Master sheet'!$D$14="Hindi","कक्षोंन्नति","Promoted"))),"")</f>
        <v/>
      </c>
      <c r="DN58" s="42" t="str">
        <f>IF(OR(B58=0,B58=""),"",IF(AND($E$3="Nursery"),'Marks Entry Nursery'!AX57,IF(AND($E$3="LKG"),'Marks Entry LKG'!AX57,IF(AND($E$3="UKG"),'Marks Entry UKG'!AX57,""))))</f>
        <v/>
      </c>
      <c r="DO58" s="42" t="str">
        <f>IF(OR(B58=0,B58=""),"",IF(AND($E$3="Nursery"),'Marks Entry Nursery'!AY57,IF(AND($E$3="LKG"),'Marks Entry LKG'!AY57,IF(AND($E$3="UKG"),'Marks Entry UKG'!AY57,""))))</f>
        <v/>
      </c>
      <c r="DP58" s="213" t="str">
        <f t="shared" si="63"/>
        <v/>
      </c>
      <c r="DQ58" s="43"/>
      <c r="DX58" s="44">
        <f>IF(AND($E$3="Nursery"),'Marks Entry Nursery'!I57,IF(AND($E$3="LKG"),'Marks Entry LKG'!I57,IF(AND($E$3="UKG"),'Marks Entry UKG'!I57,"")))</f>
        <v>0</v>
      </c>
    </row>
    <row r="59" spans="1:128" ht="18.95" customHeight="1">
      <c r="A59" s="56">
        <v>52</v>
      </c>
      <c r="B59" s="260" t="str">
        <f>IF(OR(DX59=0,DX59=""),"",IF(AND($E$3="Nursery"),'Marks Entry Nursery'!I58,IF(AND($E$3="LKG"),'Marks Entry LKG'!I58,IF(AND($E$3="UKG"),'Marks Entry UKG'!I58,""))))</f>
        <v/>
      </c>
      <c r="C59" s="57" t="str">
        <f>IF(OR($B59=0,$B59=""),"",IF(AND($E$3="Nursery"),'Marks Entry Nursery'!B58,IF(AND($E$3="LKG"),'Marks Entry LKG'!B58,IF(AND($E$3="UKG"),'Marks Entry UKG'!B58,""))))</f>
        <v/>
      </c>
      <c r="D59" s="57" t="str">
        <f>IF(OR($B59=0,$B59=""),"",IF(AND($E$3="Nursery"),'Marks Entry Nursery'!C58,IF(AND($E$3="LKG"),'Marks Entry LKG'!C58,IF(AND($E$3="UKG"),'Marks Entry UKG'!C58,""))))</f>
        <v/>
      </c>
      <c r="E59" s="401" t="str">
        <f>IF(OR(B59=0,B59=""),"",IF(AND($E$3="Nursery"),'Marks Entry Nursery'!E58,IF(AND($E$3="LKG"),'Marks Entry LKG'!E58,IF(AND($E$3="UKG"),'Marks Entry UKG'!E58,""))))</f>
        <v/>
      </c>
      <c r="F59" s="259" t="str">
        <f>IF(OR(B59=0,B59=""),"",IF(AND($E$3="Nursery"),'Marks Entry Nursery'!D58,IF(AND($E$3="LKG"),'Marks Entry LKG'!D58,IF(AND($E$3="UKG"),'Marks Entry UKG'!D58,""))))</f>
        <v/>
      </c>
      <c r="G59" s="406" t="str">
        <f>IF(OR($B59=0,$B59=""),"",IF(AND($E$3="Nursery"),'Marks Entry Nursery'!F58,IF(AND($E$3="LKG"),'Marks Entry LKG'!F58,IF(AND($E$3="UKG"),'Marks Entry UKG'!F58,""))))</f>
        <v/>
      </c>
      <c r="H59" s="406" t="str">
        <f>IF(OR($B59=0,$B59=""),"",IF(AND($E$3="Nursery"),'Marks Entry Nursery'!G58,IF(AND($E$3="LKG"),'Marks Entry LKG'!G58,IF(AND($E$3="UKG"),'Marks Entry UKG'!G58,""))))</f>
        <v/>
      </c>
      <c r="I59" s="406" t="str">
        <f>IF(OR($B59=0,$B59=""),"",IF(AND($E$3="Nursery"),'Marks Entry Nursery'!H58,IF(AND($E$3="LKG"),'Marks Entry LKG'!H58,IF(AND($E$3="UKG"),'Marks Entry UKG'!H58,""))))</f>
        <v/>
      </c>
      <c r="J59" s="228" t="str">
        <f>IF(OR($B59=0,$B59=""),"",IF(AND($E$3="Nursery"),'Marks Entry Nursery'!J58,IF(AND($E$3="LKG"),'Marks Entry LKG'!J58,IF(AND($E$3="UKG"),'Marks Entry UKG'!J58,""))))</f>
        <v/>
      </c>
      <c r="K59" s="228" t="str">
        <f>IF(OR($B59=0,$B59=""),"",IF(AND($E$3="Nursery"),'Marks Entry Nursery'!K58,IF(AND($E$3="LKG"),'Marks Entry LKG'!K58,IF(AND($E$3="UKG"),'Marks Entry UKG'!K58,""))))</f>
        <v/>
      </c>
      <c r="L59" s="105"/>
      <c r="M59" s="105"/>
      <c r="N59" s="105"/>
      <c r="O59" s="51"/>
      <c r="P59" s="105" t="str">
        <f>IF(OR($B59=0,$B59=""),"",IF(AND($E$3="Nursery"),'Marks Entry Nursery'!O58,IF(AND($E$3="LKG"),'Marks Entry LKG'!O58,IF(AND($E$3="UKG"),'Marks Entry UKG'!O58,""))))</f>
        <v/>
      </c>
      <c r="Q59" s="105" t="str">
        <f>IF(OR($B59=0,$B59=""),"",IF(AND($E$3="Nursery"),'Marks Entry Nursery'!P58,IF(AND($E$3="LKG"),'Marks Entry LKG'!P58,IF(AND($E$3="UKG"),'Marks Entry UKG'!P58,""))))</f>
        <v/>
      </c>
      <c r="R59" s="54" t="str">
        <f t="shared" si="0"/>
        <v/>
      </c>
      <c r="S59" s="51">
        <f t="shared" si="1"/>
        <v>0</v>
      </c>
      <c r="T59" s="105" t="str">
        <f>IF(OR($B59=0,$B59=""),"",IF(AND($E$3="Nursery"),'Marks Entry Nursery'!Q58,IF(AND($E$3="LKG"),'Marks Entry LKG'!Q58,IF(AND($E$3="UKG"),'Marks Entry UKG'!Q58,""))))</f>
        <v/>
      </c>
      <c r="U59" s="105" t="str">
        <f>IF(OR($B59=0,$B59=""),"",IF(AND($E$3="Nursery"),'Marks Entry Nursery'!R58,IF(AND($E$3="LKG"),'Marks Entry LKG'!R58,IF(AND($E$3="UKG"),'Marks Entry UKG'!R58,""))))</f>
        <v/>
      </c>
      <c r="V59" s="55" t="str">
        <f t="shared" si="2"/>
        <v/>
      </c>
      <c r="W59" s="51" t="str">
        <f t="shared" si="3"/>
        <v/>
      </c>
      <c r="X59" s="89">
        <f t="shared" si="4"/>
        <v>0</v>
      </c>
      <c r="Y59" s="89" t="str">
        <f t="shared" si="5"/>
        <v/>
      </c>
      <c r="Z59" s="89" t="str">
        <f t="shared" si="6"/>
        <v/>
      </c>
      <c r="AA59" s="89" t="str">
        <f t="shared" si="7"/>
        <v/>
      </c>
      <c r="AB59" s="89" t="str">
        <f t="shared" si="8"/>
        <v/>
      </c>
      <c r="AC59" s="93" t="str">
        <f t="shared" si="9"/>
        <v/>
      </c>
      <c r="AD59" s="105"/>
      <c r="AE59" s="105"/>
      <c r="AF59" s="105"/>
      <c r="AG59" s="51"/>
      <c r="AH59" s="105" t="str">
        <f>IF(OR($B59=0,$B59=""),"",IF(AND($E$3="Nursery"),'Marks Entry Nursery'!V58,IF(AND($E$3="LKG"),'Marks Entry LKG'!V58,IF(AND($E$3="UKG"),'Marks Entry UKG'!V58,""))))</f>
        <v/>
      </c>
      <c r="AI59" s="105" t="str">
        <f>IF(OR($B59=0,$B59=""),"",IF(AND($E$3="Nursery"),'Marks Entry Nursery'!W58,IF(AND($E$3="LKG"),'Marks Entry LKG'!W58,IF(AND($E$3="UKG"),'Marks Entry UKG'!W58,""))))</f>
        <v/>
      </c>
      <c r="AJ59" s="54" t="str">
        <f t="shared" si="10"/>
        <v/>
      </c>
      <c r="AK59" s="51">
        <f t="shared" si="11"/>
        <v>0</v>
      </c>
      <c r="AL59" s="105" t="str">
        <f>IF(OR($B59=0,$B59=""),"",IF(AND($E$3="Nursery"),'Marks Entry Nursery'!X58,IF(AND($E$3="LKG"),'Marks Entry LKG'!X58,IF(AND($E$3="UKG"),'Marks Entry UKG'!X58,""))))</f>
        <v/>
      </c>
      <c r="AM59" s="105" t="str">
        <f>IF(OR($B59=0,$B59=""),"",IF(AND($E$3="Nursery"),'Marks Entry Nursery'!Y58,IF(AND($E$3="LKG"),'Marks Entry LKG'!Y58,IF(AND($E$3="UKG"),'Marks Entry UKG'!Y58,""))))</f>
        <v/>
      </c>
      <c r="AN59" s="55" t="str">
        <f t="shared" si="12"/>
        <v/>
      </c>
      <c r="AO59" s="51" t="str">
        <f t="shared" si="13"/>
        <v/>
      </c>
      <c r="AP59" s="89">
        <f t="shared" si="14"/>
        <v>0</v>
      </c>
      <c r="AQ59" s="89" t="str">
        <f t="shared" si="15"/>
        <v/>
      </c>
      <c r="AR59" s="89" t="str">
        <f t="shared" si="16"/>
        <v/>
      </c>
      <c r="AS59" s="89" t="str">
        <f t="shared" si="17"/>
        <v/>
      </c>
      <c r="AT59" s="89" t="str">
        <f t="shared" si="18"/>
        <v/>
      </c>
      <c r="AU59" s="93" t="str">
        <f t="shared" si="19"/>
        <v/>
      </c>
      <c r="AV59" s="105"/>
      <c r="AW59" s="105"/>
      <c r="AX59" s="105"/>
      <c r="AY59" s="51"/>
      <c r="AZ59" s="105" t="str">
        <f>IF(OR($B59=0,$B59=""),"",IF(AND($E$3="Nursery"),'Marks Entry Nursery'!AC58,IF(AND($E$3="LKG"),'Marks Entry LKG'!AC58,IF(AND($E$3="UKG"),'Marks Entry UKG'!AC58,""))))</f>
        <v/>
      </c>
      <c r="BA59" s="105" t="str">
        <f>IF(OR($B59=0,$B59=""),"",IF(AND($E$3="Nursery"),'Marks Entry Nursery'!AD58,IF(AND($E$3="LKG"),'Marks Entry LKG'!AD58,IF(AND($E$3="UKG"),'Marks Entry UKG'!AD58,""))))</f>
        <v/>
      </c>
      <c r="BB59" s="54" t="str">
        <f t="shared" si="20"/>
        <v/>
      </c>
      <c r="BC59" s="51">
        <f t="shared" si="21"/>
        <v>0</v>
      </c>
      <c r="BD59" s="105" t="str">
        <f>IF(OR($B59=0,$B59=""),"",IF(AND($E$3="Nursery"),'Marks Entry Nursery'!AE58,IF(AND($E$3="LKG"),'Marks Entry LKG'!AE58,IF(AND($E$3="UKG"),'Marks Entry UKG'!AE58,""))))</f>
        <v/>
      </c>
      <c r="BE59" s="105" t="str">
        <f>IF(OR($B59=0,$B59=""),"",IF(AND($E$3="Nursery"),'Marks Entry Nursery'!AF58,IF(AND($E$3="LKG"),'Marks Entry LKG'!AF58,IF(AND($E$3="UKG"),'Marks Entry UKG'!AF58,""))))</f>
        <v/>
      </c>
      <c r="BF59" s="55" t="str">
        <f t="shared" si="22"/>
        <v/>
      </c>
      <c r="BG59" s="51" t="str">
        <f t="shared" si="23"/>
        <v/>
      </c>
      <c r="BH59" s="89">
        <f t="shared" si="24"/>
        <v>0</v>
      </c>
      <c r="BI59" s="89" t="str">
        <f t="shared" si="25"/>
        <v/>
      </c>
      <c r="BJ59" s="89" t="str">
        <f t="shared" si="26"/>
        <v/>
      </c>
      <c r="BK59" s="89" t="str">
        <f t="shared" si="27"/>
        <v/>
      </c>
      <c r="BL59" s="89" t="str">
        <f t="shared" si="28"/>
        <v/>
      </c>
      <c r="BM59" s="93" t="str">
        <f t="shared" si="29"/>
        <v/>
      </c>
      <c r="BN59" s="105"/>
      <c r="BO59" s="105"/>
      <c r="BP59" s="105"/>
      <c r="BQ59" s="51"/>
      <c r="BR59" s="105" t="str">
        <f>IF(OR($B59=0,$B59=""),"",IF(AND($E$3="Nursery"),'Marks Entry Nursery'!AJ58,IF(AND($E$3="LKG"),'Marks Entry LKG'!AJ58,IF(AND($E$3="UKG"),'Marks Entry UKG'!AJ58,""))))</f>
        <v/>
      </c>
      <c r="BS59" s="105" t="str">
        <f>IF(OR($B59=0,$B59=""),"",IF(AND($E$3="Nursery"),'Marks Entry Nursery'!AK58,IF(AND($E$3="LKG"),'Marks Entry LKG'!AK58,IF(AND($E$3="UKG"),'Marks Entry UKG'!AK58,""))))</f>
        <v/>
      </c>
      <c r="BT59" s="54" t="str">
        <f t="shared" si="30"/>
        <v/>
      </c>
      <c r="BU59" s="51">
        <f t="shared" si="31"/>
        <v>0</v>
      </c>
      <c r="BV59" s="105" t="str">
        <f>IF(OR($B59=0,$B59=""),"",IF(AND($E$3="Nursery"),'Marks Entry Nursery'!AL58,IF(AND($E$3="LKG"),'Marks Entry LKG'!AL58,IF(AND($E$3="UKG"),'Marks Entry UKG'!AL58,""))))</f>
        <v/>
      </c>
      <c r="BW59" s="105" t="str">
        <f>IF(OR($B59=0,$B59=""),"",IF(AND($E$3="Nursery"),'Marks Entry Nursery'!AM58,IF(AND($E$3="LKG"),'Marks Entry LKG'!AM58,IF(AND($E$3="UKG"),'Marks Entry UKG'!AM58,""))))</f>
        <v/>
      </c>
      <c r="BX59" s="55" t="str">
        <f t="shared" si="32"/>
        <v/>
      </c>
      <c r="BY59" s="51" t="str">
        <f t="shared" si="33"/>
        <v/>
      </c>
      <c r="BZ59" s="89">
        <f t="shared" si="34"/>
        <v>0</v>
      </c>
      <c r="CA59" s="89" t="str">
        <f t="shared" si="35"/>
        <v/>
      </c>
      <c r="CB59" s="89" t="str">
        <f t="shared" si="36"/>
        <v/>
      </c>
      <c r="CC59" s="89" t="str">
        <f t="shared" si="37"/>
        <v/>
      </c>
      <c r="CD59" s="89" t="str">
        <f t="shared" si="38"/>
        <v/>
      </c>
      <c r="CE59" s="93" t="str">
        <f t="shared" si="39"/>
        <v/>
      </c>
      <c r="CF59" s="105" t="str">
        <f>IF(OR($B59=0,$B59=""),"",IF(AND($E$3="Nursery"),'Marks Entry Nursery'!AN58,IF(AND($E$3="LKG"),'Marks Entry LKG'!AN58,IF(AND($E$3="UKG"),'Marks Entry UKG'!AN58,""))))</f>
        <v/>
      </c>
      <c r="CG59" s="105" t="str">
        <f>IF(OR($B59=0,$B59=""),"",IF(AND($E$3="Nursery"),'Marks Entry Nursery'!AO58,IF(AND($E$3="LKG"),'Marks Entry LKG'!AO58,IF(AND($E$3="UKG"),'Marks Entry UKG'!AO58,""))))</f>
        <v/>
      </c>
      <c r="CH59" s="106" t="str">
        <f t="shared" si="40"/>
        <v/>
      </c>
      <c r="CI59" s="107">
        <f t="shared" si="41"/>
        <v>0</v>
      </c>
      <c r="CJ59" s="107" t="str">
        <f t="shared" si="42"/>
        <v/>
      </c>
      <c r="CK59" s="107" t="str">
        <f t="shared" si="43"/>
        <v/>
      </c>
      <c r="CL59" s="92" t="str">
        <f t="shared" si="44"/>
        <v/>
      </c>
      <c r="CM59" s="105" t="str">
        <f>IF(OR($B59=0,$B59=""),"",IF(AND($E$3="Nursery"),'Marks Entry Nursery'!AP58,IF(AND($E$3="LKG"),'Marks Entry LKG'!AP58,IF(AND($E$3="UKG"),'Marks Entry UKG'!AP58,""))))</f>
        <v/>
      </c>
      <c r="CN59" s="105" t="str">
        <f>IF(OR($B59=0,$B59=""),"",IF(AND($E$3="Nursery"),'Marks Entry Nursery'!AQ58,IF(AND($E$3="LKG"),'Marks Entry LKG'!AQ58,IF(AND($E$3="UKG"),'Marks Entry UKG'!AQ58,""))))</f>
        <v/>
      </c>
      <c r="CO59" s="106" t="str">
        <f t="shared" si="45"/>
        <v/>
      </c>
      <c r="CP59" s="107">
        <f t="shared" si="46"/>
        <v>0</v>
      </c>
      <c r="CQ59" s="107" t="str">
        <f t="shared" si="47"/>
        <v/>
      </c>
      <c r="CR59" s="107" t="str">
        <f t="shared" si="48"/>
        <v/>
      </c>
      <c r="CS59" s="92" t="str">
        <f t="shared" si="49"/>
        <v/>
      </c>
      <c r="CT59" s="105" t="str">
        <f>IF(OR($B59=0,$B59=""),"",IF(AND($E$3="Nursery"),'Marks Entry Nursery'!AR58,IF(AND($E$3="LKG"),'Marks Entry LKG'!AR58,IF(AND($E$3="UKG"),'Marks Entry UKG'!AR58,""))))</f>
        <v/>
      </c>
      <c r="CU59" s="105" t="str">
        <f>IF(OR($B59=0,$B59=""),"",IF(AND($E$3="Nursery"),'Marks Entry Nursery'!AS58,IF(AND($E$3="LKG"),'Marks Entry LKG'!AS58,IF(AND($E$3="UKG"),'Marks Entry UKG'!AS58,""))))</f>
        <v/>
      </c>
      <c r="CV59" s="106" t="str">
        <f t="shared" si="50"/>
        <v/>
      </c>
      <c r="CW59" s="107">
        <f t="shared" si="51"/>
        <v>0</v>
      </c>
      <c r="CX59" s="107" t="str">
        <f t="shared" si="52"/>
        <v/>
      </c>
      <c r="CY59" s="107" t="str">
        <f t="shared" si="53"/>
        <v/>
      </c>
      <c r="CZ59" s="92" t="str">
        <f t="shared" si="54"/>
        <v/>
      </c>
      <c r="DA59" s="105" t="str">
        <f>IF(OR($B59=0,$B59=""),"",IF(AND($E$3="Nursery"),'Marks Entry Nursery'!AT58,IF(AND($E$3="LKG"),'Marks Entry LKG'!AT58,IF(AND($E$3="UKG"),'Marks Entry UKG'!AT58,""))))</f>
        <v/>
      </c>
      <c r="DB59" s="105" t="str">
        <f>IF(OR($B59=0,$B59=""),"",IF(AND($E$3="Nursery"),'Marks Entry Nursery'!AU58,IF(AND($E$3="LKG"),'Marks Entry LKG'!AU58,IF(AND($E$3="UKG"),'Marks Entry UKG'!AU58,""))))</f>
        <v/>
      </c>
      <c r="DC59" s="356" t="str">
        <f t="shared" si="55"/>
        <v/>
      </c>
      <c r="DD59" s="93" t="str">
        <f t="shared" si="56"/>
        <v/>
      </c>
      <c r="DE59" s="105" t="str">
        <f>IF(OR($B59=0,$B59=""),"",IF(AND($E$3="Nursery"),'Marks Entry Nursery'!AV58,IF(AND($E$3="LKG"),'Marks Entry LKG'!AV58,IF(AND($E$3="UKG"),'Marks Entry UKG'!AV58,""))))</f>
        <v/>
      </c>
      <c r="DF59" s="105" t="str">
        <f>IF(OR($B59=0,$B59=""),"",IF(AND($E$3="Nursery"),'Marks Entry Nursery'!AW58,IF(AND($E$3="LKG"),'Marks Entry LKG'!AW58,IF(AND($E$3="UKG"),'Marks Entry UKG'!AW58,""))))</f>
        <v/>
      </c>
      <c r="DG59" s="356" t="str">
        <f t="shared" si="57"/>
        <v/>
      </c>
      <c r="DH59" s="93" t="str">
        <f t="shared" si="58"/>
        <v/>
      </c>
      <c r="DI59" s="63" t="str">
        <f t="shared" si="59"/>
        <v/>
      </c>
      <c r="DJ59" s="358" t="str">
        <f t="shared" si="60"/>
        <v/>
      </c>
      <c r="DK59" s="67" t="str">
        <f t="shared" si="61"/>
        <v/>
      </c>
      <c r="DL59" s="68" t="str">
        <f t="shared" si="62"/>
        <v/>
      </c>
      <c r="DM59" s="386" t="str">
        <f>IFERROR(IF(B59="NSO","NSO",IF(OR(D59="",G59="",F59="",B59="",DI59=0),"",IF('Master sheet'!$D$14="Hindi","कक्षोंन्नति","Promoted"))),"")</f>
        <v/>
      </c>
      <c r="DN59" s="42" t="str">
        <f>IF(OR(B59=0,B59=""),"",IF(AND($E$3="Nursery"),'Marks Entry Nursery'!AX58,IF(AND($E$3="LKG"),'Marks Entry LKG'!AX58,IF(AND($E$3="UKG"),'Marks Entry UKG'!AX58,""))))</f>
        <v/>
      </c>
      <c r="DO59" s="42" t="str">
        <f>IF(OR(B59=0,B59=""),"",IF(AND($E$3="Nursery"),'Marks Entry Nursery'!AY58,IF(AND($E$3="LKG"),'Marks Entry LKG'!AY58,IF(AND($E$3="UKG"),'Marks Entry UKG'!AY58,""))))</f>
        <v/>
      </c>
      <c r="DP59" s="213" t="str">
        <f t="shared" si="63"/>
        <v/>
      </c>
      <c r="DQ59" s="43"/>
      <c r="DX59" s="44">
        <f>IF(AND($E$3="Nursery"),'Marks Entry Nursery'!I58,IF(AND($E$3="LKG"),'Marks Entry LKG'!I58,IF(AND($E$3="UKG"),'Marks Entry UKG'!I58,"")))</f>
        <v>0</v>
      </c>
    </row>
    <row r="60" spans="1:128" ht="18.95" customHeight="1">
      <c r="A60" s="56">
        <v>53</v>
      </c>
      <c r="B60" s="260" t="str">
        <f>IF(OR(DX60=0,DX60=""),"",IF(AND($E$3="Nursery"),'Marks Entry Nursery'!I59,IF(AND($E$3="LKG"),'Marks Entry LKG'!I59,IF(AND($E$3="UKG"),'Marks Entry UKG'!I59,""))))</f>
        <v/>
      </c>
      <c r="C60" s="57" t="str">
        <f>IF(OR($B60=0,$B60=""),"",IF(AND($E$3="Nursery"),'Marks Entry Nursery'!B59,IF(AND($E$3="LKG"),'Marks Entry LKG'!B59,IF(AND($E$3="UKG"),'Marks Entry UKG'!B59,""))))</f>
        <v/>
      </c>
      <c r="D60" s="57" t="str">
        <f>IF(OR($B60=0,$B60=""),"",IF(AND($E$3="Nursery"),'Marks Entry Nursery'!C59,IF(AND($E$3="LKG"),'Marks Entry LKG'!C59,IF(AND($E$3="UKG"),'Marks Entry UKG'!C59,""))))</f>
        <v/>
      </c>
      <c r="E60" s="401" t="str">
        <f>IF(OR(B60=0,B60=""),"",IF(AND($E$3="Nursery"),'Marks Entry Nursery'!E59,IF(AND($E$3="LKG"),'Marks Entry LKG'!E59,IF(AND($E$3="UKG"),'Marks Entry UKG'!E59,""))))</f>
        <v/>
      </c>
      <c r="F60" s="259" t="str">
        <f>IF(OR(B60=0,B60=""),"",IF(AND($E$3="Nursery"),'Marks Entry Nursery'!D59,IF(AND($E$3="LKG"),'Marks Entry LKG'!D59,IF(AND($E$3="UKG"),'Marks Entry UKG'!D59,""))))</f>
        <v/>
      </c>
      <c r="G60" s="406" t="str">
        <f>IF(OR($B60=0,$B60=""),"",IF(AND($E$3="Nursery"),'Marks Entry Nursery'!F59,IF(AND($E$3="LKG"),'Marks Entry LKG'!F59,IF(AND($E$3="UKG"),'Marks Entry UKG'!F59,""))))</f>
        <v/>
      </c>
      <c r="H60" s="406" t="str">
        <f>IF(OR($B60=0,$B60=""),"",IF(AND($E$3="Nursery"),'Marks Entry Nursery'!G59,IF(AND($E$3="LKG"),'Marks Entry LKG'!G59,IF(AND($E$3="UKG"),'Marks Entry UKG'!G59,""))))</f>
        <v/>
      </c>
      <c r="I60" s="406" t="str">
        <f>IF(OR($B60=0,$B60=""),"",IF(AND($E$3="Nursery"),'Marks Entry Nursery'!H59,IF(AND($E$3="LKG"),'Marks Entry LKG'!H59,IF(AND($E$3="UKG"),'Marks Entry UKG'!H59,""))))</f>
        <v/>
      </c>
      <c r="J60" s="228" t="str">
        <f>IF(OR($B60=0,$B60=""),"",IF(AND($E$3="Nursery"),'Marks Entry Nursery'!J59,IF(AND($E$3="LKG"),'Marks Entry LKG'!J59,IF(AND($E$3="UKG"),'Marks Entry UKG'!J59,""))))</f>
        <v/>
      </c>
      <c r="K60" s="228" t="str">
        <f>IF(OR($B60=0,$B60=""),"",IF(AND($E$3="Nursery"),'Marks Entry Nursery'!K59,IF(AND($E$3="LKG"),'Marks Entry LKG'!K59,IF(AND($E$3="UKG"),'Marks Entry UKG'!K59,""))))</f>
        <v/>
      </c>
      <c r="L60" s="105"/>
      <c r="M60" s="105"/>
      <c r="N60" s="105"/>
      <c r="O60" s="51"/>
      <c r="P60" s="105" t="str">
        <f>IF(OR($B60=0,$B60=""),"",IF(AND($E$3="Nursery"),'Marks Entry Nursery'!O59,IF(AND($E$3="LKG"),'Marks Entry LKG'!O59,IF(AND($E$3="UKG"),'Marks Entry UKG'!O59,""))))</f>
        <v/>
      </c>
      <c r="Q60" s="105" t="str">
        <f>IF(OR($B60=0,$B60=""),"",IF(AND($E$3="Nursery"),'Marks Entry Nursery'!P59,IF(AND($E$3="LKG"),'Marks Entry LKG'!P59,IF(AND($E$3="UKG"),'Marks Entry UKG'!P59,""))))</f>
        <v/>
      </c>
      <c r="R60" s="54" t="str">
        <f t="shared" si="0"/>
        <v/>
      </c>
      <c r="S60" s="51">
        <f t="shared" si="1"/>
        <v>0</v>
      </c>
      <c r="T60" s="105" t="str">
        <f>IF(OR($B60=0,$B60=""),"",IF(AND($E$3="Nursery"),'Marks Entry Nursery'!Q59,IF(AND($E$3="LKG"),'Marks Entry LKG'!Q59,IF(AND($E$3="UKG"),'Marks Entry UKG'!Q59,""))))</f>
        <v/>
      </c>
      <c r="U60" s="105" t="str">
        <f>IF(OR($B60=0,$B60=""),"",IF(AND($E$3="Nursery"),'Marks Entry Nursery'!R59,IF(AND($E$3="LKG"),'Marks Entry LKG'!R59,IF(AND($E$3="UKG"),'Marks Entry UKG'!R59,""))))</f>
        <v/>
      </c>
      <c r="V60" s="55" t="str">
        <f t="shared" si="2"/>
        <v/>
      </c>
      <c r="W60" s="51" t="str">
        <f t="shared" si="3"/>
        <v/>
      </c>
      <c r="X60" s="89">
        <f t="shared" si="4"/>
        <v>0</v>
      </c>
      <c r="Y60" s="89" t="str">
        <f t="shared" si="5"/>
        <v/>
      </c>
      <c r="Z60" s="89" t="str">
        <f t="shared" si="6"/>
        <v/>
      </c>
      <c r="AA60" s="89" t="str">
        <f t="shared" si="7"/>
        <v/>
      </c>
      <c r="AB60" s="89" t="str">
        <f t="shared" si="8"/>
        <v/>
      </c>
      <c r="AC60" s="93" t="str">
        <f t="shared" si="9"/>
        <v/>
      </c>
      <c r="AD60" s="105"/>
      <c r="AE60" s="105"/>
      <c r="AF60" s="105"/>
      <c r="AG60" s="51"/>
      <c r="AH60" s="105" t="str">
        <f>IF(OR($B60=0,$B60=""),"",IF(AND($E$3="Nursery"),'Marks Entry Nursery'!V59,IF(AND($E$3="LKG"),'Marks Entry LKG'!V59,IF(AND($E$3="UKG"),'Marks Entry UKG'!V59,""))))</f>
        <v/>
      </c>
      <c r="AI60" s="105" t="str">
        <f>IF(OR($B60=0,$B60=""),"",IF(AND($E$3="Nursery"),'Marks Entry Nursery'!W59,IF(AND($E$3="LKG"),'Marks Entry LKG'!W59,IF(AND($E$3="UKG"),'Marks Entry UKG'!W59,""))))</f>
        <v/>
      </c>
      <c r="AJ60" s="54" t="str">
        <f t="shared" si="10"/>
        <v/>
      </c>
      <c r="AK60" s="51">
        <f t="shared" si="11"/>
        <v>0</v>
      </c>
      <c r="AL60" s="105" t="str">
        <f>IF(OR($B60=0,$B60=""),"",IF(AND($E$3="Nursery"),'Marks Entry Nursery'!X59,IF(AND($E$3="LKG"),'Marks Entry LKG'!X59,IF(AND($E$3="UKG"),'Marks Entry UKG'!X59,""))))</f>
        <v/>
      </c>
      <c r="AM60" s="105" t="str">
        <f>IF(OR($B60=0,$B60=""),"",IF(AND($E$3="Nursery"),'Marks Entry Nursery'!Y59,IF(AND($E$3="LKG"),'Marks Entry LKG'!Y59,IF(AND($E$3="UKG"),'Marks Entry UKG'!Y59,""))))</f>
        <v/>
      </c>
      <c r="AN60" s="55" t="str">
        <f t="shared" si="12"/>
        <v/>
      </c>
      <c r="AO60" s="51" t="str">
        <f t="shared" si="13"/>
        <v/>
      </c>
      <c r="AP60" s="89">
        <f t="shared" si="14"/>
        <v>0</v>
      </c>
      <c r="AQ60" s="89" t="str">
        <f t="shared" si="15"/>
        <v/>
      </c>
      <c r="AR60" s="89" t="str">
        <f t="shared" si="16"/>
        <v/>
      </c>
      <c r="AS60" s="89" t="str">
        <f t="shared" si="17"/>
        <v/>
      </c>
      <c r="AT60" s="89" t="str">
        <f t="shared" si="18"/>
        <v/>
      </c>
      <c r="AU60" s="93" t="str">
        <f t="shared" si="19"/>
        <v/>
      </c>
      <c r="AV60" s="105"/>
      <c r="AW60" s="105"/>
      <c r="AX60" s="105"/>
      <c r="AY60" s="51"/>
      <c r="AZ60" s="105" t="str">
        <f>IF(OR($B60=0,$B60=""),"",IF(AND($E$3="Nursery"),'Marks Entry Nursery'!AC59,IF(AND($E$3="LKG"),'Marks Entry LKG'!AC59,IF(AND($E$3="UKG"),'Marks Entry UKG'!AC59,""))))</f>
        <v/>
      </c>
      <c r="BA60" s="105" t="str">
        <f>IF(OR($B60=0,$B60=""),"",IF(AND($E$3="Nursery"),'Marks Entry Nursery'!AD59,IF(AND($E$3="LKG"),'Marks Entry LKG'!AD59,IF(AND($E$3="UKG"),'Marks Entry UKG'!AD59,""))))</f>
        <v/>
      </c>
      <c r="BB60" s="54" t="str">
        <f t="shared" si="20"/>
        <v/>
      </c>
      <c r="BC60" s="51">
        <f t="shared" si="21"/>
        <v>0</v>
      </c>
      <c r="BD60" s="105" t="str">
        <f>IF(OR($B60=0,$B60=""),"",IF(AND($E$3="Nursery"),'Marks Entry Nursery'!AE59,IF(AND($E$3="LKG"),'Marks Entry LKG'!AE59,IF(AND($E$3="UKG"),'Marks Entry UKG'!AE59,""))))</f>
        <v/>
      </c>
      <c r="BE60" s="105" t="str">
        <f>IF(OR($B60=0,$B60=""),"",IF(AND($E$3="Nursery"),'Marks Entry Nursery'!AF59,IF(AND($E$3="LKG"),'Marks Entry LKG'!AF59,IF(AND($E$3="UKG"),'Marks Entry UKG'!AF59,""))))</f>
        <v/>
      </c>
      <c r="BF60" s="55" t="str">
        <f t="shared" si="22"/>
        <v/>
      </c>
      <c r="BG60" s="51" t="str">
        <f t="shared" si="23"/>
        <v/>
      </c>
      <c r="BH60" s="89">
        <f t="shared" si="24"/>
        <v>0</v>
      </c>
      <c r="BI60" s="89" t="str">
        <f t="shared" si="25"/>
        <v/>
      </c>
      <c r="BJ60" s="89" t="str">
        <f t="shared" si="26"/>
        <v/>
      </c>
      <c r="BK60" s="89" t="str">
        <f t="shared" si="27"/>
        <v/>
      </c>
      <c r="BL60" s="89" t="str">
        <f t="shared" si="28"/>
        <v/>
      </c>
      <c r="BM60" s="93" t="str">
        <f t="shared" si="29"/>
        <v/>
      </c>
      <c r="BN60" s="105"/>
      <c r="BO60" s="105"/>
      <c r="BP60" s="105"/>
      <c r="BQ60" s="51"/>
      <c r="BR60" s="105" t="str">
        <f>IF(OR($B60=0,$B60=""),"",IF(AND($E$3="Nursery"),'Marks Entry Nursery'!AJ59,IF(AND($E$3="LKG"),'Marks Entry LKG'!AJ59,IF(AND($E$3="UKG"),'Marks Entry UKG'!AJ59,""))))</f>
        <v/>
      </c>
      <c r="BS60" s="105" t="str">
        <f>IF(OR($B60=0,$B60=""),"",IF(AND($E$3="Nursery"),'Marks Entry Nursery'!AK59,IF(AND($E$3="LKG"),'Marks Entry LKG'!AK59,IF(AND($E$3="UKG"),'Marks Entry UKG'!AK59,""))))</f>
        <v/>
      </c>
      <c r="BT60" s="54" t="str">
        <f t="shared" si="30"/>
        <v/>
      </c>
      <c r="BU60" s="51">
        <f t="shared" si="31"/>
        <v>0</v>
      </c>
      <c r="BV60" s="105" t="str">
        <f>IF(OR($B60=0,$B60=""),"",IF(AND($E$3="Nursery"),'Marks Entry Nursery'!AL59,IF(AND($E$3="LKG"),'Marks Entry LKG'!AL59,IF(AND($E$3="UKG"),'Marks Entry UKG'!AL59,""))))</f>
        <v/>
      </c>
      <c r="BW60" s="105" t="str">
        <f>IF(OR($B60=0,$B60=""),"",IF(AND($E$3="Nursery"),'Marks Entry Nursery'!AM59,IF(AND($E$3="LKG"),'Marks Entry LKG'!AM59,IF(AND($E$3="UKG"),'Marks Entry UKG'!AM59,""))))</f>
        <v/>
      </c>
      <c r="BX60" s="55" t="str">
        <f t="shared" si="32"/>
        <v/>
      </c>
      <c r="BY60" s="51" t="str">
        <f t="shared" si="33"/>
        <v/>
      </c>
      <c r="BZ60" s="89">
        <f t="shared" si="34"/>
        <v>0</v>
      </c>
      <c r="CA60" s="89" t="str">
        <f t="shared" si="35"/>
        <v/>
      </c>
      <c r="CB60" s="89" t="str">
        <f t="shared" si="36"/>
        <v/>
      </c>
      <c r="CC60" s="89" t="str">
        <f t="shared" si="37"/>
        <v/>
      </c>
      <c r="CD60" s="89" t="str">
        <f t="shared" si="38"/>
        <v/>
      </c>
      <c r="CE60" s="93" t="str">
        <f t="shared" si="39"/>
        <v/>
      </c>
      <c r="CF60" s="105" t="str">
        <f>IF(OR($B60=0,$B60=""),"",IF(AND($E$3="Nursery"),'Marks Entry Nursery'!AN59,IF(AND($E$3="LKG"),'Marks Entry LKG'!AN59,IF(AND($E$3="UKG"),'Marks Entry UKG'!AN59,""))))</f>
        <v/>
      </c>
      <c r="CG60" s="105" t="str">
        <f>IF(OR($B60=0,$B60=""),"",IF(AND($E$3="Nursery"),'Marks Entry Nursery'!AO59,IF(AND($E$3="LKG"),'Marks Entry LKG'!AO59,IF(AND($E$3="UKG"),'Marks Entry UKG'!AO59,""))))</f>
        <v/>
      </c>
      <c r="CH60" s="106" t="str">
        <f t="shared" si="40"/>
        <v/>
      </c>
      <c r="CI60" s="107">
        <f t="shared" si="41"/>
        <v>0</v>
      </c>
      <c r="CJ60" s="107" t="str">
        <f t="shared" si="42"/>
        <v/>
      </c>
      <c r="CK60" s="107" t="str">
        <f t="shared" si="43"/>
        <v/>
      </c>
      <c r="CL60" s="92" t="str">
        <f t="shared" si="44"/>
        <v/>
      </c>
      <c r="CM60" s="105" t="str">
        <f>IF(OR($B60=0,$B60=""),"",IF(AND($E$3="Nursery"),'Marks Entry Nursery'!AP59,IF(AND($E$3="LKG"),'Marks Entry LKG'!AP59,IF(AND($E$3="UKG"),'Marks Entry UKG'!AP59,""))))</f>
        <v/>
      </c>
      <c r="CN60" s="105" t="str">
        <f>IF(OR($B60=0,$B60=""),"",IF(AND($E$3="Nursery"),'Marks Entry Nursery'!AQ59,IF(AND($E$3="LKG"),'Marks Entry LKG'!AQ59,IF(AND($E$3="UKG"),'Marks Entry UKG'!AQ59,""))))</f>
        <v/>
      </c>
      <c r="CO60" s="106" t="str">
        <f t="shared" si="45"/>
        <v/>
      </c>
      <c r="CP60" s="107">
        <f t="shared" si="46"/>
        <v>0</v>
      </c>
      <c r="CQ60" s="107" t="str">
        <f t="shared" si="47"/>
        <v/>
      </c>
      <c r="CR60" s="107" t="str">
        <f t="shared" si="48"/>
        <v/>
      </c>
      <c r="CS60" s="92" t="str">
        <f t="shared" si="49"/>
        <v/>
      </c>
      <c r="CT60" s="105" t="str">
        <f>IF(OR($B60=0,$B60=""),"",IF(AND($E$3="Nursery"),'Marks Entry Nursery'!AR59,IF(AND($E$3="LKG"),'Marks Entry LKG'!AR59,IF(AND($E$3="UKG"),'Marks Entry UKG'!AR59,""))))</f>
        <v/>
      </c>
      <c r="CU60" s="105" t="str">
        <f>IF(OR($B60=0,$B60=""),"",IF(AND($E$3="Nursery"),'Marks Entry Nursery'!AS59,IF(AND($E$3="LKG"),'Marks Entry LKG'!AS59,IF(AND($E$3="UKG"),'Marks Entry UKG'!AS59,""))))</f>
        <v/>
      </c>
      <c r="CV60" s="106" t="str">
        <f t="shared" si="50"/>
        <v/>
      </c>
      <c r="CW60" s="107">
        <f t="shared" si="51"/>
        <v>0</v>
      </c>
      <c r="CX60" s="107" t="str">
        <f t="shared" si="52"/>
        <v/>
      </c>
      <c r="CY60" s="107" t="str">
        <f t="shared" si="53"/>
        <v/>
      </c>
      <c r="CZ60" s="92" t="str">
        <f t="shared" si="54"/>
        <v/>
      </c>
      <c r="DA60" s="105" t="str">
        <f>IF(OR($B60=0,$B60=""),"",IF(AND($E$3="Nursery"),'Marks Entry Nursery'!AT59,IF(AND($E$3="LKG"),'Marks Entry LKG'!AT59,IF(AND($E$3="UKG"),'Marks Entry UKG'!AT59,""))))</f>
        <v/>
      </c>
      <c r="DB60" s="105" t="str">
        <f>IF(OR($B60=0,$B60=""),"",IF(AND($E$3="Nursery"),'Marks Entry Nursery'!AU59,IF(AND($E$3="LKG"),'Marks Entry LKG'!AU59,IF(AND($E$3="UKG"),'Marks Entry UKG'!AU59,""))))</f>
        <v/>
      </c>
      <c r="DC60" s="356" t="str">
        <f t="shared" si="55"/>
        <v/>
      </c>
      <c r="DD60" s="93" t="str">
        <f t="shared" si="56"/>
        <v/>
      </c>
      <c r="DE60" s="105" t="str">
        <f>IF(OR($B60=0,$B60=""),"",IF(AND($E$3="Nursery"),'Marks Entry Nursery'!AV59,IF(AND($E$3="LKG"),'Marks Entry LKG'!AV59,IF(AND($E$3="UKG"),'Marks Entry UKG'!AV59,""))))</f>
        <v/>
      </c>
      <c r="DF60" s="105" t="str">
        <f>IF(OR($B60=0,$B60=""),"",IF(AND($E$3="Nursery"),'Marks Entry Nursery'!AW59,IF(AND($E$3="LKG"),'Marks Entry LKG'!AW59,IF(AND($E$3="UKG"),'Marks Entry UKG'!AW59,""))))</f>
        <v/>
      </c>
      <c r="DG60" s="356" t="str">
        <f t="shared" si="57"/>
        <v/>
      </c>
      <c r="DH60" s="93" t="str">
        <f t="shared" si="58"/>
        <v/>
      </c>
      <c r="DI60" s="63" t="str">
        <f t="shared" si="59"/>
        <v/>
      </c>
      <c r="DJ60" s="358" t="str">
        <f t="shared" si="60"/>
        <v/>
      </c>
      <c r="DK60" s="67" t="str">
        <f t="shared" si="61"/>
        <v/>
      </c>
      <c r="DL60" s="68" t="str">
        <f t="shared" si="62"/>
        <v/>
      </c>
      <c r="DM60" s="386" t="str">
        <f>IFERROR(IF(B60="NSO","NSO",IF(OR(D60="",G60="",F60="",B60="",DI60=0),"",IF('Master sheet'!$D$14="Hindi","कक्षोंन्नति","Promoted"))),"")</f>
        <v/>
      </c>
      <c r="DN60" s="42" t="str">
        <f>IF(OR(B60=0,B60=""),"",IF(AND($E$3="Nursery"),'Marks Entry Nursery'!AX59,IF(AND($E$3="LKG"),'Marks Entry LKG'!AX59,IF(AND($E$3="UKG"),'Marks Entry UKG'!AX59,""))))</f>
        <v/>
      </c>
      <c r="DO60" s="42" t="str">
        <f>IF(OR(B60=0,B60=""),"",IF(AND($E$3="Nursery"),'Marks Entry Nursery'!AY59,IF(AND($E$3="LKG"),'Marks Entry LKG'!AY59,IF(AND($E$3="UKG"),'Marks Entry UKG'!AY59,""))))</f>
        <v/>
      </c>
      <c r="DP60" s="213" t="str">
        <f t="shared" si="63"/>
        <v/>
      </c>
      <c r="DQ60" s="43"/>
      <c r="DX60" s="44">
        <f>IF(AND($E$3="Nursery"),'Marks Entry Nursery'!I59,IF(AND($E$3="LKG"),'Marks Entry LKG'!I59,IF(AND($E$3="UKG"),'Marks Entry UKG'!I59,"")))</f>
        <v>0</v>
      </c>
    </row>
    <row r="61" spans="1:128" ht="18.95" customHeight="1">
      <c r="A61" s="56">
        <v>54</v>
      </c>
      <c r="B61" s="260" t="str">
        <f>IF(OR(DX61=0,DX61=""),"",IF(AND($E$3="Nursery"),'Marks Entry Nursery'!I60,IF(AND($E$3="LKG"),'Marks Entry LKG'!I60,IF(AND($E$3="UKG"),'Marks Entry UKG'!I60,""))))</f>
        <v/>
      </c>
      <c r="C61" s="57" t="str">
        <f>IF(OR($B61=0,$B61=""),"",IF(AND($E$3="Nursery"),'Marks Entry Nursery'!B60,IF(AND($E$3="LKG"),'Marks Entry LKG'!B60,IF(AND($E$3="UKG"),'Marks Entry UKG'!B60,""))))</f>
        <v/>
      </c>
      <c r="D61" s="57" t="str">
        <f>IF(OR($B61=0,$B61=""),"",IF(AND($E$3="Nursery"),'Marks Entry Nursery'!C60,IF(AND($E$3="LKG"),'Marks Entry LKG'!C60,IF(AND($E$3="UKG"),'Marks Entry UKG'!C60,""))))</f>
        <v/>
      </c>
      <c r="E61" s="401" t="str">
        <f>IF(OR(B61=0,B61=""),"",IF(AND($E$3="Nursery"),'Marks Entry Nursery'!E60,IF(AND($E$3="LKG"),'Marks Entry LKG'!E60,IF(AND($E$3="UKG"),'Marks Entry UKG'!E60,""))))</f>
        <v/>
      </c>
      <c r="F61" s="259" t="str">
        <f>IF(OR(B61=0,B61=""),"",IF(AND($E$3="Nursery"),'Marks Entry Nursery'!D60,IF(AND($E$3="LKG"),'Marks Entry LKG'!D60,IF(AND($E$3="UKG"),'Marks Entry UKG'!D60,""))))</f>
        <v/>
      </c>
      <c r="G61" s="406" t="str">
        <f>IF(OR($B61=0,$B61=""),"",IF(AND($E$3="Nursery"),'Marks Entry Nursery'!F60,IF(AND($E$3="LKG"),'Marks Entry LKG'!F60,IF(AND($E$3="UKG"),'Marks Entry UKG'!F60,""))))</f>
        <v/>
      </c>
      <c r="H61" s="406" t="str">
        <f>IF(OR($B61=0,$B61=""),"",IF(AND($E$3="Nursery"),'Marks Entry Nursery'!G60,IF(AND($E$3="LKG"),'Marks Entry LKG'!G60,IF(AND($E$3="UKG"),'Marks Entry UKG'!G60,""))))</f>
        <v/>
      </c>
      <c r="I61" s="406" t="str">
        <f>IF(OR($B61=0,$B61=""),"",IF(AND($E$3="Nursery"),'Marks Entry Nursery'!H60,IF(AND($E$3="LKG"),'Marks Entry LKG'!H60,IF(AND($E$3="UKG"),'Marks Entry UKG'!H60,""))))</f>
        <v/>
      </c>
      <c r="J61" s="228" t="str">
        <f>IF(OR($B61=0,$B61=""),"",IF(AND($E$3="Nursery"),'Marks Entry Nursery'!J60,IF(AND($E$3="LKG"),'Marks Entry LKG'!J60,IF(AND($E$3="UKG"),'Marks Entry UKG'!J60,""))))</f>
        <v/>
      </c>
      <c r="K61" s="228" t="str">
        <f>IF(OR($B61=0,$B61=""),"",IF(AND($E$3="Nursery"),'Marks Entry Nursery'!K60,IF(AND($E$3="LKG"),'Marks Entry LKG'!K60,IF(AND($E$3="UKG"),'Marks Entry UKG'!K60,""))))</f>
        <v/>
      </c>
      <c r="L61" s="105"/>
      <c r="M61" s="105"/>
      <c r="N61" s="105"/>
      <c r="O61" s="51"/>
      <c r="P61" s="105" t="str">
        <f>IF(OR($B61=0,$B61=""),"",IF(AND($E$3="Nursery"),'Marks Entry Nursery'!O60,IF(AND($E$3="LKG"),'Marks Entry LKG'!O60,IF(AND($E$3="UKG"),'Marks Entry UKG'!O60,""))))</f>
        <v/>
      </c>
      <c r="Q61" s="105" t="str">
        <f>IF(OR($B61=0,$B61=""),"",IF(AND($E$3="Nursery"),'Marks Entry Nursery'!P60,IF(AND($E$3="LKG"),'Marks Entry LKG'!P60,IF(AND($E$3="UKG"),'Marks Entry UKG'!P60,""))))</f>
        <v/>
      </c>
      <c r="R61" s="54" t="str">
        <f t="shared" si="0"/>
        <v/>
      </c>
      <c r="S61" s="51">
        <f t="shared" si="1"/>
        <v>0</v>
      </c>
      <c r="T61" s="105" t="str">
        <f>IF(OR($B61=0,$B61=""),"",IF(AND($E$3="Nursery"),'Marks Entry Nursery'!Q60,IF(AND($E$3="LKG"),'Marks Entry LKG'!Q60,IF(AND($E$3="UKG"),'Marks Entry UKG'!Q60,""))))</f>
        <v/>
      </c>
      <c r="U61" s="105" t="str">
        <f>IF(OR($B61=0,$B61=""),"",IF(AND($E$3="Nursery"),'Marks Entry Nursery'!R60,IF(AND($E$3="LKG"),'Marks Entry LKG'!R60,IF(AND($E$3="UKG"),'Marks Entry UKG'!R60,""))))</f>
        <v/>
      </c>
      <c r="V61" s="55" t="str">
        <f t="shared" si="2"/>
        <v/>
      </c>
      <c r="W61" s="51" t="str">
        <f t="shared" si="3"/>
        <v/>
      </c>
      <c r="X61" s="89">
        <f t="shared" si="4"/>
        <v>0</v>
      </c>
      <c r="Y61" s="89" t="str">
        <f t="shared" si="5"/>
        <v/>
      </c>
      <c r="Z61" s="89" t="str">
        <f t="shared" si="6"/>
        <v/>
      </c>
      <c r="AA61" s="89" t="str">
        <f t="shared" si="7"/>
        <v/>
      </c>
      <c r="AB61" s="89" t="str">
        <f t="shared" si="8"/>
        <v/>
      </c>
      <c r="AC61" s="93" t="str">
        <f t="shared" si="9"/>
        <v/>
      </c>
      <c r="AD61" s="105"/>
      <c r="AE61" s="105"/>
      <c r="AF61" s="105"/>
      <c r="AG61" s="51"/>
      <c r="AH61" s="105" t="str">
        <f>IF(OR($B61=0,$B61=""),"",IF(AND($E$3="Nursery"),'Marks Entry Nursery'!V60,IF(AND($E$3="LKG"),'Marks Entry LKG'!V60,IF(AND($E$3="UKG"),'Marks Entry UKG'!V60,""))))</f>
        <v/>
      </c>
      <c r="AI61" s="105" t="str">
        <f>IF(OR($B61=0,$B61=""),"",IF(AND($E$3="Nursery"),'Marks Entry Nursery'!W60,IF(AND($E$3="LKG"),'Marks Entry LKG'!W60,IF(AND($E$3="UKG"),'Marks Entry UKG'!W60,""))))</f>
        <v/>
      </c>
      <c r="AJ61" s="54" t="str">
        <f t="shared" si="10"/>
        <v/>
      </c>
      <c r="AK61" s="51">
        <f t="shared" si="11"/>
        <v>0</v>
      </c>
      <c r="AL61" s="105" t="str">
        <f>IF(OR($B61=0,$B61=""),"",IF(AND($E$3="Nursery"),'Marks Entry Nursery'!X60,IF(AND($E$3="LKG"),'Marks Entry LKG'!X60,IF(AND($E$3="UKG"),'Marks Entry UKG'!X60,""))))</f>
        <v/>
      </c>
      <c r="AM61" s="105" t="str">
        <f>IF(OR($B61=0,$B61=""),"",IF(AND($E$3="Nursery"),'Marks Entry Nursery'!Y60,IF(AND($E$3="LKG"),'Marks Entry LKG'!Y60,IF(AND($E$3="UKG"),'Marks Entry UKG'!Y60,""))))</f>
        <v/>
      </c>
      <c r="AN61" s="55" t="str">
        <f t="shared" si="12"/>
        <v/>
      </c>
      <c r="AO61" s="51" t="str">
        <f t="shared" si="13"/>
        <v/>
      </c>
      <c r="AP61" s="89">
        <f t="shared" si="14"/>
        <v>0</v>
      </c>
      <c r="AQ61" s="89" t="str">
        <f t="shared" si="15"/>
        <v/>
      </c>
      <c r="AR61" s="89" t="str">
        <f t="shared" si="16"/>
        <v/>
      </c>
      <c r="AS61" s="89" t="str">
        <f t="shared" si="17"/>
        <v/>
      </c>
      <c r="AT61" s="89" t="str">
        <f t="shared" si="18"/>
        <v/>
      </c>
      <c r="AU61" s="93" t="str">
        <f t="shared" si="19"/>
        <v/>
      </c>
      <c r="AV61" s="105"/>
      <c r="AW61" s="105"/>
      <c r="AX61" s="105"/>
      <c r="AY61" s="51"/>
      <c r="AZ61" s="105" t="str">
        <f>IF(OR($B61=0,$B61=""),"",IF(AND($E$3="Nursery"),'Marks Entry Nursery'!AC60,IF(AND($E$3="LKG"),'Marks Entry LKG'!AC60,IF(AND($E$3="UKG"),'Marks Entry UKG'!AC60,""))))</f>
        <v/>
      </c>
      <c r="BA61" s="105" t="str">
        <f>IF(OR($B61=0,$B61=""),"",IF(AND($E$3="Nursery"),'Marks Entry Nursery'!AD60,IF(AND($E$3="LKG"),'Marks Entry LKG'!AD60,IF(AND($E$3="UKG"),'Marks Entry UKG'!AD60,""))))</f>
        <v/>
      </c>
      <c r="BB61" s="54" t="str">
        <f t="shared" si="20"/>
        <v/>
      </c>
      <c r="BC61" s="51">
        <f t="shared" si="21"/>
        <v>0</v>
      </c>
      <c r="BD61" s="105" t="str">
        <f>IF(OR($B61=0,$B61=""),"",IF(AND($E$3="Nursery"),'Marks Entry Nursery'!AE60,IF(AND($E$3="LKG"),'Marks Entry LKG'!AE60,IF(AND($E$3="UKG"),'Marks Entry UKG'!AE60,""))))</f>
        <v/>
      </c>
      <c r="BE61" s="105" t="str">
        <f>IF(OR($B61=0,$B61=""),"",IF(AND($E$3="Nursery"),'Marks Entry Nursery'!AF60,IF(AND($E$3="LKG"),'Marks Entry LKG'!AF60,IF(AND($E$3="UKG"),'Marks Entry UKG'!AF60,""))))</f>
        <v/>
      </c>
      <c r="BF61" s="55" t="str">
        <f t="shared" si="22"/>
        <v/>
      </c>
      <c r="BG61" s="51" t="str">
        <f t="shared" si="23"/>
        <v/>
      </c>
      <c r="BH61" s="89">
        <f t="shared" si="24"/>
        <v>0</v>
      </c>
      <c r="BI61" s="89" t="str">
        <f t="shared" si="25"/>
        <v/>
      </c>
      <c r="BJ61" s="89" t="str">
        <f t="shared" si="26"/>
        <v/>
      </c>
      <c r="BK61" s="89" t="str">
        <f t="shared" si="27"/>
        <v/>
      </c>
      <c r="BL61" s="89" t="str">
        <f t="shared" si="28"/>
        <v/>
      </c>
      <c r="BM61" s="93" t="str">
        <f t="shared" si="29"/>
        <v/>
      </c>
      <c r="BN61" s="105"/>
      <c r="BO61" s="105"/>
      <c r="BP61" s="105"/>
      <c r="BQ61" s="51"/>
      <c r="BR61" s="105" t="str">
        <f>IF(OR($B61=0,$B61=""),"",IF(AND($E$3="Nursery"),'Marks Entry Nursery'!AJ60,IF(AND($E$3="LKG"),'Marks Entry LKG'!AJ60,IF(AND($E$3="UKG"),'Marks Entry UKG'!AJ60,""))))</f>
        <v/>
      </c>
      <c r="BS61" s="105" t="str">
        <f>IF(OR($B61=0,$B61=""),"",IF(AND($E$3="Nursery"),'Marks Entry Nursery'!AK60,IF(AND($E$3="LKG"),'Marks Entry LKG'!AK60,IF(AND($E$3="UKG"),'Marks Entry UKG'!AK60,""))))</f>
        <v/>
      </c>
      <c r="BT61" s="54" t="str">
        <f t="shared" si="30"/>
        <v/>
      </c>
      <c r="BU61" s="51">
        <f t="shared" si="31"/>
        <v>0</v>
      </c>
      <c r="BV61" s="105" t="str">
        <f>IF(OR($B61=0,$B61=""),"",IF(AND($E$3="Nursery"),'Marks Entry Nursery'!AL60,IF(AND($E$3="LKG"),'Marks Entry LKG'!AL60,IF(AND($E$3="UKG"),'Marks Entry UKG'!AL60,""))))</f>
        <v/>
      </c>
      <c r="BW61" s="105" t="str">
        <f>IF(OR($B61=0,$B61=""),"",IF(AND($E$3="Nursery"),'Marks Entry Nursery'!AM60,IF(AND($E$3="LKG"),'Marks Entry LKG'!AM60,IF(AND($E$3="UKG"),'Marks Entry UKG'!AM60,""))))</f>
        <v/>
      </c>
      <c r="BX61" s="55" t="str">
        <f t="shared" si="32"/>
        <v/>
      </c>
      <c r="BY61" s="51" t="str">
        <f t="shared" si="33"/>
        <v/>
      </c>
      <c r="BZ61" s="89">
        <f t="shared" si="34"/>
        <v>0</v>
      </c>
      <c r="CA61" s="89" t="str">
        <f t="shared" si="35"/>
        <v/>
      </c>
      <c r="CB61" s="89" t="str">
        <f t="shared" si="36"/>
        <v/>
      </c>
      <c r="CC61" s="89" t="str">
        <f t="shared" si="37"/>
        <v/>
      </c>
      <c r="CD61" s="89" t="str">
        <f t="shared" si="38"/>
        <v/>
      </c>
      <c r="CE61" s="93" t="str">
        <f t="shared" si="39"/>
        <v/>
      </c>
      <c r="CF61" s="105" t="str">
        <f>IF(OR($B61=0,$B61=""),"",IF(AND($E$3="Nursery"),'Marks Entry Nursery'!AN60,IF(AND($E$3="LKG"),'Marks Entry LKG'!AN60,IF(AND($E$3="UKG"),'Marks Entry UKG'!AN60,""))))</f>
        <v/>
      </c>
      <c r="CG61" s="105" t="str">
        <f>IF(OR($B61=0,$B61=""),"",IF(AND($E$3="Nursery"),'Marks Entry Nursery'!AO60,IF(AND($E$3="LKG"),'Marks Entry LKG'!AO60,IF(AND($E$3="UKG"),'Marks Entry UKG'!AO60,""))))</f>
        <v/>
      </c>
      <c r="CH61" s="106" t="str">
        <f t="shared" si="40"/>
        <v/>
      </c>
      <c r="CI61" s="107">
        <f t="shared" si="41"/>
        <v>0</v>
      </c>
      <c r="CJ61" s="107" t="str">
        <f t="shared" si="42"/>
        <v/>
      </c>
      <c r="CK61" s="107" t="str">
        <f t="shared" si="43"/>
        <v/>
      </c>
      <c r="CL61" s="92" t="str">
        <f t="shared" si="44"/>
        <v/>
      </c>
      <c r="CM61" s="105" t="str">
        <f>IF(OR($B61=0,$B61=""),"",IF(AND($E$3="Nursery"),'Marks Entry Nursery'!AP60,IF(AND($E$3="LKG"),'Marks Entry LKG'!AP60,IF(AND($E$3="UKG"),'Marks Entry UKG'!AP60,""))))</f>
        <v/>
      </c>
      <c r="CN61" s="105" t="str">
        <f>IF(OR($B61=0,$B61=""),"",IF(AND($E$3="Nursery"),'Marks Entry Nursery'!AQ60,IF(AND($E$3="LKG"),'Marks Entry LKG'!AQ60,IF(AND($E$3="UKG"),'Marks Entry UKG'!AQ60,""))))</f>
        <v/>
      </c>
      <c r="CO61" s="106" t="str">
        <f t="shared" si="45"/>
        <v/>
      </c>
      <c r="CP61" s="107">
        <f t="shared" si="46"/>
        <v>0</v>
      </c>
      <c r="CQ61" s="107" t="str">
        <f t="shared" si="47"/>
        <v/>
      </c>
      <c r="CR61" s="107" t="str">
        <f t="shared" si="48"/>
        <v/>
      </c>
      <c r="CS61" s="92" t="str">
        <f t="shared" si="49"/>
        <v/>
      </c>
      <c r="CT61" s="105" t="str">
        <f>IF(OR($B61=0,$B61=""),"",IF(AND($E$3="Nursery"),'Marks Entry Nursery'!AR60,IF(AND($E$3="LKG"),'Marks Entry LKG'!AR60,IF(AND($E$3="UKG"),'Marks Entry UKG'!AR60,""))))</f>
        <v/>
      </c>
      <c r="CU61" s="105" t="str">
        <f>IF(OR($B61=0,$B61=""),"",IF(AND($E$3="Nursery"),'Marks Entry Nursery'!AS60,IF(AND($E$3="LKG"),'Marks Entry LKG'!AS60,IF(AND($E$3="UKG"),'Marks Entry UKG'!AS60,""))))</f>
        <v/>
      </c>
      <c r="CV61" s="106" t="str">
        <f t="shared" si="50"/>
        <v/>
      </c>
      <c r="CW61" s="107">
        <f t="shared" si="51"/>
        <v>0</v>
      </c>
      <c r="CX61" s="107" t="str">
        <f t="shared" si="52"/>
        <v/>
      </c>
      <c r="CY61" s="107" t="str">
        <f t="shared" si="53"/>
        <v/>
      </c>
      <c r="CZ61" s="92" t="str">
        <f t="shared" si="54"/>
        <v/>
      </c>
      <c r="DA61" s="105" t="str">
        <f>IF(OR($B61=0,$B61=""),"",IF(AND($E$3="Nursery"),'Marks Entry Nursery'!AT60,IF(AND($E$3="LKG"),'Marks Entry LKG'!AT60,IF(AND($E$3="UKG"),'Marks Entry UKG'!AT60,""))))</f>
        <v/>
      </c>
      <c r="DB61" s="105" t="str">
        <f>IF(OR($B61=0,$B61=""),"",IF(AND($E$3="Nursery"),'Marks Entry Nursery'!AU60,IF(AND($E$3="LKG"),'Marks Entry LKG'!AU60,IF(AND($E$3="UKG"),'Marks Entry UKG'!AU60,""))))</f>
        <v/>
      </c>
      <c r="DC61" s="356" t="str">
        <f t="shared" si="55"/>
        <v/>
      </c>
      <c r="DD61" s="93" t="str">
        <f t="shared" si="56"/>
        <v/>
      </c>
      <c r="DE61" s="105" t="str">
        <f>IF(OR($B61=0,$B61=""),"",IF(AND($E$3="Nursery"),'Marks Entry Nursery'!AV60,IF(AND($E$3="LKG"),'Marks Entry LKG'!AV60,IF(AND($E$3="UKG"),'Marks Entry UKG'!AV60,""))))</f>
        <v/>
      </c>
      <c r="DF61" s="105" t="str">
        <f>IF(OR($B61=0,$B61=""),"",IF(AND($E$3="Nursery"),'Marks Entry Nursery'!AW60,IF(AND($E$3="LKG"),'Marks Entry LKG'!AW60,IF(AND($E$3="UKG"),'Marks Entry UKG'!AW60,""))))</f>
        <v/>
      </c>
      <c r="DG61" s="356" t="str">
        <f t="shared" si="57"/>
        <v/>
      </c>
      <c r="DH61" s="93" t="str">
        <f t="shared" si="58"/>
        <v/>
      </c>
      <c r="DI61" s="63" t="str">
        <f t="shared" si="59"/>
        <v/>
      </c>
      <c r="DJ61" s="358" t="str">
        <f t="shared" si="60"/>
        <v/>
      </c>
      <c r="DK61" s="67" t="str">
        <f t="shared" si="61"/>
        <v/>
      </c>
      <c r="DL61" s="68" t="str">
        <f t="shared" si="62"/>
        <v/>
      </c>
      <c r="DM61" s="386" t="str">
        <f>IFERROR(IF(B61="NSO","NSO",IF(OR(D61="",G61="",F61="",B61="",DI61=0),"",IF('Master sheet'!$D$14="Hindi","कक्षोंन्नति","Promoted"))),"")</f>
        <v/>
      </c>
      <c r="DN61" s="42" t="str">
        <f>IF(OR(B61=0,B61=""),"",IF(AND($E$3="Nursery"),'Marks Entry Nursery'!AX60,IF(AND($E$3="LKG"),'Marks Entry LKG'!AX60,IF(AND($E$3="UKG"),'Marks Entry UKG'!AX60,""))))</f>
        <v/>
      </c>
      <c r="DO61" s="42" t="str">
        <f>IF(OR(B61=0,B61=""),"",IF(AND($E$3="Nursery"),'Marks Entry Nursery'!AY60,IF(AND($E$3="LKG"),'Marks Entry LKG'!AY60,IF(AND($E$3="UKG"),'Marks Entry UKG'!AY60,""))))</f>
        <v/>
      </c>
      <c r="DP61" s="213" t="str">
        <f t="shared" si="63"/>
        <v/>
      </c>
      <c r="DQ61" s="43"/>
      <c r="DX61" s="44">
        <f>IF(AND($E$3="Nursery"),'Marks Entry Nursery'!I60,IF(AND($E$3="LKG"),'Marks Entry LKG'!I60,IF(AND($E$3="UKG"),'Marks Entry UKG'!I60,"")))</f>
        <v>0</v>
      </c>
    </row>
    <row r="62" spans="1:128" ht="18.95" customHeight="1">
      <c r="A62" s="56">
        <v>55</v>
      </c>
      <c r="B62" s="260" t="str">
        <f>IF(OR(DX62=0,DX62=""),"",IF(AND($E$3="Nursery"),'Marks Entry Nursery'!I61,IF(AND($E$3="LKG"),'Marks Entry LKG'!I61,IF(AND($E$3="UKG"),'Marks Entry UKG'!I61,""))))</f>
        <v/>
      </c>
      <c r="C62" s="57" t="str">
        <f>IF(OR($B62=0,$B62=""),"",IF(AND($E$3="Nursery"),'Marks Entry Nursery'!B61,IF(AND($E$3="LKG"),'Marks Entry LKG'!B61,IF(AND($E$3="UKG"),'Marks Entry UKG'!B61,""))))</f>
        <v/>
      </c>
      <c r="D62" s="57" t="str">
        <f>IF(OR($B62=0,$B62=""),"",IF(AND($E$3="Nursery"),'Marks Entry Nursery'!C61,IF(AND($E$3="LKG"),'Marks Entry LKG'!C61,IF(AND($E$3="UKG"),'Marks Entry UKG'!C61,""))))</f>
        <v/>
      </c>
      <c r="E62" s="401" t="str">
        <f>IF(OR(B62=0,B62=""),"",IF(AND($E$3="Nursery"),'Marks Entry Nursery'!E61,IF(AND($E$3="LKG"),'Marks Entry LKG'!E61,IF(AND($E$3="UKG"),'Marks Entry UKG'!E61,""))))</f>
        <v/>
      </c>
      <c r="F62" s="259" t="str">
        <f>IF(OR(B62=0,B62=""),"",IF(AND($E$3="Nursery"),'Marks Entry Nursery'!D61,IF(AND($E$3="LKG"),'Marks Entry LKG'!D61,IF(AND($E$3="UKG"),'Marks Entry UKG'!D61,""))))</f>
        <v/>
      </c>
      <c r="G62" s="406" t="str">
        <f>IF(OR($B62=0,$B62=""),"",IF(AND($E$3="Nursery"),'Marks Entry Nursery'!F61,IF(AND($E$3="LKG"),'Marks Entry LKG'!F61,IF(AND($E$3="UKG"),'Marks Entry UKG'!F61,""))))</f>
        <v/>
      </c>
      <c r="H62" s="406" t="str">
        <f>IF(OR($B62=0,$B62=""),"",IF(AND($E$3="Nursery"),'Marks Entry Nursery'!G61,IF(AND($E$3="LKG"),'Marks Entry LKG'!G61,IF(AND($E$3="UKG"),'Marks Entry UKG'!G61,""))))</f>
        <v/>
      </c>
      <c r="I62" s="406" t="str">
        <f>IF(OR($B62=0,$B62=""),"",IF(AND($E$3="Nursery"),'Marks Entry Nursery'!H61,IF(AND($E$3="LKG"),'Marks Entry LKG'!H61,IF(AND($E$3="UKG"),'Marks Entry UKG'!H61,""))))</f>
        <v/>
      </c>
      <c r="J62" s="228" t="str">
        <f>IF(OR($B62=0,$B62=""),"",IF(AND($E$3="Nursery"),'Marks Entry Nursery'!J61,IF(AND($E$3="LKG"),'Marks Entry LKG'!J61,IF(AND($E$3="UKG"),'Marks Entry UKG'!J61,""))))</f>
        <v/>
      </c>
      <c r="K62" s="228" t="str">
        <f>IF(OR($B62=0,$B62=""),"",IF(AND($E$3="Nursery"),'Marks Entry Nursery'!K61,IF(AND($E$3="LKG"),'Marks Entry LKG'!K61,IF(AND($E$3="UKG"),'Marks Entry UKG'!K61,""))))</f>
        <v/>
      </c>
      <c r="L62" s="105"/>
      <c r="M62" s="105"/>
      <c r="N62" s="105"/>
      <c r="O62" s="51"/>
      <c r="P62" s="105" t="str">
        <f>IF(OR($B62=0,$B62=""),"",IF(AND($E$3="Nursery"),'Marks Entry Nursery'!O61,IF(AND($E$3="LKG"),'Marks Entry LKG'!O61,IF(AND($E$3="UKG"),'Marks Entry UKG'!O61,""))))</f>
        <v/>
      </c>
      <c r="Q62" s="105" t="str">
        <f>IF(OR($B62=0,$B62=""),"",IF(AND($E$3="Nursery"),'Marks Entry Nursery'!P61,IF(AND($E$3="LKG"),'Marks Entry LKG'!P61,IF(AND($E$3="UKG"),'Marks Entry UKG'!P61,""))))</f>
        <v/>
      </c>
      <c r="R62" s="54" t="str">
        <f t="shared" si="0"/>
        <v/>
      </c>
      <c r="S62" s="51">
        <f t="shared" si="1"/>
        <v>0</v>
      </c>
      <c r="T62" s="105" t="str">
        <f>IF(OR($B62=0,$B62=""),"",IF(AND($E$3="Nursery"),'Marks Entry Nursery'!Q61,IF(AND($E$3="LKG"),'Marks Entry LKG'!Q61,IF(AND($E$3="UKG"),'Marks Entry UKG'!Q61,""))))</f>
        <v/>
      </c>
      <c r="U62" s="105" t="str">
        <f>IF(OR($B62=0,$B62=""),"",IF(AND($E$3="Nursery"),'Marks Entry Nursery'!R61,IF(AND($E$3="LKG"),'Marks Entry LKG'!R61,IF(AND($E$3="UKG"),'Marks Entry UKG'!R61,""))))</f>
        <v/>
      </c>
      <c r="V62" s="55" t="str">
        <f t="shared" si="2"/>
        <v/>
      </c>
      <c r="W62" s="51" t="str">
        <f t="shared" si="3"/>
        <v/>
      </c>
      <c r="X62" s="89">
        <f t="shared" si="4"/>
        <v>0</v>
      </c>
      <c r="Y62" s="89" t="str">
        <f t="shared" si="5"/>
        <v/>
      </c>
      <c r="Z62" s="89" t="str">
        <f t="shared" si="6"/>
        <v/>
      </c>
      <c r="AA62" s="89" t="str">
        <f t="shared" si="7"/>
        <v/>
      </c>
      <c r="AB62" s="89" t="str">
        <f t="shared" si="8"/>
        <v/>
      </c>
      <c r="AC62" s="93" t="str">
        <f t="shared" si="9"/>
        <v/>
      </c>
      <c r="AD62" s="105"/>
      <c r="AE62" s="105"/>
      <c r="AF62" s="105"/>
      <c r="AG62" s="51"/>
      <c r="AH62" s="105" t="str">
        <f>IF(OR($B62=0,$B62=""),"",IF(AND($E$3="Nursery"),'Marks Entry Nursery'!V61,IF(AND($E$3="LKG"),'Marks Entry LKG'!V61,IF(AND($E$3="UKG"),'Marks Entry UKG'!V61,""))))</f>
        <v/>
      </c>
      <c r="AI62" s="105" t="str">
        <f>IF(OR($B62=0,$B62=""),"",IF(AND($E$3="Nursery"),'Marks Entry Nursery'!W61,IF(AND($E$3="LKG"),'Marks Entry LKG'!W61,IF(AND($E$3="UKG"),'Marks Entry UKG'!W61,""))))</f>
        <v/>
      </c>
      <c r="AJ62" s="54" t="str">
        <f t="shared" si="10"/>
        <v/>
      </c>
      <c r="AK62" s="51">
        <f t="shared" si="11"/>
        <v>0</v>
      </c>
      <c r="AL62" s="105" t="str">
        <f>IF(OR($B62=0,$B62=""),"",IF(AND($E$3="Nursery"),'Marks Entry Nursery'!X61,IF(AND($E$3="LKG"),'Marks Entry LKG'!X61,IF(AND($E$3="UKG"),'Marks Entry UKG'!X61,""))))</f>
        <v/>
      </c>
      <c r="AM62" s="105" t="str">
        <f>IF(OR($B62=0,$B62=""),"",IF(AND($E$3="Nursery"),'Marks Entry Nursery'!Y61,IF(AND($E$3="LKG"),'Marks Entry LKG'!Y61,IF(AND($E$3="UKG"),'Marks Entry UKG'!Y61,""))))</f>
        <v/>
      </c>
      <c r="AN62" s="55" t="str">
        <f t="shared" si="12"/>
        <v/>
      </c>
      <c r="AO62" s="51" t="str">
        <f t="shared" si="13"/>
        <v/>
      </c>
      <c r="AP62" s="89">
        <f t="shared" si="14"/>
        <v>0</v>
      </c>
      <c r="AQ62" s="89" t="str">
        <f t="shared" si="15"/>
        <v/>
      </c>
      <c r="AR62" s="89" t="str">
        <f t="shared" si="16"/>
        <v/>
      </c>
      <c r="AS62" s="89" t="str">
        <f t="shared" si="17"/>
        <v/>
      </c>
      <c r="AT62" s="89" t="str">
        <f t="shared" si="18"/>
        <v/>
      </c>
      <c r="AU62" s="93" t="str">
        <f t="shared" si="19"/>
        <v/>
      </c>
      <c r="AV62" s="105"/>
      <c r="AW62" s="105"/>
      <c r="AX62" s="105"/>
      <c r="AY62" s="51"/>
      <c r="AZ62" s="105" t="str">
        <f>IF(OR($B62=0,$B62=""),"",IF(AND($E$3="Nursery"),'Marks Entry Nursery'!AC61,IF(AND($E$3="LKG"),'Marks Entry LKG'!AC61,IF(AND($E$3="UKG"),'Marks Entry UKG'!AC61,""))))</f>
        <v/>
      </c>
      <c r="BA62" s="105" t="str">
        <f>IF(OR($B62=0,$B62=""),"",IF(AND($E$3="Nursery"),'Marks Entry Nursery'!AD61,IF(AND($E$3="LKG"),'Marks Entry LKG'!AD61,IF(AND($E$3="UKG"),'Marks Entry UKG'!AD61,""))))</f>
        <v/>
      </c>
      <c r="BB62" s="54" t="str">
        <f t="shared" si="20"/>
        <v/>
      </c>
      <c r="BC62" s="51">
        <f t="shared" si="21"/>
        <v>0</v>
      </c>
      <c r="BD62" s="105" t="str">
        <f>IF(OR($B62=0,$B62=""),"",IF(AND($E$3="Nursery"),'Marks Entry Nursery'!AE61,IF(AND($E$3="LKG"),'Marks Entry LKG'!AE61,IF(AND($E$3="UKG"),'Marks Entry UKG'!AE61,""))))</f>
        <v/>
      </c>
      <c r="BE62" s="105" t="str">
        <f>IF(OR($B62=0,$B62=""),"",IF(AND($E$3="Nursery"),'Marks Entry Nursery'!AF61,IF(AND($E$3="LKG"),'Marks Entry LKG'!AF61,IF(AND($E$3="UKG"),'Marks Entry UKG'!AF61,""))))</f>
        <v/>
      </c>
      <c r="BF62" s="55" t="str">
        <f t="shared" si="22"/>
        <v/>
      </c>
      <c r="BG62" s="51" t="str">
        <f t="shared" si="23"/>
        <v/>
      </c>
      <c r="BH62" s="89">
        <f t="shared" si="24"/>
        <v>0</v>
      </c>
      <c r="BI62" s="89" t="str">
        <f t="shared" si="25"/>
        <v/>
      </c>
      <c r="BJ62" s="89" t="str">
        <f t="shared" si="26"/>
        <v/>
      </c>
      <c r="BK62" s="89" t="str">
        <f t="shared" si="27"/>
        <v/>
      </c>
      <c r="BL62" s="89" t="str">
        <f t="shared" si="28"/>
        <v/>
      </c>
      <c r="BM62" s="93" t="str">
        <f t="shared" si="29"/>
        <v/>
      </c>
      <c r="BN62" s="105"/>
      <c r="BO62" s="105"/>
      <c r="BP62" s="105"/>
      <c r="BQ62" s="51"/>
      <c r="BR62" s="105" t="str">
        <f>IF(OR($B62=0,$B62=""),"",IF(AND($E$3="Nursery"),'Marks Entry Nursery'!AJ61,IF(AND($E$3="LKG"),'Marks Entry LKG'!AJ61,IF(AND($E$3="UKG"),'Marks Entry UKG'!AJ61,""))))</f>
        <v/>
      </c>
      <c r="BS62" s="105" t="str">
        <f>IF(OR($B62=0,$B62=""),"",IF(AND($E$3="Nursery"),'Marks Entry Nursery'!AK61,IF(AND($E$3="LKG"),'Marks Entry LKG'!AK61,IF(AND($E$3="UKG"),'Marks Entry UKG'!AK61,""))))</f>
        <v/>
      </c>
      <c r="BT62" s="54" t="str">
        <f t="shared" si="30"/>
        <v/>
      </c>
      <c r="BU62" s="51">
        <f t="shared" si="31"/>
        <v>0</v>
      </c>
      <c r="BV62" s="105" t="str">
        <f>IF(OR($B62=0,$B62=""),"",IF(AND($E$3="Nursery"),'Marks Entry Nursery'!AL61,IF(AND($E$3="LKG"),'Marks Entry LKG'!AL61,IF(AND($E$3="UKG"),'Marks Entry UKG'!AL61,""))))</f>
        <v/>
      </c>
      <c r="BW62" s="105" t="str">
        <f>IF(OR($B62=0,$B62=""),"",IF(AND($E$3="Nursery"),'Marks Entry Nursery'!AM61,IF(AND($E$3="LKG"),'Marks Entry LKG'!AM61,IF(AND($E$3="UKG"),'Marks Entry UKG'!AM61,""))))</f>
        <v/>
      </c>
      <c r="BX62" s="55" t="str">
        <f t="shared" si="32"/>
        <v/>
      </c>
      <c r="BY62" s="51" t="str">
        <f t="shared" si="33"/>
        <v/>
      </c>
      <c r="BZ62" s="89">
        <f t="shared" si="34"/>
        <v>0</v>
      </c>
      <c r="CA62" s="89" t="str">
        <f t="shared" si="35"/>
        <v/>
      </c>
      <c r="CB62" s="89" t="str">
        <f t="shared" si="36"/>
        <v/>
      </c>
      <c r="CC62" s="89" t="str">
        <f t="shared" si="37"/>
        <v/>
      </c>
      <c r="CD62" s="89" t="str">
        <f t="shared" si="38"/>
        <v/>
      </c>
      <c r="CE62" s="93" t="str">
        <f t="shared" si="39"/>
        <v/>
      </c>
      <c r="CF62" s="105" t="str">
        <f>IF(OR($B62=0,$B62=""),"",IF(AND($E$3="Nursery"),'Marks Entry Nursery'!AN61,IF(AND($E$3="LKG"),'Marks Entry LKG'!AN61,IF(AND($E$3="UKG"),'Marks Entry UKG'!AN61,""))))</f>
        <v/>
      </c>
      <c r="CG62" s="105" t="str">
        <f>IF(OR($B62=0,$B62=""),"",IF(AND($E$3="Nursery"),'Marks Entry Nursery'!AO61,IF(AND($E$3="LKG"),'Marks Entry LKG'!AO61,IF(AND($E$3="UKG"),'Marks Entry UKG'!AO61,""))))</f>
        <v/>
      </c>
      <c r="CH62" s="106" t="str">
        <f t="shared" si="40"/>
        <v/>
      </c>
      <c r="CI62" s="107">
        <f t="shared" si="41"/>
        <v>0</v>
      </c>
      <c r="CJ62" s="107" t="str">
        <f t="shared" si="42"/>
        <v/>
      </c>
      <c r="CK62" s="107" t="str">
        <f t="shared" si="43"/>
        <v/>
      </c>
      <c r="CL62" s="92" t="str">
        <f t="shared" si="44"/>
        <v/>
      </c>
      <c r="CM62" s="105" t="str">
        <f>IF(OR($B62=0,$B62=""),"",IF(AND($E$3="Nursery"),'Marks Entry Nursery'!AP61,IF(AND($E$3="LKG"),'Marks Entry LKG'!AP61,IF(AND($E$3="UKG"),'Marks Entry UKG'!AP61,""))))</f>
        <v/>
      </c>
      <c r="CN62" s="105" t="str">
        <f>IF(OR($B62=0,$B62=""),"",IF(AND($E$3="Nursery"),'Marks Entry Nursery'!AQ61,IF(AND($E$3="LKG"),'Marks Entry LKG'!AQ61,IF(AND($E$3="UKG"),'Marks Entry UKG'!AQ61,""))))</f>
        <v/>
      </c>
      <c r="CO62" s="106" t="str">
        <f t="shared" si="45"/>
        <v/>
      </c>
      <c r="CP62" s="107">
        <f t="shared" si="46"/>
        <v>0</v>
      </c>
      <c r="CQ62" s="107" t="str">
        <f t="shared" si="47"/>
        <v/>
      </c>
      <c r="CR62" s="107" t="str">
        <f t="shared" si="48"/>
        <v/>
      </c>
      <c r="CS62" s="92" t="str">
        <f t="shared" si="49"/>
        <v/>
      </c>
      <c r="CT62" s="105" t="str">
        <f>IF(OR($B62=0,$B62=""),"",IF(AND($E$3="Nursery"),'Marks Entry Nursery'!AR61,IF(AND($E$3="LKG"),'Marks Entry LKG'!AR61,IF(AND($E$3="UKG"),'Marks Entry UKG'!AR61,""))))</f>
        <v/>
      </c>
      <c r="CU62" s="105" t="str">
        <f>IF(OR($B62=0,$B62=""),"",IF(AND($E$3="Nursery"),'Marks Entry Nursery'!AS61,IF(AND($E$3="LKG"),'Marks Entry LKG'!AS61,IF(AND($E$3="UKG"),'Marks Entry UKG'!AS61,""))))</f>
        <v/>
      </c>
      <c r="CV62" s="106" t="str">
        <f t="shared" si="50"/>
        <v/>
      </c>
      <c r="CW62" s="107">
        <f t="shared" si="51"/>
        <v>0</v>
      </c>
      <c r="CX62" s="107" t="str">
        <f t="shared" si="52"/>
        <v/>
      </c>
      <c r="CY62" s="107" t="str">
        <f t="shared" si="53"/>
        <v/>
      </c>
      <c r="CZ62" s="92" t="str">
        <f t="shared" si="54"/>
        <v/>
      </c>
      <c r="DA62" s="105" t="str">
        <f>IF(OR($B62=0,$B62=""),"",IF(AND($E$3="Nursery"),'Marks Entry Nursery'!AT61,IF(AND($E$3="LKG"),'Marks Entry LKG'!AT61,IF(AND($E$3="UKG"),'Marks Entry UKG'!AT61,""))))</f>
        <v/>
      </c>
      <c r="DB62" s="105" t="str">
        <f>IF(OR($B62=0,$B62=""),"",IF(AND($E$3="Nursery"),'Marks Entry Nursery'!AU61,IF(AND($E$3="LKG"),'Marks Entry LKG'!AU61,IF(AND($E$3="UKG"),'Marks Entry UKG'!AU61,""))))</f>
        <v/>
      </c>
      <c r="DC62" s="356" t="str">
        <f t="shared" si="55"/>
        <v/>
      </c>
      <c r="DD62" s="93" t="str">
        <f t="shared" si="56"/>
        <v/>
      </c>
      <c r="DE62" s="105" t="str">
        <f>IF(OR($B62=0,$B62=""),"",IF(AND($E$3="Nursery"),'Marks Entry Nursery'!AV61,IF(AND($E$3="LKG"),'Marks Entry LKG'!AV61,IF(AND($E$3="UKG"),'Marks Entry UKG'!AV61,""))))</f>
        <v/>
      </c>
      <c r="DF62" s="105" t="str">
        <f>IF(OR($B62=0,$B62=""),"",IF(AND($E$3="Nursery"),'Marks Entry Nursery'!AW61,IF(AND($E$3="LKG"),'Marks Entry LKG'!AW61,IF(AND($E$3="UKG"),'Marks Entry UKG'!AW61,""))))</f>
        <v/>
      </c>
      <c r="DG62" s="356" t="str">
        <f t="shared" si="57"/>
        <v/>
      </c>
      <c r="DH62" s="93" t="str">
        <f t="shared" si="58"/>
        <v/>
      </c>
      <c r="DI62" s="63" t="str">
        <f t="shared" si="59"/>
        <v/>
      </c>
      <c r="DJ62" s="358" t="str">
        <f t="shared" si="60"/>
        <v/>
      </c>
      <c r="DK62" s="67" t="str">
        <f t="shared" si="61"/>
        <v/>
      </c>
      <c r="DL62" s="68" t="str">
        <f t="shared" si="62"/>
        <v/>
      </c>
      <c r="DM62" s="386" t="str">
        <f>IFERROR(IF(B62="NSO","NSO",IF(OR(D62="",G62="",F62="",B62="",DI62=0),"",IF('Master sheet'!$D$14="Hindi","कक्षोंन्नति","Promoted"))),"")</f>
        <v/>
      </c>
      <c r="DN62" s="42" t="str">
        <f>IF(OR(B62=0,B62=""),"",IF(AND($E$3="Nursery"),'Marks Entry Nursery'!AX61,IF(AND($E$3="LKG"),'Marks Entry LKG'!AX61,IF(AND($E$3="UKG"),'Marks Entry UKG'!AX61,""))))</f>
        <v/>
      </c>
      <c r="DO62" s="42" t="str">
        <f>IF(OR(B62=0,B62=""),"",IF(AND($E$3="Nursery"),'Marks Entry Nursery'!AY61,IF(AND($E$3="LKG"),'Marks Entry LKG'!AY61,IF(AND($E$3="UKG"),'Marks Entry UKG'!AY61,""))))</f>
        <v/>
      </c>
      <c r="DP62" s="213" t="str">
        <f t="shared" si="63"/>
        <v/>
      </c>
      <c r="DQ62" s="43"/>
      <c r="DX62" s="44">
        <f>IF(AND($E$3="Nursery"),'Marks Entry Nursery'!I61,IF(AND($E$3="LKG"),'Marks Entry LKG'!I61,IF(AND($E$3="UKG"),'Marks Entry UKG'!I61,"")))</f>
        <v>0</v>
      </c>
    </row>
    <row r="63" spans="1:128" ht="18.95" customHeight="1">
      <c r="A63" s="56">
        <v>56</v>
      </c>
      <c r="B63" s="260" t="str">
        <f>IF(OR(DX63=0,DX63=""),"",IF(AND($E$3="Nursery"),'Marks Entry Nursery'!I62,IF(AND($E$3="LKG"),'Marks Entry LKG'!I62,IF(AND($E$3="UKG"),'Marks Entry UKG'!I62,""))))</f>
        <v/>
      </c>
      <c r="C63" s="57" t="str">
        <f>IF(OR($B63=0,$B63=""),"",IF(AND($E$3="Nursery"),'Marks Entry Nursery'!B62,IF(AND($E$3="LKG"),'Marks Entry LKG'!B62,IF(AND($E$3="UKG"),'Marks Entry UKG'!B62,""))))</f>
        <v/>
      </c>
      <c r="D63" s="57" t="str">
        <f>IF(OR($B63=0,$B63=""),"",IF(AND($E$3="Nursery"),'Marks Entry Nursery'!C62,IF(AND($E$3="LKG"),'Marks Entry LKG'!C62,IF(AND($E$3="UKG"),'Marks Entry UKG'!C62,""))))</f>
        <v/>
      </c>
      <c r="E63" s="401" t="str">
        <f>IF(OR(B63=0,B63=""),"",IF(AND($E$3="Nursery"),'Marks Entry Nursery'!E62,IF(AND($E$3="LKG"),'Marks Entry LKG'!E62,IF(AND($E$3="UKG"),'Marks Entry UKG'!E62,""))))</f>
        <v/>
      </c>
      <c r="F63" s="259" t="str">
        <f>IF(OR(B63=0,B63=""),"",IF(AND($E$3="Nursery"),'Marks Entry Nursery'!D62,IF(AND($E$3="LKG"),'Marks Entry LKG'!D62,IF(AND($E$3="UKG"),'Marks Entry UKG'!D62,""))))</f>
        <v/>
      </c>
      <c r="G63" s="406" t="str">
        <f>IF(OR($B63=0,$B63=""),"",IF(AND($E$3="Nursery"),'Marks Entry Nursery'!F62,IF(AND($E$3="LKG"),'Marks Entry LKG'!F62,IF(AND($E$3="UKG"),'Marks Entry UKG'!F62,""))))</f>
        <v/>
      </c>
      <c r="H63" s="406" t="str">
        <f>IF(OR($B63=0,$B63=""),"",IF(AND($E$3="Nursery"),'Marks Entry Nursery'!G62,IF(AND($E$3="LKG"),'Marks Entry LKG'!G62,IF(AND($E$3="UKG"),'Marks Entry UKG'!G62,""))))</f>
        <v/>
      </c>
      <c r="I63" s="406" t="str">
        <f>IF(OR($B63=0,$B63=""),"",IF(AND($E$3="Nursery"),'Marks Entry Nursery'!H62,IF(AND($E$3="LKG"),'Marks Entry LKG'!H62,IF(AND($E$3="UKG"),'Marks Entry UKG'!H62,""))))</f>
        <v/>
      </c>
      <c r="J63" s="228" t="str">
        <f>IF(OR($B63=0,$B63=""),"",IF(AND($E$3="Nursery"),'Marks Entry Nursery'!J62,IF(AND($E$3="LKG"),'Marks Entry LKG'!J62,IF(AND($E$3="UKG"),'Marks Entry UKG'!J62,""))))</f>
        <v/>
      </c>
      <c r="K63" s="228" t="str">
        <f>IF(OR($B63=0,$B63=""),"",IF(AND($E$3="Nursery"),'Marks Entry Nursery'!K62,IF(AND($E$3="LKG"),'Marks Entry LKG'!K62,IF(AND($E$3="UKG"),'Marks Entry UKG'!K62,""))))</f>
        <v/>
      </c>
      <c r="L63" s="105"/>
      <c r="M63" s="105"/>
      <c r="N63" s="105"/>
      <c r="O63" s="51"/>
      <c r="P63" s="105" t="str">
        <f>IF(OR($B63=0,$B63=""),"",IF(AND($E$3="Nursery"),'Marks Entry Nursery'!O62,IF(AND($E$3="LKG"),'Marks Entry LKG'!O62,IF(AND($E$3="UKG"),'Marks Entry UKG'!O62,""))))</f>
        <v/>
      </c>
      <c r="Q63" s="105" t="str">
        <f>IF(OR($B63=0,$B63=""),"",IF(AND($E$3="Nursery"),'Marks Entry Nursery'!P62,IF(AND($E$3="LKG"),'Marks Entry LKG'!P62,IF(AND($E$3="UKG"),'Marks Entry UKG'!P62,""))))</f>
        <v/>
      </c>
      <c r="R63" s="54" t="str">
        <f t="shared" si="0"/>
        <v/>
      </c>
      <c r="S63" s="51">
        <f t="shared" si="1"/>
        <v>0</v>
      </c>
      <c r="T63" s="105" t="str">
        <f>IF(OR($B63=0,$B63=""),"",IF(AND($E$3="Nursery"),'Marks Entry Nursery'!Q62,IF(AND($E$3="LKG"),'Marks Entry LKG'!Q62,IF(AND($E$3="UKG"),'Marks Entry UKG'!Q62,""))))</f>
        <v/>
      </c>
      <c r="U63" s="105" t="str">
        <f>IF(OR($B63=0,$B63=""),"",IF(AND($E$3="Nursery"),'Marks Entry Nursery'!R62,IF(AND($E$3="LKG"),'Marks Entry LKG'!R62,IF(AND($E$3="UKG"),'Marks Entry UKG'!R62,""))))</f>
        <v/>
      </c>
      <c r="V63" s="55" t="str">
        <f t="shared" si="2"/>
        <v/>
      </c>
      <c r="W63" s="51" t="str">
        <f t="shared" si="3"/>
        <v/>
      </c>
      <c r="X63" s="89">
        <f t="shared" si="4"/>
        <v>0</v>
      </c>
      <c r="Y63" s="89" t="str">
        <f t="shared" si="5"/>
        <v/>
      </c>
      <c r="Z63" s="89" t="str">
        <f t="shared" si="6"/>
        <v/>
      </c>
      <c r="AA63" s="89" t="str">
        <f t="shared" si="7"/>
        <v/>
      </c>
      <c r="AB63" s="89" t="str">
        <f t="shared" si="8"/>
        <v/>
      </c>
      <c r="AC63" s="93" t="str">
        <f t="shared" si="9"/>
        <v/>
      </c>
      <c r="AD63" s="105"/>
      <c r="AE63" s="105"/>
      <c r="AF63" s="105"/>
      <c r="AG63" s="51"/>
      <c r="AH63" s="105" t="str">
        <f>IF(OR($B63=0,$B63=""),"",IF(AND($E$3="Nursery"),'Marks Entry Nursery'!V62,IF(AND($E$3="LKG"),'Marks Entry LKG'!V62,IF(AND($E$3="UKG"),'Marks Entry UKG'!V62,""))))</f>
        <v/>
      </c>
      <c r="AI63" s="105" t="str">
        <f>IF(OR($B63=0,$B63=""),"",IF(AND($E$3="Nursery"),'Marks Entry Nursery'!W62,IF(AND($E$3="LKG"),'Marks Entry LKG'!W62,IF(AND($E$3="UKG"),'Marks Entry UKG'!W62,""))))</f>
        <v/>
      </c>
      <c r="AJ63" s="54" t="str">
        <f t="shared" si="10"/>
        <v/>
      </c>
      <c r="AK63" s="51">
        <f t="shared" si="11"/>
        <v>0</v>
      </c>
      <c r="AL63" s="105" t="str">
        <f>IF(OR($B63=0,$B63=""),"",IF(AND($E$3="Nursery"),'Marks Entry Nursery'!X62,IF(AND($E$3="LKG"),'Marks Entry LKG'!X62,IF(AND($E$3="UKG"),'Marks Entry UKG'!X62,""))))</f>
        <v/>
      </c>
      <c r="AM63" s="105" t="str">
        <f>IF(OR($B63=0,$B63=""),"",IF(AND($E$3="Nursery"),'Marks Entry Nursery'!Y62,IF(AND($E$3="LKG"),'Marks Entry LKG'!Y62,IF(AND($E$3="UKG"),'Marks Entry UKG'!Y62,""))))</f>
        <v/>
      </c>
      <c r="AN63" s="55" t="str">
        <f t="shared" si="12"/>
        <v/>
      </c>
      <c r="AO63" s="51" t="str">
        <f t="shared" si="13"/>
        <v/>
      </c>
      <c r="AP63" s="89">
        <f t="shared" si="14"/>
        <v>0</v>
      </c>
      <c r="AQ63" s="89" t="str">
        <f t="shared" si="15"/>
        <v/>
      </c>
      <c r="AR63" s="89" t="str">
        <f t="shared" si="16"/>
        <v/>
      </c>
      <c r="AS63" s="89" t="str">
        <f t="shared" si="17"/>
        <v/>
      </c>
      <c r="AT63" s="89" t="str">
        <f t="shared" si="18"/>
        <v/>
      </c>
      <c r="AU63" s="93" t="str">
        <f t="shared" si="19"/>
        <v/>
      </c>
      <c r="AV63" s="105"/>
      <c r="AW63" s="105"/>
      <c r="AX63" s="105"/>
      <c r="AY63" s="51"/>
      <c r="AZ63" s="105" t="str">
        <f>IF(OR($B63=0,$B63=""),"",IF(AND($E$3="Nursery"),'Marks Entry Nursery'!AC62,IF(AND($E$3="LKG"),'Marks Entry LKG'!AC62,IF(AND($E$3="UKG"),'Marks Entry UKG'!AC62,""))))</f>
        <v/>
      </c>
      <c r="BA63" s="105" t="str">
        <f>IF(OR($B63=0,$B63=""),"",IF(AND($E$3="Nursery"),'Marks Entry Nursery'!AD62,IF(AND($E$3="LKG"),'Marks Entry LKG'!AD62,IF(AND($E$3="UKG"),'Marks Entry UKG'!AD62,""))))</f>
        <v/>
      </c>
      <c r="BB63" s="54" t="str">
        <f t="shared" si="20"/>
        <v/>
      </c>
      <c r="BC63" s="51">
        <f t="shared" si="21"/>
        <v>0</v>
      </c>
      <c r="BD63" s="105" t="str">
        <f>IF(OR($B63=0,$B63=""),"",IF(AND($E$3="Nursery"),'Marks Entry Nursery'!AE62,IF(AND($E$3="LKG"),'Marks Entry LKG'!AE62,IF(AND($E$3="UKG"),'Marks Entry UKG'!AE62,""))))</f>
        <v/>
      </c>
      <c r="BE63" s="105" t="str">
        <f>IF(OR($B63=0,$B63=""),"",IF(AND($E$3="Nursery"),'Marks Entry Nursery'!AF62,IF(AND($E$3="LKG"),'Marks Entry LKG'!AF62,IF(AND($E$3="UKG"),'Marks Entry UKG'!AF62,""))))</f>
        <v/>
      </c>
      <c r="BF63" s="55" t="str">
        <f t="shared" si="22"/>
        <v/>
      </c>
      <c r="BG63" s="51" t="str">
        <f t="shared" si="23"/>
        <v/>
      </c>
      <c r="BH63" s="89">
        <f t="shared" si="24"/>
        <v>0</v>
      </c>
      <c r="BI63" s="89" t="str">
        <f t="shared" si="25"/>
        <v/>
      </c>
      <c r="BJ63" s="89" t="str">
        <f t="shared" si="26"/>
        <v/>
      </c>
      <c r="BK63" s="89" t="str">
        <f t="shared" si="27"/>
        <v/>
      </c>
      <c r="BL63" s="89" t="str">
        <f t="shared" si="28"/>
        <v/>
      </c>
      <c r="BM63" s="93" t="str">
        <f t="shared" si="29"/>
        <v/>
      </c>
      <c r="BN63" s="105"/>
      <c r="BO63" s="105"/>
      <c r="BP63" s="105"/>
      <c r="BQ63" s="51"/>
      <c r="BR63" s="105" t="str">
        <f>IF(OR($B63=0,$B63=""),"",IF(AND($E$3="Nursery"),'Marks Entry Nursery'!AJ62,IF(AND($E$3="LKG"),'Marks Entry LKG'!AJ62,IF(AND($E$3="UKG"),'Marks Entry UKG'!AJ62,""))))</f>
        <v/>
      </c>
      <c r="BS63" s="105" t="str">
        <f>IF(OR($B63=0,$B63=""),"",IF(AND($E$3="Nursery"),'Marks Entry Nursery'!AK62,IF(AND($E$3="LKG"),'Marks Entry LKG'!AK62,IF(AND($E$3="UKG"),'Marks Entry UKG'!AK62,""))))</f>
        <v/>
      </c>
      <c r="BT63" s="54" t="str">
        <f t="shared" si="30"/>
        <v/>
      </c>
      <c r="BU63" s="51">
        <f t="shared" si="31"/>
        <v>0</v>
      </c>
      <c r="BV63" s="105" t="str">
        <f>IF(OR($B63=0,$B63=""),"",IF(AND($E$3="Nursery"),'Marks Entry Nursery'!AL62,IF(AND($E$3="LKG"),'Marks Entry LKG'!AL62,IF(AND($E$3="UKG"),'Marks Entry UKG'!AL62,""))))</f>
        <v/>
      </c>
      <c r="BW63" s="105" t="str">
        <f>IF(OR($B63=0,$B63=""),"",IF(AND($E$3="Nursery"),'Marks Entry Nursery'!AM62,IF(AND($E$3="LKG"),'Marks Entry LKG'!AM62,IF(AND($E$3="UKG"),'Marks Entry UKG'!AM62,""))))</f>
        <v/>
      </c>
      <c r="BX63" s="55" t="str">
        <f t="shared" si="32"/>
        <v/>
      </c>
      <c r="BY63" s="51" t="str">
        <f t="shared" si="33"/>
        <v/>
      </c>
      <c r="BZ63" s="89">
        <f t="shared" si="34"/>
        <v>0</v>
      </c>
      <c r="CA63" s="89" t="str">
        <f t="shared" si="35"/>
        <v/>
      </c>
      <c r="CB63" s="89" t="str">
        <f t="shared" si="36"/>
        <v/>
      </c>
      <c r="CC63" s="89" t="str">
        <f t="shared" si="37"/>
        <v/>
      </c>
      <c r="CD63" s="89" t="str">
        <f t="shared" si="38"/>
        <v/>
      </c>
      <c r="CE63" s="93" t="str">
        <f t="shared" si="39"/>
        <v/>
      </c>
      <c r="CF63" s="105" t="str">
        <f>IF(OR($B63=0,$B63=""),"",IF(AND($E$3="Nursery"),'Marks Entry Nursery'!AN62,IF(AND($E$3="LKG"),'Marks Entry LKG'!AN62,IF(AND($E$3="UKG"),'Marks Entry UKG'!AN62,""))))</f>
        <v/>
      </c>
      <c r="CG63" s="105" t="str">
        <f>IF(OR($B63=0,$B63=""),"",IF(AND($E$3="Nursery"),'Marks Entry Nursery'!AO62,IF(AND($E$3="LKG"),'Marks Entry LKG'!AO62,IF(AND($E$3="UKG"),'Marks Entry UKG'!AO62,""))))</f>
        <v/>
      </c>
      <c r="CH63" s="106" t="str">
        <f t="shared" si="40"/>
        <v/>
      </c>
      <c r="CI63" s="107">
        <f t="shared" si="41"/>
        <v>0</v>
      </c>
      <c r="CJ63" s="107" t="str">
        <f t="shared" si="42"/>
        <v/>
      </c>
      <c r="CK63" s="107" t="str">
        <f t="shared" si="43"/>
        <v/>
      </c>
      <c r="CL63" s="92" t="str">
        <f t="shared" si="44"/>
        <v/>
      </c>
      <c r="CM63" s="105" t="str">
        <f>IF(OR($B63=0,$B63=""),"",IF(AND($E$3="Nursery"),'Marks Entry Nursery'!AP62,IF(AND($E$3="LKG"),'Marks Entry LKG'!AP62,IF(AND($E$3="UKG"),'Marks Entry UKG'!AP62,""))))</f>
        <v/>
      </c>
      <c r="CN63" s="105" t="str">
        <f>IF(OR($B63=0,$B63=""),"",IF(AND($E$3="Nursery"),'Marks Entry Nursery'!AQ62,IF(AND($E$3="LKG"),'Marks Entry LKG'!AQ62,IF(AND($E$3="UKG"),'Marks Entry UKG'!AQ62,""))))</f>
        <v/>
      </c>
      <c r="CO63" s="106" t="str">
        <f t="shared" si="45"/>
        <v/>
      </c>
      <c r="CP63" s="107">
        <f t="shared" si="46"/>
        <v>0</v>
      </c>
      <c r="CQ63" s="107" t="str">
        <f t="shared" si="47"/>
        <v/>
      </c>
      <c r="CR63" s="107" t="str">
        <f t="shared" si="48"/>
        <v/>
      </c>
      <c r="CS63" s="92" t="str">
        <f t="shared" si="49"/>
        <v/>
      </c>
      <c r="CT63" s="105" t="str">
        <f>IF(OR($B63=0,$B63=""),"",IF(AND($E$3="Nursery"),'Marks Entry Nursery'!AR62,IF(AND($E$3="LKG"),'Marks Entry LKG'!AR62,IF(AND($E$3="UKG"),'Marks Entry UKG'!AR62,""))))</f>
        <v/>
      </c>
      <c r="CU63" s="105" t="str">
        <f>IF(OR($B63=0,$B63=""),"",IF(AND($E$3="Nursery"),'Marks Entry Nursery'!AS62,IF(AND($E$3="LKG"),'Marks Entry LKG'!AS62,IF(AND($E$3="UKG"),'Marks Entry UKG'!AS62,""))))</f>
        <v/>
      </c>
      <c r="CV63" s="106" t="str">
        <f t="shared" si="50"/>
        <v/>
      </c>
      <c r="CW63" s="107">
        <f t="shared" si="51"/>
        <v>0</v>
      </c>
      <c r="CX63" s="107" t="str">
        <f t="shared" si="52"/>
        <v/>
      </c>
      <c r="CY63" s="107" t="str">
        <f t="shared" si="53"/>
        <v/>
      </c>
      <c r="CZ63" s="92" t="str">
        <f t="shared" si="54"/>
        <v/>
      </c>
      <c r="DA63" s="105" t="str">
        <f>IF(OR($B63=0,$B63=""),"",IF(AND($E$3="Nursery"),'Marks Entry Nursery'!AT62,IF(AND($E$3="LKG"),'Marks Entry LKG'!AT62,IF(AND($E$3="UKG"),'Marks Entry UKG'!AT62,""))))</f>
        <v/>
      </c>
      <c r="DB63" s="105" t="str">
        <f>IF(OR($B63=0,$B63=""),"",IF(AND($E$3="Nursery"),'Marks Entry Nursery'!AU62,IF(AND($E$3="LKG"),'Marks Entry LKG'!AU62,IF(AND($E$3="UKG"),'Marks Entry UKG'!AU62,""))))</f>
        <v/>
      </c>
      <c r="DC63" s="356" t="str">
        <f t="shared" si="55"/>
        <v/>
      </c>
      <c r="DD63" s="93" t="str">
        <f t="shared" si="56"/>
        <v/>
      </c>
      <c r="DE63" s="105" t="str">
        <f>IF(OR($B63=0,$B63=""),"",IF(AND($E$3="Nursery"),'Marks Entry Nursery'!AV62,IF(AND($E$3="LKG"),'Marks Entry LKG'!AV62,IF(AND($E$3="UKG"),'Marks Entry UKG'!AV62,""))))</f>
        <v/>
      </c>
      <c r="DF63" s="105" t="str">
        <f>IF(OR($B63=0,$B63=""),"",IF(AND($E$3="Nursery"),'Marks Entry Nursery'!AW62,IF(AND($E$3="LKG"),'Marks Entry LKG'!AW62,IF(AND($E$3="UKG"),'Marks Entry UKG'!AW62,""))))</f>
        <v/>
      </c>
      <c r="DG63" s="356" t="str">
        <f t="shared" si="57"/>
        <v/>
      </c>
      <c r="DH63" s="93" t="str">
        <f t="shared" si="58"/>
        <v/>
      </c>
      <c r="DI63" s="63" t="str">
        <f t="shared" si="59"/>
        <v/>
      </c>
      <c r="DJ63" s="358" t="str">
        <f t="shared" si="60"/>
        <v/>
      </c>
      <c r="DK63" s="67" t="str">
        <f t="shared" si="61"/>
        <v/>
      </c>
      <c r="DL63" s="68" t="str">
        <f t="shared" si="62"/>
        <v/>
      </c>
      <c r="DM63" s="386" t="str">
        <f>IFERROR(IF(B63="NSO","NSO",IF(OR(D63="",G63="",F63="",B63="",DI63=0),"",IF('Master sheet'!$D$14="Hindi","कक्षोंन्नति","Promoted"))),"")</f>
        <v/>
      </c>
      <c r="DN63" s="42" t="str">
        <f>IF(OR(B63=0,B63=""),"",IF(AND($E$3="Nursery"),'Marks Entry Nursery'!AX62,IF(AND($E$3="LKG"),'Marks Entry LKG'!AX62,IF(AND($E$3="UKG"),'Marks Entry UKG'!AX62,""))))</f>
        <v/>
      </c>
      <c r="DO63" s="42" t="str">
        <f>IF(OR(B63=0,B63=""),"",IF(AND($E$3="Nursery"),'Marks Entry Nursery'!AY62,IF(AND($E$3="LKG"),'Marks Entry LKG'!AY62,IF(AND($E$3="UKG"),'Marks Entry UKG'!AY62,""))))</f>
        <v/>
      </c>
      <c r="DP63" s="213" t="str">
        <f t="shared" si="63"/>
        <v/>
      </c>
      <c r="DQ63" s="43"/>
      <c r="DX63" s="44">
        <f>IF(AND($E$3="Nursery"),'Marks Entry Nursery'!I62,IF(AND($E$3="LKG"),'Marks Entry LKG'!I62,IF(AND($E$3="UKG"),'Marks Entry UKG'!I62,"")))</f>
        <v>0</v>
      </c>
    </row>
    <row r="64" spans="1:128" ht="18.95" customHeight="1">
      <c r="A64" s="56">
        <v>57</v>
      </c>
      <c r="B64" s="260" t="str">
        <f>IF(OR(DX64=0,DX64=""),"",IF(AND($E$3="Nursery"),'Marks Entry Nursery'!I63,IF(AND($E$3="LKG"),'Marks Entry LKG'!I63,IF(AND($E$3="UKG"),'Marks Entry UKG'!I63,""))))</f>
        <v/>
      </c>
      <c r="C64" s="57" t="str">
        <f>IF(OR($B64=0,$B64=""),"",IF(AND($E$3="Nursery"),'Marks Entry Nursery'!B63,IF(AND($E$3="LKG"),'Marks Entry LKG'!B63,IF(AND($E$3="UKG"),'Marks Entry UKG'!B63,""))))</f>
        <v/>
      </c>
      <c r="D64" s="57" t="str">
        <f>IF(OR($B64=0,$B64=""),"",IF(AND($E$3="Nursery"),'Marks Entry Nursery'!C63,IF(AND($E$3="LKG"),'Marks Entry LKG'!C63,IF(AND($E$3="UKG"),'Marks Entry UKG'!C63,""))))</f>
        <v/>
      </c>
      <c r="E64" s="401" t="str">
        <f>IF(OR(B64=0,B64=""),"",IF(AND($E$3="Nursery"),'Marks Entry Nursery'!E63,IF(AND($E$3="LKG"),'Marks Entry LKG'!E63,IF(AND($E$3="UKG"),'Marks Entry UKG'!E63,""))))</f>
        <v/>
      </c>
      <c r="F64" s="259" t="str">
        <f>IF(OR(B64=0,B64=""),"",IF(AND($E$3="Nursery"),'Marks Entry Nursery'!D63,IF(AND($E$3="LKG"),'Marks Entry LKG'!D63,IF(AND($E$3="UKG"),'Marks Entry UKG'!D63,""))))</f>
        <v/>
      </c>
      <c r="G64" s="406" t="str">
        <f>IF(OR($B64=0,$B64=""),"",IF(AND($E$3="Nursery"),'Marks Entry Nursery'!F63,IF(AND($E$3="LKG"),'Marks Entry LKG'!F63,IF(AND($E$3="UKG"),'Marks Entry UKG'!F63,""))))</f>
        <v/>
      </c>
      <c r="H64" s="406" t="str">
        <f>IF(OR($B64=0,$B64=""),"",IF(AND($E$3="Nursery"),'Marks Entry Nursery'!G63,IF(AND($E$3="LKG"),'Marks Entry LKG'!G63,IF(AND($E$3="UKG"),'Marks Entry UKG'!G63,""))))</f>
        <v/>
      </c>
      <c r="I64" s="406" t="str">
        <f>IF(OR($B64=0,$B64=""),"",IF(AND($E$3="Nursery"),'Marks Entry Nursery'!H63,IF(AND($E$3="LKG"),'Marks Entry LKG'!H63,IF(AND($E$3="UKG"),'Marks Entry UKG'!H63,""))))</f>
        <v/>
      </c>
      <c r="J64" s="228" t="str">
        <f>IF(OR($B64=0,$B64=""),"",IF(AND($E$3="Nursery"),'Marks Entry Nursery'!J63,IF(AND($E$3="LKG"),'Marks Entry LKG'!J63,IF(AND($E$3="UKG"),'Marks Entry UKG'!J63,""))))</f>
        <v/>
      </c>
      <c r="K64" s="228" t="str">
        <f>IF(OR($B64=0,$B64=""),"",IF(AND($E$3="Nursery"),'Marks Entry Nursery'!K63,IF(AND($E$3="LKG"),'Marks Entry LKG'!K63,IF(AND($E$3="UKG"),'Marks Entry UKG'!K63,""))))</f>
        <v/>
      </c>
      <c r="L64" s="105"/>
      <c r="M64" s="105"/>
      <c r="N64" s="105"/>
      <c r="O64" s="51"/>
      <c r="P64" s="105" t="str">
        <f>IF(OR($B64=0,$B64=""),"",IF(AND($E$3="Nursery"),'Marks Entry Nursery'!O63,IF(AND($E$3="LKG"),'Marks Entry LKG'!O63,IF(AND($E$3="UKG"),'Marks Entry UKG'!O63,""))))</f>
        <v/>
      </c>
      <c r="Q64" s="105" t="str">
        <f>IF(OR($B64=0,$B64=""),"",IF(AND($E$3="Nursery"),'Marks Entry Nursery'!P63,IF(AND($E$3="LKG"),'Marks Entry LKG'!P63,IF(AND($E$3="UKG"),'Marks Entry UKG'!P63,""))))</f>
        <v/>
      </c>
      <c r="R64" s="54" t="str">
        <f t="shared" si="0"/>
        <v/>
      </c>
      <c r="S64" s="51">
        <f t="shared" si="1"/>
        <v>0</v>
      </c>
      <c r="T64" s="105" t="str">
        <f>IF(OR($B64=0,$B64=""),"",IF(AND($E$3="Nursery"),'Marks Entry Nursery'!Q63,IF(AND($E$3="LKG"),'Marks Entry LKG'!Q63,IF(AND($E$3="UKG"),'Marks Entry UKG'!Q63,""))))</f>
        <v/>
      </c>
      <c r="U64" s="105" t="str">
        <f>IF(OR($B64=0,$B64=""),"",IF(AND($E$3="Nursery"),'Marks Entry Nursery'!R63,IF(AND($E$3="LKG"),'Marks Entry LKG'!R63,IF(AND($E$3="UKG"),'Marks Entry UKG'!R63,""))))</f>
        <v/>
      </c>
      <c r="V64" s="55" t="str">
        <f t="shared" si="2"/>
        <v/>
      </c>
      <c r="W64" s="51" t="str">
        <f t="shared" si="3"/>
        <v/>
      </c>
      <c r="X64" s="89">
        <f t="shared" si="4"/>
        <v>0</v>
      </c>
      <c r="Y64" s="89" t="str">
        <f t="shared" si="5"/>
        <v/>
      </c>
      <c r="Z64" s="89" t="str">
        <f t="shared" si="6"/>
        <v/>
      </c>
      <c r="AA64" s="89" t="str">
        <f t="shared" si="7"/>
        <v/>
      </c>
      <c r="AB64" s="89" t="str">
        <f t="shared" si="8"/>
        <v/>
      </c>
      <c r="AC64" s="93" t="str">
        <f t="shared" si="9"/>
        <v/>
      </c>
      <c r="AD64" s="105"/>
      <c r="AE64" s="105"/>
      <c r="AF64" s="105"/>
      <c r="AG64" s="51"/>
      <c r="AH64" s="105" t="str">
        <f>IF(OR($B64=0,$B64=""),"",IF(AND($E$3="Nursery"),'Marks Entry Nursery'!V63,IF(AND($E$3="LKG"),'Marks Entry LKG'!V63,IF(AND($E$3="UKG"),'Marks Entry UKG'!V63,""))))</f>
        <v/>
      </c>
      <c r="AI64" s="105" t="str">
        <f>IF(OR($B64=0,$B64=""),"",IF(AND($E$3="Nursery"),'Marks Entry Nursery'!W63,IF(AND($E$3="LKG"),'Marks Entry LKG'!W63,IF(AND($E$3="UKG"),'Marks Entry UKG'!W63,""))))</f>
        <v/>
      </c>
      <c r="AJ64" s="54" t="str">
        <f t="shared" si="10"/>
        <v/>
      </c>
      <c r="AK64" s="51">
        <f t="shared" si="11"/>
        <v>0</v>
      </c>
      <c r="AL64" s="105" t="str">
        <f>IF(OR($B64=0,$B64=""),"",IF(AND($E$3="Nursery"),'Marks Entry Nursery'!X63,IF(AND($E$3="LKG"),'Marks Entry LKG'!X63,IF(AND($E$3="UKG"),'Marks Entry UKG'!X63,""))))</f>
        <v/>
      </c>
      <c r="AM64" s="105" t="str">
        <f>IF(OR($B64=0,$B64=""),"",IF(AND($E$3="Nursery"),'Marks Entry Nursery'!Y63,IF(AND($E$3="LKG"),'Marks Entry LKG'!Y63,IF(AND($E$3="UKG"),'Marks Entry UKG'!Y63,""))))</f>
        <v/>
      </c>
      <c r="AN64" s="55" t="str">
        <f t="shared" si="12"/>
        <v/>
      </c>
      <c r="AO64" s="51" t="str">
        <f t="shared" si="13"/>
        <v/>
      </c>
      <c r="AP64" s="89">
        <f t="shared" si="14"/>
        <v>0</v>
      </c>
      <c r="AQ64" s="89" t="str">
        <f t="shared" si="15"/>
        <v/>
      </c>
      <c r="AR64" s="89" t="str">
        <f t="shared" si="16"/>
        <v/>
      </c>
      <c r="AS64" s="89" t="str">
        <f t="shared" si="17"/>
        <v/>
      </c>
      <c r="AT64" s="89" t="str">
        <f t="shared" si="18"/>
        <v/>
      </c>
      <c r="AU64" s="93" t="str">
        <f t="shared" si="19"/>
        <v/>
      </c>
      <c r="AV64" s="105"/>
      <c r="AW64" s="105"/>
      <c r="AX64" s="105"/>
      <c r="AY64" s="51"/>
      <c r="AZ64" s="105" t="str">
        <f>IF(OR($B64=0,$B64=""),"",IF(AND($E$3="Nursery"),'Marks Entry Nursery'!AC63,IF(AND($E$3="LKG"),'Marks Entry LKG'!AC63,IF(AND($E$3="UKG"),'Marks Entry UKG'!AC63,""))))</f>
        <v/>
      </c>
      <c r="BA64" s="105" t="str">
        <f>IF(OR($B64=0,$B64=""),"",IF(AND($E$3="Nursery"),'Marks Entry Nursery'!AD63,IF(AND($E$3="LKG"),'Marks Entry LKG'!AD63,IF(AND($E$3="UKG"),'Marks Entry UKG'!AD63,""))))</f>
        <v/>
      </c>
      <c r="BB64" s="54" t="str">
        <f t="shared" si="20"/>
        <v/>
      </c>
      <c r="BC64" s="51">
        <f t="shared" si="21"/>
        <v>0</v>
      </c>
      <c r="BD64" s="105" t="str">
        <f>IF(OR($B64=0,$B64=""),"",IF(AND($E$3="Nursery"),'Marks Entry Nursery'!AE63,IF(AND($E$3="LKG"),'Marks Entry LKG'!AE63,IF(AND($E$3="UKG"),'Marks Entry UKG'!AE63,""))))</f>
        <v/>
      </c>
      <c r="BE64" s="105" t="str">
        <f>IF(OR($B64=0,$B64=""),"",IF(AND($E$3="Nursery"),'Marks Entry Nursery'!AF63,IF(AND($E$3="LKG"),'Marks Entry LKG'!AF63,IF(AND($E$3="UKG"),'Marks Entry UKG'!AF63,""))))</f>
        <v/>
      </c>
      <c r="BF64" s="55" t="str">
        <f t="shared" si="22"/>
        <v/>
      </c>
      <c r="BG64" s="51" t="str">
        <f t="shared" si="23"/>
        <v/>
      </c>
      <c r="BH64" s="89">
        <f t="shared" si="24"/>
        <v>0</v>
      </c>
      <c r="BI64" s="89" t="str">
        <f t="shared" si="25"/>
        <v/>
      </c>
      <c r="BJ64" s="89" t="str">
        <f t="shared" si="26"/>
        <v/>
      </c>
      <c r="BK64" s="89" t="str">
        <f t="shared" si="27"/>
        <v/>
      </c>
      <c r="BL64" s="89" t="str">
        <f t="shared" si="28"/>
        <v/>
      </c>
      <c r="BM64" s="93" t="str">
        <f t="shared" si="29"/>
        <v/>
      </c>
      <c r="BN64" s="105"/>
      <c r="BO64" s="105"/>
      <c r="BP64" s="105"/>
      <c r="BQ64" s="51"/>
      <c r="BR64" s="105" t="str">
        <f>IF(OR($B64=0,$B64=""),"",IF(AND($E$3="Nursery"),'Marks Entry Nursery'!AJ63,IF(AND($E$3="LKG"),'Marks Entry LKG'!AJ63,IF(AND($E$3="UKG"),'Marks Entry UKG'!AJ63,""))))</f>
        <v/>
      </c>
      <c r="BS64" s="105" t="str">
        <f>IF(OR($B64=0,$B64=""),"",IF(AND($E$3="Nursery"),'Marks Entry Nursery'!AK63,IF(AND($E$3="LKG"),'Marks Entry LKG'!AK63,IF(AND($E$3="UKG"),'Marks Entry UKG'!AK63,""))))</f>
        <v/>
      </c>
      <c r="BT64" s="54" t="str">
        <f t="shared" si="30"/>
        <v/>
      </c>
      <c r="BU64" s="51">
        <f t="shared" si="31"/>
        <v>0</v>
      </c>
      <c r="BV64" s="105" t="str">
        <f>IF(OR($B64=0,$B64=""),"",IF(AND($E$3="Nursery"),'Marks Entry Nursery'!AL63,IF(AND($E$3="LKG"),'Marks Entry LKG'!AL63,IF(AND($E$3="UKG"),'Marks Entry UKG'!AL63,""))))</f>
        <v/>
      </c>
      <c r="BW64" s="105" t="str">
        <f>IF(OR($B64=0,$B64=""),"",IF(AND($E$3="Nursery"),'Marks Entry Nursery'!AM63,IF(AND($E$3="LKG"),'Marks Entry LKG'!AM63,IF(AND($E$3="UKG"),'Marks Entry UKG'!AM63,""))))</f>
        <v/>
      </c>
      <c r="BX64" s="55" t="str">
        <f t="shared" si="32"/>
        <v/>
      </c>
      <c r="BY64" s="51" t="str">
        <f t="shared" si="33"/>
        <v/>
      </c>
      <c r="BZ64" s="89">
        <f t="shared" si="34"/>
        <v>0</v>
      </c>
      <c r="CA64" s="89" t="str">
        <f t="shared" si="35"/>
        <v/>
      </c>
      <c r="CB64" s="89" t="str">
        <f t="shared" si="36"/>
        <v/>
      </c>
      <c r="CC64" s="89" t="str">
        <f t="shared" si="37"/>
        <v/>
      </c>
      <c r="CD64" s="89" t="str">
        <f t="shared" si="38"/>
        <v/>
      </c>
      <c r="CE64" s="93" t="str">
        <f t="shared" si="39"/>
        <v/>
      </c>
      <c r="CF64" s="105" t="str">
        <f>IF(OR($B64=0,$B64=""),"",IF(AND($E$3="Nursery"),'Marks Entry Nursery'!AN63,IF(AND($E$3="LKG"),'Marks Entry LKG'!AN63,IF(AND($E$3="UKG"),'Marks Entry UKG'!AN63,""))))</f>
        <v/>
      </c>
      <c r="CG64" s="105" t="str">
        <f>IF(OR($B64=0,$B64=""),"",IF(AND($E$3="Nursery"),'Marks Entry Nursery'!AO63,IF(AND($E$3="LKG"),'Marks Entry LKG'!AO63,IF(AND($E$3="UKG"),'Marks Entry UKG'!AO63,""))))</f>
        <v/>
      </c>
      <c r="CH64" s="106" t="str">
        <f t="shared" si="40"/>
        <v/>
      </c>
      <c r="CI64" s="107">
        <f t="shared" si="41"/>
        <v>0</v>
      </c>
      <c r="CJ64" s="107" t="str">
        <f t="shared" si="42"/>
        <v/>
      </c>
      <c r="CK64" s="107" t="str">
        <f t="shared" si="43"/>
        <v/>
      </c>
      <c r="CL64" s="92" t="str">
        <f t="shared" si="44"/>
        <v/>
      </c>
      <c r="CM64" s="105" t="str">
        <f>IF(OR($B64=0,$B64=""),"",IF(AND($E$3="Nursery"),'Marks Entry Nursery'!AP63,IF(AND($E$3="LKG"),'Marks Entry LKG'!AP63,IF(AND($E$3="UKG"),'Marks Entry UKG'!AP63,""))))</f>
        <v/>
      </c>
      <c r="CN64" s="105" t="str">
        <f>IF(OR($B64=0,$B64=""),"",IF(AND($E$3="Nursery"),'Marks Entry Nursery'!AQ63,IF(AND($E$3="LKG"),'Marks Entry LKG'!AQ63,IF(AND($E$3="UKG"),'Marks Entry UKG'!AQ63,""))))</f>
        <v/>
      </c>
      <c r="CO64" s="106" t="str">
        <f t="shared" si="45"/>
        <v/>
      </c>
      <c r="CP64" s="107">
        <f t="shared" si="46"/>
        <v>0</v>
      </c>
      <c r="CQ64" s="107" t="str">
        <f t="shared" si="47"/>
        <v/>
      </c>
      <c r="CR64" s="107" t="str">
        <f t="shared" si="48"/>
        <v/>
      </c>
      <c r="CS64" s="92" t="str">
        <f t="shared" si="49"/>
        <v/>
      </c>
      <c r="CT64" s="105" t="str">
        <f>IF(OR($B64=0,$B64=""),"",IF(AND($E$3="Nursery"),'Marks Entry Nursery'!AR63,IF(AND($E$3="LKG"),'Marks Entry LKG'!AR63,IF(AND($E$3="UKG"),'Marks Entry UKG'!AR63,""))))</f>
        <v/>
      </c>
      <c r="CU64" s="105" t="str">
        <f>IF(OR($B64=0,$B64=""),"",IF(AND($E$3="Nursery"),'Marks Entry Nursery'!AS63,IF(AND($E$3="LKG"),'Marks Entry LKG'!AS63,IF(AND($E$3="UKG"),'Marks Entry UKG'!AS63,""))))</f>
        <v/>
      </c>
      <c r="CV64" s="106" t="str">
        <f t="shared" si="50"/>
        <v/>
      </c>
      <c r="CW64" s="107">
        <f t="shared" si="51"/>
        <v>0</v>
      </c>
      <c r="CX64" s="107" t="str">
        <f t="shared" si="52"/>
        <v/>
      </c>
      <c r="CY64" s="107" t="str">
        <f t="shared" si="53"/>
        <v/>
      </c>
      <c r="CZ64" s="92" t="str">
        <f t="shared" si="54"/>
        <v/>
      </c>
      <c r="DA64" s="105" t="str">
        <f>IF(OR($B64=0,$B64=""),"",IF(AND($E$3="Nursery"),'Marks Entry Nursery'!AT63,IF(AND($E$3="LKG"),'Marks Entry LKG'!AT63,IF(AND($E$3="UKG"),'Marks Entry UKG'!AT63,""))))</f>
        <v/>
      </c>
      <c r="DB64" s="105" t="str">
        <f>IF(OR($B64=0,$B64=""),"",IF(AND($E$3="Nursery"),'Marks Entry Nursery'!AU63,IF(AND($E$3="LKG"),'Marks Entry LKG'!AU63,IF(AND($E$3="UKG"),'Marks Entry UKG'!AU63,""))))</f>
        <v/>
      </c>
      <c r="DC64" s="356" t="str">
        <f t="shared" si="55"/>
        <v/>
      </c>
      <c r="DD64" s="93" t="str">
        <f t="shared" si="56"/>
        <v/>
      </c>
      <c r="DE64" s="105" t="str">
        <f>IF(OR($B64=0,$B64=""),"",IF(AND($E$3="Nursery"),'Marks Entry Nursery'!AV63,IF(AND($E$3="LKG"),'Marks Entry LKG'!AV63,IF(AND($E$3="UKG"),'Marks Entry UKG'!AV63,""))))</f>
        <v/>
      </c>
      <c r="DF64" s="105" t="str">
        <f>IF(OR($B64=0,$B64=""),"",IF(AND($E$3="Nursery"),'Marks Entry Nursery'!AW63,IF(AND($E$3="LKG"),'Marks Entry LKG'!AW63,IF(AND($E$3="UKG"),'Marks Entry UKG'!AW63,""))))</f>
        <v/>
      </c>
      <c r="DG64" s="356" t="str">
        <f t="shared" si="57"/>
        <v/>
      </c>
      <c r="DH64" s="93" t="str">
        <f t="shared" si="58"/>
        <v/>
      </c>
      <c r="DI64" s="63" t="str">
        <f t="shared" si="59"/>
        <v/>
      </c>
      <c r="DJ64" s="358" t="str">
        <f t="shared" si="60"/>
        <v/>
      </c>
      <c r="DK64" s="67" t="str">
        <f t="shared" si="61"/>
        <v/>
      </c>
      <c r="DL64" s="68" t="str">
        <f t="shared" si="62"/>
        <v/>
      </c>
      <c r="DM64" s="386" t="str">
        <f>IFERROR(IF(B64="NSO","NSO",IF(OR(D64="",G64="",F64="",B64="",DI64=0),"",IF('Master sheet'!$D$14="Hindi","कक्षोंन्नति","Promoted"))),"")</f>
        <v/>
      </c>
      <c r="DN64" s="42" t="str">
        <f>IF(OR(B64=0,B64=""),"",IF(AND($E$3="Nursery"),'Marks Entry Nursery'!AX63,IF(AND($E$3="LKG"),'Marks Entry LKG'!AX63,IF(AND($E$3="UKG"),'Marks Entry UKG'!AX63,""))))</f>
        <v/>
      </c>
      <c r="DO64" s="42" t="str">
        <f>IF(OR(B64=0,B64=""),"",IF(AND($E$3="Nursery"),'Marks Entry Nursery'!AY63,IF(AND($E$3="LKG"),'Marks Entry LKG'!AY63,IF(AND($E$3="UKG"),'Marks Entry UKG'!AY63,""))))</f>
        <v/>
      </c>
      <c r="DP64" s="213" t="str">
        <f t="shared" si="63"/>
        <v/>
      </c>
      <c r="DQ64" s="43"/>
      <c r="DX64" s="44">
        <f>IF(AND($E$3="Nursery"),'Marks Entry Nursery'!I63,IF(AND($E$3="LKG"),'Marks Entry LKG'!I63,IF(AND($E$3="UKG"),'Marks Entry UKG'!I63,"")))</f>
        <v>0</v>
      </c>
    </row>
    <row r="65" spans="1:128" ht="18.95" customHeight="1">
      <c r="A65" s="56">
        <v>58</v>
      </c>
      <c r="B65" s="260" t="str">
        <f>IF(OR(DX65=0,DX65=""),"",IF(AND($E$3="Nursery"),'Marks Entry Nursery'!I64,IF(AND($E$3="LKG"),'Marks Entry LKG'!I64,IF(AND($E$3="UKG"),'Marks Entry UKG'!I64,""))))</f>
        <v/>
      </c>
      <c r="C65" s="57" t="str">
        <f>IF(OR($B65=0,$B65=""),"",IF(AND($E$3="Nursery"),'Marks Entry Nursery'!B64,IF(AND($E$3="LKG"),'Marks Entry LKG'!B64,IF(AND($E$3="UKG"),'Marks Entry UKG'!B64,""))))</f>
        <v/>
      </c>
      <c r="D65" s="57" t="str">
        <f>IF(OR($B65=0,$B65=""),"",IF(AND($E$3="Nursery"),'Marks Entry Nursery'!C64,IF(AND($E$3="LKG"),'Marks Entry LKG'!C64,IF(AND($E$3="UKG"),'Marks Entry UKG'!C64,""))))</f>
        <v/>
      </c>
      <c r="E65" s="401" t="str">
        <f>IF(OR(B65=0,B65=""),"",IF(AND($E$3="Nursery"),'Marks Entry Nursery'!E64,IF(AND($E$3="LKG"),'Marks Entry LKG'!E64,IF(AND($E$3="UKG"),'Marks Entry UKG'!E64,""))))</f>
        <v/>
      </c>
      <c r="F65" s="259" t="str">
        <f>IF(OR(B65=0,B65=""),"",IF(AND($E$3="Nursery"),'Marks Entry Nursery'!D64,IF(AND($E$3="LKG"),'Marks Entry LKG'!D64,IF(AND($E$3="UKG"),'Marks Entry UKG'!D64,""))))</f>
        <v/>
      </c>
      <c r="G65" s="406" t="str">
        <f>IF(OR($B65=0,$B65=""),"",IF(AND($E$3="Nursery"),'Marks Entry Nursery'!F64,IF(AND($E$3="LKG"),'Marks Entry LKG'!F64,IF(AND($E$3="UKG"),'Marks Entry UKG'!F64,""))))</f>
        <v/>
      </c>
      <c r="H65" s="406" t="str">
        <f>IF(OR($B65=0,$B65=""),"",IF(AND($E$3="Nursery"),'Marks Entry Nursery'!G64,IF(AND($E$3="LKG"),'Marks Entry LKG'!G64,IF(AND($E$3="UKG"),'Marks Entry UKG'!G64,""))))</f>
        <v/>
      </c>
      <c r="I65" s="406" t="str">
        <f>IF(OR($B65=0,$B65=""),"",IF(AND($E$3="Nursery"),'Marks Entry Nursery'!H64,IF(AND($E$3="LKG"),'Marks Entry LKG'!H64,IF(AND($E$3="UKG"),'Marks Entry UKG'!H64,""))))</f>
        <v/>
      </c>
      <c r="J65" s="228" t="str">
        <f>IF(OR($B65=0,$B65=""),"",IF(AND($E$3="Nursery"),'Marks Entry Nursery'!J64,IF(AND($E$3="LKG"),'Marks Entry LKG'!J64,IF(AND($E$3="UKG"),'Marks Entry UKG'!J64,""))))</f>
        <v/>
      </c>
      <c r="K65" s="228" t="str">
        <f>IF(OR($B65=0,$B65=""),"",IF(AND($E$3="Nursery"),'Marks Entry Nursery'!K64,IF(AND($E$3="LKG"),'Marks Entry LKG'!K64,IF(AND($E$3="UKG"),'Marks Entry UKG'!K64,""))))</f>
        <v/>
      </c>
      <c r="L65" s="105"/>
      <c r="M65" s="105"/>
      <c r="N65" s="105"/>
      <c r="O65" s="51"/>
      <c r="P65" s="105" t="str">
        <f>IF(OR($B65=0,$B65=""),"",IF(AND($E$3="Nursery"),'Marks Entry Nursery'!O64,IF(AND($E$3="LKG"),'Marks Entry LKG'!O64,IF(AND($E$3="UKG"),'Marks Entry UKG'!O64,""))))</f>
        <v/>
      </c>
      <c r="Q65" s="105" t="str">
        <f>IF(OR($B65=0,$B65=""),"",IF(AND($E$3="Nursery"),'Marks Entry Nursery'!P64,IF(AND($E$3="LKG"),'Marks Entry LKG'!P64,IF(AND($E$3="UKG"),'Marks Entry UKG'!P64,""))))</f>
        <v/>
      </c>
      <c r="R65" s="54" t="str">
        <f t="shared" si="0"/>
        <v/>
      </c>
      <c r="S65" s="51">
        <f t="shared" si="1"/>
        <v>0</v>
      </c>
      <c r="T65" s="105" t="str">
        <f>IF(OR($B65=0,$B65=""),"",IF(AND($E$3="Nursery"),'Marks Entry Nursery'!Q64,IF(AND($E$3="LKG"),'Marks Entry LKG'!Q64,IF(AND($E$3="UKG"),'Marks Entry UKG'!Q64,""))))</f>
        <v/>
      </c>
      <c r="U65" s="105" t="str">
        <f>IF(OR($B65=0,$B65=""),"",IF(AND($E$3="Nursery"),'Marks Entry Nursery'!R64,IF(AND($E$3="LKG"),'Marks Entry LKG'!R64,IF(AND($E$3="UKG"),'Marks Entry UKG'!R64,""))))</f>
        <v/>
      </c>
      <c r="V65" s="55" t="str">
        <f t="shared" si="2"/>
        <v/>
      </c>
      <c r="W65" s="51" t="str">
        <f t="shared" si="3"/>
        <v/>
      </c>
      <c r="X65" s="89">
        <f t="shared" si="4"/>
        <v>0</v>
      </c>
      <c r="Y65" s="89" t="str">
        <f t="shared" si="5"/>
        <v/>
      </c>
      <c r="Z65" s="89" t="str">
        <f t="shared" si="6"/>
        <v/>
      </c>
      <c r="AA65" s="89" t="str">
        <f t="shared" si="7"/>
        <v/>
      </c>
      <c r="AB65" s="89" t="str">
        <f t="shared" si="8"/>
        <v/>
      </c>
      <c r="AC65" s="93" t="str">
        <f t="shared" si="9"/>
        <v/>
      </c>
      <c r="AD65" s="105"/>
      <c r="AE65" s="105"/>
      <c r="AF65" s="105"/>
      <c r="AG65" s="51"/>
      <c r="AH65" s="105" t="str">
        <f>IF(OR($B65=0,$B65=""),"",IF(AND($E$3="Nursery"),'Marks Entry Nursery'!V64,IF(AND($E$3="LKG"),'Marks Entry LKG'!V64,IF(AND($E$3="UKG"),'Marks Entry UKG'!V64,""))))</f>
        <v/>
      </c>
      <c r="AI65" s="105" t="str">
        <f>IF(OR($B65=0,$B65=""),"",IF(AND($E$3="Nursery"),'Marks Entry Nursery'!W64,IF(AND($E$3="LKG"),'Marks Entry LKG'!W64,IF(AND($E$3="UKG"),'Marks Entry UKG'!W64,""))))</f>
        <v/>
      </c>
      <c r="AJ65" s="54" t="str">
        <f t="shared" si="10"/>
        <v/>
      </c>
      <c r="AK65" s="51">
        <f t="shared" si="11"/>
        <v>0</v>
      </c>
      <c r="AL65" s="105" t="str">
        <f>IF(OR($B65=0,$B65=""),"",IF(AND($E$3="Nursery"),'Marks Entry Nursery'!X64,IF(AND($E$3="LKG"),'Marks Entry LKG'!X64,IF(AND($E$3="UKG"),'Marks Entry UKG'!X64,""))))</f>
        <v/>
      </c>
      <c r="AM65" s="105" t="str">
        <f>IF(OR($B65=0,$B65=""),"",IF(AND($E$3="Nursery"),'Marks Entry Nursery'!Y64,IF(AND($E$3="LKG"),'Marks Entry LKG'!Y64,IF(AND($E$3="UKG"),'Marks Entry UKG'!Y64,""))))</f>
        <v/>
      </c>
      <c r="AN65" s="55" t="str">
        <f t="shared" si="12"/>
        <v/>
      </c>
      <c r="AO65" s="51" t="str">
        <f t="shared" si="13"/>
        <v/>
      </c>
      <c r="AP65" s="89">
        <f t="shared" si="14"/>
        <v>0</v>
      </c>
      <c r="AQ65" s="89" t="str">
        <f t="shared" si="15"/>
        <v/>
      </c>
      <c r="AR65" s="89" t="str">
        <f t="shared" si="16"/>
        <v/>
      </c>
      <c r="AS65" s="89" t="str">
        <f t="shared" si="17"/>
        <v/>
      </c>
      <c r="AT65" s="89" t="str">
        <f t="shared" si="18"/>
        <v/>
      </c>
      <c r="AU65" s="93" t="str">
        <f t="shared" si="19"/>
        <v/>
      </c>
      <c r="AV65" s="105"/>
      <c r="AW65" s="105"/>
      <c r="AX65" s="105"/>
      <c r="AY65" s="51"/>
      <c r="AZ65" s="105" t="str">
        <f>IF(OR($B65=0,$B65=""),"",IF(AND($E$3="Nursery"),'Marks Entry Nursery'!AC64,IF(AND($E$3="LKG"),'Marks Entry LKG'!AC64,IF(AND($E$3="UKG"),'Marks Entry UKG'!AC64,""))))</f>
        <v/>
      </c>
      <c r="BA65" s="105" t="str">
        <f>IF(OR($B65=0,$B65=""),"",IF(AND($E$3="Nursery"),'Marks Entry Nursery'!AD64,IF(AND($E$3="LKG"),'Marks Entry LKG'!AD64,IF(AND($E$3="UKG"),'Marks Entry UKG'!AD64,""))))</f>
        <v/>
      </c>
      <c r="BB65" s="54" t="str">
        <f t="shared" si="20"/>
        <v/>
      </c>
      <c r="BC65" s="51">
        <f t="shared" si="21"/>
        <v>0</v>
      </c>
      <c r="BD65" s="105" t="str">
        <f>IF(OR($B65=0,$B65=""),"",IF(AND($E$3="Nursery"),'Marks Entry Nursery'!AE64,IF(AND($E$3="LKG"),'Marks Entry LKG'!AE64,IF(AND($E$3="UKG"),'Marks Entry UKG'!AE64,""))))</f>
        <v/>
      </c>
      <c r="BE65" s="105" t="str">
        <f>IF(OR($B65=0,$B65=""),"",IF(AND($E$3="Nursery"),'Marks Entry Nursery'!AF64,IF(AND($E$3="LKG"),'Marks Entry LKG'!AF64,IF(AND($E$3="UKG"),'Marks Entry UKG'!AF64,""))))</f>
        <v/>
      </c>
      <c r="BF65" s="55" t="str">
        <f t="shared" si="22"/>
        <v/>
      </c>
      <c r="BG65" s="51" t="str">
        <f t="shared" si="23"/>
        <v/>
      </c>
      <c r="BH65" s="89">
        <f t="shared" si="24"/>
        <v>0</v>
      </c>
      <c r="BI65" s="89" t="str">
        <f t="shared" si="25"/>
        <v/>
      </c>
      <c r="BJ65" s="89" t="str">
        <f t="shared" si="26"/>
        <v/>
      </c>
      <c r="BK65" s="89" t="str">
        <f t="shared" si="27"/>
        <v/>
      </c>
      <c r="BL65" s="89" t="str">
        <f t="shared" si="28"/>
        <v/>
      </c>
      <c r="BM65" s="93" t="str">
        <f t="shared" si="29"/>
        <v/>
      </c>
      <c r="BN65" s="105"/>
      <c r="BO65" s="105"/>
      <c r="BP65" s="105"/>
      <c r="BQ65" s="51"/>
      <c r="BR65" s="105" t="str">
        <f>IF(OR($B65=0,$B65=""),"",IF(AND($E$3="Nursery"),'Marks Entry Nursery'!AJ64,IF(AND($E$3="LKG"),'Marks Entry LKG'!AJ64,IF(AND($E$3="UKG"),'Marks Entry UKG'!AJ64,""))))</f>
        <v/>
      </c>
      <c r="BS65" s="105" t="str">
        <f>IF(OR($B65=0,$B65=""),"",IF(AND($E$3="Nursery"),'Marks Entry Nursery'!AK64,IF(AND($E$3="LKG"),'Marks Entry LKG'!AK64,IF(AND($E$3="UKG"),'Marks Entry UKG'!AK64,""))))</f>
        <v/>
      </c>
      <c r="BT65" s="54" t="str">
        <f t="shared" si="30"/>
        <v/>
      </c>
      <c r="BU65" s="51">
        <f t="shared" si="31"/>
        <v>0</v>
      </c>
      <c r="BV65" s="105" t="str">
        <f>IF(OR($B65=0,$B65=""),"",IF(AND($E$3="Nursery"),'Marks Entry Nursery'!AL64,IF(AND($E$3="LKG"),'Marks Entry LKG'!AL64,IF(AND($E$3="UKG"),'Marks Entry UKG'!AL64,""))))</f>
        <v/>
      </c>
      <c r="BW65" s="105" t="str">
        <f>IF(OR($B65=0,$B65=""),"",IF(AND($E$3="Nursery"),'Marks Entry Nursery'!AM64,IF(AND($E$3="LKG"),'Marks Entry LKG'!AM64,IF(AND($E$3="UKG"),'Marks Entry UKG'!AM64,""))))</f>
        <v/>
      </c>
      <c r="BX65" s="55" t="str">
        <f t="shared" si="32"/>
        <v/>
      </c>
      <c r="BY65" s="51" t="str">
        <f t="shared" si="33"/>
        <v/>
      </c>
      <c r="BZ65" s="89">
        <f t="shared" si="34"/>
        <v>0</v>
      </c>
      <c r="CA65" s="89" t="str">
        <f t="shared" si="35"/>
        <v/>
      </c>
      <c r="CB65" s="89" t="str">
        <f t="shared" si="36"/>
        <v/>
      </c>
      <c r="CC65" s="89" t="str">
        <f t="shared" si="37"/>
        <v/>
      </c>
      <c r="CD65" s="89" t="str">
        <f t="shared" si="38"/>
        <v/>
      </c>
      <c r="CE65" s="93" t="str">
        <f t="shared" si="39"/>
        <v/>
      </c>
      <c r="CF65" s="105" t="str">
        <f>IF(OR($B65=0,$B65=""),"",IF(AND($E$3="Nursery"),'Marks Entry Nursery'!AN64,IF(AND($E$3="LKG"),'Marks Entry LKG'!AN64,IF(AND($E$3="UKG"),'Marks Entry UKG'!AN64,""))))</f>
        <v/>
      </c>
      <c r="CG65" s="105" t="str">
        <f>IF(OR($B65=0,$B65=""),"",IF(AND($E$3="Nursery"),'Marks Entry Nursery'!AO64,IF(AND($E$3="LKG"),'Marks Entry LKG'!AO64,IF(AND($E$3="UKG"),'Marks Entry UKG'!AO64,""))))</f>
        <v/>
      </c>
      <c r="CH65" s="106" t="str">
        <f t="shared" si="40"/>
        <v/>
      </c>
      <c r="CI65" s="107">
        <f t="shared" si="41"/>
        <v>0</v>
      </c>
      <c r="CJ65" s="107" t="str">
        <f t="shared" si="42"/>
        <v/>
      </c>
      <c r="CK65" s="107" t="str">
        <f t="shared" si="43"/>
        <v/>
      </c>
      <c r="CL65" s="92" t="str">
        <f t="shared" si="44"/>
        <v/>
      </c>
      <c r="CM65" s="105" t="str">
        <f>IF(OR($B65=0,$B65=""),"",IF(AND($E$3="Nursery"),'Marks Entry Nursery'!AP64,IF(AND($E$3="LKG"),'Marks Entry LKG'!AP64,IF(AND($E$3="UKG"),'Marks Entry UKG'!AP64,""))))</f>
        <v/>
      </c>
      <c r="CN65" s="105" t="str">
        <f>IF(OR($B65=0,$B65=""),"",IF(AND($E$3="Nursery"),'Marks Entry Nursery'!AQ64,IF(AND($E$3="LKG"),'Marks Entry LKG'!AQ64,IF(AND($E$3="UKG"),'Marks Entry UKG'!AQ64,""))))</f>
        <v/>
      </c>
      <c r="CO65" s="106" t="str">
        <f t="shared" si="45"/>
        <v/>
      </c>
      <c r="CP65" s="107">
        <f t="shared" si="46"/>
        <v>0</v>
      </c>
      <c r="CQ65" s="107" t="str">
        <f t="shared" si="47"/>
        <v/>
      </c>
      <c r="CR65" s="107" t="str">
        <f t="shared" si="48"/>
        <v/>
      </c>
      <c r="CS65" s="92" t="str">
        <f t="shared" si="49"/>
        <v/>
      </c>
      <c r="CT65" s="105" t="str">
        <f>IF(OR($B65=0,$B65=""),"",IF(AND($E$3="Nursery"),'Marks Entry Nursery'!AR64,IF(AND($E$3="LKG"),'Marks Entry LKG'!AR64,IF(AND($E$3="UKG"),'Marks Entry UKG'!AR64,""))))</f>
        <v/>
      </c>
      <c r="CU65" s="105" t="str">
        <f>IF(OR($B65=0,$B65=""),"",IF(AND($E$3="Nursery"),'Marks Entry Nursery'!AS64,IF(AND($E$3="LKG"),'Marks Entry LKG'!AS64,IF(AND($E$3="UKG"),'Marks Entry UKG'!AS64,""))))</f>
        <v/>
      </c>
      <c r="CV65" s="106" t="str">
        <f t="shared" si="50"/>
        <v/>
      </c>
      <c r="CW65" s="107">
        <f t="shared" si="51"/>
        <v>0</v>
      </c>
      <c r="CX65" s="107" t="str">
        <f t="shared" si="52"/>
        <v/>
      </c>
      <c r="CY65" s="107" t="str">
        <f t="shared" si="53"/>
        <v/>
      </c>
      <c r="CZ65" s="92" t="str">
        <f t="shared" si="54"/>
        <v/>
      </c>
      <c r="DA65" s="105" t="str">
        <f>IF(OR($B65=0,$B65=""),"",IF(AND($E$3="Nursery"),'Marks Entry Nursery'!AT64,IF(AND($E$3="LKG"),'Marks Entry LKG'!AT64,IF(AND($E$3="UKG"),'Marks Entry UKG'!AT64,""))))</f>
        <v/>
      </c>
      <c r="DB65" s="105" t="str">
        <f>IF(OR($B65=0,$B65=""),"",IF(AND($E$3="Nursery"),'Marks Entry Nursery'!AU64,IF(AND($E$3="LKG"),'Marks Entry LKG'!AU64,IF(AND($E$3="UKG"),'Marks Entry UKG'!AU64,""))))</f>
        <v/>
      </c>
      <c r="DC65" s="356" t="str">
        <f t="shared" si="55"/>
        <v/>
      </c>
      <c r="DD65" s="93" t="str">
        <f t="shared" si="56"/>
        <v/>
      </c>
      <c r="DE65" s="105" t="str">
        <f>IF(OR($B65=0,$B65=""),"",IF(AND($E$3="Nursery"),'Marks Entry Nursery'!AV64,IF(AND($E$3="LKG"),'Marks Entry LKG'!AV64,IF(AND($E$3="UKG"),'Marks Entry UKG'!AV64,""))))</f>
        <v/>
      </c>
      <c r="DF65" s="105" t="str">
        <f>IF(OR($B65=0,$B65=""),"",IF(AND($E$3="Nursery"),'Marks Entry Nursery'!AW64,IF(AND($E$3="LKG"),'Marks Entry LKG'!AW64,IF(AND($E$3="UKG"),'Marks Entry UKG'!AW64,""))))</f>
        <v/>
      </c>
      <c r="DG65" s="356" t="str">
        <f t="shared" si="57"/>
        <v/>
      </c>
      <c r="DH65" s="93" t="str">
        <f t="shared" si="58"/>
        <v/>
      </c>
      <c r="DI65" s="63" t="str">
        <f t="shared" si="59"/>
        <v/>
      </c>
      <c r="DJ65" s="358" t="str">
        <f t="shared" si="60"/>
        <v/>
      </c>
      <c r="DK65" s="67" t="str">
        <f t="shared" si="61"/>
        <v/>
      </c>
      <c r="DL65" s="68" t="str">
        <f t="shared" si="62"/>
        <v/>
      </c>
      <c r="DM65" s="386" t="str">
        <f>IFERROR(IF(B65="NSO","NSO",IF(OR(D65="",G65="",F65="",B65="",DI65=0),"",IF('Master sheet'!$D$14="Hindi","कक्षोंन्नति","Promoted"))),"")</f>
        <v/>
      </c>
      <c r="DN65" s="42" t="str">
        <f>IF(OR(B65=0,B65=""),"",IF(AND($E$3="Nursery"),'Marks Entry Nursery'!AX64,IF(AND($E$3="LKG"),'Marks Entry LKG'!AX64,IF(AND($E$3="UKG"),'Marks Entry UKG'!AX64,""))))</f>
        <v/>
      </c>
      <c r="DO65" s="42" t="str">
        <f>IF(OR(B65=0,B65=""),"",IF(AND($E$3="Nursery"),'Marks Entry Nursery'!AY64,IF(AND($E$3="LKG"),'Marks Entry LKG'!AY64,IF(AND($E$3="UKG"),'Marks Entry UKG'!AY64,""))))</f>
        <v/>
      </c>
      <c r="DP65" s="213" t="str">
        <f t="shared" si="63"/>
        <v/>
      </c>
      <c r="DQ65" s="43"/>
      <c r="DX65" s="44">
        <f>IF(AND($E$3="Nursery"),'Marks Entry Nursery'!I64,IF(AND($E$3="LKG"),'Marks Entry LKG'!I64,IF(AND($E$3="UKG"),'Marks Entry UKG'!I64,"")))</f>
        <v>0</v>
      </c>
    </row>
    <row r="66" spans="1:128" ht="18.95" customHeight="1">
      <c r="A66" s="56">
        <v>59</v>
      </c>
      <c r="B66" s="260" t="str">
        <f>IF(OR(DX66=0,DX66=""),"",IF(AND($E$3="Nursery"),'Marks Entry Nursery'!I65,IF(AND($E$3="LKG"),'Marks Entry LKG'!I65,IF(AND($E$3="UKG"),'Marks Entry UKG'!I65,""))))</f>
        <v/>
      </c>
      <c r="C66" s="57" t="str">
        <f>IF(OR($B66=0,$B66=""),"",IF(AND($E$3="Nursery"),'Marks Entry Nursery'!B65,IF(AND($E$3="LKG"),'Marks Entry LKG'!B65,IF(AND($E$3="UKG"),'Marks Entry UKG'!B65,""))))</f>
        <v/>
      </c>
      <c r="D66" s="57" t="str">
        <f>IF(OR($B66=0,$B66=""),"",IF(AND($E$3="Nursery"),'Marks Entry Nursery'!C65,IF(AND($E$3="LKG"),'Marks Entry LKG'!C65,IF(AND($E$3="UKG"),'Marks Entry UKG'!C65,""))))</f>
        <v/>
      </c>
      <c r="E66" s="401" t="str">
        <f>IF(OR(B66=0,B66=""),"",IF(AND($E$3="Nursery"),'Marks Entry Nursery'!E65,IF(AND($E$3="LKG"),'Marks Entry LKG'!E65,IF(AND($E$3="UKG"),'Marks Entry UKG'!E65,""))))</f>
        <v/>
      </c>
      <c r="F66" s="259" t="str">
        <f>IF(OR(B66=0,B66=""),"",IF(AND($E$3="Nursery"),'Marks Entry Nursery'!D65,IF(AND($E$3="LKG"),'Marks Entry LKG'!D65,IF(AND($E$3="UKG"),'Marks Entry UKG'!D65,""))))</f>
        <v/>
      </c>
      <c r="G66" s="406" t="str">
        <f>IF(OR($B66=0,$B66=""),"",IF(AND($E$3="Nursery"),'Marks Entry Nursery'!F65,IF(AND($E$3="LKG"),'Marks Entry LKG'!F65,IF(AND($E$3="UKG"),'Marks Entry UKG'!F65,""))))</f>
        <v/>
      </c>
      <c r="H66" s="406" t="str">
        <f>IF(OR($B66=0,$B66=""),"",IF(AND($E$3="Nursery"),'Marks Entry Nursery'!G65,IF(AND($E$3="LKG"),'Marks Entry LKG'!G65,IF(AND($E$3="UKG"),'Marks Entry UKG'!G65,""))))</f>
        <v/>
      </c>
      <c r="I66" s="406" t="str">
        <f>IF(OR($B66=0,$B66=""),"",IF(AND($E$3="Nursery"),'Marks Entry Nursery'!H65,IF(AND($E$3="LKG"),'Marks Entry LKG'!H65,IF(AND($E$3="UKG"),'Marks Entry UKG'!H65,""))))</f>
        <v/>
      </c>
      <c r="J66" s="228" t="str">
        <f>IF(OR($B66=0,$B66=""),"",IF(AND($E$3="Nursery"),'Marks Entry Nursery'!J65,IF(AND($E$3="LKG"),'Marks Entry LKG'!J65,IF(AND($E$3="UKG"),'Marks Entry UKG'!J65,""))))</f>
        <v/>
      </c>
      <c r="K66" s="228" t="str">
        <f>IF(OR($B66=0,$B66=""),"",IF(AND($E$3="Nursery"),'Marks Entry Nursery'!K65,IF(AND($E$3="LKG"),'Marks Entry LKG'!K65,IF(AND($E$3="UKG"),'Marks Entry UKG'!K65,""))))</f>
        <v/>
      </c>
      <c r="L66" s="105"/>
      <c r="M66" s="105"/>
      <c r="N66" s="105"/>
      <c r="O66" s="51"/>
      <c r="P66" s="105" t="str">
        <f>IF(OR($B66=0,$B66=""),"",IF(AND($E$3="Nursery"),'Marks Entry Nursery'!O65,IF(AND($E$3="LKG"),'Marks Entry LKG'!O65,IF(AND($E$3="UKG"),'Marks Entry UKG'!O65,""))))</f>
        <v/>
      </c>
      <c r="Q66" s="105" t="str">
        <f>IF(OR($B66=0,$B66=""),"",IF(AND($E$3="Nursery"),'Marks Entry Nursery'!P65,IF(AND($E$3="LKG"),'Marks Entry LKG'!P65,IF(AND($E$3="UKG"),'Marks Entry UKG'!P65,""))))</f>
        <v/>
      </c>
      <c r="R66" s="54" t="str">
        <f t="shared" si="0"/>
        <v/>
      </c>
      <c r="S66" s="51">
        <f t="shared" si="1"/>
        <v>0</v>
      </c>
      <c r="T66" s="105" t="str">
        <f>IF(OR($B66=0,$B66=""),"",IF(AND($E$3="Nursery"),'Marks Entry Nursery'!Q65,IF(AND($E$3="LKG"),'Marks Entry LKG'!Q65,IF(AND($E$3="UKG"),'Marks Entry UKG'!Q65,""))))</f>
        <v/>
      </c>
      <c r="U66" s="105" t="str">
        <f>IF(OR($B66=0,$B66=""),"",IF(AND($E$3="Nursery"),'Marks Entry Nursery'!R65,IF(AND($E$3="LKG"),'Marks Entry LKG'!R65,IF(AND($E$3="UKG"),'Marks Entry UKG'!R65,""))))</f>
        <v/>
      </c>
      <c r="V66" s="55" t="str">
        <f t="shared" si="2"/>
        <v/>
      </c>
      <c r="W66" s="51" t="str">
        <f t="shared" si="3"/>
        <v/>
      </c>
      <c r="X66" s="89">
        <f t="shared" si="4"/>
        <v>0</v>
      </c>
      <c r="Y66" s="89" t="str">
        <f t="shared" si="5"/>
        <v/>
      </c>
      <c r="Z66" s="89" t="str">
        <f t="shared" si="6"/>
        <v/>
      </c>
      <c r="AA66" s="89" t="str">
        <f t="shared" si="7"/>
        <v/>
      </c>
      <c r="AB66" s="89" t="str">
        <f t="shared" si="8"/>
        <v/>
      </c>
      <c r="AC66" s="93" t="str">
        <f t="shared" si="9"/>
        <v/>
      </c>
      <c r="AD66" s="105"/>
      <c r="AE66" s="105"/>
      <c r="AF66" s="105"/>
      <c r="AG66" s="51"/>
      <c r="AH66" s="105" t="str">
        <f>IF(OR($B66=0,$B66=""),"",IF(AND($E$3="Nursery"),'Marks Entry Nursery'!V65,IF(AND($E$3="LKG"),'Marks Entry LKG'!V65,IF(AND($E$3="UKG"),'Marks Entry UKG'!V65,""))))</f>
        <v/>
      </c>
      <c r="AI66" s="105" t="str">
        <f>IF(OR($B66=0,$B66=""),"",IF(AND($E$3="Nursery"),'Marks Entry Nursery'!W65,IF(AND($E$3="LKG"),'Marks Entry LKG'!W65,IF(AND($E$3="UKG"),'Marks Entry UKG'!W65,""))))</f>
        <v/>
      </c>
      <c r="AJ66" s="54" t="str">
        <f t="shared" si="10"/>
        <v/>
      </c>
      <c r="AK66" s="51">
        <f t="shared" si="11"/>
        <v>0</v>
      </c>
      <c r="AL66" s="105" t="str">
        <f>IF(OR($B66=0,$B66=""),"",IF(AND($E$3="Nursery"),'Marks Entry Nursery'!X65,IF(AND($E$3="LKG"),'Marks Entry LKG'!X65,IF(AND($E$3="UKG"),'Marks Entry UKG'!X65,""))))</f>
        <v/>
      </c>
      <c r="AM66" s="105" t="str">
        <f>IF(OR($B66=0,$B66=""),"",IF(AND($E$3="Nursery"),'Marks Entry Nursery'!Y65,IF(AND($E$3="LKG"),'Marks Entry LKG'!Y65,IF(AND($E$3="UKG"),'Marks Entry UKG'!Y65,""))))</f>
        <v/>
      </c>
      <c r="AN66" s="55" t="str">
        <f t="shared" si="12"/>
        <v/>
      </c>
      <c r="AO66" s="51" t="str">
        <f t="shared" si="13"/>
        <v/>
      </c>
      <c r="AP66" s="89">
        <f t="shared" si="14"/>
        <v>0</v>
      </c>
      <c r="AQ66" s="89" t="str">
        <f t="shared" si="15"/>
        <v/>
      </c>
      <c r="AR66" s="89" t="str">
        <f t="shared" si="16"/>
        <v/>
      </c>
      <c r="AS66" s="89" t="str">
        <f t="shared" si="17"/>
        <v/>
      </c>
      <c r="AT66" s="89" t="str">
        <f t="shared" si="18"/>
        <v/>
      </c>
      <c r="AU66" s="93" t="str">
        <f t="shared" si="19"/>
        <v/>
      </c>
      <c r="AV66" s="105"/>
      <c r="AW66" s="105"/>
      <c r="AX66" s="105"/>
      <c r="AY66" s="51"/>
      <c r="AZ66" s="105" t="str">
        <f>IF(OR($B66=0,$B66=""),"",IF(AND($E$3="Nursery"),'Marks Entry Nursery'!AC65,IF(AND($E$3="LKG"),'Marks Entry LKG'!AC65,IF(AND($E$3="UKG"),'Marks Entry UKG'!AC65,""))))</f>
        <v/>
      </c>
      <c r="BA66" s="105" t="str">
        <f>IF(OR($B66=0,$B66=""),"",IF(AND($E$3="Nursery"),'Marks Entry Nursery'!AD65,IF(AND($E$3="LKG"),'Marks Entry LKG'!AD65,IF(AND($E$3="UKG"),'Marks Entry UKG'!AD65,""))))</f>
        <v/>
      </c>
      <c r="BB66" s="54" t="str">
        <f t="shared" si="20"/>
        <v/>
      </c>
      <c r="BC66" s="51">
        <f t="shared" si="21"/>
        <v>0</v>
      </c>
      <c r="BD66" s="105" t="str">
        <f>IF(OR($B66=0,$B66=""),"",IF(AND($E$3="Nursery"),'Marks Entry Nursery'!AE65,IF(AND($E$3="LKG"),'Marks Entry LKG'!AE65,IF(AND($E$3="UKG"),'Marks Entry UKG'!AE65,""))))</f>
        <v/>
      </c>
      <c r="BE66" s="105" t="str">
        <f>IF(OR($B66=0,$B66=""),"",IF(AND($E$3="Nursery"),'Marks Entry Nursery'!AF65,IF(AND($E$3="LKG"),'Marks Entry LKG'!AF65,IF(AND($E$3="UKG"),'Marks Entry UKG'!AF65,""))))</f>
        <v/>
      </c>
      <c r="BF66" s="55" t="str">
        <f t="shared" si="22"/>
        <v/>
      </c>
      <c r="BG66" s="51" t="str">
        <f t="shared" si="23"/>
        <v/>
      </c>
      <c r="BH66" s="89">
        <f t="shared" si="24"/>
        <v>0</v>
      </c>
      <c r="BI66" s="89" t="str">
        <f t="shared" si="25"/>
        <v/>
      </c>
      <c r="BJ66" s="89" t="str">
        <f t="shared" si="26"/>
        <v/>
      </c>
      <c r="BK66" s="89" t="str">
        <f t="shared" si="27"/>
        <v/>
      </c>
      <c r="BL66" s="89" t="str">
        <f t="shared" si="28"/>
        <v/>
      </c>
      <c r="BM66" s="93" t="str">
        <f t="shared" si="29"/>
        <v/>
      </c>
      <c r="BN66" s="105"/>
      <c r="BO66" s="105"/>
      <c r="BP66" s="105"/>
      <c r="BQ66" s="51"/>
      <c r="BR66" s="105" t="str">
        <f>IF(OR($B66=0,$B66=""),"",IF(AND($E$3="Nursery"),'Marks Entry Nursery'!AJ65,IF(AND($E$3="LKG"),'Marks Entry LKG'!AJ65,IF(AND($E$3="UKG"),'Marks Entry UKG'!AJ65,""))))</f>
        <v/>
      </c>
      <c r="BS66" s="105" t="str">
        <f>IF(OR($B66=0,$B66=""),"",IF(AND($E$3="Nursery"),'Marks Entry Nursery'!AK65,IF(AND($E$3="LKG"),'Marks Entry LKG'!AK65,IF(AND($E$3="UKG"),'Marks Entry UKG'!AK65,""))))</f>
        <v/>
      </c>
      <c r="BT66" s="54" t="str">
        <f t="shared" si="30"/>
        <v/>
      </c>
      <c r="BU66" s="51">
        <f t="shared" si="31"/>
        <v>0</v>
      </c>
      <c r="BV66" s="105" t="str">
        <f>IF(OR($B66=0,$B66=""),"",IF(AND($E$3="Nursery"),'Marks Entry Nursery'!AL65,IF(AND($E$3="LKG"),'Marks Entry LKG'!AL65,IF(AND($E$3="UKG"),'Marks Entry UKG'!AL65,""))))</f>
        <v/>
      </c>
      <c r="BW66" s="105" t="str">
        <f>IF(OR($B66=0,$B66=""),"",IF(AND($E$3="Nursery"),'Marks Entry Nursery'!AM65,IF(AND($E$3="LKG"),'Marks Entry LKG'!AM65,IF(AND($E$3="UKG"),'Marks Entry UKG'!AM65,""))))</f>
        <v/>
      </c>
      <c r="BX66" s="55" t="str">
        <f t="shared" si="32"/>
        <v/>
      </c>
      <c r="BY66" s="51" t="str">
        <f t="shared" si="33"/>
        <v/>
      </c>
      <c r="BZ66" s="89">
        <f t="shared" si="34"/>
        <v>0</v>
      </c>
      <c r="CA66" s="89" t="str">
        <f t="shared" si="35"/>
        <v/>
      </c>
      <c r="CB66" s="89" t="str">
        <f t="shared" si="36"/>
        <v/>
      </c>
      <c r="CC66" s="89" t="str">
        <f t="shared" si="37"/>
        <v/>
      </c>
      <c r="CD66" s="89" t="str">
        <f t="shared" si="38"/>
        <v/>
      </c>
      <c r="CE66" s="93" t="str">
        <f t="shared" si="39"/>
        <v/>
      </c>
      <c r="CF66" s="105" t="str">
        <f>IF(OR($B66=0,$B66=""),"",IF(AND($E$3="Nursery"),'Marks Entry Nursery'!AN65,IF(AND($E$3="LKG"),'Marks Entry LKG'!AN65,IF(AND($E$3="UKG"),'Marks Entry UKG'!AN65,""))))</f>
        <v/>
      </c>
      <c r="CG66" s="105" t="str">
        <f>IF(OR($B66=0,$B66=""),"",IF(AND($E$3="Nursery"),'Marks Entry Nursery'!AO65,IF(AND($E$3="LKG"),'Marks Entry LKG'!AO65,IF(AND($E$3="UKG"),'Marks Entry UKG'!AO65,""))))</f>
        <v/>
      </c>
      <c r="CH66" s="106" t="str">
        <f t="shared" si="40"/>
        <v/>
      </c>
      <c r="CI66" s="107">
        <f t="shared" si="41"/>
        <v>0</v>
      </c>
      <c r="CJ66" s="107" t="str">
        <f t="shared" si="42"/>
        <v/>
      </c>
      <c r="CK66" s="107" t="str">
        <f t="shared" si="43"/>
        <v/>
      </c>
      <c r="CL66" s="92" t="str">
        <f t="shared" si="44"/>
        <v/>
      </c>
      <c r="CM66" s="105" t="str">
        <f>IF(OR($B66=0,$B66=""),"",IF(AND($E$3="Nursery"),'Marks Entry Nursery'!AP65,IF(AND($E$3="LKG"),'Marks Entry LKG'!AP65,IF(AND($E$3="UKG"),'Marks Entry UKG'!AP65,""))))</f>
        <v/>
      </c>
      <c r="CN66" s="105" t="str">
        <f>IF(OR($B66=0,$B66=""),"",IF(AND($E$3="Nursery"),'Marks Entry Nursery'!AQ65,IF(AND($E$3="LKG"),'Marks Entry LKG'!AQ65,IF(AND($E$3="UKG"),'Marks Entry UKG'!AQ65,""))))</f>
        <v/>
      </c>
      <c r="CO66" s="106" t="str">
        <f t="shared" si="45"/>
        <v/>
      </c>
      <c r="CP66" s="107">
        <f t="shared" si="46"/>
        <v>0</v>
      </c>
      <c r="CQ66" s="107" t="str">
        <f t="shared" si="47"/>
        <v/>
      </c>
      <c r="CR66" s="107" t="str">
        <f t="shared" si="48"/>
        <v/>
      </c>
      <c r="CS66" s="92" t="str">
        <f t="shared" si="49"/>
        <v/>
      </c>
      <c r="CT66" s="105" t="str">
        <f>IF(OR($B66=0,$B66=""),"",IF(AND($E$3="Nursery"),'Marks Entry Nursery'!AR65,IF(AND($E$3="LKG"),'Marks Entry LKG'!AR65,IF(AND($E$3="UKG"),'Marks Entry UKG'!AR65,""))))</f>
        <v/>
      </c>
      <c r="CU66" s="105" t="str">
        <f>IF(OR($B66=0,$B66=""),"",IF(AND($E$3="Nursery"),'Marks Entry Nursery'!AS65,IF(AND($E$3="LKG"),'Marks Entry LKG'!AS65,IF(AND($E$3="UKG"),'Marks Entry UKG'!AS65,""))))</f>
        <v/>
      </c>
      <c r="CV66" s="106" t="str">
        <f t="shared" si="50"/>
        <v/>
      </c>
      <c r="CW66" s="107">
        <f t="shared" si="51"/>
        <v>0</v>
      </c>
      <c r="CX66" s="107" t="str">
        <f t="shared" si="52"/>
        <v/>
      </c>
      <c r="CY66" s="107" t="str">
        <f t="shared" si="53"/>
        <v/>
      </c>
      <c r="CZ66" s="92" t="str">
        <f t="shared" si="54"/>
        <v/>
      </c>
      <c r="DA66" s="105" t="str">
        <f>IF(OR($B66=0,$B66=""),"",IF(AND($E$3="Nursery"),'Marks Entry Nursery'!AT65,IF(AND($E$3="LKG"),'Marks Entry LKG'!AT65,IF(AND($E$3="UKG"),'Marks Entry UKG'!AT65,""))))</f>
        <v/>
      </c>
      <c r="DB66" s="105" t="str">
        <f>IF(OR($B66=0,$B66=""),"",IF(AND($E$3="Nursery"),'Marks Entry Nursery'!AU65,IF(AND($E$3="LKG"),'Marks Entry LKG'!AU65,IF(AND($E$3="UKG"),'Marks Entry UKG'!AU65,""))))</f>
        <v/>
      </c>
      <c r="DC66" s="356" t="str">
        <f t="shared" si="55"/>
        <v/>
      </c>
      <c r="DD66" s="93" t="str">
        <f t="shared" si="56"/>
        <v/>
      </c>
      <c r="DE66" s="105" t="str">
        <f>IF(OR($B66=0,$B66=""),"",IF(AND($E$3="Nursery"),'Marks Entry Nursery'!AV65,IF(AND($E$3="LKG"),'Marks Entry LKG'!AV65,IF(AND($E$3="UKG"),'Marks Entry UKG'!AV65,""))))</f>
        <v/>
      </c>
      <c r="DF66" s="105" t="str">
        <f>IF(OR($B66=0,$B66=""),"",IF(AND($E$3="Nursery"),'Marks Entry Nursery'!AW65,IF(AND($E$3="LKG"),'Marks Entry LKG'!AW65,IF(AND($E$3="UKG"),'Marks Entry UKG'!AW65,""))))</f>
        <v/>
      </c>
      <c r="DG66" s="356" t="str">
        <f t="shared" si="57"/>
        <v/>
      </c>
      <c r="DH66" s="93" t="str">
        <f t="shared" si="58"/>
        <v/>
      </c>
      <c r="DI66" s="63" t="str">
        <f t="shared" si="59"/>
        <v/>
      </c>
      <c r="DJ66" s="358" t="str">
        <f t="shared" si="60"/>
        <v/>
      </c>
      <c r="DK66" s="67" t="str">
        <f t="shared" si="61"/>
        <v/>
      </c>
      <c r="DL66" s="68" t="str">
        <f t="shared" si="62"/>
        <v/>
      </c>
      <c r="DM66" s="386" t="str">
        <f>IFERROR(IF(B66="NSO","NSO",IF(OR(D66="",G66="",F66="",B66="",DI66=0),"",IF('Master sheet'!$D$14="Hindi","कक्षोंन्नति","Promoted"))),"")</f>
        <v/>
      </c>
      <c r="DN66" s="42" t="str">
        <f>IF(OR(B66=0,B66=""),"",IF(AND($E$3="Nursery"),'Marks Entry Nursery'!AX65,IF(AND($E$3="LKG"),'Marks Entry LKG'!AX65,IF(AND($E$3="UKG"),'Marks Entry UKG'!AX65,""))))</f>
        <v/>
      </c>
      <c r="DO66" s="42" t="str">
        <f>IF(OR(B66=0,B66=""),"",IF(AND($E$3="Nursery"),'Marks Entry Nursery'!AY65,IF(AND($E$3="LKG"),'Marks Entry LKG'!AY65,IF(AND($E$3="UKG"),'Marks Entry UKG'!AY65,""))))</f>
        <v/>
      </c>
      <c r="DP66" s="213" t="str">
        <f t="shared" si="63"/>
        <v/>
      </c>
      <c r="DQ66" s="43"/>
      <c r="DX66" s="44">
        <f>IF(AND($E$3="Nursery"),'Marks Entry Nursery'!I65,IF(AND($E$3="LKG"),'Marks Entry LKG'!I65,IF(AND($E$3="UKG"),'Marks Entry UKG'!I65,"")))</f>
        <v>0</v>
      </c>
    </row>
    <row r="67" spans="1:128" ht="18.95" customHeight="1">
      <c r="A67" s="56">
        <v>60</v>
      </c>
      <c r="B67" s="260" t="str">
        <f>IF(OR(DX67=0,DX67=""),"",IF(AND($E$3="Nursery"),'Marks Entry Nursery'!I66,IF(AND($E$3="LKG"),'Marks Entry LKG'!I66,IF(AND($E$3="UKG"),'Marks Entry UKG'!I66,""))))</f>
        <v/>
      </c>
      <c r="C67" s="57" t="str">
        <f>IF(OR($B67=0,$B67=""),"",IF(AND($E$3="Nursery"),'Marks Entry Nursery'!B66,IF(AND($E$3="LKG"),'Marks Entry LKG'!B66,IF(AND($E$3="UKG"),'Marks Entry UKG'!B66,""))))</f>
        <v/>
      </c>
      <c r="D67" s="57" t="str">
        <f>IF(OR($B67=0,$B67=""),"",IF(AND($E$3="Nursery"),'Marks Entry Nursery'!C66,IF(AND($E$3="LKG"),'Marks Entry LKG'!C66,IF(AND($E$3="UKG"),'Marks Entry UKG'!C66,""))))</f>
        <v/>
      </c>
      <c r="E67" s="401" t="str">
        <f>IF(OR(B67=0,B67=""),"",IF(AND($E$3="Nursery"),'Marks Entry Nursery'!E66,IF(AND($E$3="LKG"),'Marks Entry LKG'!E66,IF(AND($E$3="UKG"),'Marks Entry UKG'!E66,""))))</f>
        <v/>
      </c>
      <c r="F67" s="259" t="str">
        <f>IF(OR(B67=0,B67=""),"",IF(AND($E$3="Nursery"),'Marks Entry Nursery'!D66,IF(AND($E$3="LKG"),'Marks Entry LKG'!D66,IF(AND($E$3="UKG"),'Marks Entry UKG'!D66,""))))</f>
        <v/>
      </c>
      <c r="G67" s="406" t="str">
        <f>IF(OR($B67=0,$B67=""),"",IF(AND($E$3="Nursery"),'Marks Entry Nursery'!F66,IF(AND($E$3="LKG"),'Marks Entry LKG'!F66,IF(AND($E$3="UKG"),'Marks Entry UKG'!F66,""))))</f>
        <v/>
      </c>
      <c r="H67" s="406" t="str">
        <f>IF(OR($B67=0,$B67=""),"",IF(AND($E$3="Nursery"),'Marks Entry Nursery'!G66,IF(AND($E$3="LKG"),'Marks Entry LKG'!G66,IF(AND($E$3="UKG"),'Marks Entry UKG'!G66,""))))</f>
        <v/>
      </c>
      <c r="I67" s="406" t="str">
        <f>IF(OR($B67=0,$B67=""),"",IF(AND($E$3="Nursery"),'Marks Entry Nursery'!H66,IF(AND($E$3="LKG"),'Marks Entry LKG'!H66,IF(AND($E$3="UKG"),'Marks Entry UKG'!H66,""))))</f>
        <v/>
      </c>
      <c r="J67" s="228" t="str">
        <f>IF(OR($B67=0,$B67=""),"",IF(AND($E$3="Nursery"),'Marks Entry Nursery'!J66,IF(AND($E$3="LKG"),'Marks Entry LKG'!J66,IF(AND($E$3="UKG"),'Marks Entry UKG'!J66,""))))</f>
        <v/>
      </c>
      <c r="K67" s="228" t="str">
        <f>IF(OR($B67=0,$B67=""),"",IF(AND($E$3="Nursery"),'Marks Entry Nursery'!K66,IF(AND($E$3="LKG"),'Marks Entry LKG'!K66,IF(AND($E$3="UKG"),'Marks Entry UKG'!K66,""))))</f>
        <v/>
      </c>
      <c r="L67" s="105"/>
      <c r="M67" s="105"/>
      <c r="N67" s="105"/>
      <c r="O67" s="51"/>
      <c r="P67" s="105" t="str">
        <f>IF(OR($B67=0,$B67=""),"",IF(AND($E$3="Nursery"),'Marks Entry Nursery'!O66,IF(AND($E$3="LKG"),'Marks Entry LKG'!O66,IF(AND($E$3="UKG"),'Marks Entry UKG'!O66,""))))</f>
        <v/>
      </c>
      <c r="Q67" s="105" t="str">
        <f>IF(OR($B67=0,$B67=""),"",IF(AND($E$3="Nursery"),'Marks Entry Nursery'!P66,IF(AND($E$3="LKG"),'Marks Entry LKG'!P66,IF(AND($E$3="UKG"),'Marks Entry UKG'!P66,""))))</f>
        <v/>
      </c>
      <c r="R67" s="54" t="str">
        <f t="shared" si="0"/>
        <v/>
      </c>
      <c r="S67" s="51">
        <f t="shared" si="1"/>
        <v>0</v>
      </c>
      <c r="T67" s="105" t="str">
        <f>IF(OR($B67=0,$B67=""),"",IF(AND($E$3="Nursery"),'Marks Entry Nursery'!Q66,IF(AND($E$3="LKG"),'Marks Entry LKG'!Q66,IF(AND($E$3="UKG"),'Marks Entry UKG'!Q66,""))))</f>
        <v/>
      </c>
      <c r="U67" s="105" t="str">
        <f>IF(OR($B67=0,$B67=""),"",IF(AND($E$3="Nursery"),'Marks Entry Nursery'!R66,IF(AND($E$3="LKG"),'Marks Entry LKG'!R66,IF(AND($E$3="UKG"),'Marks Entry UKG'!R66,""))))</f>
        <v/>
      </c>
      <c r="V67" s="55" t="str">
        <f t="shared" si="2"/>
        <v/>
      </c>
      <c r="W67" s="51" t="str">
        <f t="shared" si="3"/>
        <v/>
      </c>
      <c r="X67" s="89">
        <f t="shared" si="4"/>
        <v>0</v>
      </c>
      <c r="Y67" s="89" t="str">
        <f t="shared" si="5"/>
        <v/>
      </c>
      <c r="Z67" s="89" t="str">
        <f t="shared" si="6"/>
        <v/>
      </c>
      <c r="AA67" s="89" t="str">
        <f t="shared" si="7"/>
        <v/>
      </c>
      <c r="AB67" s="89" t="str">
        <f t="shared" si="8"/>
        <v/>
      </c>
      <c r="AC67" s="93" t="str">
        <f t="shared" si="9"/>
        <v/>
      </c>
      <c r="AD67" s="105"/>
      <c r="AE67" s="105"/>
      <c r="AF67" s="105"/>
      <c r="AG67" s="51"/>
      <c r="AH67" s="105" t="str">
        <f>IF(OR($B67=0,$B67=""),"",IF(AND($E$3="Nursery"),'Marks Entry Nursery'!V66,IF(AND($E$3="LKG"),'Marks Entry LKG'!V66,IF(AND($E$3="UKG"),'Marks Entry UKG'!V66,""))))</f>
        <v/>
      </c>
      <c r="AI67" s="105" t="str">
        <f>IF(OR($B67=0,$B67=""),"",IF(AND($E$3="Nursery"),'Marks Entry Nursery'!W66,IF(AND($E$3="LKG"),'Marks Entry LKG'!W66,IF(AND($E$3="UKG"),'Marks Entry UKG'!W66,""))))</f>
        <v/>
      </c>
      <c r="AJ67" s="54" t="str">
        <f t="shared" si="10"/>
        <v/>
      </c>
      <c r="AK67" s="51">
        <f t="shared" si="11"/>
        <v>0</v>
      </c>
      <c r="AL67" s="105" t="str">
        <f>IF(OR($B67=0,$B67=""),"",IF(AND($E$3="Nursery"),'Marks Entry Nursery'!X66,IF(AND($E$3="LKG"),'Marks Entry LKG'!X66,IF(AND($E$3="UKG"),'Marks Entry UKG'!X66,""))))</f>
        <v/>
      </c>
      <c r="AM67" s="105" t="str">
        <f>IF(OR($B67=0,$B67=""),"",IF(AND($E$3="Nursery"),'Marks Entry Nursery'!Y66,IF(AND($E$3="LKG"),'Marks Entry LKG'!Y66,IF(AND($E$3="UKG"),'Marks Entry UKG'!Y66,""))))</f>
        <v/>
      </c>
      <c r="AN67" s="55" t="str">
        <f t="shared" si="12"/>
        <v/>
      </c>
      <c r="AO67" s="51" t="str">
        <f t="shared" si="13"/>
        <v/>
      </c>
      <c r="AP67" s="89">
        <f t="shared" si="14"/>
        <v>0</v>
      </c>
      <c r="AQ67" s="89" t="str">
        <f t="shared" si="15"/>
        <v/>
      </c>
      <c r="AR67" s="89" t="str">
        <f t="shared" si="16"/>
        <v/>
      </c>
      <c r="AS67" s="89" t="str">
        <f t="shared" si="17"/>
        <v/>
      </c>
      <c r="AT67" s="89" t="str">
        <f t="shared" si="18"/>
        <v/>
      </c>
      <c r="AU67" s="93" t="str">
        <f t="shared" si="19"/>
        <v/>
      </c>
      <c r="AV67" s="105"/>
      <c r="AW67" s="105"/>
      <c r="AX67" s="105"/>
      <c r="AY67" s="51"/>
      <c r="AZ67" s="105" t="str">
        <f>IF(OR($B67=0,$B67=""),"",IF(AND($E$3="Nursery"),'Marks Entry Nursery'!AC66,IF(AND($E$3="LKG"),'Marks Entry LKG'!AC66,IF(AND($E$3="UKG"),'Marks Entry UKG'!AC66,""))))</f>
        <v/>
      </c>
      <c r="BA67" s="105" t="str">
        <f>IF(OR($B67=0,$B67=""),"",IF(AND($E$3="Nursery"),'Marks Entry Nursery'!AD66,IF(AND($E$3="LKG"),'Marks Entry LKG'!AD66,IF(AND($E$3="UKG"),'Marks Entry UKG'!AD66,""))))</f>
        <v/>
      </c>
      <c r="BB67" s="54" t="str">
        <f t="shared" si="20"/>
        <v/>
      </c>
      <c r="BC67" s="51">
        <f t="shared" si="21"/>
        <v>0</v>
      </c>
      <c r="BD67" s="105" t="str">
        <f>IF(OR($B67=0,$B67=""),"",IF(AND($E$3="Nursery"),'Marks Entry Nursery'!AE66,IF(AND($E$3="LKG"),'Marks Entry LKG'!AE66,IF(AND($E$3="UKG"),'Marks Entry UKG'!AE66,""))))</f>
        <v/>
      </c>
      <c r="BE67" s="105" t="str">
        <f>IF(OR($B67=0,$B67=""),"",IF(AND($E$3="Nursery"),'Marks Entry Nursery'!AF66,IF(AND($E$3="LKG"),'Marks Entry LKG'!AF66,IF(AND($E$3="UKG"),'Marks Entry UKG'!AF66,""))))</f>
        <v/>
      </c>
      <c r="BF67" s="55" t="str">
        <f t="shared" si="22"/>
        <v/>
      </c>
      <c r="BG67" s="51" t="str">
        <f t="shared" si="23"/>
        <v/>
      </c>
      <c r="BH67" s="89">
        <f t="shared" si="24"/>
        <v>0</v>
      </c>
      <c r="BI67" s="89" t="str">
        <f t="shared" si="25"/>
        <v/>
      </c>
      <c r="BJ67" s="89" t="str">
        <f t="shared" si="26"/>
        <v/>
      </c>
      <c r="BK67" s="89" t="str">
        <f t="shared" si="27"/>
        <v/>
      </c>
      <c r="BL67" s="89" t="str">
        <f t="shared" si="28"/>
        <v/>
      </c>
      <c r="BM67" s="93" t="str">
        <f t="shared" si="29"/>
        <v/>
      </c>
      <c r="BN67" s="105"/>
      <c r="BO67" s="105"/>
      <c r="BP67" s="105"/>
      <c r="BQ67" s="51"/>
      <c r="BR67" s="105" t="str">
        <f>IF(OR($B67=0,$B67=""),"",IF(AND($E$3="Nursery"),'Marks Entry Nursery'!AJ66,IF(AND($E$3="LKG"),'Marks Entry LKG'!AJ66,IF(AND($E$3="UKG"),'Marks Entry UKG'!AJ66,""))))</f>
        <v/>
      </c>
      <c r="BS67" s="105" t="str">
        <f>IF(OR($B67=0,$B67=""),"",IF(AND($E$3="Nursery"),'Marks Entry Nursery'!AK66,IF(AND($E$3="LKG"),'Marks Entry LKG'!AK66,IF(AND($E$3="UKG"),'Marks Entry UKG'!AK66,""))))</f>
        <v/>
      </c>
      <c r="BT67" s="54" t="str">
        <f t="shared" si="30"/>
        <v/>
      </c>
      <c r="BU67" s="51">
        <f t="shared" si="31"/>
        <v>0</v>
      </c>
      <c r="BV67" s="105" t="str">
        <f>IF(OR($B67=0,$B67=""),"",IF(AND($E$3="Nursery"),'Marks Entry Nursery'!AL66,IF(AND($E$3="LKG"),'Marks Entry LKG'!AL66,IF(AND($E$3="UKG"),'Marks Entry UKG'!AL66,""))))</f>
        <v/>
      </c>
      <c r="BW67" s="105" t="str">
        <f>IF(OR($B67=0,$B67=""),"",IF(AND($E$3="Nursery"),'Marks Entry Nursery'!AM66,IF(AND($E$3="LKG"),'Marks Entry LKG'!AM66,IF(AND($E$3="UKG"),'Marks Entry UKG'!AM66,""))))</f>
        <v/>
      </c>
      <c r="BX67" s="55" t="str">
        <f t="shared" si="32"/>
        <v/>
      </c>
      <c r="BY67" s="51" t="str">
        <f t="shared" si="33"/>
        <v/>
      </c>
      <c r="BZ67" s="89">
        <f t="shared" si="34"/>
        <v>0</v>
      </c>
      <c r="CA67" s="89" t="str">
        <f t="shared" si="35"/>
        <v/>
      </c>
      <c r="CB67" s="89" t="str">
        <f t="shared" si="36"/>
        <v/>
      </c>
      <c r="CC67" s="89" t="str">
        <f t="shared" si="37"/>
        <v/>
      </c>
      <c r="CD67" s="89" t="str">
        <f t="shared" si="38"/>
        <v/>
      </c>
      <c r="CE67" s="93" t="str">
        <f t="shared" si="39"/>
        <v/>
      </c>
      <c r="CF67" s="105" t="str">
        <f>IF(OR($B67=0,$B67=""),"",IF(AND($E$3="Nursery"),'Marks Entry Nursery'!AN66,IF(AND($E$3="LKG"),'Marks Entry LKG'!AN66,IF(AND($E$3="UKG"),'Marks Entry UKG'!AN66,""))))</f>
        <v/>
      </c>
      <c r="CG67" s="105" t="str">
        <f>IF(OR($B67=0,$B67=""),"",IF(AND($E$3="Nursery"),'Marks Entry Nursery'!AO66,IF(AND($E$3="LKG"),'Marks Entry LKG'!AO66,IF(AND($E$3="UKG"),'Marks Entry UKG'!AO66,""))))</f>
        <v/>
      </c>
      <c r="CH67" s="106" t="str">
        <f t="shared" si="40"/>
        <v/>
      </c>
      <c r="CI67" s="107">
        <f t="shared" si="41"/>
        <v>0</v>
      </c>
      <c r="CJ67" s="107" t="str">
        <f t="shared" si="42"/>
        <v/>
      </c>
      <c r="CK67" s="107" t="str">
        <f t="shared" si="43"/>
        <v/>
      </c>
      <c r="CL67" s="92" t="str">
        <f t="shared" si="44"/>
        <v/>
      </c>
      <c r="CM67" s="105" t="str">
        <f>IF(OR($B67=0,$B67=""),"",IF(AND($E$3="Nursery"),'Marks Entry Nursery'!AP66,IF(AND($E$3="LKG"),'Marks Entry LKG'!AP66,IF(AND($E$3="UKG"),'Marks Entry UKG'!AP66,""))))</f>
        <v/>
      </c>
      <c r="CN67" s="105" t="str">
        <f>IF(OR($B67=0,$B67=""),"",IF(AND($E$3="Nursery"),'Marks Entry Nursery'!AQ66,IF(AND($E$3="LKG"),'Marks Entry LKG'!AQ66,IF(AND($E$3="UKG"),'Marks Entry UKG'!AQ66,""))))</f>
        <v/>
      </c>
      <c r="CO67" s="106" t="str">
        <f t="shared" si="45"/>
        <v/>
      </c>
      <c r="CP67" s="107">
        <f t="shared" si="46"/>
        <v>0</v>
      </c>
      <c r="CQ67" s="107" t="str">
        <f t="shared" si="47"/>
        <v/>
      </c>
      <c r="CR67" s="107" t="str">
        <f t="shared" si="48"/>
        <v/>
      </c>
      <c r="CS67" s="92" t="str">
        <f t="shared" si="49"/>
        <v/>
      </c>
      <c r="CT67" s="105" t="str">
        <f>IF(OR($B67=0,$B67=""),"",IF(AND($E$3="Nursery"),'Marks Entry Nursery'!AR66,IF(AND($E$3="LKG"),'Marks Entry LKG'!AR66,IF(AND($E$3="UKG"),'Marks Entry UKG'!AR66,""))))</f>
        <v/>
      </c>
      <c r="CU67" s="105" t="str">
        <f>IF(OR($B67=0,$B67=""),"",IF(AND($E$3="Nursery"),'Marks Entry Nursery'!AS66,IF(AND($E$3="LKG"),'Marks Entry LKG'!AS66,IF(AND($E$3="UKG"),'Marks Entry UKG'!AS66,""))))</f>
        <v/>
      </c>
      <c r="CV67" s="106" t="str">
        <f t="shared" si="50"/>
        <v/>
      </c>
      <c r="CW67" s="107">
        <f t="shared" si="51"/>
        <v>0</v>
      </c>
      <c r="CX67" s="107" t="str">
        <f t="shared" si="52"/>
        <v/>
      </c>
      <c r="CY67" s="107" t="str">
        <f t="shared" si="53"/>
        <v/>
      </c>
      <c r="CZ67" s="92" t="str">
        <f t="shared" si="54"/>
        <v/>
      </c>
      <c r="DA67" s="105" t="str">
        <f>IF(OR($B67=0,$B67=""),"",IF(AND($E$3="Nursery"),'Marks Entry Nursery'!AT66,IF(AND($E$3="LKG"),'Marks Entry LKG'!AT66,IF(AND($E$3="UKG"),'Marks Entry UKG'!AT66,""))))</f>
        <v/>
      </c>
      <c r="DB67" s="105" t="str">
        <f>IF(OR($B67=0,$B67=""),"",IF(AND($E$3="Nursery"),'Marks Entry Nursery'!AU66,IF(AND($E$3="LKG"),'Marks Entry LKG'!AU66,IF(AND($E$3="UKG"),'Marks Entry UKG'!AU66,""))))</f>
        <v/>
      </c>
      <c r="DC67" s="356" t="str">
        <f t="shared" si="55"/>
        <v/>
      </c>
      <c r="DD67" s="93" t="str">
        <f t="shared" si="56"/>
        <v/>
      </c>
      <c r="DE67" s="105" t="str">
        <f>IF(OR($B67=0,$B67=""),"",IF(AND($E$3="Nursery"),'Marks Entry Nursery'!AV66,IF(AND($E$3="LKG"),'Marks Entry LKG'!AV66,IF(AND($E$3="UKG"),'Marks Entry UKG'!AV66,""))))</f>
        <v/>
      </c>
      <c r="DF67" s="105" t="str">
        <f>IF(OR($B67=0,$B67=""),"",IF(AND($E$3="Nursery"),'Marks Entry Nursery'!AW66,IF(AND($E$3="LKG"),'Marks Entry LKG'!AW66,IF(AND($E$3="UKG"),'Marks Entry UKG'!AW66,""))))</f>
        <v/>
      </c>
      <c r="DG67" s="356" t="str">
        <f t="shared" si="57"/>
        <v/>
      </c>
      <c r="DH67" s="93" t="str">
        <f t="shared" si="58"/>
        <v/>
      </c>
      <c r="DI67" s="63" t="str">
        <f t="shared" si="59"/>
        <v/>
      </c>
      <c r="DJ67" s="358" t="str">
        <f t="shared" si="60"/>
        <v/>
      </c>
      <c r="DK67" s="67" t="str">
        <f t="shared" si="61"/>
        <v/>
      </c>
      <c r="DL67" s="68" t="str">
        <f t="shared" si="62"/>
        <v/>
      </c>
      <c r="DM67" s="386" t="str">
        <f>IFERROR(IF(B67="NSO","NSO",IF(OR(D67="",G67="",F67="",B67="",DI67=0),"",IF('Master sheet'!$D$14="Hindi","कक्षोंन्नति","Promoted"))),"")</f>
        <v/>
      </c>
      <c r="DN67" s="42" t="str">
        <f>IF(OR(B67=0,B67=""),"",IF(AND($E$3="Nursery"),'Marks Entry Nursery'!AX66,IF(AND($E$3="LKG"),'Marks Entry LKG'!AX66,IF(AND($E$3="UKG"),'Marks Entry UKG'!AX66,""))))</f>
        <v/>
      </c>
      <c r="DO67" s="42" t="str">
        <f>IF(OR(B67=0,B67=""),"",IF(AND($E$3="Nursery"),'Marks Entry Nursery'!AY66,IF(AND($E$3="LKG"),'Marks Entry LKG'!AY66,IF(AND($E$3="UKG"),'Marks Entry UKG'!AY66,""))))</f>
        <v/>
      </c>
      <c r="DP67" s="213" t="str">
        <f t="shared" si="63"/>
        <v/>
      </c>
      <c r="DQ67" s="43"/>
      <c r="DX67" s="44">
        <f>IF(AND($E$3="Nursery"),'Marks Entry Nursery'!I66,IF(AND($E$3="LKG"),'Marks Entry LKG'!I66,IF(AND($E$3="UKG"),'Marks Entry UKG'!I66,"")))</f>
        <v>0</v>
      </c>
    </row>
    <row r="68" spans="1:128" ht="18.95" customHeight="1">
      <c r="A68" s="56">
        <v>61</v>
      </c>
      <c r="B68" s="260" t="str">
        <f>IF(OR(DX68=0,DX68=""),"",IF(AND($E$3="Nursery"),'Marks Entry Nursery'!I67,IF(AND($E$3="LKG"),'Marks Entry LKG'!I67,IF(AND($E$3="UKG"),'Marks Entry UKG'!I67,""))))</f>
        <v/>
      </c>
      <c r="C68" s="57" t="str">
        <f>IF(OR($B68=0,$B68=""),"",IF(AND($E$3="Nursery"),'Marks Entry Nursery'!B67,IF(AND($E$3="LKG"),'Marks Entry LKG'!B67,IF(AND($E$3="UKG"),'Marks Entry UKG'!B67,""))))</f>
        <v/>
      </c>
      <c r="D68" s="57" t="str">
        <f>IF(OR($B68=0,$B68=""),"",IF(AND($E$3="Nursery"),'Marks Entry Nursery'!C67,IF(AND($E$3="LKG"),'Marks Entry LKG'!C67,IF(AND($E$3="UKG"),'Marks Entry UKG'!C67,""))))</f>
        <v/>
      </c>
      <c r="E68" s="401" t="str">
        <f>IF(OR(B68=0,B68=""),"",IF(AND($E$3="Nursery"),'Marks Entry Nursery'!E67,IF(AND($E$3="LKG"),'Marks Entry LKG'!E67,IF(AND($E$3="UKG"),'Marks Entry UKG'!E67,""))))</f>
        <v/>
      </c>
      <c r="F68" s="259" t="str">
        <f>IF(OR(B68=0,B68=""),"",IF(AND($E$3="Nursery"),'Marks Entry Nursery'!D67,IF(AND($E$3="LKG"),'Marks Entry LKG'!D67,IF(AND($E$3="UKG"),'Marks Entry UKG'!D67,""))))</f>
        <v/>
      </c>
      <c r="G68" s="406" t="str">
        <f>IF(OR($B68=0,$B68=""),"",IF(AND($E$3="Nursery"),'Marks Entry Nursery'!F67,IF(AND($E$3="LKG"),'Marks Entry LKG'!F67,IF(AND($E$3="UKG"),'Marks Entry UKG'!F67,""))))</f>
        <v/>
      </c>
      <c r="H68" s="406" t="str">
        <f>IF(OR($B68=0,$B68=""),"",IF(AND($E$3="Nursery"),'Marks Entry Nursery'!G67,IF(AND($E$3="LKG"),'Marks Entry LKG'!G67,IF(AND($E$3="UKG"),'Marks Entry UKG'!G67,""))))</f>
        <v/>
      </c>
      <c r="I68" s="406" t="str">
        <f>IF(OR($B68=0,$B68=""),"",IF(AND($E$3="Nursery"),'Marks Entry Nursery'!H67,IF(AND($E$3="LKG"),'Marks Entry LKG'!H67,IF(AND($E$3="UKG"),'Marks Entry UKG'!H67,""))))</f>
        <v/>
      </c>
      <c r="J68" s="228" t="str">
        <f>IF(OR($B68=0,$B68=""),"",IF(AND($E$3="Nursery"),'Marks Entry Nursery'!J67,IF(AND($E$3="LKG"),'Marks Entry LKG'!J67,IF(AND($E$3="UKG"),'Marks Entry UKG'!J67,""))))</f>
        <v/>
      </c>
      <c r="K68" s="228" t="str">
        <f>IF(OR($B68=0,$B68=""),"",IF(AND($E$3="Nursery"),'Marks Entry Nursery'!K67,IF(AND($E$3="LKG"),'Marks Entry LKG'!K67,IF(AND($E$3="UKG"),'Marks Entry UKG'!K67,""))))</f>
        <v/>
      </c>
      <c r="L68" s="105"/>
      <c r="M68" s="105"/>
      <c r="N68" s="105"/>
      <c r="O68" s="51"/>
      <c r="P68" s="105" t="str">
        <f>IF(OR($B68=0,$B68=""),"",IF(AND($E$3="Nursery"),'Marks Entry Nursery'!O67,IF(AND($E$3="LKG"),'Marks Entry LKG'!O67,IF(AND($E$3="UKG"),'Marks Entry UKG'!O67,""))))</f>
        <v/>
      </c>
      <c r="Q68" s="105" t="str">
        <f>IF(OR($B68=0,$B68=""),"",IF(AND($E$3="Nursery"),'Marks Entry Nursery'!P67,IF(AND($E$3="LKG"),'Marks Entry LKG'!P67,IF(AND($E$3="UKG"),'Marks Entry UKG'!P67,""))))</f>
        <v/>
      </c>
      <c r="R68" s="54" t="str">
        <f t="shared" si="0"/>
        <v/>
      </c>
      <c r="S68" s="51">
        <f t="shared" si="1"/>
        <v>0</v>
      </c>
      <c r="T68" s="105" t="str">
        <f>IF(OR($B68=0,$B68=""),"",IF(AND($E$3="Nursery"),'Marks Entry Nursery'!Q67,IF(AND($E$3="LKG"),'Marks Entry LKG'!Q67,IF(AND($E$3="UKG"),'Marks Entry UKG'!Q67,""))))</f>
        <v/>
      </c>
      <c r="U68" s="105" t="str">
        <f>IF(OR($B68=0,$B68=""),"",IF(AND($E$3="Nursery"),'Marks Entry Nursery'!R67,IF(AND($E$3="LKG"),'Marks Entry LKG'!R67,IF(AND($E$3="UKG"),'Marks Entry UKG'!R67,""))))</f>
        <v/>
      </c>
      <c r="V68" s="55" t="str">
        <f t="shared" si="2"/>
        <v/>
      </c>
      <c r="W68" s="51" t="str">
        <f t="shared" si="3"/>
        <v/>
      </c>
      <c r="X68" s="89">
        <f t="shared" si="4"/>
        <v>0</v>
      </c>
      <c r="Y68" s="89" t="str">
        <f t="shared" si="5"/>
        <v/>
      </c>
      <c r="Z68" s="89" t="str">
        <f t="shared" si="6"/>
        <v/>
      </c>
      <c r="AA68" s="89" t="str">
        <f t="shared" si="7"/>
        <v/>
      </c>
      <c r="AB68" s="89" t="str">
        <f t="shared" si="8"/>
        <v/>
      </c>
      <c r="AC68" s="93" t="str">
        <f t="shared" si="9"/>
        <v/>
      </c>
      <c r="AD68" s="105"/>
      <c r="AE68" s="105"/>
      <c r="AF68" s="105"/>
      <c r="AG68" s="51"/>
      <c r="AH68" s="105" t="str">
        <f>IF(OR($B68=0,$B68=""),"",IF(AND($E$3="Nursery"),'Marks Entry Nursery'!V67,IF(AND($E$3="LKG"),'Marks Entry LKG'!V67,IF(AND($E$3="UKG"),'Marks Entry UKG'!V67,""))))</f>
        <v/>
      </c>
      <c r="AI68" s="105" t="str">
        <f>IF(OR($B68=0,$B68=""),"",IF(AND($E$3="Nursery"),'Marks Entry Nursery'!W67,IF(AND($E$3="LKG"),'Marks Entry LKG'!W67,IF(AND($E$3="UKG"),'Marks Entry UKG'!W67,""))))</f>
        <v/>
      </c>
      <c r="AJ68" s="54" t="str">
        <f t="shared" si="10"/>
        <v/>
      </c>
      <c r="AK68" s="51">
        <f t="shared" si="11"/>
        <v>0</v>
      </c>
      <c r="AL68" s="105" t="str">
        <f>IF(OR($B68=0,$B68=""),"",IF(AND($E$3="Nursery"),'Marks Entry Nursery'!X67,IF(AND($E$3="LKG"),'Marks Entry LKG'!X67,IF(AND($E$3="UKG"),'Marks Entry UKG'!X67,""))))</f>
        <v/>
      </c>
      <c r="AM68" s="105" t="str">
        <f>IF(OR($B68=0,$B68=""),"",IF(AND($E$3="Nursery"),'Marks Entry Nursery'!Y67,IF(AND($E$3="LKG"),'Marks Entry LKG'!Y67,IF(AND($E$3="UKG"),'Marks Entry UKG'!Y67,""))))</f>
        <v/>
      </c>
      <c r="AN68" s="55" t="str">
        <f t="shared" si="12"/>
        <v/>
      </c>
      <c r="AO68" s="51" t="str">
        <f t="shared" si="13"/>
        <v/>
      </c>
      <c r="AP68" s="89">
        <f t="shared" si="14"/>
        <v>0</v>
      </c>
      <c r="AQ68" s="89" t="str">
        <f t="shared" si="15"/>
        <v/>
      </c>
      <c r="AR68" s="89" t="str">
        <f t="shared" si="16"/>
        <v/>
      </c>
      <c r="AS68" s="89" t="str">
        <f t="shared" si="17"/>
        <v/>
      </c>
      <c r="AT68" s="89" t="str">
        <f t="shared" si="18"/>
        <v/>
      </c>
      <c r="AU68" s="93" t="str">
        <f t="shared" si="19"/>
        <v/>
      </c>
      <c r="AV68" s="105"/>
      <c r="AW68" s="105"/>
      <c r="AX68" s="105"/>
      <c r="AY68" s="51"/>
      <c r="AZ68" s="105" t="str">
        <f>IF(OR($B68=0,$B68=""),"",IF(AND($E$3="Nursery"),'Marks Entry Nursery'!AC67,IF(AND($E$3="LKG"),'Marks Entry LKG'!AC67,IF(AND($E$3="UKG"),'Marks Entry UKG'!AC67,""))))</f>
        <v/>
      </c>
      <c r="BA68" s="105" t="str">
        <f>IF(OR($B68=0,$B68=""),"",IF(AND($E$3="Nursery"),'Marks Entry Nursery'!AD67,IF(AND($E$3="LKG"),'Marks Entry LKG'!AD67,IF(AND($E$3="UKG"),'Marks Entry UKG'!AD67,""))))</f>
        <v/>
      </c>
      <c r="BB68" s="54" t="str">
        <f t="shared" si="20"/>
        <v/>
      </c>
      <c r="BC68" s="51">
        <f t="shared" si="21"/>
        <v>0</v>
      </c>
      <c r="BD68" s="105" t="str">
        <f>IF(OR($B68=0,$B68=""),"",IF(AND($E$3="Nursery"),'Marks Entry Nursery'!AE67,IF(AND($E$3="LKG"),'Marks Entry LKG'!AE67,IF(AND($E$3="UKG"),'Marks Entry UKG'!AE67,""))))</f>
        <v/>
      </c>
      <c r="BE68" s="105" t="str">
        <f>IF(OR($B68=0,$B68=""),"",IF(AND($E$3="Nursery"),'Marks Entry Nursery'!AF67,IF(AND($E$3="LKG"),'Marks Entry LKG'!AF67,IF(AND($E$3="UKG"),'Marks Entry UKG'!AF67,""))))</f>
        <v/>
      </c>
      <c r="BF68" s="55" t="str">
        <f t="shared" si="22"/>
        <v/>
      </c>
      <c r="BG68" s="51" t="str">
        <f t="shared" si="23"/>
        <v/>
      </c>
      <c r="BH68" s="89">
        <f t="shared" si="24"/>
        <v>0</v>
      </c>
      <c r="BI68" s="89" t="str">
        <f t="shared" si="25"/>
        <v/>
      </c>
      <c r="BJ68" s="89" t="str">
        <f t="shared" si="26"/>
        <v/>
      </c>
      <c r="BK68" s="89" t="str">
        <f t="shared" si="27"/>
        <v/>
      </c>
      <c r="BL68" s="89" t="str">
        <f t="shared" si="28"/>
        <v/>
      </c>
      <c r="BM68" s="93" t="str">
        <f t="shared" si="29"/>
        <v/>
      </c>
      <c r="BN68" s="105"/>
      <c r="BO68" s="105"/>
      <c r="BP68" s="105"/>
      <c r="BQ68" s="51"/>
      <c r="BR68" s="105" t="str">
        <f>IF(OR($B68=0,$B68=""),"",IF(AND($E$3="Nursery"),'Marks Entry Nursery'!AJ67,IF(AND($E$3="LKG"),'Marks Entry LKG'!AJ67,IF(AND($E$3="UKG"),'Marks Entry UKG'!AJ67,""))))</f>
        <v/>
      </c>
      <c r="BS68" s="105" t="str">
        <f>IF(OR($B68=0,$B68=""),"",IF(AND($E$3="Nursery"),'Marks Entry Nursery'!AK67,IF(AND($E$3="LKG"),'Marks Entry LKG'!AK67,IF(AND($E$3="UKG"),'Marks Entry UKG'!AK67,""))))</f>
        <v/>
      </c>
      <c r="BT68" s="54" t="str">
        <f t="shared" si="30"/>
        <v/>
      </c>
      <c r="BU68" s="51">
        <f t="shared" si="31"/>
        <v>0</v>
      </c>
      <c r="BV68" s="105" t="str">
        <f>IF(OR($B68=0,$B68=""),"",IF(AND($E$3="Nursery"),'Marks Entry Nursery'!AL67,IF(AND($E$3="LKG"),'Marks Entry LKG'!AL67,IF(AND($E$3="UKG"),'Marks Entry UKG'!AL67,""))))</f>
        <v/>
      </c>
      <c r="BW68" s="105" t="str">
        <f>IF(OR($B68=0,$B68=""),"",IF(AND($E$3="Nursery"),'Marks Entry Nursery'!AM67,IF(AND($E$3="LKG"),'Marks Entry LKG'!AM67,IF(AND($E$3="UKG"),'Marks Entry UKG'!AM67,""))))</f>
        <v/>
      </c>
      <c r="BX68" s="55" t="str">
        <f t="shared" si="32"/>
        <v/>
      </c>
      <c r="BY68" s="51" t="str">
        <f t="shared" si="33"/>
        <v/>
      </c>
      <c r="BZ68" s="89">
        <f t="shared" si="34"/>
        <v>0</v>
      </c>
      <c r="CA68" s="89" t="str">
        <f t="shared" si="35"/>
        <v/>
      </c>
      <c r="CB68" s="89" t="str">
        <f t="shared" si="36"/>
        <v/>
      </c>
      <c r="CC68" s="89" t="str">
        <f t="shared" si="37"/>
        <v/>
      </c>
      <c r="CD68" s="89" t="str">
        <f t="shared" si="38"/>
        <v/>
      </c>
      <c r="CE68" s="93" t="str">
        <f t="shared" si="39"/>
        <v/>
      </c>
      <c r="CF68" s="105" t="str">
        <f>IF(OR($B68=0,$B68=""),"",IF(AND($E$3="Nursery"),'Marks Entry Nursery'!AN67,IF(AND($E$3="LKG"),'Marks Entry LKG'!AN67,IF(AND($E$3="UKG"),'Marks Entry UKG'!AN67,""))))</f>
        <v/>
      </c>
      <c r="CG68" s="105" t="str">
        <f>IF(OR($B68=0,$B68=""),"",IF(AND($E$3="Nursery"),'Marks Entry Nursery'!AO67,IF(AND($E$3="LKG"),'Marks Entry LKG'!AO67,IF(AND($E$3="UKG"),'Marks Entry UKG'!AO67,""))))</f>
        <v/>
      </c>
      <c r="CH68" s="106" t="str">
        <f t="shared" si="40"/>
        <v/>
      </c>
      <c r="CI68" s="107">
        <f t="shared" si="41"/>
        <v>0</v>
      </c>
      <c r="CJ68" s="107" t="str">
        <f t="shared" si="42"/>
        <v/>
      </c>
      <c r="CK68" s="107" t="str">
        <f t="shared" si="43"/>
        <v/>
      </c>
      <c r="CL68" s="92" t="str">
        <f t="shared" si="44"/>
        <v/>
      </c>
      <c r="CM68" s="105" t="str">
        <f>IF(OR($B68=0,$B68=""),"",IF(AND($E$3="Nursery"),'Marks Entry Nursery'!AP67,IF(AND($E$3="LKG"),'Marks Entry LKG'!AP67,IF(AND($E$3="UKG"),'Marks Entry UKG'!AP67,""))))</f>
        <v/>
      </c>
      <c r="CN68" s="105" t="str">
        <f>IF(OR($B68=0,$B68=""),"",IF(AND($E$3="Nursery"),'Marks Entry Nursery'!AQ67,IF(AND($E$3="LKG"),'Marks Entry LKG'!AQ67,IF(AND($E$3="UKG"),'Marks Entry UKG'!AQ67,""))))</f>
        <v/>
      </c>
      <c r="CO68" s="106" t="str">
        <f t="shared" si="45"/>
        <v/>
      </c>
      <c r="CP68" s="107">
        <f t="shared" si="46"/>
        <v>0</v>
      </c>
      <c r="CQ68" s="107" t="str">
        <f t="shared" si="47"/>
        <v/>
      </c>
      <c r="CR68" s="107" t="str">
        <f t="shared" si="48"/>
        <v/>
      </c>
      <c r="CS68" s="92" t="str">
        <f t="shared" si="49"/>
        <v/>
      </c>
      <c r="CT68" s="105" t="str">
        <f>IF(OR($B68=0,$B68=""),"",IF(AND($E$3="Nursery"),'Marks Entry Nursery'!AR67,IF(AND($E$3="LKG"),'Marks Entry LKG'!AR67,IF(AND($E$3="UKG"),'Marks Entry UKG'!AR67,""))))</f>
        <v/>
      </c>
      <c r="CU68" s="105" t="str">
        <f>IF(OR($B68=0,$B68=""),"",IF(AND($E$3="Nursery"),'Marks Entry Nursery'!AS67,IF(AND($E$3="LKG"),'Marks Entry LKG'!AS67,IF(AND($E$3="UKG"),'Marks Entry UKG'!AS67,""))))</f>
        <v/>
      </c>
      <c r="CV68" s="106" t="str">
        <f t="shared" si="50"/>
        <v/>
      </c>
      <c r="CW68" s="107">
        <f t="shared" si="51"/>
        <v>0</v>
      </c>
      <c r="CX68" s="107" t="str">
        <f t="shared" si="52"/>
        <v/>
      </c>
      <c r="CY68" s="107" t="str">
        <f t="shared" si="53"/>
        <v/>
      </c>
      <c r="CZ68" s="92" t="str">
        <f t="shared" si="54"/>
        <v/>
      </c>
      <c r="DA68" s="105" t="str">
        <f>IF(OR($B68=0,$B68=""),"",IF(AND($E$3="Nursery"),'Marks Entry Nursery'!AT67,IF(AND($E$3="LKG"),'Marks Entry LKG'!AT67,IF(AND($E$3="UKG"),'Marks Entry UKG'!AT67,""))))</f>
        <v/>
      </c>
      <c r="DB68" s="105" t="str">
        <f>IF(OR($B68=0,$B68=""),"",IF(AND($E$3="Nursery"),'Marks Entry Nursery'!AU67,IF(AND($E$3="LKG"),'Marks Entry LKG'!AU67,IF(AND($E$3="UKG"),'Marks Entry UKG'!AU67,""))))</f>
        <v/>
      </c>
      <c r="DC68" s="356" t="str">
        <f t="shared" si="55"/>
        <v/>
      </c>
      <c r="DD68" s="93" t="str">
        <f t="shared" si="56"/>
        <v/>
      </c>
      <c r="DE68" s="105" t="str">
        <f>IF(OR($B68=0,$B68=""),"",IF(AND($E$3="Nursery"),'Marks Entry Nursery'!AV67,IF(AND($E$3="LKG"),'Marks Entry LKG'!AV67,IF(AND($E$3="UKG"),'Marks Entry UKG'!AV67,""))))</f>
        <v/>
      </c>
      <c r="DF68" s="105" t="str">
        <f>IF(OR($B68=0,$B68=""),"",IF(AND($E$3="Nursery"),'Marks Entry Nursery'!AW67,IF(AND($E$3="LKG"),'Marks Entry LKG'!AW67,IF(AND($E$3="UKG"),'Marks Entry UKG'!AW67,""))))</f>
        <v/>
      </c>
      <c r="DG68" s="356" t="str">
        <f t="shared" si="57"/>
        <v/>
      </c>
      <c r="DH68" s="93" t="str">
        <f t="shared" si="58"/>
        <v/>
      </c>
      <c r="DI68" s="63" t="str">
        <f t="shared" si="59"/>
        <v/>
      </c>
      <c r="DJ68" s="358" t="str">
        <f t="shared" si="60"/>
        <v/>
      </c>
      <c r="DK68" s="67" t="str">
        <f t="shared" si="61"/>
        <v/>
      </c>
      <c r="DL68" s="68" t="str">
        <f t="shared" si="62"/>
        <v/>
      </c>
      <c r="DM68" s="386" t="str">
        <f>IFERROR(IF(B68="NSO","NSO",IF(OR(D68="",G68="",F68="",B68="",DI68=0),"",IF('Master sheet'!$D$14="Hindi","कक्षोंन्नति","Promoted"))),"")</f>
        <v/>
      </c>
      <c r="DN68" s="42" t="str">
        <f>IF(OR(B68=0,B68=""),"",IF(AND($E$3="Nursery"),'Marks Entry Nursery'!AX67,IF(AND($E$3="LKG"),'Marks Entry LKG'!AX67,IF(AND($E$3="UKG"),'Marks Entry UKG'!AX67,""))))</f>
        <v/>
      </c>
      <c r="DO68" s="42" t="str">
        <f>IF(OR(B68=0,B68=""),"",IF(AND($E$3="Nursery"),'Marks Entry Nursery'!AY67,IF(AND($E$3="LKG"),'Marks Entry LKG'!AY67,IF(AND($E$3="UKG"),'Marks Entry UKG'!AY67,""))))</f>
        <v/>
      </c>
      <c r="DP68" s="213" t="str">
        <f t="shared" si="63"/>
        <v/>
      </c>
      <c r="DQ68" s="43"/>
      <c r="DX68" s="44">
        <f>IF(AND($E$3="Nursery"),'Marks Entry Nursery'!I67,IF(AND($E$3="LKG"),'Marks Entry LKG'!I67,IF(AND($E$3="UKG"),'Marks Entry UKG'!I67,"")))</f>
        <v>0</v>
      </c>
    </row>
    <row r="69" spans="1:128" ht="18.95" customHeight="1">
      <c r="A69" s="56">
        <v>62</v>
      </c>
      <c r="B69" s="260" t="str">
        <f>IF(OR(DX69=0,DX69=""),"",IF(AND($E$3="Nursery"),'Marks Entry Nursery'!I68,IF(AND($E$3="LKG"),'Marks Entry LKG'!I68,IF(AND($E$3="UKG"),'Marks Entry UKG'!I68,""))))</f>
        <v/>
      </c>
      <c r="C69" s="57" t="str">
        <f>IF(OR($B69=0,$B69=""),"",IF(AND($E$3="Nursery"),'Marks Entry Nursery'!B68,IF(AND($E$3="LKG"),'Marks Entry LKG'!B68,IF(AND($E$3="UKG"),'Marks Entry UKG'!B68,""))))</f>
        <v/>
      </c>
      <c r="D69" s="57" t="str">
        <f>IF(OR($B69=0,$B69=""),"",IF(AND($E$3="Nursery"),'Marks Entry Nursery'!C68,IF(AND($E$3="LKG"),'Marks Entry LKG'!C68,IF(AND($E$3="UKG"),'Marks Entry UKG'!C68,""))))</f>
        <v/>
      </c>
      <c r="E69" s="401" t="str">
        <f>IF(OR(B69=0,B69=""),"",IF(AND($E$3="Nursery"),'Marks Entry Nursery'!E68,IF(AND($E$3="LKG"),'Marks Entry LKG'!E68,IF(AND($E$3="UKG"),'Marks Entry UKG'!E68,""))))</f>
        <v/>
      </c>
      <c r="F69" s="259" t="str">
        <f>IF(OR(B69=0,B69=""),"",IF(AND($E$3="Nursery"),'Marks Entry Nursery'!D68,IF(AND($E$3="LKG"),'Marks Entry LKG'!D68,IF(AND($E$3="UKG"),'Marks Entry UKG'!D68,""))))</f>
        <v/>
      </c>
      <c r="G69" s="406" t="str">
        <f>IF(OR($B69=0,$B69=""),"",IF(AND($E$3="Nursery"),'Marks Entry Nursery'!F68,IF(AND($E$3="LKG"),'Marks Entry LKG'!F68,IF(AND($E$3="UKG"),'Marks Entry UKG'!F68,""))))</f>
        <v/>
      </c>
      <c r="H69" s="406" t="str">
        <f>IF(OR($B69=0,$B69=""),"",IF(AND($E$3="Nursery"),'Marks Entry Nursery'!G68,IF(AND($E$3="LKG"),'Marks Entry LKG'!G68,IF(AND($E$3="UKG"),'Marks Entry UKG'!G68,""))))</f>
        <v/>
      </c>
      <c r="I69" s="406" t="str">
        <f>IF(OR($B69=0,$B69=""),"",IF(AND($E$3="Nursery"),'Marks Entry Nursery'!H68,IF(AND($E$3="LKG"),'Marks Entry LKG'!H68,IF(AND($E$3="UKG"),'Marks Entry UKG'!H68,""))))</f>
        <v/>
      </c>
      <c r="J69" s="228" t="str">
        <f>IF(OR($B69=0,$B69=""),"",IF(AND($E$3="Nursery"),'Marks Entry Nursery'!J68,IF(AND($E$3="LKG"),'Marks Entry LKG'!J68,IF(AND($E$3="UKG"),'Marks Entry UKG'!J68,""))))</f>
        <v/>
      </c>
      <c r="K69" s="228" t="str">
        <f>IF(OR($B69=0,$B69=""),"",IF(AND($E$3="Nursery"),'Marks Entry Nursery'!K68,IF(AND($E$3="LKG"),'Marks Entry LKG'!K68,IF(AND($E$3="UKG"),'Marks Entry UKG'!K68,""))))</f>
        <v/>
      </c>
      <c r="L69" s="105"/>
      <c r="M69" s="105"/>
      <c r="N69" s="105"/>
      <c r="O69" s="51"/>
      <c r="P69" s="105" t="str">
        <f>IF(OR($B69=0,$B69=""),"",IF(AND($E$3="Nursery"),'Marks Entry Nursery'!O68,IF(AND($E$3="LKG"),'Marks Entry LKG'!O68,IF(AND($E$3="UKG"),'Marks Entry UKG'!O68,""))))</f>
        <v/>
      </c>
      <c r="Q69" s="105" t="str">
        <f>IF(OR($B69=0,$B69=""),"",IF(AND($E$3="Nursery"),'Marks Entry Nursery'!P68,IF(AND($E$3="LKG"),'Marks Entry LKG'!P68,IF(AND($E$3="UKG"),'Marks Entry UKG'!P68,""))))</f>
        <v/>
      </c>
      <c r="R69" s="54" t="str">
        <f t="shared" si="0"/>
        <v/>
      </c>
      <c r="S69" s="51">
        <f t="shared" si="1"/>
        <v>0</v>
      </c>
      <c r="T69" s="105" t="str">
        <f>IF(OR($B69=0,$B69=""),"",IF(AND($E$3="Nursery"),'Marks Entry Nursery'!Q68,IF(AND($E$3="LKG"),'Marks Entry LKG'!Q68,IF(AND($E$3="UKG"),'Marks Entry UKG'!Q68,""))))</f>
        <v/>
      </c>
      <c r="U69" s="105" t="str">
        <f>IF(OR($B69=0,$B69=""),"",IF(AND($E$3="Nursery"),'Marks Entry Nursery'!R68,IF(AND($E$3="LKG"),'Marks Entry LKG'!R68,IF(AND($E$3="UKG"),'Marks Entry UKG'!R68,""))))</f>
        <v/>
      </c>
      <c r="V69" s="55" t="str">
        <f t="shared" si="2"/>
        <v/>
      </c>
      <c r="W69" s="51" t="str">
        <f t="shared" si="3"/>
        <v/>
      </c>
      <c r="X69" s="89">
        <f t="shared" si="4"/>
        <v>0</v>
      </c>
      <c r="Y69" s="89" t="str">
        <f t="shared" si="5"/>
        <v/>
      </c>
      <c r="Z69" s="89" t="str">
        <f t="shared" si="6"/>
        <v/>
      </c>
      <c r="AA69" s="89" t="str">
        <f t="shared" si="7"/>
        <v/>
      </c>
      <c r="AB69" s="89" t="str">
        <f t="shared" si="8"/>
        <v/>
      </c>
      <c r="AC69" s="93" t="str">
        <f t="shared" si="9"/>
        <v/>
      </c>
      <c r="AD69" s="105"/>
      <c r="AE69" s="105"/>
      <c r="AF69" s="105"/>
      <c r="AG69" s="51"/>
      <c r="AH69" s="105" t="str">
        <f>IF(OR($B69=0,$B69=""),"",IF(AND($E$3="Nursery"),'Marks Entry Nursery'!V68,IF(AND($E$3="LKG"),'Marks Entry LKG'!V68,IF(AND($E$3="UKG"),'Marks Entry UKG'!V68,""))))</f>
        <v/>
      </c>
      <c r="AI69" s="105" t="str">
        <f>IF(OR($B69=0,$B69=""),"",IF(AND($E$3="Nursery"),'Marks Entry Nursery'!W68,IF(AND($E$3="LKG"),'Marks Entry LKG'!W68,IF(AND($E$3="UKG"),'Marks Entry UKG'!W68,""))))</f>
        <v/>
      </c>
      <c r="AJ69" s="54" t="str">
        <f t="shared" si="10"/>
        <v/>
      </c>
      <c r="AK69" s="51">
        <f t="shared" si="11"/>
        <v>0</v>
      </c>
      <c r="AL69" s="105" t="str">
        <f>IF(OR($B69=0,$B69=""),"",IF(AND($E$3="Nursery"),'Marks Entry Nursery'!X68,IF(AND($E$3="LKG"),'Marks Entry LKG'!X68,IF(AND($E$3="UKG"),'Marks Entry UKG'!X68,""))))</f>
        <v/>
      </c>
      <c r="AM69" s="105" t="str">
        <f>IF(OR($B69=0,$B69=""),"",IF(AND($E$3="Nursery"),'Marks Entry Nursery'!Y68,IF(AND($E$3="LKG"),'Marks Entry LKG'!Y68,IF(AND($E$3="UKG"),'Marks Entry UKG'!Y68,""))))</f>
        <v/>
      </c>
      <c r="AN69" s="55" t="str">
        <f t="shared" si="12"/>
        <v/>
      </c>
      <c r="AO69" s="51" t="str">
        <f t="shared" si="13"/>
        <v/>
      </c>
      <c r="AP69" s="89">
        <f t="shared" si="14"/>
        <v>0</v>
      </c>
      <c r="AQ69" s="89" t="str">
        <f t="shared" si="15"/>
        <v/>
      </c>
      <c r="AR69" s="89" t="str">
        <f t="shared" si="16"/>
        <v/>
      </c>
      <c r="AS69" s="89" t="str">
        <f t="shared" si="17"/>
        <v/>
      </c>
      <c r="AT69" s="89" t="str">
        <f t="shared" si="18"/>
        <v/>
      </c>
      <c r="AU69" s="93" t="str">
        <f t="shared" si="19"/>
        <v/>
      </c>
      <c r="AV69" s="105"/>
      <c r="AW69" s="105"/>
      <c r="AX69" s="105"/>
      <c r="AY69" s="51"/>
      <c r="AZ69" s="105" t="str">
        <f>IF(OR($B69=0,$B69=""),"",IF(AND($E$3="Nursery"),'Marks Entry Nursery'!AC68,IF(AND($E$3="LKG"),'Marks Entry LKG'!AC68,IF(AND($E$3="UKG"),'Marks Entry UKG'!AC68,""))))</f>
        <v/>
      </c>
      <c r="BA69" s="105" t="str">
        <f>IF(OR($B69=0,$B69=""),"",IF(AND($E$3="Nursery"),'Marks Entry Nursery'!AD68,IF(AND($E$3="LKG"),'Marks Entry LKG'!AD68,IF(AND($E$3="UKG"),'Marks Entry UKG'!AD68,""))))</f>
        <v/>
      </c>
      <c r="BB69" s="54" t="str">
        <f t="shared" si="20"/>
        <v/>
      </c>
      <c r="BC69" s="51">
        <f t="shared" si="21"/>
        <v>0</v>
      </c>
      <c r="BD69" s="105" t="str">
        <f>IF(OR($B69=0,$B69=""),"",IF(AND($E$3="Nursery"),'Marks Entry Nursery'!AE68,IF(AND($E$3="LKG"),'Marks Entry LKG'!AE68,IF(AND($E$3="UKG"),'Marks Entry UKG'!AE68,""))))</f>
        <v/>
      </c>
      <c r="BE69" s="105" t="str">
        <f>IF(OR($B69=0,$B69=""),"",IF(AND($E$3="Nursery"),'Marks Entry Nursery'!AF68,IF(AND($E$3="LKG"),'Marks Entry LKG'!AF68,IF(AND($E$3="UKG"),'Marks Entry UKG'!AF68,""))))</f>
        <v/>
      </c>
      <c r="BF69" s="55" t="str">
        <f t="shared" si="22"/>
        <v/>
      </c>
      <c r="BG69" s="51" t="str">
        <f t="shared" si="23"/>
        <v/>
      </c>
      <c r="BH69" s="89">
        <f t="shared" si="24"/>
        <v>0</v>
      </c>
      <c r="BI69" s="89" t="str">
        <f t="shared" si="25"/>
        <v/>
      </c>
      <c r="BJ69" s="89" t="str">
        <f t="shared" si="26"/>
        <v/>
      </c>
      <c r="BK69" s="89" t="str">
        <f t="shared" si="27"/>
        <v/>
      </c>
      <c r="BL69" s="89" t="str">
        <f t="shared" si="28"/>
        <v/>
      </c>
      <c r="BM69" s="93" t="str">
        <f t="shared" si="29"/>
        <v/>
      </c>
      <c r="BN69" s="105"/>
      <c r="BO69" s="105"/>
      <c r="BP69" s="105"/>
      <c r="BQ69" s="51"/>
      <c r="BR69" s="105" t="str">
        <f>IF(OR($B69=0,$B69=""),"",IF(AND($E$3="Nursery"),'Marks Entry Nursery'!AJ68,IF(AND($E$3="LKG"),'Marks Entry LKG'!AJ68,IF(AND($E$3="UKG"),'Marks Entry UKG'!AJ68,""))))</f>
        <v/>
      </c>
      <c r="BS69" s="105" t="str">
        <f>IF(OR($B69=0,$B69=""),"",IF(AND($E$3="Nursery"),'Marks Entry Nursery'!AK68,IF(AND($E$3="LKG"),'Marks Entry LKG'!AK68,IF(AND($E$3="UKG"),'Marks Entry UKG'!AK68,""))))</f>
        <v/>
      </c>
      <c r="BT69" s="54" t="str">
        <f t="shared" si="30"/>
        <v/>
      </c>
      <c r="BU69" s="51">
        <f t="shared" si="31"/>
        <v>0</v>
      </c>
      <c r="BV69" s="105" t="str">
        <f>IF(OR($B69=0,$B69=""),"",IF(AND($E$3="Nursery"),'Marks Entry Nursery'!AL68,IF(AND($E$3="LKG"),'Marks Entry LKG'!AL68,IF(AND($E$3="UKG"),'Marks Entry UKG'!AL68,""))))</f>
        <v/>
      </c>
      <c r="BW69" s="105" t="str">
        <f>IF(OR($B69=0,$B69=""),"",IF(AND($E$3="Nursery"),'Marks Entry Nursery'!AM68,IF(AND($E$3="LKG"),'Marks Entry LKG'!AM68,IF(AND($E$3="UKG"),'Marks Entry UKG'!AM68,""))))</f>
        <v/>
      </c>
      <c r="BX69" s="55" t="str">
        <f t="shared" si="32"/>
        <v/>
      </c>
      <c r="BY69" s="51" t="str">
        <f t="shared" si="33"/>
        <v/>
      </c>
      <c r="BZ69" s="89">
        <f t="shared" si="34"/>
        <v>0</v>
      </c>
      <c r="CA69" s="89" t="str">
        <f t="shared" si="35"/>
        <v/>
      </c>
      <c r="CB69" s="89" t="str">
        <f t="shared" si="36"/>
        <v/>
      </c>
      <c r="CC69" s="89" t="str">
        <f t="shared" si="37"/>
        <v/>
      </c>
      <c r="CD69" s="89" t="str">
        <f t="shared" si="38"/>
        <v/>
      </c>
      <c r="CE69" s="93" t="str">
        <f t="shared" si="39"/>
        <v/>
      </c>
      <c r="CF69" s="105" t="str">
        <f>IF(OR($B69=0,$B69=""),"",IF(AND($E$3="Nursery"),'Marks Entry Nursery'!AN68,IF(AND($E$3="LKG"),'Marks Entry LKG'!AN68,IF(AND($E$3="UKG"),'Marks Entry UKG'!AN68,""))))</f>
        <v/>
      </c>
      <c r="CG69" s="105" t="str">
        <f>IF(OR($B69=0,$B69=""),"",IF(AND($E$3="Nursery"),'Marks Entry Nursery'!AO68,IF(AND($E$3="LKG"),'Marks Entry LKG'!AO68,IF(AND($E$3="UKG"),'Marks Entry UKG'!AO68,""))))</f>
        <v/>
      </c>
      <c r="CH69" s="106" t="str">
        <f t="shared" si="40"/>
        <v/>
      </c>
      <c r="CI69" s="107">
        <f t="shared" si="41"/>
        <v>0</v>
      </c>
      <c r="CJ69" s="107" t="str">
        <f t="shared" si="42"/>
        <v/>
      </c>
      <c r="CK69" s="107" t="str">
        <f t="shared" si="43"/>
        <v/>
      </c>
      <c r="CL69" s="92" t="str">
        <f t="shared" si="44"/>
        <v/>
      </c>
      <c r="CM69" s="105" t="str">
        <f>IF(OR($B69=0,$B69=""),"",IF(AND($E$3="Nursery"),'Marks Entry Nursery'!AP68,IF(AND($E$3="LKG"),'Marks Entry LKG'!AP68,IF(AND($E$3="UKG"),'Marks Entry UKG'!AP68,""))))</f>
        <v/>
      </c>
      <c r="CN69" s="105" t="str">
        <f>IF(OR($B69=0,$B69=""),"",IF(AND($E$3="Nursery"),'Marks Entry Nursery'!AQ68,IF(AND($E$3="LKG"),'Marks Entry LKG'!AQ68,IF(AND($E$3="UKG"),'Marks Entry UKG'!AQ68,""))))</f>
        <v/>
      </c>
      <c r="CO69" s="106" t="str">
        <f t="shared" si="45"/>
        <v/>
      </c>
      <c r="CP69" s="107">
        <f t="shared" si="46"/>
        <v>0</v>
      </c>
      <c r="CQ69" s="107" t="str">
        <f t="shared" si="47"/>
        <v/>
      </c>
      <c r="CR69" s="107" t="str">
        <f t="shared" si="48"/>
        <v/>
      </c>
      <c r="CS69" s="92" t="str">
        <f t="shared" si="49"/>
        <v/>
      </c>
      <c r="CT69" s="105" t="str">
        <f>IF(OR($B69=0,$B69=""),"",IF(AND($E$3="Nursery"),'Marks Entry Nursery'!AR68,IF(AND($E$3="LKG"),'Marks Entry LKG'!AR68,IF(AND($E$3="UKG"),'Marks Entry UKG'!AR68,""))))</f>
        <v/>
      </c>
      <c r="CU69" s="105" t="str">
        <f>IF(OR($B69=0,$B69=""),"",IF(AND($E$3="Nursery"),'Marks Entry Nursery'!AS68,IF(AND($E$3="LKG"),'Marks Entry LKG'!AS68,IF(AND($E$3="UKG"),'Marks Entry UKG'!AS68,""))))</f>
        <v/>
      </c>
      <c r="CV69" s="106" t="str">
        <f t="shared" si="50"/>
        <v/>
      </c>
      <c r="CW69" s="107">
        <f t="shared" si="51"/>
        <v>0</v>
      </c>
      <c r="CX69" s="107" t="str">
        <f t="shared" si="52"/>
        <v/>
      </c>
      <c r="CY69" s="107" t="str">
        <f t="shared" si="53"/>
        <v/>
      </c>
      <c r="CZ69" s="92" t="str">
        <f t="shared" si="54"/>
        <v/>
      </c>
      <c r="DA69" s="105" t="str">
        <f>IF(OR($B69=0,$B69=""),"",IF(AND($E$3="Nursery"),'Marks Entry Nursery'!AT68,IF(AND($E$3="LKG"),'Marks Entry LKG'!AT68,IF(AND($E$3="UKG"),'Marks Entry UKG'!AT68,""))))</f>
        <v/>
      </c>
      <c r="DB69" s="105" t="str">
        <f>IF(OR($B69=0,$B69=""),"",IF(AND($E$3="Nursery"),'Marks Entry Nursery'!AU68,IF(AND($E$3="LKG"),'Marks Entry LKG'!AU68,IF(AND($E$3="UKG"),'Marks Entry UKG'!AU68,""))))</f>
        <v/>
      </c>
      <c r="DC69" s="356" t="str">
        <f t="shared" si="55"/>
        <v/>
      </c>
      <c r="DD69" s="93" t="str">
        <f t="shared" si="56"/>
        <v/>
      </c>
      <c r="DE69" s="105" t="str">
        <f>IF(OR($B69=0,$B69=""),"",IF(AND($E$3="Nursery"),'Marks Entry Nursery'!AV68,IF(AND($E$3="LKG"),'Marks Entry LKG'!AV68,IF(AND($E$3="UKG"),'Marks Entry UKG'!AV68,""))))</f>
        <v/>
      </c>
      <c r="DF69" s="105" t="str">
        <f>IF(OR($B69=0,$B69=""),"",IF(AND($E$3="Nursery"),'Marks Entry Nursery'!AW68,IF(AND($E$3="LKG"),'Marks Entry LKG'!AW68,IF(AND($E$3="UKG"),'Marks Entry UKG'!AW68,""))))</f>
        <v/>
      </c>
      <c r="DG69" s="356" t="str">
        <f t="shared" si="57"/>
        <v/>
      </c>
      <c r="DH69" s="93" t="str">
        <f t="shared" si="58"/>
        <v/>
      </c>
      <c r="DI69" s="63" t="str">
        <f t="shared" si="59"/>
        <v/>
      </c>
      <c r="DJ69" s="358" t="str">
        <f t="shared" si="60"/>
        <v/>
      </c>
      <c r="DK69" s="67" t="str">
        <f t="shared" si="61"/>
        <v/>
      </c>
      <c r="DL69" s="68" t="str">
        <f t="shared" si="62"/>
        <v/>
      </c>
      <c r="DM69" s="386" t="str">
        <f>IFERROR(IF(B69="NSO","NSO",IF(OR(D69="",G69="",F69="",B69="",DI69=0),"",IF('Master sheet'!$D$14="Hindi","कक्षोंन्नति","Promoted"))),"")</f>
        <v/>
      </c>
      <c r="DN69" s="42" t="str">
        <f>IF(OR(B69=0,B69=""),"",IF(AND($E$3="Nursery"),'Marks Entry Nursery'!AX68,IF(AND($E$3="LKG"),'Marks Entry LKG'!AX68,IF(AND($E$3="UKG"),'Marks Entry UKG'!AX68,""))))</f>
        <v/>
      </c>
      <c r="DO69" s="42" t="str">
        <f>IF(OR(B69=0,B69=""),"",IF(AND($E$3="Nursery"),'Marks Entry Nursery'!AY68,IF(AND($E$3="LKG"),'Marks Entry LKG'!AY68,IF(AND($E$3="UKG"),'Marks Entry UKG'!AY68,""))))</f>
        <v/>
      </c>
      <c r="DP69" s="213" t="str">
        <f t="shared" si="63"/>
        <v/>
      </c>
      <c r="DQ69" s="43"/>
      <c r="DX69" s="44">
        <f>IF(AND($E$3="Nursery"),'Marks Entry Nursery'!I68,IF(AND($E$3="LKG"),'Marks Entry LKG'!I68,IF(AND($E$3="UKG"),'Marks Entry UKG'!I68,"")))</f>
        <v>0</v>
      </c>
    </row>
    <row r="70" spans="1:128" ht="18.95" customHeight="1">
      <c r="A70" s="56">
        <v>63</v>
      </c>
      <c r="B70" s="260" t="str">
        <f>IF(OR(DX70=0,DX70=""),"",IF(AND($E$3="Nursery"),'Marks Entry Nursery'!I69,IF(AND($E$3="LKG"),'Marks Entry LKG'!I69,IF(AND($E$3="UKG"),'Marks Entry UKG'!I69,""))))</f>
        <v/>
      </c>
      <c r="C70" s="57" t="str">
        <f>IF(OR($B70=0,$B70=""),"",IF(AND($E$3="Nursery"),'Marks Entry Nursery'!B69,IF(AND($E$3="LKG"),'Marks Entry LKG'!B69,IF(AND($E$3="UKG"),'Marks Entry UKG'!B69,""))))</f>
        <v/>
      </c>
      <c r="D70" s="57" t="str">
        <f>IF(OR($B70=0,$B70=""),"",IF(AND($E$3="Nursery"),'Marks Entry Nursery'!C69,IF(AND($E$3="LKG"),'Marks Entry LKG'!C69,IF(AND($E$3="UKG"),'Marks Entry UKG'!C69,""))))</f>
        <v/>
      </c>
      <c r="E70" s="401" t="str">
        <f>IF(OR(B70=0,B70=""),"",IF(AND($E$3="Nursery"),'Marks Entry Nursery'!E69,IF(AND($E$3="LKG"),'Marks Entry LKG'!E69,IF(AND($E$3="UKG"),'Marks Entry UKG'!E69,""))))</f>
        <v/>
      </c>
      <c r="F70" s="259" t="str">
        <f>IF(OR(B70=0,B70=""),"",IF(AND($E$3="Nursery"),'Marks Entry Nursery'!D69,IF(AND($E$3="LKG"),'Marks Entry LKG'!D69,IF(AND($E$3="UKG"),'Marks Entry UKG'!D69,""))))</f>
        <v/>
      </c>
      <c r="G70" s="406" t="str">
        <f>IF(OR($B70=0,$B70=""),"",IF(AND($E$3="Nursery"),'Marks Entry Nursery'!F69,IF(AND($E$3="LKG"),'Marks Entry LKG'!F69,IF(AND($E$3="UKG"),'Marks Entry UKG'!F69,""))))</f>
        <v/>
      </c>
      <c r="H70" s="406" t="str">
        <f>IF(OR($B70=0,$B70=""),"",IF(AND($E$3="Nursery"),'Marks Entry Nursery'!G69,IF(AND($E$3="LKG"),'Marks Entry LKG'!G69,IF(AND($E$3="UKG"),'Marks Entry UKG'!G69,""))))</f>
        <v/>
      </c>
      <c r="I70" s="406" t="str">
        <f>IF(OR($B70=0,$B70=""),"",IF(AND($E$3="Nursery"),'Marks Entry Nursery'!H69,IF(AND($E$3="LKG"),'Marks Entry LKG'!H69,IF(AND($E$3="UKG"),'Marks Entry UKG'!H69,""))))</f>
        <v/>
      </c>
      <c r="J70" s="228" t="str">
        <f>IF(OR($B70=0,$B70=""),"",IF(AND($E$3="Nursery"),'Marks Entry Nursery'!J69,IF(AND($E$3="LKG"),'Marks Entry LKG'!J69,IF(AND($E$3="UKG"),'Marks Entry UKG'!J69,""))))</f>
        <v/>
      </c>
      <c r="K70" s="228" t="str">
        <f>IF(OR($B70=0,$B70=""),"",IF(AND($E$3="Nursery"),'Marks Entry Nursery'!K69,IF(AND($E$3="LKG"),'Marks Entry LKG'!K69,IF(AND($E$3="UKG"),'Marks Entry UKG'!K69,""))))</f>
        <v/>
      </c>
      <c r="L70" s="105"/>
      <c r="M70" s="105"/>
      <c r="N70" s="105"/>
      <c r="O70" s="51"/>
      <c r="P70" s="105" t="str">
        <f>IF(OR($B70=0,$B70=""),"",IF(AND($E$3="Nursery"),'Marks Entry Nursery'!O69,IF(AND($E$3="LKG"),'Marks Entry LKG'!O69,IF(AND($E$3="UKG"),'Marks Entry UKG'!O69,""))))</f>
        <v/>
      </c>
      <c r="Q70" s="105" t="str">
        <f>IF(OR($B70=0,$B70=""),"",IF(AND($E$3="Nursery"),'Marks Entry Nursery'!P69,IF(AND($E$3="LKG"),'Marks Entry LKG'!P69,IF(AND($E$3="UKG"),'Marks Entry UKG'!P69,""))))</f>
        <v/>
      </c>
      <c r="R70" s="54" t="str">
        <f t="shared" si="0"/>
        <v/>
      </c>
      <c r="S70" s="51">
        <f t="shared" si="1"/>
        <v>0</v>
      </c>
      <c r="T70" s="105" t="str">
        <f>IF(OR($B70=0,$B70=""),"",IF(AND($E$3="Nursery"),'Marks Entry Nursery'!Q69,IF(AND($E$3="LKG"),'Marks Entry LKG'!Q69,IF(AND($E$3="UKG"),'Marks Entry UKG'!Q69,""))))</f>
        <v/>
      </c>
      <c r="U70" s="105" t="str">
        <f>IF(OR($B70=0,$B70=""),"",IF(AND($E$3="Nursery"),'Marks Entry Nursery'!R69,IF(AND($E$3="LKG"),'Marks Entry LKG'!R69,IF(AND($E$3="UKG"),'Marks Entry UKG'!R69,""))))</f>
        <v/>
      </c>
      <c r="V70" s="55" t="str">
        <f t="shared" si="2"/>
        <v/>
      </c>
      <c r="W70" s="51" t="str">
        <f t="shared" si="3"/>
        <v/>
      </c>
      <c r="X70" s="89">
        <f t="shared" si="4"/>
        <v>0</v>
      </c>
      <c r="Y70" s="89" t="str">
        <f t="shared" si="5"/>
        <v/>
      </c>
      <c r="Z70" s="89" t="str">
        <f t="shared" si="6"/>
        <v/>
      </c>
      <c r="AA70" s="89" t="str">
        <f t="shared" si="7"/>
        <v/>
      </c>
      <c r="AB70" s="89" t="str">
        <f t="shared" si="8"/>
        <v/>
      </c>
      <c r="AC70" s="93" t="str">
        <f t="shared" si="9"/>
        <v/>
      </c>
      <c r="AD70" s="105"/>
      <c r="AE70" s="105"/>
      <c r="AF70" s="105"/>
      <c r="AG70" s="51"/>
      <c r="AH70" s="105" t="str">
        <f>IF(OR($B70=0,$B70=""),"",IF(AND($E$3="Nursery"),'Marks Entry Nursery'!V69,IF(AND($E$3="LKG"),'Marks Entry LKG'!V69,IF(AND($E$3="UKG"),'Marks Entry UKG'!V69,""))))</f>
        <v/>
      </c>
      <c r="AI70" s="105" t="str">
        <f>IF(OR($B70=0,$B70=""),"",IF(AND($E$3="Nursery"),'Marks Entry Nursery'!W69,IF(AND($E$3="LKG"),'Marks Entry LKG'!W69,IF(AND($E$3="UKG"),'Marks Entry UKG'!W69,""))))</f>
        <v/>
      </c>
      <c r="AJ70" s="54" t="str">
        <f t="shared" si="10"/>
        <v/>
      </c>
      <c r="AK70" s="51">
        <f t="shared" si="11"/>
        <v>0</v>
      </c>
      <c r="AL70" s="105" t="str">
        <f>IF(OR($B70=0,$B70=""),"",IF(AND($E$3="Nursery"),'Marks Entry Nursery'!X69,IF(AND($E$3="LKG"),'Marks Entry LKG'!X69,IF(AND($E$3="UKG"),'Marks Entry UKG'!X69,""))))</f>
        <v/>
      </c>
      <c r="AM70" s="105" t="str">
        <f>IF(OR($B70=0,$B70=""),"",IF(AND($E$3="Nursery"),'Marks Entry Nursery'!Y69,IF(AND($E$3="LKG"),'Marks Entry LKG'!Y69,IF(AND($E$3="UKG"),'Marks Entry UKG'!Y69,""))))</f>
        <v/>
      </c>
      <c r="AN70" s="55" t="str">
        <f t="shared" si="12"/>
        <v/>
      </c>
      <c r="AO70" s="51" t="str">
        <f t="shared" si="13"/>
        <v/>
      </c>
      <c r="AP70" s="89">
        <f t="shared" si="14"/>
        <v>0</v>
      </c>
      <c r="AQ70" s="89" t="str">
        <f t="shared" si="15"/>
        <v/>
      </c>
      <c r="AR70" s="89" t="str">
        <f t="shared" si="16"/>
        <v/>
      </c>
      <c r="AS70" s="89" t="str">
        <f t="shared" si="17"/>
        <v/>
      </c>
      <c r="AT70" s="89" t="str">
        <f t="shared" si="18"/>
        <v/>
      </c>
      <c r="AU70" s="93" t="str">
        <f t="shared" si="19"/>
        <v/>
      </c>
      <c r="AV70" s="105"/>
      <c r="AW70" s="105"/>
      <c r="AX70" s="105"/>
      <c r="AY70" s="51"/>
      <c r="AZ70" s="105" t="str">
        <f>IF(OR($B70=0,$B70=""),"",IF(AND($E$3="Nursery"),'Marks Entry Nursery'!AC69,IF(AND($E$3="LKG"),'Marks Entry LKG'!AC69,IF(AND($E$3="UKG"),'Marks Entry UKG'!AC69,""))))</f>
        <v/>
      </c>
      <c r="BA70" s="105" t="str">
        <f>IF(OR($B70=0,$B70=""),"",IF(AND($E$3="Nursery"),'Marks Entry Nursery'!AD69,IF(AND($E$3="LKG"),'Marks Entry LKG'!AD69,IF(AND($E$3="UKG"),'Marks Entry UKG'!AD69,""))))</f>
        <v/>
      </c>
      <c r="BB70" s="54" t="str">
        <f t="shared" si="20"/>
        <v/>
      </c>
      <c r="BC70" s="51">
        <f t="shared" si="21"/>
        <v>0</v>
      </c>
      <c r="BD70" s="105" t="str">
        <f>IF(OR($B70=0,$B70=""),"",IF(AND($E$3="Nursery"),'Marks Entry Nursery'!AE69,IF(AND($E$3="LKG"),'Marks Entry LKG'!AE69,IF(AND($E$3="UKG"),'Marks Entry UKG'!AE69,""))))</f>
        <v/>
      </c>
      <c r="BE70" s="105" t="str">
        <f>IF(OR($B70=0,$B70=""),"",IF(AND($E$3="Nursery"),'Marks Entry Nursery'!AF69,IF(AND($E$3="LKG"),'Marks Entry LKG'!AF69,IF(AND($E$3="UKG"),'Marks Entry UKG'!AF69,""))))</f>
        <v/>
      </c>
      <c r="BF70" s="55" t="str">
        <f t="shared" si="22"/>
        <v/>
      </c>
      <c r="BG70" s="51" t="str">
        <f t="shared" si="23"/>
        <v/>
      </c>
      <c r="BH70" s="89">
        <f t="shared" si="24"/>
        <v>0</v>
      </c>
      <c r="BI70" s="89" t="str">
        <f t="shared" si="25"/>
        <v/>
      </c>
      <c r="BJ70" s="89" t="str">
        <f t="shared" si="26"/>
        <v/>
      </c>
      <c r="BK70" s="89" t="str">
        <f t="shared" si="27"/>
        <v/>
      </c>
      <c r="BL70" s="89" t="str">
        <f t="shared" si="28"/>
        <v/>
      </c>
      <c r="BM70" s="93" t="str">
        <f t="shared" si="29"/>
        <v/>
      </c>
      <c r="BN70" s="105"/>
      <c r="BO70" s="105"/>
      <c r="BP70" s="105"/>
      <c r="BQ70" s="51"/>
      <c r="BR70" s="105" t="str">
        <f>IF(OR($B70=0,$B70=""),"",IF(AND($E$3="Nursery"),'Marks Entry Nursery'!AJ69,IF(AND($E$3="LKG"),'Marks Entry LKG'!AJ69,IF(AND($E$3="UKG"),'Marks Entry UKG'!AJ69,""))))</f>
        <v/>
      </c>
      <c r="BS70" s="105" t="str">
        <f>IF(OR($B70=0,$B70=""),"",IF(AND($E$3="Nursery"),'Marks Entry Nursery'!AK69,IF(AND($E$3="LKG"),'Marks Entry LKG'!AK69,IF(AND($E$3="UKG"),'Marks Entry UKG'!AK69,""))))</f>
        <v/>
      </c>
      <c r="BT70" s="54" t="str">
        <f t="shared" si="30"/>
        <v/>
      </c>
      <c r="BU70" s="51">
        <f t="shared" si="31"/>
        <v>0</v>
      </c>
      <c r="BV70" s="105" t="str">
        <f>IF(OR($B70=0,$B70=""),"",IF(AND($E$3="Nursery"),'Marks Entry Nursery'!AL69,IF(AND($E$3="LKG"),'Marks Entry LKG'!AL69,IF(AND($E$3="UKG"),'Marks Entry UKG'!AL69,""))))</f>
        <v/>
      </c>
      <c r="BW70" s="105" t="str">
        <f>IF(OR($B70=0,$B70=""),"",IF(AND($E$3="Nursery"),'Marks Entry Nursery'!AM69,IF(AND($E$3="LKG"),'Marks Entry LKG'!AM69,IF(AND($E$3="UKG"),'Marks Entry UKG'!AM69,""))))</f>
        <v/>
      </c>
      <c r="BX70" s="55" t="str">
        <f t="shared" si="32"/>
        <v/>
      </c>
      <c r="BY70" s="51" t="str">
        <f t="shared" si="33"/>
        <v/>
      </c>
      <c r="BZ70" s="89">
        <f t="shared" si="34"/>
        <v>0</v>
      </c>
      <c r="CA70" s="89" t="str">
        <f t="shared" si="35"/>
        <v/>
      </c>
      <c r="CB70" s="89" t="str">
        <f t="shared" si="36"/>
        <v/>
      </c>
      <c r="CC70" s="89" t="str">
        <f t="shared" si="37"/>
        <v/>
      </c>
      <c r="CD70" s="89" t="str">
        <f t="shared" si="38"/>
        <v/>
      </c>
      <c r="CE70" s="93" t="str">
        <f t="shared" si="39"/>
        <v/>
      </c>
      <c r="CF70" s="105" t="str">
        <f>IF(OR($B70=0,$B70=""),"",IF(AND($E$3="Nursery"),'Marks Entry Nursery'!AN69,IF(AND($E$3="LKG"),'Marks Entry LKG'!AN69,IF(AND($E$3="UKG"),'Marks Entry UKG'!AN69,""))))</f>
        <v/>
      </c>
      <c r="CG70" s="105" t="str">
        <f>IF(OR($B70=0,$B70=""),"",IF(AND($E$3="Nursery"),'Marks Entry Nursery'!AO69,IF(AND($E$3="LKG"),'Marks Entry LKG'!AO69,IF(AND($E$3="UKG"),'Marks Entry UKG'!AO69,""))))</f>
        <v/>
      </c>
      <c r="CH70" s="106" t="str">
        <f t="shared" si="40"/>
        <v/>
      </c>
      <c r="CI70" s="107">
        <f t="shared" si="41"/>
        <v>0</v>
      </c>
      <c r="CJ70" s="107" t="str">
        <f t="shared" si="42"/>
        <v/>
      </c>
      <c r="CK70" s="107" t="str">
        <f t="shared" si="43"/>
        <v/>
      </c>
      <c r="CL70" s="92" t="str">
        <f t="shared" si="44"/>
        <v/>
      </c>
      <c r="CM70" s="105" t="str">
        <f>IF(OR($B70=0,$B70=""),"",IF(AND($E$3="Nursery"),'Marks Entry Nursery'!AP69,IF(AND($E$3="LKG"),'Marks Entry LKG'!AP69,IF(AND($E$3="UKG"),'Marks Entry UKG'!AP69,""))))</f>
        <v/>
      </c>
      <c r="CN70" s="105" t="str">
        <f>IF(OR($B70=0,$B70=""),"",IF(AND($E$3="Nursery"),'Marks Entry Nursery'!AQ69,IF(AND($E$3="LKG"),'Marks Entry LKG'!AQ69,IF(AND($E$3="UKG"),'Marks Entry UKG'!AQ69,""))))</f>
        <v/>
      </c>
      <c r="CO70" s="106" t="str">
        <f t="shared" si="45"/>
        <v/>
      </c>
      <c r="CP70" s="107">
        <f t="shared" si="46"/>
        <v>0</v>
      </c>
      <c r="CQ70" s="107" t="str">
        <f t="shared" si="47"/>
        <v/>
      </c>
      <c r="CR70" s="107" t="str">
        <f t="shared" si="48"/>
        <v/>
      </c>
      <c r="CS70" s="92" t="str">
        <f t="shared" si="49"/>
        <v/>
      </c>
      <c r="CT70" s="105" t="str">
        <f>IF(OR($B70=0,$B70=""),"",IF(AND($E$3="Nursery"),'Marks Entry Nursery'!AR69,IF(AND($E$3="LKG"),'Marks Entry LKG'!AR69,IF(AND($E$3="UKG"),'Marks Entry UKG'!AR69,""))))</f>
        <v/>
      </c>
      <c r="CU70" s="105" t="str">
        <f>IF(OR($B70=0,$B70=""),"",IF(AND($E$3="Nursery"),'Marks Entry Nursery'!AS69,IF(AND($E$3="LKG"),'Marks Entry LKG'!AS69,IF(AND($E$3="UKG"),'Marks Entry UKG'!AS69,""))))</f>
        <v/>
      </c>
      <c r="CV70" s="106" t="str">
        <f t="shared" si="50"/>
        <v/>
      </c>
      <c r="CW70" s="107">
        <f t="shared" si="51"/>
        <v>0</v>
      </c>
      <c r="CX70" s="107" t="str">
        <f t="shared" si="52"/>
        <v/>
      </c>
      <c r="CY70" s="107" t="str">
        <f t="shared" si="53"/>
        <v/>
      </c>
      <c r="CZ70" s="92" t="str">
        <f t="shared" si="54"/>
        <v/>
      </c>
      <c r="DA70" s="105" t="str">
        <f>IF(OR($B70=0,$B70=""),"",IF(AND($E$3="Nursery"),'Marks Entry Nursery'!AT69,IF(AND($E$3="LKG"),'Marks Entry LKG'!AT69,IF(AND($E$3="UKG"),'Marks Entry UKG'!AT69,""))))</f>
        <v/>
      </c>
      <c r="DB70" s="105" t="str">
        <f>IF(OR($B70=0,$B70=""),"",IF(AND($E$3="Nursery"),'Marks Entry Nursery'!AU69,IF(AND($E$3="LKG"),'Marks Entry LKG'!AU69,IF(AND($E$3="UKG"),'Marks Entry UKG'!AU69,""))))</f>
        <v/>
      </c>
      <c r="DC70" s="356" t="str">
        <f t="shared" si="55"/>
        <v/>
      </c>
      <c r="DD70" s="93" t="str">
        <f t="shared" si="56"/>
        <v/>
      </c>
      <c r="DE70" s="105" t="str">
        <f>IF(OR($B70=0,$B70=""),"",IF(AND($E$3="Nursery"),'Marks Entry Nursery'!AV69,IF(AND($E$3="LKG"),'Marks Entry LKG'!AV69,IF(AND($E$3="UKG"),'Marks Entry UKG'!AV69,""))))</f>
        <v/>
      </c>
      <c r="DF70" s="105" t="str">
        <f>IF(OR($B70=0,$B70=""),"",IF(AND($E$3="Nursery"),'Marks Entry Nursery'!AW69,IF(AND($E$3="LKG"),'Marks Entry LKG'!AW69,IF(AND($E$3="UKG"),'Marks Entry UKG'!AW69,""))))</f>
        <v/>
      </c>
      <c r="DG70" s="356" t="str">
        <f t="shared" si="57"/>
        <v/>
      </c>
      <c r="DH70" s="93" t="str">
        <f t="shared" si="58"/>
        <v/>
      </c>
      <c r="DI70" s="63" t="str">
        <f t="shared" si="59"/>
        <v/>
      </c>
      <c r="DJ70" s="358" t="str">
        <f t="shared" si="60"/>
        <v/>
      </c>
      <c r="DK70" s="67" t="str">
        <f t="shared" si="61"/>
        <v/>
      </c>
      <c r="DL70" s="68" t="str">
        <f t="shared" si="62"/>
        <v/>
      </c>
      <c r="DM70" s="386" t="str">
        <f>IFERROR(IF(B70="NSO","NSO",IF(OR(D70="",G70="",F70="",B70="",DI70=0),"",IF('Master sheet'!$D$14="Hindi","कक्षोंन्नति","Promoted"))),"")</f>
        <v/>
      </c>
      <c r="DN70" s="42" t="str">
        <f>IF(OR(B70=0,B70=""),"",IF(AND($E$3="Nursery"),'Marks Entry Nursery'!AX69,IF(AND($E$3="LKG"),'Marks Entry LKG'!AX69,IF(AND($E$3="UKG"),'Marks Entry UKG'!AX69,""))))</f>
        <v/>
      </c>
      <c r="DO70" s="42" t="str">
        <f>IF(OR(B70=0,B70=""),"",IF(AND($E$3="Nursery"),'Marks Entry Nursery'!AY69,IF(AND($E$3="LKG"),'Marks Entry LKG'!AY69,IF(AND($E$3="UKG"),'Marks Entry UKG'!AY69,""))))</f>
        <v/>
      </c>
      <c r="DP70" s="213" t="str">
        <f t="shared" si="63"/>
        <v/>
      </c>
      <c r="DQ70" s="43"/>
      <c r="DX70" s="44">
        <f>IF(AND($E$3="Nursery"),'Marks Entry Nursery'!I69,IF(AND($E$3="LKG"),'Marks Entry LKG'!I69,IF(AND($E$3="UKG"),'Marks Entry UKG'!I69,"")))</f>
        <v>0</v>
      </c>
    </row>
    <row r="71" spans="1:128" ht="18.95" customHeight="1">
      <c r="A71" s="56">
        <v>64</v>
      </c>
      <c r="B71" s="260" t="str">
        <f>IF(OR(DX71=0,DX71=""),"",IF(AND($E$3="Nursery"),'Marks Entry Nursery'!I70,IF(AND($E$3="LKG"),'Marks Entry LKG'!I70,IF(AND($E$3="UKG"),'Marks Entry UKG'!I70,""))))</f>
        <v/>
      </c>
      <c r="C71" s="57" t="str">
        <f>IF(OR($B71=0,$B71=""),"",IF(AND($E$3="Nursery"),'Marks Entry Nursery'!B70,IF(AND($E$3="LKG"),'Marks Entry LKG'!B70,IF(AND($E$3="UKG"),'Marks Entry UKG'!B70,""))))</f>
        <v/>
      </c>
      <c r="D71" s="57" t="str">
        <f>IF(OR($B71=0,$B71=""),"",IF(AND($E$3="Nursery"),'Marks Entry Nursery'!C70,IF(AND($E$3="LKG"),'Marks Entry LKG'!C70,IF(AND($E$3="UKG"),'Marks Entry UKG'!C70,""))))</f>
        <v/>
      </c>
      <c r="E71" s="401" t="str">
        <f>IF(OR(B71=0,B71=""),"",IF(AND($E$3="Nursery"),'Marks Entry Nursery'!E70,IF(AND($E$3="LKG"),'Marks Entry LKG'!E70,IF(AND($E$3="UKG"),'Marks Entry UKG'!E70,""))))</f>
        <v/>
      </c>
      <c r="F71" s="259" t="str">
        <f>IF(OR(B71=0,B71=""),"",IF(AND($E$3="Nursery"),'Marks Entry Nursery'!D70,IF(AND($E$3="LKG"),'Marks Entry LKG'!D70,IF(AND($E$3="UKG"),'Marks Entry UKG'!D70,""))))</f>
        <v/>
      </c>
      <c r="G71" s="406" t="str">
        <f>IF(OR($B71=0,$B71=""),"",IF(AND($E$3="Nursery"),'Marks Entry Nursery'!F70,IF(AND($E$3="LKG"),'Marks Entry LKG'!F70,IF(AND($E$3="UKG"),'Marks Entry UKG'!F70,""))))</f>
        <v/>
      </c>
      <c r="H71" s="406" t="str">
        <f>IF(OR($B71=0,$B71=""),"",IF(AND($E$3="Nursery"),'Marks Entry Nursery'!G70,IF(AND($E$3="LKG"),'Marks Entry LKG'!G70,IF(AND($E$3="UKG"),'Marks Entry UKG'!G70,""))))</f>
        <v/>
      </c>
      <c r="I71" s="406" t="str">
        <f>IF(OR($B71=0,$B71=""),"",IF(AND($E$3="Nursery"),'Marks Entry Nursery'!H70,IF(AND($E$3="LKG"),'Marks Entry LKG'!H70,IF(AND($E$3="UKG"),'Marks Entry UKG'!H70,""))))</f>
        <v/>
      </c>
      <c r="J71" s="228" t="str">
        <f>IF(OR($B71=0,$B71=""),"",IF(AND($E$3="Nursery"),'Marks Entry Nursery'!J70,IF(AND($E$3="LKG"),'Marks Entry LKG'!J70,IF(AND($E$3="UKG"),'Marks Entry UKG'!J70,""))))</f>
        <v/>
      </c>
      <c r="K71" s="228" t="str">
        <f>IF(OR($B71=0,$B71=""),"",IF(AND($E$3="Nursery"),'Marks Entry Nursery'!K70,IF(AND($E$3="LKG"),'Marks Entry LKG'!K70,IF(AND($E$3="UKG"),'Marks Entry UKG'!K70,""))))</f>
        <v/>
      </c>
      <c r="L71" s="105"/>
      <c r="M71" s="105"/>
      <c r="N71" s="105"/>
      <c r="O71" s="51"/>
      <c r="P71" s="105" t="str">
        <f>IF(OR($B71=0,$B71=""),"",IF(AND($E$3="Nursery"),'Marks Entry Nursery'!O70,IF(AND($E$3="LKG"),'Marks Entry LKG'!O70,IF(AND($E$3="UKG"),'Marks Entry UKG'!O70,""))))</f>
        <v/>
      </c>
      <c r="Q71" s="105" t="str">
        <f>IF(OR($B71=0,$B71=""),"",IF(AND($E$3="Nursery"),'Marks Entry Nursery'!P70,IF(AND($E$3="LKG"),'Marks Entry LKG'!P70,IF(AND($E$3="UKG"),'Marks Entry UKG'!P70,""))))</f>
        <v/>
      </c>
      <c r="R71" s="54" t="str">
        <f t="shared" si="0"/>
        <v/>
      </c>
      <c r="S71" s="51">
        <f t="shared" si="1"/>
        <v>0</v>
      </c>
      <c r="T71" s="105" t="str">
        <f>IF(OR($B71=0,$B71=""),"",IF(AND($E$3="Nursery"),'Marks Entry Nursery'!Q70,IF(AND($E$3="LKG"),'Marks Entry LKG'!Q70,IF(AND($E$3="UKG"),'Marks Entry UKG'!Q70,""))))</f>
        <v/>
      </c>
      <c r="U71" s="105" t="str">
        <f>IF(OR($B71=0,$B71=""),"",IF(AND($E$3="Nursery"),'Marks Entry Nursery'!R70,IF(AND($E$3="LKG"),'Marks Entry LKG'!R70,IF(AND($E$3="UKG"),'Marks Entry UKG'!R70,""))))</f>
        <v/>
      </c>
      <c r="V71" s="55" t="str">
        <f t="shared" si="2"/>
        <v/>
      </c>
      <c r="W71" s="51" t="str">
        <f t="shared" si="3"/>
        <v/>
      </c>
      <c r="X71" s="89">
        <f t="shared" si="4"/>
        <v>0</v>
      </c>
      <c r="Y71" s="89" t="str">
        <f t="shared" si="5"/>
        <v/>
      </c>
      <c r="Z71" s="89" t="str">
        <f t="shared" si="6"/>
        <v/>
      </c>
      <c r="AA71" s="89" t="str">
        <f t="shared" si="7"/>
        <v/>
      </c>
      <c r="AB71" s="89" t="str">
        <f t="shared" si="8"/>
        <v/>
      </c>
      <c r="AC71" s="93" t="str">
        <f t="shared" si="9"/>
        <v/>
      </c>
      <c r="AD71" s="105"/>
      <c r="AE71" s="105"/>
      <c r="AF71" s="105"/>
      <c r="AG71" s="51"/>
      <c r="AH71" s="105" t="str">
        <f>IF(OR($B71=0,$B71=""),"",IF(AND($E$3="Nursery"),'Marks Entry Nursery'!V70,IF(AND($E$3="LKG"),'Marks Entry LKG'!V70,IF(AND($E$3="UKG"),'Marks Entry UKG'!V70,""))))</f>
        <v/>
      </c>
      <c r="AI71" s="105" t="str">
        <f>IF(OR($B71=0,$B71=""),"",IF(AND($E$3="Nursery"),'Marks Entry Nursery'!W70,IF(AND($E$3="LKG"),'Marks Entry LKG'!W70,IF(AND($E$3="UKG"),'Marks Entry UKG'!W70,""))))</f>
        <v/>
      </c>
      <c r="AJ71" s="54" t="str">
        <f t="shared" si="10"/>
        <v/>
      </c>
      <c r="AK71" s="51">
        <f t="shared" si="11"/>
        <v>0</v>
      </c>
      <c r="AL71" s="105" t="str">
        <f>IF(OR($B71=0,$B71=""),"",IF(AND($E$3="Nursery"),'Marks Entry Nursery'!X70,IF(AND($E$3="LKG"),'Marks Entry LKG'!X70,IF(AND($E$3="UKG"),'Marks Entry UKG'!X70,""))))</f>
        <v/>
      </c>
      <c r="AM71" s="105" t="str">
        <f>IF(OR($B71=0,$B71=""),"",IF(AND($E$3="Nursery"),'Marks Entry Nursery'!Y70,IF(AND($E$3="LKG"),'Marks Entry LKG'!Y70,IF(AND($E$3="UKG"),'Marks Entry UKG'!Y70,""))))</f>
        <v/>
      </c>
      <c r="AN71" s="55" t="str">
        <f t="shared" si="12"/>
        <v/>
      </c>
      <c r="AO71" s="51" t="str">
        <f t="shared" si="13"/>
        <v/>
      </c>
      <c r="AP71" s="89">
        <f t="shared" si="14"/>
        <v>0</v>
      </c>
      <c r="AQ71" s="89" t="str">
        <f t="shared" si="15"/>
        <v/>
      </c>
      <c r="AR71" s="89" t="str">
        <f t="shared" si="16"/>
        <v/>
      </c>
      <c r="AS71" s="89" t="str">
        <f t="shared" si="17"/>
        <v/>
      </c>
      <c r="AT71" s="89" t="str">
        <f t="shared" si="18"/>
        <v/>
      </c>
      <c r="AU71" s="93" t="str">
        <f t="shared" si="19"/>
        <v/>
      </c>
      <c r="AV71" s="105"/>
      <c r="AW71" s="105"/>
      <c r="AX71" s="105"/>
      <c r="AY71" s="51"/>
      <c r="AZ71" s="105" t="str">
        <f>IF(OR($B71=0,$B71=""),"",IF(AND($E$3="Nursery"),'Marks Entry Nursery'!AC70,IF(AND($E$3="LKG"),'Marks Entry LKG'!AC70,IF(AND($E$3="UKG"),'Marks Entry UKG'!AC70,""))))</f>
        <v/>
      </c>
      <c r="BA71" s="105" t="str">
        <f>IF(OR($B71=0,$B71=""),"",IF(AND($E$3="Nursery"),'Marks Entry Nursery'!AD70,IF(AND($E$3="LKG"),'Marks Entry LKG'!AD70,IF(AND($E$3="UKG"),'Marks Entry UKG'!AD70,""))))</f>
        <v/>
      </c>
      <c r="BB71" s="54" t="str">
        <f t="shared" si="20"/>
        <v/>
      </c>
      <c r="BC71" s="51">
        <f t="shared" si="21"/>
        <v>0</v>
      </c>
      <c r="BD71" s="105" t="str">
        <f>IF(OR($B71=0,$B71=""),"",IF(AND($E$3="Nursery"),'Marks Entry Nursery'!AE70,IF(AND($E$3="LKG"),'Marks Entry LKG'!AE70,IF(AND($E$3="UKG"),'Marks Entry UKG'!AE70,""))))</f>
        <v/>
      </c>
      <c r="BE71" s="105" t="str">
        <f>IF(OR($B71=0,$B71=""),"",IF(AND($E$3="Nursery"),'Marks Entry Nursery'!AF70,IF(AND($E$3="LKG"),'Marks Entry LKG'!AF70,IF(AND($E$3="UKG"),'Marks Entry UKG'!AF70,""))))</f>
        <v/>
      </c>
      <c r="BF71" s="55" t="str">
        <f t="shared" si="22"/>
        <v/>
      </c>
      <c r="BG71" s="51" t="str">
        <f t="shared" si="23"/>
        <v/>
      </c>
      <c r="BH71" s="89">
        <f t="shared" si="24"/>
        <v>0</v>
      </c>
      <c r="BI71" s="89" t="str">
        <f t="shared" si="25"/>
        <v/>
      </c>
      <c r="BJ71" s="89" t="str">
        <f t="shared" si="26"/>
        <v/>
      </c>
      <c r="BK71" s="89" t="str">
        <f t="shared" si="27"/>
        <v/>
      </c>
      <c r="BL71" s="89" t="str">
        <f t="shared" si="28"/>
        <v/>
      </c>
      <c r="BM71" s="93" t="str">
        <f t="shared" si="29"/>
        <v/>
      </c>
      <c r="BN71" s="105"/>
      <c r="BO71" s="105"/>
      <c r="BP71" s="105"/>
      <c r="BQ71" s="51"/>
      <c r="BR71" s="105" t="str">
        <f>IF(OR($B71=0,$B71=""),"",IF(AND($E$3="Nursery"),'Marks Entry Nursery'!AJ70,IF(AND($E$3="LKG"),'Marks Entry LKG'!AJ70,IF(AND($E$3="UKG"),'Marks Entry UKG'!AJ70,""))))</f>
        <v/>
      </c>
      <c r="BS71" s="105" t="str">
        <f>IF(OR($B71=0,$B71=""),"",IF(AND($E$3="Nursery"),'Marks Entry Nursery'!AK70,IF(AND($E$3="LKG"),'Marks Entry LKG'!AK70,IF(AND($E$3="UKG"),'Marks Entry UKG'!AK70,""))))</f>
        <v/>
      </c>
      <c r="BT71" s="54" t="str">
        <f t="shared" si="30"/>
        <v/>
      </c>
      <c r="BU71" s="51">
        <f t="shared" si="31"/>
        <v>0</v>
      </c>
      <c r="BV71" s="105" t="str">
        <f>IF(OR($B71=0,$B71=""),"",IF(AND($E$3="Nursery"),'Marks Entry Nursery'!AL70,IF(AND($E$3="LKG"),'Marks Entry LKG'!AL70,IF(AND($E$3="UKG"),'Marks Entry UKG'!AL70,""))))</f>
        <v/>
      </c>
      <c r="BW71" s="105" t="str">
        <f>IF(OR($B71=0,$B71=""),"",IF(AND($E$3="Nursery"),'Marks Entry Nursery'!AM70,IF(AND($E$3="LKG"),'Marks Entry LKG'!AM70,IF(AND($E$3="UKG"),'Marks Entry UKG'!AM70,""))))</f>
        <v/>
      </c>
      <c r="BX71" s="55" t="str">
        <f t="shared" si="32"/>
        <v/>
      </c>
      <c r="BY71" s="51" t="str">
        <f t="shared" si="33"/>
        <v/>
      </c>
      <c r="BZ71" s="89">
        <f t="shared" si="34"/>
        <v>0</v>
      </c>
      <c r="CA71" s="89" t="str">
        <f t="shared" si="35"/>
        <v/>
      </c>
      <c r="CB71" s="89" t="str">
        <f t="shared" si="36"/>
        <v/>
      </c>
      <c r="CC71" s="89" t="str">
        <f t="shared" si="37"/>
        <v/>
      </c>
      <c r="CD71" s="89" t="str">
        <f t="shared" si="38"/>
        <v/>
      </c>
      <c r="CE71" s="93" t="str">
        <f t="shared" si="39"/>
        <v/>
      </c>
      <c r="CF71" s="105" t="str">
        <f>IF(OR($B71=0,$B71=""),"",IF(AND($E$3="Nursery"),'Marks Entry Nursery'!AN70,IF(AND($E$3="LKG"),'Marks Entry LKG'!AN70,IF(AND($E$3="UKG"),'Marks Entry UKG'!AN70,""))))</f>
        <v/>
      </c>
      <c r="CG71" s="105" t="str">
        <f>IF(OR($B71=0,$B71=""),"",IF(AND($E$3="Nursery"),'Marks Entry Nursery'!AO70,IF(AND($E$3="LKG"),'Marks Entry LKG'!AO70,IF(AND($E$3="UKG"),'Marks Entry UKG'!AO70,""))))</f>
        <v/>
      </c>
      <c r="CH71" s="106" t="str">
        <f t="shared" si="40"/>
        <v/>
      </c>
      <c r="CI71" s="107">
        <f t="shared" si="41"/>
        <v>0</v>
      </c>
      <c r="CJ71" s="107" t="str">
        <f t="shared" si="42"/>
        <v/>
      </c>
      <c r="CK71" s="107" t="str">
        <f t="shared" si="43"/>
        <v/>
      </c>
      <c r="CL71" s="92" t="str">
        <f t="shared" si="44"/>
        <v/>
      </c>
      <c r="CM71" s="105" t="str">
        <f>IF(OR($B71=0,$B71=""),"",IF(AND($E$3="Nursery"),'Marks Entry Nursery'!AP70,IF(AND($E$3="LKG"),'Marks Entry LKG'!AP70,IF(AND($E$3="UKG"),'Marks Entry UKG'!AP70,""))))</f>
        <v/>
      </c>
      <c r="CN71" s="105" t="str">
        <f>IF(OR($B71=0,$B71=""),"",IF(AND($E$3="Nursery"),'Marks Entry Nursery'!AQ70,IF(AND($E$3="LKG"),'Marks Entry LKG'!AQ70,IF(AND($E$3="UKG"),'Marks Entry UKG'!AQ70,""))))</f>
        <v/>
      </c>
      <c r="CO71" s="106" t="str">
        <f t="shared" si="45"/>
        <v/>
      </c>
      <c r="CP71" s="107">
        <f t="shared" si="46"/>
        <v>0</v>
      </c>
      <c r="CQ71" s="107" t="str">
        <f t="shared" si="47"/>
        <v/>
      </c>
      <c r="CR71" s="107" t="str">
        <f t="shared" si="48"/>
        <v/>
      </c>
      <c r="CS71" s="92" t="str">
        <f t="shared" si="49"/>
        <v/>
      </c>
      <c r="CT71" s="105" t="str">
        <f>IF(OR($B71=0,$B71=""),"",IF(AND($E$3="Nursery"),'Marks Entry Nursery'!AR70,IF(AND($E$3="LKG"),'Marks Entry LKG'!AR70,IF(AND($E$3="UKG"),'Marks Entry UKG'!AR70,""))))</f>
        <v/>
      </c>
      <c r="CU71" s="105" t="str">
        <f>IF(OR($B71=0,$B71=""),"",IF(AND($E$3="Nursery"),'Marks Entry Nursery'!AS70,IF(AND($E$3="LKG"),'Marks Entry LKG'!AS70,IF(AND($E$3="UKG"),'Marks Entry UKG'!AS70,""))))</f>
        <v/>
      </c>
      <c r="CV71" s="106" t="str">
        <f t="shared" si="50"/>
        <v/>
      </c>
      <c r="CW71" s="107">
        <f t="shared" si="51"/>
        <v>0</v>
      </c>
      <c r="CX71" s="107" t="str">
        <f t="shared" si="52"/>
        <v/>
      </c>
      <c r="CY71" s="107" t="str">
        <f t="shared" si="53"/>
        <v/>
      </c>
      <c r="CZ71" s="92" t="str">
        <f t="shared" si="54"/>
        <v/>
      </c>
      <c r="DA71" s="105" t="str">
        <f>IF(OR($B71=0,$B71=""),"",IF(AND($E$3="Nursery"),'Marks Entry Nursery'!AT70,IF(AND($E$3="LKG"),'Marks Entry LKG'!AT70,IF(AND($E$3="UKG"),'Marks Entry UKG'!AT70,""))))</f>
        <v/>
      </c>
      <c r="DB71" s="105" t="str">
        <f>IF(OR($B71=0,$B71=""),"",IF(AND($E$3="Nursery"),'Marks Entry Nursery'!AU70,IF(AND($E$3="LKG"),'Marks Entry LKG'!AU70,IF(AND($E$3="UKG"),'Marks Entry UKG'!AU70,""))))</f>
        <v/>
      </c>
      <c r="DC71" s="356" t="str">
        <f t="shared" si="55"/>
        <v/>
      </c>
      <c r="DD71" s="93" t="str">
        <f t="shared" si="56"/>
        <v/>
      </c>
      <c r="DE71" s="105" t="str">
        <f>IF(OR($B71=0,$B71=""),"",IF(AND($E$3="Nursery"),'Marks Entry Nursery'!AV70,IF(AND($E$3="LKG"),'Marks Entry LKG'!AV70,IF(AND($E$3="UKG"),'Marks Entry UKG'!AV70,""))))</f>
        <v/>
      </c>
      <c r="DF71" s="105" t="str">
        <f>IF(OR($B71=0,$B71=""),"",IF(AND($E$3="Nursery"),'Marks Entry Nursery'!AW70,IF(AND($E$3="LKG"),'Marks Entry LKG'!AW70,IF(AND($E$3="UKG"),'Marks Entry UKG'!AW70,""))))</f>
        <v/>
      </c>
      <c r="DG71" s="356" t="str">
        <f t="shared" si="57"/>
        <v/>
      </c>
      <c r="DH71" s="93" t="str">
        <f t="shared" si="58"/>
        <v/>
      </c>
      <c r="DI71" s="63" t="str">
        <f t="shared" si="59"/>
        <v/>
      </c>
      <c r="DJ71" s="358" t="str">
        <f t="shared" si="60"/>
        <v/>
      </c>
      <c r="DK71" s="67" t="str">
        <f t="shared" si="61"/>
        <v/>
      </c>
      <c r="DL71" s="68" t="str">
        <f t="shared" si="62"/>
        <v/>
      </c>
      <c r="DM71" s="386" t="str">
        <f>IFERROR(IF(B71="NSO","NSO",IF(OR(D71="",G71="",F71="",B71="",DI71=0),"",IF('Master sheet'!$D$14="Hindi","कक्षोंन्नति","Promoted"))),"")</f>
        <v/>
      </c>
      <c r="DN71" s="42" t="str">
        <f>IF(OR(B71=0,B71=""),"",IF(AND($E$3="Nursery"),'Marks Entry Nursery'!AX70,IF(AND($E$3="LKG"),'Marks Entry LKG'!AX70,IF(AND($E$3="UKG"),'Marks Entry UKG'!AX70,""))))</f>
        <v/>
      </c>
      <c r="DO71" s="42" t="str">
        <f>IF(OR(B71=0,B71=""),"",IF(AND($E$3="Nursery"),'Marks Entry Nursery'!AY70,IF(AND($E$3="LKG"),'Marks Entry LKG'!AY70,IF(AND($E$3="UKG"),'Marks Entry UKG'!AY70,""))))</f>
        <v/>
      </c>
      <c r="DP71" s="213" t="str">
        <f t="shared" si="63"/>
        <v/>
      </c>
      <c r="DQ71" s="43"/>
      <c r="DX71" s="44">
        <f>IF(AND($E$3="Nursery"),'Marks Entry Nursery'!I70,IF(AND($E$3="LKG"),'Marks Entry LKG'!I70,IF(AND($E$3="UKG"),'Marks Entry UKG'!I70,"")))</f>
        <v>0</v>
      </c>
    </row>
    <row r="72" spans="1:128" ht="18.95" customHeight="1">
      <c r="A72" s="56">
        <v>65</v>
      </c>
      <c r="B72" s="260" t="str">
        <f>IF(OR(DX72=0,DX72=""),"",IF(AND($E$3="Nursery"),'Marks Entry Nursery'!I71,IF(AND($E$3="LKG"),'Marks Entry LKG'!I71,IF(AND($E$3="UKG"),'Marks Entry UKG'!I71,""))))</f>
        <v/>
      </c>
      <c r="C72" s="57" t="str">
        <f>IF(OR($B72=0,$B72=""),"",IF(AND($E$3="Nursery"),'Marks Entry Nursery'!B71,IF(AND($E$3="LKG"),'Marks Entry LKG'!B71,IF(AND($E$3="UKG"),'Marks Entry UKG'!B71,""))))</f>
        <v/>
      </c>
      <c r="D72" s="57" t="str">
        <f>IF(OR($B72=0,$B72=""),"",IF(AND($E$3="Nursery"),'Marks Entry Nursery'!C71,IF(AND($E$3="LKG"),'Marks Entry LKG'!C71,IF(AND($E$3="UKG"),'Marks Entry UKG'!C71,""))))</f>
        <v/>
      </c>
      <c r="E72" s="401" t="str">
        <f>IF(OR(B72=0,B72=""),"",IF(AND($E$3="Nursery"),'Marks Entry Nursery'!E71,IF(AND($E$3="LKG"),'Marks Entry LKG'!E71,IF(AND($E$3="UKG"),'Marks Entry UKG'!E71,""))))</f>
        <v/>
      </c>
      <c r="F72" s="259" t="str">
        <f>IF(OR(B72=0,B72=""),"",IF(AND($E$3="Nursery"),'Marks Entry Nursery'!D71,IF(AND($E$3="LKG"),'Marks Entry LKG'!D71,IF(AND($E$3="UKG"),'Marks Entry UKG'!D71,""))))</f>
        <v/>
      </c>
      <c r="G72" s="406" t="str">
        <f>IF(OR($B72=0,$B72=""),"",IF(AND($E$3="Nursery"),'Marks Entry Nursery'!F71,IF(AND($E$3="LKG"),'Marks Entry LKG'!F71,IF(AND($E$3="UKG"),'Marks Entry UKG'!F71,""))))</f>
        <v/>
      </c>
      <c r="H72" s="406" t="str">
        <f>IF(OR($B72=0,$B72=""),"",IF(AND($E$3="Nursery"),'Marks Entry Nursery'!G71,IF(AND($E$3="LKG"),'Marks Entry LKG'!G71,IF(AND($E$3="UKG"),'Marks Entry UKG'!G71,""))))</f>
        <v/>
      </c>
      <c r="I72" s="406" t="str">
        <f>IF(OR($B72=0,$B72=""),"",IF(AND($E$3="Nursery"),'Marks Entry Nursery'!H71,IF(AND($E$3="LKG"),'Marks Entry LKG'!H71,IF(AND($E$3="UKG"),'Marks Entry UKG'!H71,""))))</f>
        <v/>
      </c>
      <c r="J72" s="228" t="str">
        <f>IF(OR($B72=0,$B72=""),"",IF(AND($E$3="Nursery"),'Marks Entry Nursery'!J71,IF(AND($E$3="LKG"),'Marks Entry LKG'!J71,IF(AND($E$3="UKG"),'Marks Entry UKG'!J71,""))))</f>
        <v/>
      </c>
      <c r="K72" s="228" t="str">
        <f>IF(OR($B72=0,$B72=""),"",IF(AND($E$3="Nursery"),'Marks Entry Nursery'!K71,IF(AND($E$3="LKG"),'Marks Entry LKG'!K71,IF(AND($E$3="UKG"),'Marks Entry UKG'!K71,""))))</f>
        <v/>
      </c>
      <c r="L72" s="105"/>
      <c r="M72" s="105"/>
      <c r="N72" s="105"/>
      <c r="O72" s="51"/>
      <c r="P72" s="105" t="str">
        <f>IF(OR($B72=0,$B72=""),"",IF(AND($E$3="Nursery"),'Marks Entry Nursery'!O71,IF(AND($E$3="LKG"),'Marks Entry LKG'!O71,IF(AND($E$3="UKG"),'Marks Entry UKG'!O71,""))))</f>
        <v/>
      </c>
      <c r="Q72" s="105" t="str">
        <f>IF(OR($B72=0,$B72=""),"",IF(AND($E$3="Nursery"),'Marks Entry Nursery'!P71,IF(AND($E$3="LKG"),'Marks Entry LKG'!P71,IF(AND($E$3="UKG"),'Marks Entry UKG'!P71,""))))</f>
        <v/>
      </c>
      <c r="R72" s="54" t="str">
        <f t="shared" si="0"/>
        <v/>
      </c>
      <c r="S72" s="51">
        <f t="shared" si="1"/>
        <v>0</v>
      </c>
      <c r="T72" s="105" t="str">
        <f>IF(OR($B72=0,$B72=""),"",IF(AND($E$3="Nursery"),'Marks Entry Nursery'!Q71,IF(AND($E$3="LKG"),'Marks Entry LKG'!Q71,IF(AND($E$3="UKG"),'Marks Entry UKG'!Q71,""))))</f>
        <v/>
      </c>
      <c r="U72" s="105" t="str">
        <f>IF(OR($B72=0,$B72=""),"",IF(AND($E$3="Nursery"),'Marks Entry Nursery'!R71,IF(AND($E$3="LKG"),'Marks Entry LKG'!R71,IF(AND($E$3="UKG"),'Marks Entry UKG'!R71,""))))</f>
        <v/>
      </c>
      <c r="V72" s="55" t="str">
        <f t="shared" si="2"/>
        <v/>
      </c>
      <c r="W72" s="51" t="str">
        <f t="shared" si="3"/>
        <v/>
      </c>
      <c r="X72" s="89">
        <f t="shared" si="4"/>
        <v>0</v>
      </c>
      <c r="Y72" s="89" t="str">
        <f t="shared" si="5"/>
        <v/>
      </c>
      <c r="Z72" s="89" t="str">
        <f t="shared" si="6"/>
        <v/>
      </c>
      <c r="AA72" s="89" t="str">
        <f t="shared" si="7"/>
        <v/>
      </c>
      <c r="AB72" s="89" t="str">
        <f t="shared" si="8"/>
        <v/>
      </c>
      <c r="AC72" s="93" t="str">
        <f t="shared" si="9"/>
        <v/>
      </c>
      <c r="AD72" s="105"/>
      <c r="AE72" s="105"/>
      <c r="AF72" s="105"/>
      <c r="AG72" s="51"/>
      <c r="AH72" s="105" t="str">
        <f>IF(OR($B72=0,$B72=""),"",IF(AND($E$3="Nursery"),'Marks Entry Nursery'!V71,IF(AND($E$3="LKG"),'Marks Entry LKG'!V71,IF(AND($E$3="UKG"),'Marks Entry UKG'!V71,""))))</f>
        <v/>
      </c>
      <c r="AI72" s="105" t="str">
        <f>IF(OR($B72=0,$B72=""),"",IF(AND($E$3="Nursery"),'Marks Entry Nursery'!W71,IF(AND($E$3="LKG"),'Marks Entry LKG'!W71,IF(AND($E$3="UKG"),'Marks Entry UKG'!W71,""))))</f>
        <v/>
      </c>
      <c r="AJ72" s="54" t="str">
        <f t="shared" si="10"/>
        <v/>
      </c>
      <c r="AK72" s="51">
        <f t="shared" si="11"/>
        <v>0</v>
      </c>
      <c r="AL72" s="105" t="str">
        <f>IF(OR($B72=0,$B72=""),"",IF(AND($E$3="Nursery"),'Marks Entry Nursery'!X71,IF(AND($E$3="LKG"),'Marks Entry LKG'!X71,IF(AND($E$3="UKG"),'Marks Entry UKG'!X71,""))))</f>
        <v/>
      </c>
      <c r="AM72" s="105" t="str">
        <f>IF(OR($B72=0,$B72=""),"",IF(AND($E$3="Nursery"),'Marks Entry Nursery'!Y71,IF(AND($E$3="LKG"),'Marks Entry LKG'!Y71,IF(AND($E$3="UKG"),'Marks Entry UKG'!Y71,""))))</f>
        <v/>
      </c>
      <c r="AN72" s="55" t="str">
        <f t="shared" si="12"/>
        <v/>
      </c>
      <c r="AO72" s="51" t="str">
        <f t="shared" si="13"/>
        <v/>
      </c>
      <c r="AP72" s="89">
        <f t="shared" si="14"/>
        <v>0</v>
      </c>
      <c r="AQ72" s="89" t="str">
        <f t="shared" si="15"/>
        <v/>
      </c>
      <c r="AR72" s="89" t="str">
        <f t="shared" si="16"/>
        <v/>
      </c>
      <c r="AS72" s="89" t="str">
        <f t="shared" si="17"/>
        <v/>
      </c>
      <c r="AT72" s="89" t="str">
        <f t="shared" si="18"/>
        <v/>
      </c>
      <c r="AU72" s="93" t="str">
        <f t="shared" si="19"/>
        <v/>
      </c>
      <c r="AV72" s="105"/>
      <c r="AW72" s="105"/>
      <c r="AX72" s="105"/>
      <c r="AY72" s="51"/>
      <c r="AZ72" s="105" t="str">
        <f>IF(OR($B72=0,$B72=""),"",IF(AND($E$3="Nursery"),'Marks Entry Nursery'!AC71,IF(AND($E$3="LKG"),'Marks Entry LKG'!AC71,IF(AND($E$3="UKG"),'Marks Entry UKG'!AC71,""))))</f>
        <v/>
      </c>
      <c r="BA72" s="105" t="str">
        <f>IF(OR($B72=0,$B72=""),"",IF(AND($E$3="Nursery"),'Marks Entry Nursery'!AD71,IF(AND($E$3="LKG"),'Marks Entry LKG'!AD71,IF(AND($E$3="UKG"),'Marks Entry UKG'!AD71,""))))</f>
        <v/>
      </c>
      <c r="BB72" s="54" t="str">
        <f t="shared" si="20"/>
        <v/>
      </c>
      <c r="BC72" s="51">
        <f t="shared" si="21"/>
        <v>0</v>
      </c>
      <c r="BD72" s="105" t="str">
        <f>IF(OR($B72=0,$B72=""),"",IF(AND($E$3="Nursery"),'Marks Entry Nursery'!AE71,IF(AND($E$3="LKG"),'Marks Entry LKG'!AE71,IF(AND($E$3="UKG"),'Marks Entry UKG'!AE71,""))))</f>
        <v/>
      </c>
      <c r="BE72" s="105" t="str">
        <f>IF(OR($B72=0,$B72=""),"",IF(AND($E$3="Nursery"),'Marks Entry Nursery'!AF71,IF(AND($E$3="LKG"),'Marks Entry LKG'!AF71,IF(AND($E$3="UKG"),'Marks Entry UKG'!AF71,""))))</f>
        <v/>
      </c>
      <c r="BF72" s="55" t="str">
        <f t="shared" si="22"/>
        <v/>
      </c>
      <c r="BG72" s="51" t="str">
        <f t="shared" si="23"/>
        <v/>
      </c>
      <c r="BH72" s="89">
        <f t="shared" si="24"/>
        <v>0</v>
      </c>
      <c r="BI72" s="89" t="str">
        <f t="shared" si="25"/>
        <v/>
      </c>
      <c r="BJ72" s="89" t="str">
        <f t="shared" si="26"/>
        <v/>
      </c>
      <c r="BK72" s="89" t="str">
        <f t="shared" si="27"/>
        <v/>
      </c>
      <c r="BL72" s="89" t="str">
        <f t="shared" si="28"/>
        <v/>
      </c>
      <c r="BM72" s="93" t="str">
        <f t="shared" si="29"/>
        <v/>
      </c>
      <c r="BN72" s="105"/>
      <c r="BO72" s="105"/>
      <c r="BP72" s="105"/>
      <c r="BQ72" s="51"/>
      <c r="BR72" s="105" t="str">
        <f>IF(OR($B72=0,$B72=""),"",IF(AND($E$3="Nursery"),'Marks Entry Nursery'!AJ71,IF(AND($E$3="LKG"),'Marks Entry LKG'!AJ71,IF(AND($E$3="UKG"),'Marks Entry UKG'!AJ71,""))))</f>
        <v/>
      </c>
      <c r="BS72" s="105" t="str">
        <f>IF(OR($B72=0,$B72=""),"",IF(AND($E$3="Nursery"),'Marks Entry Nursery'!AK71,IF(AND($E$3="LKG"),'Marks Entry LKG'!AK71,IF(AND($E$3="UKG"),'Marks Entry UKG'!AK71,""))))</f>
        <v/>
      </c>
      <c r="BT72" s="54" t="str">
        <f t="shared" si="30"/>
        <v/>
      </c>
      <c r="BU72" s="51">
        <f t="shared" si="31"/>
        <v>0</v>
      </c>
      <c r="BV72" s="105" t="str">
        <f>IF(OR($B72=0,$B72=""),"",IF(AND($E$3="Nursery"),'Marks Entry Nursery'!AL71,IF(AND($E$3="LKG"),'Marks Entry LKG'!AL71,IF(AND($E$3="UKG"),'Marks Entry UKG'!AL71,""))))</f>
        <v/>
      </c>
      <c r="BW72" s="105" t="str">
        <f>IF(OR($B72=0,$B72=""),"",IF(AND($E$3="Nursery"),'Marks Entry Nursery'!AM71,IF(AND($E$3="LKG"),'Marks Entry LKG'!AM71,IF(AND($E$3="UKG"),'Marks Entry UKG'!AM71,""))))</f>
        <v/>
      </c>
      <c r="BX72" s="55" t="str">
        <f t="shared" si="32"/>
        <v/>
      </c>
      <c r="BY72" s="51" t="str">
        <f t="shared" si="33"/>
        <v/>
      </c>
      <c r="BZ72" s="89">
        <f t="shared" si="34"/>
        <v>0</v>
      </c>
      <c r="CA72" s="89" t="str">
        <f t="shared" si="35"/>
        <v/>
      </c>
      <c r="CB72" s="89" t="str">
        <f t="shared" si="36"/>
        <v/>
      </c>
      <c r="CC72" s="89" t="str">
        <f t="shared" si="37"/>
        <v/>
      </c>
      <c r="CD72" s="89" t="str">
        <f t="shared" si="38"/>
        <v/>
      </c>
      <c r="CE72" s="93" t="str">
        <f t="shared" si="39"/>
        <v/>
      </c>
      <c r="CF72" s="105" t="str">
        <f>IF(OR($B72=0,$B72=""),"",IF(AND($E$3="Nursery"),'Marks Entry Nursery'!AN71,IF(AND($E$3="LKG"),'Marks Entry LKG'!AN71,IF(AND($E$3="UKG"),'Marks Entry UKG'!AN71,""))))</f>
        <v/>
      </c>
      <c r="CG72" s="105" t="str">
        <f>IF(OR($B72=0,$B72=""),"",IF(AND($E$3="Nursery"),'Marks Entry Nursery'!AO71,IF(AND($E$3="LKG"),'Marks Entry LKG'!AO71,IF(AND($E$3="UKG"),'Marks Entry UKG'!AO71,""))))</f>
        <v/>
      </c>
      <c r="CH72" s="106" t="str">
        <f t="shared" si="40"/>
        <v/>
      </c>
      <c r="CI72" s="107">
        <f t="shared" si="41"/>
        <v>0</v>
      </c>
      <c r="CJ72" s="107" t="str">
        <f t="shared" si="42"/>
        <v/>
      </c>
      <c r="CK72" s="107" t="str">
        <f t="shared" si="43"/>
        <v/>
      </c>
      <c r="CL72" s="92" t="str">
        <f t="shared" si="44"/>
        <v/>
      </c>
      <c r="CM72" s="105" t="str">
        <f>IF(OR($B72=0,$B72=""),"",IF(AND($E$3="Nursery"),'Marks Entry Nursery'!AP71,IF(AND($E$3="LKG"),'Marks Entry LKG'!AP71,IF(AND($E$3="UKG"),'Marks Entry UKG'!AP71,""))))</f>
        <v/>
      </c>
      <c r="CN72" s="105" t="str">
        <f>IF(OR($B72=0,$B72=""),"",IF(AND($E$3="Nursery"),'Marks Entry Nursery'!AQ71,IF(AND($E$3="LKG"),'Marks Entry LKG'!AQ71,IF(AND($E$3="UKG"),'Marks Entry UKG'!AQ71,""))))</f>
        <v/>
      </c>
      <c r="CO72" s="106" t="str">
        <f t="shared" si="45"/>
        <v/>
      </c>
      <c r="CP72" s="107">
        <f t="shared" si="46"/>
        <v>0</v>
      </c>
      <c r="CQ72" s="107" t="str">
        <f t="shared" si="47"/>
        <v/>
      </c>
      <c r="CR72" s="107" t="str">
        <f t="shared" si="48"/>
        <v/>
      </c>
      <c r="CS72" s="92" t="str">
        <f t="shared" si="49"/>
        <v/>
      </c>
      <c r="CT72" s="105" t="str">
        <f>IF(OR($B72=0,$B72=""),"",IF(AND($E$3="Nursery"),'Marks Entry Nursery'!AR71,IF(AND($E$3="LKG"),'Marks Entry LKG'!AR71,IF(AND($E$3="UKG"),'Marks Entry UKG'!AR71,""))))</f>
        <v/>
      </c>
      <c r="CU72" s="105" t="str">
        <f>IF(OR($B72=0,$B72=""),"",IF(AND($E$3="Nursery"),'Marks Entry Nursery'!AS71,IF(AND($E$3="LKG"),'Marks Entry LKG'!AS71,IF(AND($E$3="UKG"),'Marks Entry UKG'!AS71,""))))</f>
        <v/>
      </c>
      <c r="CV72" s="106" t="str">
        <f t="shared" si="50"/>
        <v/>
      </c>
      <c r="CW72" s="107">
        <f t="shared" si="51"/>
        <v>0</v>
      </c>
      <c r="CX72" s="107" t="str">
        <f t="shared" si="52"/>
        <v/>
      </c>
      <c r="CY72" s="107" t="str">
        <f t="shared" si="53"/>
        <v/>
      </c>
      <c r="CZ72" s="92" t="str">
        <f t="shared" si="54"/>
        <v/>
      </c>
      <c r="DA72" s="105" t="str">
        <f>IF(OR($B72=0,$B72=""),"",IF(AND($E$3="Nursery"),'Marks Entry Nursery'!AT71,IF(AND($E$3="LKG"),'Marks Entry LKG'!AT71,IF(AND($E$3="UKG"),'Marks Entry UKG'!AT71,""))))</f>
        <v/>
      </c>
      <c r="DB72" s="105" t="str">
        <f>IF(OR($B72=0,$B72=""),"",IF(AND($E$3="Nursery"),'Marks Entry Nursery'!AU71,IF(AND($E$3="LKG"),'Marks Entry LKG'!AU71,IF(AND($E$3="UKG"),'Marks Entry UKG'!AU71,""))))</f>
        <v/>
      </c>
      <c r="DC72" s="356" t="str">
        <f t="shared" si="55"/>
        <v/>
      </c>
      <c r="DD72" s="93" t="str">
        <f t="shared" si="56"/>
        <v/>
      </c>
      <c r="DE72" s="105" t="str">
        <f>IF(OR($B72=0,$B72=""),"",IF(AND($E$3="Nursery"),'Marks Entry Nursery'!AV71,IF(AND($E$3="LKG"),'Marks Entry LKG'!AV71,IF(AND($E$3="UKG"),'Marks Entry UKG'!AV71,""))))</f>
        <v/>
      </c>
      <c r="DF72" s="105" t="str">
        <f>IF(OR($B72=0,$B72=""),"",IF(AND($E$3="Nursery"),'Marks Entry Nursery'!AW71,IF(AND($E$3="LKG"),'Marks Entry LKG'!AW71,IF(AND($E$3="UKG"),'Marks Entry UKG'!AW71,""))))</f>
        <v/>
      </c>
      <c r="DG72" s="356" t="str">
        <f t="shared" si="57"/>
        <v/>
      </c>
      <c r="DH72" s="93" t="str">
        <f t="shared" si="58"/>
        <v/>
      </c>
      <c r="DI72" s="63" t="str">
        <f t="shared" si="59"/>
        <v/>
      </c>
      <c r="DJ72" s="358" t="str">
        <f t="shared" si="60"/>
        <v/>
      </c>
      <c r="DK72" s="67" t="str">
        <f t="shared" si="61"/>
        <v/>
      </c>
      <c r="DL72" s="68" t="str">
        <f t="shared" si="62"/>
        <v/>
      </c>
      <c r="DM72" s="386" t="str">
        <f>IFERROR(IF(B72="NSO","NSO",IF(OR(D72="",G72="",F72="",B72="",DI72=0),"",IF('Master sheet'!$D$14="Hindi","कक्षोंन्नति","Promoted"))),"")</f>
        <v/>
      </c>
      <c r="DN72" s="42" t="str">
        <f>IF(OR(B72=0,B72=""),"",IF(AND($E$3="Nursery"),'Marks Entry Nursery'!AX71,IF(AND($E$3="LKG"),'Marks Entry LKG'!AX71,IF(AND($E$3="UKG"),'Marks Entry UKG'!AX71,""))))</f>
        <v/>
      </c>
      <c r="DO72" s="42" t="str">
        <f>IF(OR(B72=0,B72=""),"",IF(AND($E$3="Nursery"),'Marks Entry Nursery'!AY71,IF(AND($E$3="LKG"),'Marks Entry LKG'!AY71,IF(AND($E$3="UKG"),'Marks Entry UKG'!AY71,""))))</f>
        <v/>
      </c>
      <c r="DP72" s="213" t="str">
        <f t="shared" si="63"/>
        <v/>
      </c>
      <c r="DQ72" s="43"/>
      <c r="DX72" s="44">
        <f>IF(AND($E$3="Nursery"),'Marks Entry Nursery'!I71,IF(AND($E$3="LKG"),'Marks Entry LKG'!I71,IF(AND($E$3="UKG"),'Marks Entry UKG'!I71,"")))</f>
        <v>0</v>
      </c>
    </row>
    <row r="73" spans="1:128" ht="18.95" customHeight="1">
      <c r="A73" s="56">
        <v>66</v>
      </c>
      <c r="B73" s="260" t="str">
        <f>IF(OR(DX73=0,DX73=""),"",IF(AND($E$3="Nursery"),'Marks Entry Nursery'!I72,IF(AND($E$3="LKG"),'Marks Entry LKG'!I72,IF(AND($E$3="UKG"),'Marks Entry UKG'!I72,""))))</f>
        <v/>
      </c>
      <c r="C73" s="57" t="str">
        <f>IF(OR($B73=0,$B73=""),"",IF(AND($E$3="Nursery"),'Marks Entry Nursery'!B72,IF(AND($E$3="LKG"),'Marks Entry LKG'!B72,IF(AND($E$3="UKG"),'Marks Entry UKG'!B72,""))))</f>
        <v/>
      </c>
      <c r="D73" s="57" t="str">
        <f>IF(OR($B73=0,$B73=""),"",IF(AND($E$3="Nursery"),'Marks Entry Nursery'!C72,IF(AND($E$3="LKG"),'Marks Entry LKG'!C72,IF(AND($E$3="UKG"),'Marks Entry UKG'!C72,""))))</f>
        <v/>
      </c>
      <c r="E73" s="401" t="str">
        <f>IF(OR(B73=0,B73=""),"",IF(AND($E$3="Nursery"),'Marks Entry Nursery'!E72,IF(AND($E$3="LKG"),'Marks Entry LKG'!E72,IF(AND($E$3="UKG"),'Marks Entry UKG'!E72,""))))</f>
        <v/>
      </c>
      <c r="F73" s="259" t="str">
        <f>IF(OR(B73=0,B73=""),"",IF(AND($E$3="Nursery"),'Marks Entry Nursery'!D72,IF(AND($E$3="LKG"),'Marks Entry LKG'!D72,IF(AND($E$3="UKG"),'Marks Entry UKG'!D72,""))))</f>
        <v/>
      </c>
      <c r="G73" s="406" t="str">
        <f>IF(OR($B73=0,$B73=""),"",IF(AND($E$3="Nursery"),'Marks Entry Nursery'!F72,IF(AND($E$3="LKG"),'Marks Entry LKG'!F72,IF(AND($E$3="UKG"),'Marks Entry UKG'!F72,""))))</f>
        <v/>
      </c>
      <c r="H73" s="406" t="str">
        <f>IF(OR($B73=0,$B73=""),"",IF(AND($E$3="Nursery"),'Marks Entry Nursery'!G72,IF(AND($E$3="LKG"),'Marks Entry LKG'!G72,IF(AND($E$3="UKG"),'Marks Entry UKG'!G72,""))))</f>
        <v/>
      </c>
      <c r="I73" s="406" t="str">
        <f>IF(OR($B73=0,$B73=""),"",IF(AND($E$3="Nursery"),'Marks Entry Nursery'!H72,IF(AND($E$3="LKG"),'Marks Entry LKG'!H72,IF(AND($E$3="UKG"),'Marks Entry UKG'!H72,""))))</f>
        <v/>
      </c>
      <c r="J73" s="228" t="str">
        <f>IF(OR($B73=0,$B73=""),"",IF(AND($E$3="Nursery"),'Marks Entry Nursery'!J72,IF(AND($E$3="LKG"),'Marks Entry LKG'!J72,IF(AND($E$3="UKG"),'Marks Entry UKG'!J72,""))))</f>
        <v/>
      </c>
      <c r="K73" s="228" t="str">
        <f>IF(OR($B73=0,$B73=""),"",IF(AND($E$3="Nursery"),'Marks Entry Nursery'!K72,IF(AND($E$3="LKG"),'Marks Entry LKG'!K72,IF(AND($E$3="UKG"),'Marks Entry UKG'!K72,""))))</f>
        <v/>
      </c>
      <c r="L73" s="105"/>
      <c r="M73" s="105"/>
      <c r="N73" s="105"/>
      <c r="O73" s="51"/>
      <c r="P73" s="105" t="str">
        <f>IF(OR($B73=0,$B73=""),"",IF(AND($E$3="Nursery"),'Marks Entry Nursery'!O72,IF(AND($E$3="LKG"),'Marks Entry LKG'!O72,IF(AND($E$3="UKG"),'Marks Entry UKG'!O72,""))))</f>
        <v/>
      </c>
      <c r="Q73" s="105" t="str">
        <f>IF(OR($B73=0,$B73=""),"",IF(AND($E$3="Nursery"),'Marks Entry Nursery'!P72,IF(AND($E$3="LKG"),'Marks Entry LKG'!P72,IF(AND($E$3="UKG"),'Marks Entry UKG'!P72,""))))</f>
        <v/>
      </c>
      <c r="R73" s="54" t="str">
        <f t="shared" ref="R73:R136" si="64">IF(AND(P73="",Q73=""),"",IF(AND(P73="NA",Q73="NA"),"NA",IF(AND(P73="AB",Q73="AB"),"AB",SUM(P73:Q73))))</f>
        <v/>
      </c>
      <c r="S73" s="51">
        <f t="shared" ref="S73:S136" si="65">IF(AND(O73="NA",R73="NA"),"NA",IF(AND(O73="AB",R73="AB"),"AB",SUM(O73,R73)))</f>
        <v>0</v>
      </c>
      <c r="T73" s="105" t="str">
        <f>IF(OR($B73=0,$B73=""),"",IF(AND($E$3="Nursery"),'Marks Entry Nursery'!Q72,IF(AND($E$3="LKG"),'Marks Entry LKG'!Q72,IF(AND($E$3="UKG"),'Marks Entry UKG'!Q72,""))))</f>
        <v/>
      </c>
      <c r="U73" s="105" t="str">
        <f>IF(OR($B73=0,$B73=""),"",IF(AND($E$3="Nursery"),'Marks Entry Nursery'!R72,IF(AND($E$3="LKG"),'Marks Entry LKG'!R72,IF(AND($E$3="UKG"),'Marks Entry UKG'!R72,""))))</f>
        <v/>
      </c>
      <c r="V73" s="55" t="str">
        <f t="shared" ref="V73:V136" si="66">IF(AND(T73="",U73=""),"",IF(AND(T73="AB",U73="AB"),"AB",SUM(T73:U73)))</f>
        <v/>
      </c>
      <c r="W73" s="51" t="str">
        <f t="shared" ref="W73:W136" si="67">IF(V73="","",IF(AND(S73="AB",V73="AB"),"AB",SUM(S73,V73)))</f>
        <v/>
      </c>
      <c r="X73" s="89">
        <f t="shared" ref="X73:X136" si="68">COUNTIF(L73:N73,"NA")*10+(COUNTIF(L73:N73,"ML")*10)+(COUNTIF(P73,"ML")*50)+(COUNTIF(Q73,"ML")*20)+(COUNTIF(T73,"ML")*70)+(COUNTIF(U73,"ML")*30)</f>
        <v>0</v>
      </c>
      <c r="Y73" s="89" t="str">
        <f t="shared" ref="Y73:Y136" si="69">IF(OR(B73="NSO",B73=0,B73=""),"",IF(AND(P73="",T73=""),"",IF(AND(P73="",Q73=""),70-X73,IF(AND(T73="",U73=""),100-X73,200-X73))))</f>
        <v/>
      </c>
      <c r="Z73" s="89" t="str">
        <f t="shared" ref="Z73:Z136" si="70">IF(AND(OR(L73="ab",L73="ml"),OR(M73="ab",M73="ml"),OR(P73="ab",P73="ml")),"AB",IF(AND(OR(L73="ab",L73="ml"),OR(P73="ab",P73="ml"),OR(T73="ab",T73="ml")),"AB",IF(AND(OR(M73="ab",M73="ml"),OR(N73="ab",N73="ml"),OR(P73="ab",P73="ml")),"AB",IF(AND(OR(M73="ab",M73="ml"),OR(N73="ab",N73="ml"),OR(T73="ab",T73="ml")),"AB",""))))</f>
        <v/>
      </c>
      <c r="AA73" s="89" t="str">
        <f t="shared" ref="AA73:AA136" si="71">IF(OR(B73="NSO",B73="",T73=""),"",IF(OR(Z73="AB",T73="ab"),"AB",IF(T73="ML","RE",IF(AND(W73&gt;=36%*Y73,T73&gt;=14),"P",IF(AND(W73&gt;=34%*Y73,T73&gt;=14),"G2",IF(AND(W73&gt;=31%*Y73,T73&gt;=14),"G1",IF(AND(W73&gt;=25%*Y73,T73&gt;=14),"S","F")))))))</f>
        <v/>
      </c>
      <c r="AB73" s="89" t="str">
        <f t="shared" ref="AB73:AB136" si="72">IF(OR(AA73="",AA73=0,AA73="S",AA73="RE",AA73="F",AA73="AB"),"",IF(W73&gt;=75%*Y73,"D",IF(W73&gt;=60%*Y73,"I",IF(W73&gt;=48%*Y73,"II",IF(W73&gt;=36%*Y73,"III","")))))</f>
        <v/>
      </c>
      <c r="AC73" s="93" t="str">
        <f t="shared" ref="AC73:AC136" si="73">IF(W73="","",IF(OR(AA73="",AA73=0,AA73="RE",AA73="AB"),"",IF(W73&gt;85%*Y73,"A",IF(W73&gt;70%*Y73,"B",IF(W73&gt;50%*Y73,"C",IF(W73&gt;30%*Y73,"D","E"))))))</f>
        <v/>
      </c>
      <c r="AD73" s="105"/>
      <c r="AE73" s="105"/>
      <c r="AF73" s="105"/>
      <c r="AG73" s="51"/>
      <c r="AH73" s="105" t="str">
        <f>IF(OR($B73=0,$B73=""),"",IF(AND($E$3="Nursery"),'Marks Entry Nursery'!V72,IF(AND($E$3="LKG"),'Marks Entry LKG'!V72,IF(AND($E$3="UKG"),'Marks Entry UKG'!V72,""))))</f>
        <v/>
      </c>
      <c r="AI73" s="105" t="str">
        <f>IF(OR($B73=0,$B73=""),"",IF(AND($E$3="Nursery"),'Marks Entry Nursery'!W72,IF(AND($E$3="LKG"),'Marks Entry LKG'!W72,IF(AND($E$3="UKG"),'Marks Entry UKG'!W72,""))))</f>
        <v/>
      </c>
      <c r="AJ73" s="54" t="str">
        <f t="shared" ref="AJ73:AJ136" si="74">IF(AND(AH73="",AI73=""),"",IF(AND(AH73="NA",AI73="NA"),"NA",IF(AND(AH73="AB",AI73="AB"),"AB",SUM(AH73:AI73))))</f>
        <v/>
      </c>
      <c r="AK73" s="51">
        <f t="shared" ref="AK73:AK136" si="75">IF(AND(AG73="NA",AJ73="NA"),"NA",IF(AND(AG73="AB",AJ73="AB"),"AB",SUM(AG73,AJ73)))</f>
        <v>0</v>
      </c>
      <c r="AL73" s="105" t="str">
        <f>IF(OR($B73=0,$B73=""),"",IF(AND($E$3="Nursery"),'Marks Entry Nursery'!X72,IF(AND($E$3="LKG"),'Marks Entry LKG'!X72,IF(AND($E$3="UKG"),'Marks Entry UKG'!X72,""))))</f>
        <v/>
      </c>
      <c r="AM73" s="105" t="str">
        <f>IF(OR($B73=0,$B73=""),"",IF(AND($E$3="Nursery"),'Marks Entry Nursery'!Y72,IF(AND($E$3="LKG"),'Marks Entry LKG'!Y72,IF(AND($E$3="UKG"),'Marks Entry UKG'!Y72,""))))</f>
        <v/>
      </c>
      <c r="AN73" s="55" t="str">
        <f t="shared" ref="AN73:AN136" si="76">IF(AND(AL73="",AM73=""),"",IF(AND(AL73="AB",AM73="AB"),"AB",SUM(AL73:AM73)))</f>
        <v/>
      </c>
      <c r="AO73" s="51" t="str">
        <f t="shared" ref="AO73:AO136" si="77">IF(AN73="","",IF(AND(AK73="AB",AN73="AB"),"AB",SUM(AK73,AN73)))</f>
        <v/>
      </c>
      <c r="AP73" s="89">
        <f t="shared" ref="AP73:AP136" si="78">COUNTIF(AD73:AF73,"NA")*10+(COUNTIF(AD73:AF73,"ML")*10)+(COUNTIF(AH73,"ML")*50)+(COUNTIF(AI73,"ML")*20)+(COUNTIF(AL73,"ML")*70)+(COUNTIF(AM73,"ML")*30)</f>
        <v>0</v>
      </c>
      <c r="AQ73" s="89" t="str">
        <f t="shared" ref="AQ73:AQ136" si="79">IF(OR(B73="NSO",B73=0,B73=""),"",IF(AND(AH73="",AL73=""),"",IF(AND(AH73="",AI73=""),500-AP73,IF(AND(AL73="",AM73=""),50-AP73,100-AP73))))</f>
        <v/>
      </c>
      <c r="AR73" s="89" t="str">
        <f t="shared" ref="AR73:AR136" si="80">IF(AND(OR(AD73="ab",AD73="ml"),OR(AE73="ab",AE73="ml"),OR(AH73="ab",AH73="ml")),"AB",IF(AND(OR(AD73="ab",AD73="ml"),OR(AH73="ab",AH73="ml"),OR(AL73="ab",AL73="ml")),"AB",IF(AND(OR(AE73="ab",AE73="ml"),OR(AF73="ab",AF73="ml"),OR(AH73="ab",AH73="ml")),"AB",IF(AND(OR(AE73="ab",AE73="ml"),OR(AF73="ab",AF73="ml"),OR(AL73="ab",AL73="ml")),"AB",""))))</f>
        <v/>
      </c>
      <c r="AS73" s="89" t="str">
        <f t="shared" ref="AS73:AS136" si="81">IF(OR(B73="NSO",B73="",AL73=""),"",IF(OR(AR73="AB",AL73="ab"),"AB",IF(AL73="ML","RE",IF(AND(AO73&gt;=36%*AQ73,AL73&gt;=$AL$7*20%),"P",IF(AND(AO73&gt;=34%*AQ73,AL73&gt;=$AL$7*20%),"G2",IF(AND(AO73&gt;=31%*AQ73,AL73&gt;=$AL$7*20%),"G1",IF(AND(AO73&gt;=25%*AQ73,AL73&gt;=$AL$7*20%),"S","F")))))))</f>
        <v/>
      </c>
      <c r="AT73" s="89" t="str">
        <f t="shared" ref="AT73:AT136" si="82">IF(OR(AS73="",AS73=0,AS73="S",AS73="RE",AS73="F",AS73="AB"),"",IF(AO73&gt;=75%*AQ73,"D",IF(AO73&gt;=60%*AQ73,"I",IF(AO73&gt;=48%*AQ73,"II",IF(AO73&gt;=36%*AQ73,"III","")))))</f>
        <v/>
      </c>
      <c r="AU73" s="93" t="str">
        <f t="shared" ref="AU73:AU136" si="83">IF(AO73="","",IF(OR(AS73="",AS73=0,AS73="RE",AS73="AB"),"",IF(AO73&gt;85%*AQ73,"A",IF(AO73&gt;70%*AQ73,"B",IF(AO73&gt;50%*AQ73,"C",IF(AO73&gt;30%*AQ73,"D","E"))))))</f>
        <v/>
      </c>
      <c r="AV73" s="105"/>
      <c r="AW73" s="105"/>
      <c r="AX73" s="105"/>
      <c r="AY73" s="51"/>
      <c r="AZ73" s="105" t="str">
        <f>IF(OR($B73=0,$B73=""),"",IF(AND($E$3="Nursery"),'Marks Entry Nursery'!AC72,IF(AND($E$3="LKG"),'Marks Entry LKG'!AC72,IF(AND($E$3="UKG"),'Marks Entry UKG'!AC72,""))))</f>
        <v/>
      </c>
      <c r="BA73" s="105" t="str">
        <f>IF(OR($B73=0,$B73=""),"",IF(AND($E$3="Nursery"),'Marks Entry Nursery'!AD72,IF(AND($E$3="LKG"),'Marks Entry LKG'!AD72,IF(AND($E$3="UKG"),'Marks Entry UKG'!AD72,""))))</f>
        <v/>
      </c>
      <c r="BB73" s="54" t="str">
        <f t="shared" ref="BB73:BB136" si="84">IF(AND(AZ73="",BA73=""),"",IF(AND(AZ73="NA",BA73="NA"),"NA",IF(AND(AZ73="AB",BA73="AB"),"AB",SUM(AZ73:BA73))))</f>
        <v/>
      </c>
      <c r="BC73" s="51">
        <f t="shared" ref="BC73:BC136" si="85">IF(AND(AY73="NA",BB73="NA"),"NA",IF(AND(AY73="AB",BB73="AB"),"AB",SUM(AY73,BB73)))</f>
        <v>0</v>
      </c>
      <c r="BD73" s="105" t="str">
        <f>IF(OR($B73=0,$B73=""),"",IF(AND($E$3="Nursery"),'Marks Entry Nursery'!AE72,IF(AND($E$3="LKG"),'Marks Entry LKG'!AE72,IF(AND($E$3="UKG"),'Marks Entry UKG'!AE72,""))))</f>
        <v/>
      </c>
      <c r="BE73" s="105" t="str">
        <f>IF(OR($B73=0,$B73=""),"",IF(AND($E$3="Nursery"),'Marks Entry Nursery'!AF72,IF(AND($E$3="LKG"),'Marks Entry LKG'!AF72,IF(AND($E$3="UKG"),'Marks Entry UKG'!AF72,""))))</f>
        <v/>
      </c>
      <c r="BF73" s="55" t="str">
        <f t="shared" ref="BF73:BF136" si="86">IF(AND(BD73="",BE73=""),"",IF(AND(BD73="AB",BE73="AB"),"AB",SUM(BD73:BE73)))</f>
        <v/>
      </c>
      <c r="BG73" s="51" t="str">
        <f t="shared" ref="BG73:BG136" si="87">IF(BF73="","",IF(AND(BC73="AB",BF73="AB"),"AB",SUM(BC73,BF73)))</f>
        <v/>
      </c>
      <c r="BH73" s="89">
        <f t="shared" ref="BH73:BH136" si="88">COUNTIF(AV73:AX73,"NA")*10+(COUNTIF(AV73:AX73,"ML")*10)+(COUNTIF(AZ73,"ML")*50)+(COUNTIF(BA73,"ML")*20)+(COUNTIF(BD73,"ML")*70)+(COUNTIF(BE73,"ML")*30)</f>
        <v>0</v>
      </c>
      <c r="BI73" s="89" t="str">
        <f t="shared" ref="BI73:BI136" si="89">IF(OR(B73="NSO",B73=0,B73=""),"",IF(AND(AZ73="",BD73=""),"",IF(AND(AZ73="",BA73=""),70-BH73,IF(AND(BD73="",BE73=""),100-BH73,200-BH73))))</f>
        <v/>
      </c>
      <c r="BJ73" s="89" t="str">
        <f t="shared" ref="BJ73:BJ136" si="90">IF(AND(OR(AV73="ab",AV73="ml"),OR(AW73="ab",AW73="ml"),OR(AZ73="ab",AZ73="ml")),"AB",IF(AND(OR(AV73="ab",AV73="ml"),OR(AZ73="ab",AZ73="ml"),OR(BD73="ab",BD73="ml")),"AB",IF(AND(OR(AW73="ab",AW73="ml"),OR(AX73="ab",AX73="ml"),OR(AZ73="ab",AZ73="ml")),"AB",IF(AND(OR(AW73="ab",AW73="ml"),OR(AX73="ab",AX73="ml"),OR(BD73="ab",BD73="ml")),"AB",""))))</f>
        <v/>
      </c>
      <c r="BK73" s="89" t="str">
        <f t="shared" ref="BK73:BK136" si="91">IF(OR(B73="NSO",B73="",BD73=""),"",IF(OR(BJ73="AB",BD73="ab"),"AB",IF(BD73="ML","RE",IF(AND(BG73&gt;=36%*BI73,BD73&gt;=14),"P",IF(AND(BG73&gt;=34%*BI73,BD73&gt;=14),"G2",IF(AND(BG73&gt;=31%*BI73,BD73&gt;=14),"G1",IF(AND(BG73&gt;=25%*BI73,BD73&gt;=14),"S","F")))))))</f>
        <v/>
      </c>
      <c r="BL73" s="89" t="str">
        <f t="shared" ref="BL73:BL136" si="92">IF(OR(BK73="",BK73=0,BK73="S",BK73="RE",BK73="F",BK73="AB"),"",IF(BG73&gt;=75%*BI73,"D",IF(BG73&gt;=60%*BI73,"I",IF(BG73&gt;=48%*BI73,"II",IF(BG73&gt;=36%*BI73,"III","")))))</f>
        <v/>
      </c>
      <c r="BM73" s="93" t="str">
        <f t="shared" ref="BM73:BM136" si="93">IF(BG73="","",IF(OR(BK73="",BK73=0,BK73="RE",BK73="AB"),"",IF(BG73&gt;85%*BI73,"A",IF(BG73&gt;70%*BI73,"B",IF(BG73&gt;50%*BI73,"C",IF(BG73&gt;30%*BI73,"D","E"))))))</f>
        <v/>
      </c>
      <c r="BN73" s="105"/>
      <c r="BO73" s="105"/>
      <c r="BP73" s="105"/>
      <c r="BQ73" s="51"/>
      <c r="BR73" s="105" t="str">
        <f>IF(OR($B73=0,$B73=""),"",IF(AND($E$3="Nursery"),'Marks Entry Nursery'!AJ72,IF(AND($E$3="LKG"),'Marks Entry LKG'!AJ72,IF(AND($E$3="UKG"),'Marks Entry UKG'!AJ72,""))))</f>
        <v/>
      </c>
      <c r="BS73" s="105" t="str">
        <f>IF(OR($B73=0,$B73=""),"",IF(AND($E$3="Nursery"),'Marks Entry Nursery'!AK72,IF(AND($E$3="LKG"),'Marks Entry LKG'!AK72,IF(AND($E$3="UKG"),'Marks Entry UKG'!AK72,""))))</f>
        <v/>
      </c>
      <c r="BT73" s="54" t="str">
        <f t="shared" ref="BT73:BT136" si="94">IF(AND(BR73="",BS73=""),"",IF(AND(BR73="NA",BS73="NA"),"NA",IF(AND(BR73="AB",BS73="AB"),"AB",SUM(BR73:BS73))))</f>
        <v/>
      </c>
      <c r="BU73" s="51">
        <f t="shared" ref="BU73:BU136" si="95">IF(AND(BQ73="NA",BT73="NA"),"NA",IF(AND(BQ73="AB",BT73="AB"),"AB",SUM(BQ73,BT73)))</f>
        <v>0</v>
      </c>
      <c r="BV73" s="105" t="str">
        <f>IF(OR($B73=0,$B73=""),"",IF(AND($E$3="Nursery"),'Marks Entry Nursery'!AL72,IF(AND($E$3="LKG"),'Marks Entry LKG'!AL72,IF(AND($E$3="UKG"),'Marks Entry UKG'!AL72,""))))</f>
        <v/>
      </c>
      <c r="BW73" s="105" t="str">
        <f>IF(OR($B73=0,$B73=""),"",IF(AND($E$3="Nursery"),'Marks Entry Nursery'!AM72,IF(AND($E$3="LKG"),'Marks Entry LKG'!AM72,IF(AND($E$3="UKG"),'Marks Entry UKG'!AM72,""))))</f>
        <v/>
      </c>
      <c r="BX73" s="55" t="str">
        <f t="shared" ref="BX73:BX136" si="96">IF(AND(BV73="",BW73=""),"",IF(AND(BV73="AB",BW73="AB"),"AB",SUM(BV73:BW73)))</f>
        <v/>
      </c>
      <c r="BY73" s="51" t="str">
        <f t="shared" ref="BY73:BY136" si="97">IF(BX73="","",IF(AND(BU73="AB",BX73="AB"),"AB",SUM(BU73,BX73)))</f>
        <v/>
      </c>
      <c r="BZ73" s="89">
        <f t="shared" ref="BZ73:BZ136" si="98">COUNTIF(BN73:BP73,"NA")*10+(COUNTIF(BN73:BP73,"ML")*10)+(COUNTIF(BR73,"ML")*50)+(COUNTIF(BS73,"ML")*20)+(COUNTIF(BV73,"ML")*70)+(COUNTIF(BW73,"ML")*30)</f>
        <v>0</v>
      </c>
      <c r="CA73" s="89" t="str">
        <f t="shared" ref="CA73:CA136" si="99">IF(OR(B73="NSO",B73=0,B73=""),"",IF(AND(BR73="",BV73=""),"",IF(AND(BR73="",BS73=""),50-BZ73,IF(AND(BV73="",BW73=""),50-BZ73,100-BZ73))))</f>
        <v/>
      </c>
      <c r="CB73" s="89" t="str">
        <f t="shared" ref="CB73:CB136" si="100">IF(AND(OR(BN73="ab",BN73="ml"),OR(BO73="ab",BO73="ml"),OR(BR73="ab",BR73="ml")),"AB",IF(AND(OR(BN73="ab",BN73="ml"),OR(BR73="ab",BR73="ml"),OR(BV73="ab",BV73="ml")),"AB",IF(AND(OR(BO73="ab",BO73="ml"),OR(BP73="ab",BP73="ml"),OR(BR73="ab",BR73="ml")),"AB",IF(AND(OR(BO73="ab",BO73="ml"),OR(BP73="ab",BP73="ml"),OR(BV73="ab",BV73="ml")),"AB",""))))</f>
        <v/>
      </c>
      <c r="CC73" s="89" t="str">
        <f t="shared" ref="CC73:CC136" si="101">IF(OR(B73="NSO",B73="",BV73=""),"",IF(OR(CB73="AB",BV73="ab"),"AB",IF(BV73="ML","RE",IF(AND(BY73&gt;=36%*CA73,BV73&gt;=14),"P",IF(AND(BY73&gt;=34%*CA73,BV73&gt;=14),"G2",IF(AND(BY73&gt;=31%*CA73,BV73&gt;=14),"G1",IF(AND(BY73&gt;=25%*CA73,BV73&gt;=14),"S","F")))))))</f>
        <v/>
      </c>
      <c r="CD73" s="89" t="str">
        <f t="shared" ref="CD73:CD136" si="102">IF(OR(CC73="",CC73=0,CC73="S",CC73="RE",CC73="F",CC73="AB"),"",IF(BY73&gt;=75%*CA73,"D",IF(BY73&gt;=60%*CA73,"I",IF(BY73&gt;=48%*CA73,"II",IF(BY73&gt;=36%*CA73,"III","")))))</f>
        <v/>
      </c>
      <c r="CE73" s="93" t="str">
        <f t="shared" ref="CE73:CE136" si="103">IF(BY73="","",IF(OR(CC73="",CC73=0,CC73="RE",CC73="AB"),"",IF(BY73&gt;85%*CA73,"A",IF(BY73&gt;70%*CA73,"B",IF(BY73&gt;50%*CA73,"C",IF(BY73&gt;30%*CA73,"D","E"))))))</f>
        <v/>
      </c>
      <c r="CF73" s="105" t="str">
        <f>IF(OR($B73=0,$B73=""),"",IF(AND($E$3="Nursery"),'Marks Entry Nursery'!AN72,IF(AND($E$3="LKG"),'Marks Entry LKG'!AN72,IF(AND($E$3="UKG"),'Marks Entry UKG'!AN72,""))))</f>
        <v/>
      </c>
      <c r="CG73" s="105" t="str">
        <f>IF(OR($B73=0,$B73=""),"",IF(AND($E$3="Nursery"),'Marks Entry Nursery'!AO72,IF(AND($E$3="LKG"),'Marks Entry LKG'!AO72,IF(AND($E$3="UKG"),'Marks Entry UKG'!AO72,""))))</f>
        <v/>
      </c>
      <c r="CH73" s="106" t="str">
        <f t="shared" ref="CH73:CH136" si="104">IF(AND(CF73="",CG73=""),"",IF(AND(CF73="AB",CG73="AB"),"AB",SUM(CF73:CG73)))</f>
        <v/>
      </c>
      <c r="CI73" s="107">
        <f t="shared" ref="CI73:CI136" si="105">COUNTIF(CF73,"ML")*$CF$7+COUNTIF(CG73,"ML")*$CG$7</f>
        <v>0</v>
      </c>
      <c r="CJ73" s="107" t="str">
        <f t="shared" ref="CJ73:CJ136" si="106">IF(OR(B73="NSO",B73="",CH73="",CH73=0),"",IF(AND(CF73="",CG73=""),"",IF(AND(CF73=""),$CF$7-CI73,IF(CG73="",($CF$7+$CG$7)-CI73,$CH$7-CI73))))</f>
        <v/>
      </c>
      <c r="CK73" s="107" t="str">
        <f t="shared" ref="CK73:CK136" si="107">IF(OR(B73="NSO",B73="",CH73="",CH73=0),"",IF(OR(CF73="AB",CG73="AB"),"AB",IF(CH73&gt;=36%*CJ73,"P","S")))</f>
        <v/>
      </c>
      <c r="CL73" s="92" t="str">
        <f t="shared" ref="CL73:CL136" si="108">IF(CH73="","",IF(OR(CK73="",CK73=0,CK73="S",CK73="RE",CK73="F",CK73="AB"),"",IF(CH73&gt;90%*CJ73,"A+",IF(CH73&gt;75%*CJ73,"A",IF(CH73&gt;60%*CJ73,"B",IF(CH73&gt;40%*CJ73,"C","D"))))))</f>
        <v/>
      </c>
      <c r="CM73" s="105" t="str">
        <f>IF(OR($B73=0,$B73=""),"",IF(AND($E$3="Nursery"),'Marks Entry Nursery'!AP72,IF(AND($E$3="LKG"),'Marks Entry LKG'!AP72,IF(AND($E$3="UKG"),'Marks Entry UKG'!AP72,""))))</f>
        <v/>
      </c>
      <c r="CN73" s="105" t="str">
        <f>IF(OR($B73=0,$B73=""),"",IF(AND($E$3="Nursery"),'Marks Entry Nursery'!AQ72,IF(AND($E$3="LKG"),'Marks Entry LKG'!AQ72,IF(AND($E$3="UKG"),'Marks Entry UKG'!AQ72,""))))</f>
        <v/>
      </c>
      <c r="CO73" s="106" t="str">
        <f t="shared" ref="CO73:CO136" si="109">IF(AND(CM73="",CN73=""),"",IF(AND(CM73="AB",CN73="AB"),"AB",SUM(CM73:CN73)))</f>
        <v/>
      </c>
      <c r="CP73" s="107">
        <f t="shared" ref="CP73:CP136" si="110">COUNTIF(CM73,"ML")*$CM$7+COUNTIF(CN73,"ML")*$CN$7</f>
        <v>0</v>
      </c>
      <c r="CQ73" s="107" t="str">
        <f t="shared" ref="CQ73:CQ136" si="111">IF(OR(B73="NSO",B73="",CO73="",CO73=0),"",IF(AND(CM73="",CN73=""),"",IF(AND(CM73=""),$CM$7-CP73,IF(CN73="",($CM$7+$CN$7)-CP73,$CO$7-CP73))))</f>
        <v/>
      </c>
      <c r="CR73" s="107" t="str">
        <f t="shared" ref="CR73:CR136" si="112">IF(OR(B73="NSO",B73="",CO73="",CO73=0),"",IF(OR(CM73="AB",CN73="AB"),"AB",IF(CO73&gt;=36%*CQ73,"P","S")))</f>
        <v/>
      </c>
      <c r="CS73" s="92" t="str">
        <f t="shared" ref="CS73:CS136" si="113">IF(CO73="","",IF(OR(CR73="",CR73=0,CR73="S",CR73="RE",CR73="F",CR73="AB"),"",IF(CO73&gt;90%*CQ73,"A+",IF(CO73&gt;75%*CQ73,"A",IF(CO73&gt;60%*CQ73,"B",IF(CO73&gt;40%*CQ73,"C","D"))))))</f>
        <v/>
      </c>
      <c r="CT73" s="105" t="str">
        <f>IF(OR($B73=0,$B73=""),"",IF(AND($E$3="Nursery"),'Marks Entry Nursery'!AR72,IF(AND($E$3="LKG"),'Marks Entry LKG'!AR72,IF(AND($E$3="UKG"),'Marks Entry UKG'!AR72,""))))</f>
        <v/>
      </c>
      <c r="CU73" s="105" t="str">
        <f>IF(OR($B73=0,$B73=""),"",IF(AND($E$3="Nursery"),'Marks Entry Nursery'!AS72,IF(AND($E$3="LKG"),'Marks Entry LKG'!AS72,IF(AND($E$3="UKG"),'Marks Entry UKG'!AS72,""))))</f>
        <v/>
      </c>
      <c r="CV73" s="106" t="str">
        <f t="shared" ref="CV73:CV136" si="114">IF(AND(CT73="",CU73=""),"",IF(AND(CT73="AB",CU73="AB"),"AB",SUM(CT73:CU73)))</f>
        <v/>
      </c>
      <c r="CW73" s="107">
        <f t="shared" ref="CW73:CW136" si="115">COUNTIF(CT73,"ML")*$CT$7+COUNTIF(CU73,"ML")*$CU$7</f>
        <v>0</v>
      </c>
      <c r="CX73" s="107" t="str">
        <f t="shared" ref="CX73:CX136" si="116">IF(OR(B73="NSO",B73="",CV73="",CV73=0),"",IF(AND(CT73="",CU73=""),"",IF(AND(CT73=""),$CT$7-CW73,IF(CU73="",($CT$7+$CU$7)-CW73,$CV$7-CW73))))</f>
        <v/>
      </c>
      <c r="CY73" s="107" t="str">
        <f t="shared" ref="CY73:CY136" si="117">IF(OR(B73="NSO",B73="",CV73="",CV73=0),"",IF(OR(CT73="AB",CU73="AB"),"AB",IF(CV73&gt;=36%*CX73,"P","S")))</f>
        <v/>
      </c>
      <c r="CZ73" s="92" t="str">
        <f t="shared" ref="CZ73:CZ136" si="118">IF(CV73="","",IF(OR(CY73="",CY73=0,CY73="S",CY73="RE",CY73="F",CY73="AB"),"",IF(CV73&gt;90%*CX73,"A+",IF(CV73&gt;75%*CX73,"A",IF(CV73&gt;60%*CX73,"B",IF(CV73&gt;40%*CX73,"C","D"))))))</f>
        <v/>
      </c>
      <c r="DA73" s="105" t="str">
        <f>IF(OR($B73=0,$B73=""),"",IF(AND($E$3="Nursery"),'Marks Entry Nursery'!AT72,IF(AND($E$3="LKG"),'Marks Entry LKG'!AT72,IF(AND($E$3="UKG"),'Marks Entry UKG'!AT72,""))))</f>
        <v/>
      </c>
      <c r="DB73" s="105" t="str">
        <f>IF(OR($B73=0,$B73=""),"",IF(AND($E$3="Nursery"),'Marks Entry Nursery'!AU72,IF(AND($E$3="LKG"),'Marks Entry LKG'!AU72,IF(AND($E$3="UKG"),'Marks Entry UKG'!AU72,""))))</f>
        <v/>
      </c>
      <c r="DC73" s="356" t="str">
        <f t="shared" ref="DC73:DC136" si="119">IF(AND(DA73="",DB73=""),"",SUM(DA73:DB73))</f>
        <v/>
      </c>
      <c r="DD73" s="93" t="str">
        <f t="shared" ref="DD73:DD136" si="120">IF(DC73="","",IF(OR(DC73="",DC73=0,DC73="RE",DC73="AB"),"",IF(DC73&gt;85%*$DC$7,"A",IF(DC73&gt;70%*$DC$7,"B",IF(DC73&gt;50%*$DC$7,"C",IF(DC73&gt;30%*$DC$7,"D","E"))))))</f>
        <v/>
      </c>
      <c r="DE73" s="105" t="str">
        <f>IF(OR($B73=0,$B73=""),"",IF(AND($E$3="Nursery"),'Marks Entry Nursery'!AV72,IF(AND($E$3="LKG"),'Marks Entry LKG'!AV72,IF(AND($E$3="UKG"),'Marks Entry UKG'!AV72,""))))</f>
        <v/>
      </c>
      <c r="DF73" s="105" t="str">
        <f>IF(OR($B73=0,$B73=""),"",IF(AND($E$3="Nursery"),'Marks Entry Nursery'!AW72,IF(AND($E$3="LKG"),'Marks Entry LKG'!AW72,IF(AND($E$3="UKG"),'Marks Entry UKG'!AW72,""))))</f>
        <v/>
      </c>
      <c r="DG73" s="356" t="str">
        <f t="shared" ref="DG73:DG136" si="121">IF(AND(DE73="",DF73=""),"",SUM(DE73:DF73))</f>
        <v/>
      </c>
      <c r="DH73" s="93" t="str">
        <f t="shared" ref="DH73:DH136" si="122">IF(DG73="","",IF(OR(DG73="",DG73=0,DG73="RE",DG73="AB"),"",IF(DG73&gt;85%*$DG$7,"A",IF(DG73&gt;70%*$DG$7,"B",IF(DG73&gt;50%*$DG$7,"C",IF(DG73&gt;30%*$DG$7,"D","E"))))))</f>
        <v/>
      </c>
      <c r="DI73" s="63" t="str">
        <f t="shared" ref="DI73:DI136" si="123">IF($E$3="","",IF(OR(B73="",G73="",C73=""),"",SUM(W73,AO73,BG73)))</f>
        <v/>
      </c>
      <c r="DJ73" s="358" t="str">
        <f t="shared" ref="DJ73:DJ136" si="124">IFERROR(IF(OR(DI73="",B73="NSO"),"",IF(OR(DI73="",DI73=0),"",DI73*100/(Y73+AQ73+BI73))),"")</f>
        <v/>
      </c>
      <c r="DK73" s="67" t="str">
        <f t="shared" ref="DK73:DK136" si="125">IF(OR(DJ73="",B73="NSO"),"",IF(AND(DJ73&gt;=60),"I",IF(AND(DJ73&gt;=48),"II",IF(AND(DJ73&gt;=36),"III",""))))</f>
        <v/>
      </c>
      <c r="DL73" s="68" t="str">
        <f t="shared" ref="DL73:DL136" si="126">IFERROR(IF(OR(DJ73="",B73="NSO",DI73=0),"",SUMPRODUCT((DJ73&lt;$DJ$8:$DJ$207)/COUNTIF($DJ$8:$DJ$207,$DJ$8:$DJ$207))),"")</f>
        <v/>
      </c>
      <c r="DM73" s="386" t="str">
        <f>IFERROR(IF(B73="NSO","NSO",IF(OR(D73="",G73="",F73="",B73="",DI73=0),"",IF('Master sheet'!$D$14="Hindi","कक्षोंन्नति","Promoted"))),"")</f>
        <v/>
      </c>
      <c r="DN73" s="42" t="str">
        <f>IF(OR(B73=0,B73=""),"",IF(AND($E$3="Nursery"),'Marks Entry Nursery'!AX72,IF(AND($E$3="LKG"),'Marks Entry LKG'!AX72,IF(AND($E$3="UKG"),'Marks Entry UKG'!AX72,""))))</f>
        <v/>
      </c>
      <c r="DO73" s="42" t="str">
        <f>IF(OR(B73=0,B73=""),"",IF(AND($E$3="Nursery"),'Marks Entry Nursery'!AY72,IF(AND($E$3="LKG"),'Marks Entry LKG'!AY72,IF(AND($E$3="UKG"),'Marks Entry UKG'!AY72,""))))</f>
        <v/>
      </c>
      <c r="DP73" s="213" t="str">
        <f t="shared" ref="DP73:DP136" si="127">IF(OR(B73="",G73="",DI73="",B73="NSO"),"",IF(DI73&gt;85%*(Y73+AQ73+BI73),"A",IF(DI73&gt;70%*(Y73+AQ73+BI73),"B",IF(DI73&gt;50%*(Y73+AQ73+BI73),"C",IF(DI73&gt;30%*(Y73+AQ73+BI73),"D","E")))))</f>
        <v/>
      </c>
      <c r="DQ73" s="43"/>
      <c r="DX73" s="44">
        <f>IF(AND($E$3="Nursery"),'Marks Entry Nursery'!I72,IF(AND($E$3="LKG"),'Marks Entry LKG'!I72,IF(AND($E$3="UKG"),'Marks Entry UKG'!I72,"")))</f>
        <v>0</v>
      </c>
    </row>
    <row r="74" spans="1:128" ht="18.95" customHeight="1">
      <c r="A74" s="56">
        <v>67</v>
      </c>
      <c r="B74" s="260" t="str">
        <f>IF(OR(DX74=0,DX74=""),"",IF(AND($E$3="Nursery"),'Marks Entry Nursery'!I73,IF(AND($E$3="LKG"),'Marks Entry LKG'!I73,IF(AND($E$3="UKG"),'Marks Entry UKG'!I73,""))))</f>
        <v/>
      </c>
      <c r="C74" s="57" t="str">
        <f>IF(OR($B74=0,$B74=""),"",IF(AND($E$3="Nursery"),'Marks Entry Nursery'!B73,IF(AND($E$3="LKG"),'Marks Entry LKG'!B73,IF(AND($E$3="UKG"),'Marks Entry UKG'!B73,""))))</f>
        <v/>
      </c>
      <c r="D74" s="57" t="str">
        <f>IF(OR($B74=0,$B74=""),"",IF(AND($E$3="Nursery"),'Marks Entry Nursery'!C73,IF(AND($E$3="LKG"),'Marks Entry LKG'!C73,IF(AND($E$3="UKG"),'Marks Entry UKG'!C73,""))))</f>
        <v/>
      </c>
      <c r="E74" s="401" t="str">
        <f>IF(OR(B74=0,B74=""),"",IF(AND($E$3="Nursery"),'Marks Entry Nursery'!E73,IF(AND($E$3="LKG"),'Marks Entry LKG'!E73,IF(AND($E$3="UKG"),'Marks Entry UKG'!E73,""))))</f>
        <v/>
      </c>
      <c r="F74" s="259" t="str">
        <f>IF(OR(B74=0,B74=""),"",IF(AND($E$3="Nursery"),'Marks Entry Nursery'!D73,IF(AND($E$3="LKG"),'Marks Entry LKG'!D73,IF(AND($E$3="UKG"),'Marks Entry UKG'!D73,""))))</f>
        <v/>
      </c>
      <c r="G74" s="406" t="str">
        <f>IF(OR($B74=0,$B74=""),"",IF(AND($E$3="Nursery"),'Marks Entry Nursery'!F73,IF(AND($E$3="LKG"),'Marks Entry LKG'!F73,IF(AND($E$3="UKG"),'Marks Entry UKG'!F73,""))))</f>
        <v/>
      </c>
      <c r="H74" s="406" t="str">
        <f>IF(OR($B74=0,$B74=""),"",IF(AND($E$3="Nursery"),'Marks Entry Nursery'!G73,IF(AND($E$3="LKG"),'Marks Entry LKG'!G73,IF(AND($E$3="UKG"),'Marks Entry UKG'!G73,""))))</f>
        <v/>
      </c>
      <c r="I74" s="406" t="str">
        <f>IF(OR($B74=0,$B74=""),"",IF(AND($E$3="Nursery"),'Marks Entry Nursery'!H73,IF(AND($E$3="LKG"),'Marks Entry LKG'!H73,IF(AND($E$3="UKG"),'Marks Entry UKG'!H73,""))))</f>
        <v/>
      </c>
      <c r="J74" s="228" t="str">
        <f>IF(OR($B74=0,$B74=""),"",IF(AND($E$3="Nursery"),'Marks Entry Nursery'!J73,IF(AND($E$3="LKG"),'Marks Entry LKG'!J73,IF(AND($E$3="UKG"),'Marks Entry UKG'!J73,""))))</f>
        <v/>
      </c>
      <c r="K74" s="228" t="str">
        <f>IF(OR($B74=0,$B74=""),"",IF(AND($E$3="Nursery"),'Marks Entry Nursery'!K73,IF(AND($E$3="LKG"),'Marks Entry LKG'!K73,IF(AND($E$3="UKG"),'Marks Entry UKG'!K73,""))))</f>
        <v/>
      </c>
      <c r="L74" s="105"/>
      <c r="M74" s="105"/>
      <c r="N74" s="105"/>
      <c r="O74" s="51"/>
      <c r="P74" s="105" t="str">
        <f>IF(OR($B74=0,$B74=""),"",IF(AND($E$3="Nursery"),'Marks Entry Nursery'!O73,IF(AND($E$3="LKG"),'Marks Entry LKG'!O73,IF(AND($E$3="UKG"),'Marks Entry UKG'!O73,""))))</f>
        <v/>
      </c>
      <c r="Q74" s="105" t="str">
        <f>IF(OR($B74=0,$B74=""),"",IF(AND($E$3="Nursery"),'Marks Entry Nursery'!P73,IF(AND($E$3="LKG"),'Marks Entry LKG'!P73,IF(AND($E$3="UKG"),'Marks Entry UKG'!P73,""))))</f>
        <v/>
      </c>
      <c r="R74" s="54" t="str">
        <f t="shared" si="64"/>
        <v/>
      </c>
      <c r="S74" s="51">
        <f t="shared" si="65"/>
        <v>0</v>
      </c>
      <c r="T74" s="105" t="str">
        <f>IF(OR($B74=0,$B74=""),"",IF(AND($E$3="Nursery"),'Marks Entry Nursery'!Q73,IF(AND($E$3="LKG"),'Marks Entry LKG'!Q73,IF(AND($E$3="UKG"),'Marks Entry UKG'!Q73,""))))</f>
        <v/>
      </c>
      <c r="U74" s="105" t="str">
        <f>IF(OR($B74=0,$B74=""),"",IF(AND($E$3="Nursery"),'Marks Entry Nursery'!R73,IF(AND($E$3="LKG"),'Marks Entry LKG'!R73,IF(AND($E$3="UKG"),'Marks Entry UKG'!R73,""))))</f>
        <v/>
      </c>
      <c r="V74" s="55" t="str">
        <f t="shared" si="66"/>
        <v/>
      </c>
      <c r="W74" s="51" t="str">
        <f t="shared" si="67"/>
        <v/>
      </c>
      <c r="X74" s="89">
        <f t="shared" si="68"/>
        <v>0</v>
      </c>
      <c r="Y74" s="89" t="str">
        <f t="shared" si="69"/>
        <v/>
      </c>
      <c r="Z74" s="89" t="str">
        <f t="shared" si="70"/>
        <v/>
      </c>
      <c r="AA74" s="89" t="str">
        <f t="shared" si="71"/>
        <v/>
      </c>
      <c r="AB74" s="89" t="str">
        <f t="shared" si="72"/>
        <v/>
      </c>
      <c r="AC74" s="93" t="str">
        <f t="shared" si="73"/>
        <v/>
      </c>
      <c r="AD74" s="105"/>
      <c r="AE74" s="105"/>
      <c r="AF74" s="105"/>
      <c r="AG74" s="51"/>
      <c r="AH74" s="105" t="str">
        <f>IF(OR($B74=0,$B74=""),"",IF(AND($E$3="Nursery"),'Marks Entry Nursery'!V73,IF(AND($E$3="LKG"),'Marks Entry LKG'!V73,IF(AND($E$3="UKG"),'Marks Entry UKG'!V73,""))))</f>
        <v/>
      </c>
      <c r="AI74" s="105" t="str">
        <f>IF(OR($B74=0,$B74=""),"",IF(AND($E$3="Nursery"),'Marks Entry Nursery'!W73,IF(AND($E$3="LKG"),'Marks Entry LKG'!W73,IF(AND($E$3="UKG"),'Marks Entry UKG'!W73,""))))</f>
        <v/>
      </c>
      <c r="AJ74" s="54" t="str">
        <f t="shared" si="74"/>
        <v/>
      </c>
      <c r="AK74" s="51">
        <f t="shared" si="75"/>
        <v>0</v>
      </c>
      <c r="AL74" s="105" t="str">
        <f>IF(OR($B74=0,$B74=""),"",IF(AND($E$3="Nursery"),'Marks Entry Nursery'!X73,IF(AND($E$3="LKG"),'Marks Entry LKG'!X73,IF(AND($E$3="UKG"),'Marks Entry UKG'!X73,""))))</f>
        <v/>
      </c>
      <c r="AM74" s="105" t="str">
        <f>IF(OR($B74=0,$B74=""),"",IF(AND($E$3="Nursery"),'Marks Entry Nursery'!Y73,IF(AND($E$3="LKG"),'Marks Entry LKG'!Y73,IF(AND($E$3="UKG"),'Marks Entry UKG'!Y73,""))))</f>
        <v/>
      </c>
      <c r="AN74" s="55" t="str">
        <f t="shared" si="76"/>
        <v/>
      </c>
      <c r="AO74" s="51" t="str">
        <f t="shared" si="77"/>
        <v/>
      </c>
      <c r="AP74" s="89">
        <f t="shared" si="78"/>
        <v>0</v>
      </c>
      <c r="AQ74" s="89" t="str">
        <f t="shared" si="79"/>
        <v/>
      </c>
      <c r="AR74" s="89" t="str">
        <f t="shared" si="80"/>
        <v/>
      </c>
      <c r="AS74" s="89" t="str">
        <f t="shared" si="81"/>
        <v/>
      </c>
      <c r="AT74" s="89" t="str">
        <f t="shared" si="82"/>
        <v/>
      </c>
      <c r="AU74" s="93" t="str">
        <f t="shared" si="83"/>
        <v/>
      </c>
      <c r="AV74" s="105"/>
      <c r="AW74" s="105"/>
      <c r="AX74" s="105"/>
      <c r="AY74" s="51"/>
      <c r="AZ74" s="105" t="str">
        <f>IF(OR($B74=0,$B74=""),"",IF(AND($E$3="Nursery"),'Marks Entry Nursery'!AC73,IF(AND($E$3="LKG"),'Marks Entry LKG'!AC73,IF(AND($E$3="UKG"),'Marks Entry UKG'!AC73,""))))</f>
        <v/>
      </c>
      <c r="BA74" s="105" t="str">
        <f>IF(OR($B74=0,$B74=""),"",IF(AND($E$3="Nursery"),'Marks Entry Nursery'!AD73,IF(AND($E$3="LKG"),'Marks Entry LKG'!AD73,IF(AND($E$3="UKG"),'Marks Entry UKG'!AD73,""))))</f>
        <v/>
      </c>
      <c r="BB74" s="54" t="str">
        <f t="shared" si="84"/>
        <v/>
      </c>
      <c r="BC74" s="51">
        <f t="shared" si="85"/>
        <v>0</v>
      </c>
      <c r="BD74" s="105" t="str">
        <f>IF(OR($B74=0,$B74=""),"",IF(AND($E$3="Nursery"),'Marks Entry Nursery'!AE73,IF(AND($E$3="LKG"),'Marks Entry LKG'!AE73,IF(AND($E$3="UKG"),'Marks Entry UKG'!AE73,""))))</f>
        <v/>
      </c>
      <c r="BE74" s="105" t="str">
        <f>IF(OR($B74=0,$B74=""),"",IF(AND($E$3="Nursery"),'Marks Entry Nursery'!AF73,IF(AND($E$3="LKG"),'Marks Entry LKG'!AF73,IF(AND($E$3="UKG"),'Marks Entry UKG'!AF73,""))))</f>
        <v/>
      </c>
      <c r="BF74" s="55" t="str">
        <f t="shared" si="86"/>
        <v/>
      </c>
      <c r="BG74" s="51" t="str">
        <f t="shared" si="87"/>
        <v/>
      </c>
      <c r="BH74" s="89">
        <f t="shared" si="88"/>
        <v>0</v>
      </c>
      <c r="BI74" s="89" t="str">
        <f t="shared" si="89"/>
        <v/>
      </c>
      <c r="BJ74" s="89" t="str">
        <f t="shared" si="90"/>
        <v/>
      </c>
      <c r="BK74" s="89" t="str">
        <f t="shared" si="91"/>
        <v/>
      </c>
      <c r="BL74" s="89" t="str">
        <f t="shared" si="92"/>
        <v/>
      </c>
      <c r="BM74" s="93" t="str">
        <f t="shared" si="93"/>
        <v/>
      </c>
      <c r="BN74" s="105"/>
      <c r="BO74" s="105"/>
      <c r="BP74" s="105"/>
      <c r="BQ74" s="51"/>
      <c r="BR74" s="105" t="str">
        <f>IF(OR($B74=0,$B74=""),"",IF(AND($E$3="Nursery"),'Marks Entry Nursery'!AJ73,IF(AND($E$3="LKG"),'Marks Entry LKG'!AJ73,IF(AND($E$3="UKG"),'Marks Entry UKG'!AJ73,""))))</f>
        <v/>
      </c>
      <c r="BS74" s="105" t="str">
        <f>IF(OR($B74=0,$B74=""),"",IF(AND($E$3="Nursery"),'Marks Entry Nursery'!AK73,IF(AND($E$3="LKG"),'Marks Entry LKG'!AK73,IF(AND($E$3="UKG"),'Marks Entry UKG'!AK73,""))))</f>
        <v/>
      </c>
      <c r="BT74" s="54" t="str">
        <f t="shared" si="94"/>
        <v/>
      </c>
      <c r="BU74" s="51">
        <f t="shared" si="95"/>
        <v>0</v>
      </c>
      <c r="BV74" s="105" t="str">
        <f>IF(OR($B74=0,$B74=""),"",IF(AND($E$3="Nursery"),'Marks Entry Nursery'!AL73,IF(AND($E$3="LKG"),'Marks Entry LKG'!AL73,IF(AND($E$3="UKG"),'Marks Entry UKG'!AL73,""))))</f>
        <v/>
      </c>
      <c r="BW74" s="105" t="str">
        <f>IF(OR($B74=0,$B74=""),"",IF(AND($E$3="Nursery"),'Marks Entry Nursery'!AM73,IF(AND($E$3="LKG"),'Marks Entry LKG'!AM73,IF(AND($E$3="UKG"),'Marks Entry UKG'!AM73,""))))</f>
        <v/>
      </c>
      <c r="BX74" s="55" t="str">
        <f t="shared" si="96"/>
        <v/>
      </c>
      <c r="BY74" s="51" t="str">
        <f t="shared" si="97"/>
        <v/>
      </c>
      <c r="BZ74" s="89">
        <f t="shared" si="98"/>
        <v>0</v>
      </c>
      <c r="CA74" s="89" t="str">
        <f t="shared" si="99"/>
        <v/>
      </c>
      <c r="CB74" s="89" t="str">
        <f t="shared" si="100"/>
        <v/>
      </c>
      <c r="CC74" s="89" t="str">
        <f t="shared" si="101"/>
        <v/>
      </c>
      <c r="CD74" s="89" t="str">
        <f t="shared" si="102"/>
        <v/>
      </c>
      <c r="CE74" s="93" t="str">
        <f t="shared" si="103"/>
        <v/>
      </c>
      <c r="CF74" s="105" t="str">
        <f>IF(OR($B74=0,$B74=""),"",IF(AND($E$3="Nursery"),'Marks Entry Nursery'!AN73,IF(AND($E$3="LKG"),'Marks Entry LKG'!AN73,IF(AND($E$3="UKG"),'Marks Entry UKG'!AN73,""))))</f>
        <v/>
      </c>
      <c r="CG74" s="105" t="str">
        <f>IF(OR($B74=0,$B74=""),"",IF(AND($E$3="Nursery"),'Marks Entry Nursery'!AO73,IF(AND($E$3="LKG"),'Marks Entry LKG'!AO73,IF(AND($E$3="UKG"),'Marks Entry UKG'!AO73,""))))</f>
        <v/>
      </c>
      <c r="CH74" s="106" t="str">
        <f t="shared" si="104"/>
        <v/>
      </c>
      <c r="CI74" s="107">
        <f t="shared" si="105"/>
        <v>0</v>
      </c>
      <c r="CJ74" s="107" t="str">
        <f t="shared" si="106"/>
        <v/>
      </c>
      <c r="CK74" s="107" t="str">
        <f t="shared" si="107"/>
        <v/>
      </c>
      <c r="CL74" s="92" t="str">
        <f t="shared" si="108"/>
        <v/>
      </c>
      <c r="CM74" s="105" t="str">
        <f>IF(OR($B74=0,$B74=""),"",IF(AND($E$3="Nursery"),'Marks Entry Nursery'!AP73,IF(AND($E$3="LKG"),'Marks Entry LKG'!AP73,IF(AND($E$3="UKG"),'Marks Entry UKG'!AP73,""))))</f>
        <v/>
      </c>
      <c r="CN74" s="105" t="str">
        <f>IF(OR($B74=0,$B74=""),"",IF(AND($E$3="Nursery"),'Marks Entry Nursery'!AQ73,IF(AND($E$3="LKG"),'Marks Entry LKG'!AQ73,IF(AND($E$3="UKG"),'Marks Entry UKG'!AQ73,""))))</f>
        <v/>
      </c>
      <c r="CO74" s="106" t="str">
        <f t="shared" si="109"/>
        <v/>
      </c>
      <c r="CP74" s="107">
        <f t="shared" si="110"/>
        <v>0</v>
      </c>
      <c r="CQ74" s="107" t="str">
        <f t="shared" si="111"/>
        <v/>
      </c>
      <c r="CR74" s="107" t="str">
        <f t="shared" si="112"/>
        <v/>
      </c>
      <c r="CS74" s="92" t="str">
        <f t="shared" si="113"/>
        <v/>
      </c>
      <c r="CT74" s="105" t="str">
        <f>IF(OR($B74=0,$B74=""),"",IF(AND($E$3="Nursery"),'Marks Entry Nursery'!AR73,IF(AND($E$3="LKG"),'Marks Entry LKG'!AR73,IF(AND($E$3="UKG"),'Marks Entry UKG'!AR73,""))))</f>
        <v/>
      </c>
      <c r="CU74" s="105" t="str">
        <f>IF(OR($B74=0,$B74=""),"",IF(AND($E$3="Nursery"),'Marks Entry Nursery'!AS73,IF(AND($E$3="LKG"),'Marks Entry LKG'!AS73,IF(AND($E$3="UKG"),'Marks Entry UKG'!AS73,""))))</f>
        <v/>
      </c>
      <c r="CV74" s="106" t="str">
        <f t="shared" si="114"/>
        <v/>
      </c>
      <c r="CW74" s="107">
        <f t="shared" si="115"/>
        <v>0</v>
      </c>
      <c r="CX74" s="107" t="str">
        <f t="shared" si="116"/>
        <v/>
      </c>
      <c r="CY74" s="107" t="str">
        <f t="shared" si="117"/>
        <v/>
      </c>
      <c r="CZ74" s="92" t="str">
        <f t="shared" si="118"/>
        <v/>
      </c>
      <c r="DA74" s="105" t="str">
        <f>IF(OR($B74=0,$B74=""),"",IF(AND($E$3="Nursery"),'Marks Entry Nursery'!AT73,IF(AND($E$3="LKG"),'Marks Entry LKG'!AT73,IF(AND($E$3="UKG"),'Marks Entry UKG'!AT73,""))))</f>
        <v/>
      </c>
      <c r="DB74" s="105" t="str">
        <f>IF(OR($B74=0,$B74=""),"",IF(AND($E$3="Nursery"),'Marks Entry Nursery'!AU73,IF(AND($E$3="LKG"),'Marks Entry LKG'!AU73,IF(AND($E$3="UKG"),'Marks Entry UKG'!AU73,""))))</f>
        <v/>
      </c>
      <c r="DC74" s="356" t="str">
        <f t="shared" si="119"/>
        <v/>
      </c>
      <c r="DD74" s="93" t="str">
        <f t="shared" si="120"/>
        <v/>
      </c>
      <c r="DE74" s="105" t="str">
        <f>IF(OR($B74=0,$B74=""),"",IF(AND($E$3="Nursery"),'Marks Entry Nursery'!AV73,IF(AND($E$3="LKG"),'Marks Entry LKG'!AV73,IF(AND($E$3="UKG"),'Marks Entry UKG'!AV73,""))))</f>
        <v/>
      </c>
      <c r="DF74" s="105" t="str">
        <f>IF(OR($B74=0,$B74=""),"",IF(AND($E$3="Nursery"),'Marks Entry Nursery'!AW73,IF(AND($E$3="LKG"),'Marks Entry LKG'!AW73,IF(AND($E$3="UKG"),'Marks Entry UKG'!AW73,""))))</f>
        <v/>
      </c>
      <c r="DG74" s="356" t="str">
        <f t="shared" si="121"/>
        <v/>
      </c>
      <c r="DH74" s="93" t="str">
        <f t="shared" si="122"/>
        <v/>
      </c>
      <c r="DI74" s="63" t="str">
        <f t="shared" si="123"/>
        <v/>
      </c>
      <c r="DJ74" s="358" t="str">
        <f t="shared" si="124"/>
        <v/>
      </c>
      <c r="DK74" s="67" t="str">
        <f t="shared" si="125"/>
        <v/>
      </c>
      <c r="DL74" s="68" t="str">
        <f t="shared" si="126"/>
        <v/>
      </c>
      <c r="DM74" s="386" t="str">
        <f>IFERROR(IF(B74="NSO","NSO",IF(OR(D74="",G74="",F74="",B74="",DI74=0),"",IF('Master sheet'!$D$14="Hindi","कक्षोंन्नति","Promoted"))),"")</f>
        <v/>
      </c>
      <c r="DN74" s="42" t="str">
        <f>IF(OR(B74=0,B74=""),"",IF(AND($E$3="Nursery"),'Marks Entry Nursery'!AX73,IF(AND($E$3="LKG"),'Marks Entry LKG'!AX73,IF(AND($E$3="UKG"),'Marks Entry UKG'!AX73,""))))</f>
        <v/>
      </c>
      <c r="DO74" s="42" t="str">
        <f>IF(OR(B74=0,B74=""),"",IF(AND($E$3="Nursery"),'Marks Entry Nursery'!AY73,IF(AND($E$3="LKG"),'Marks Entry LKG'!AY73,IF(AND($E$3="UKG"),'Marks Entry UKG'!AY73,""))))</f>
        <v/>
      </c>
      <c r="DP74" s="213" t="str">
        <f t="shared" si="127"/>
        <v/>
      </c>
      <c r="DQ74" s="43"/>
      <c r="DX74" s="44">
        <f>IF(AND($E$3="Nursery"),'Marks Entry Nursery'!I73,IF(AND($E$3="LKG"),'Marks Entry LKG'!I73,IF(AND($E$3="UKG"),'Marks Entry UKG'!I73,"")))</f>
        <v>0</v>
      </c>
    </row>
    <row r="75" spans="1:128" ht="18.95" customHeight="1">
      <c r="A75" s="56">
        <v>68</v>
      </c>
      <c r="B75" s="260" t="str">
        <f>IF(OR(DX75=0,DX75=""),"",IF(AND($E$3="Nursery"),'Marks Entry Nursery'!I74,IF(AND($E$3="LKG"),'Marks Entry LKG'!I74,IF(AND($E$3="UKG"),'Marks Entry UKG'!I74,""))))</f>
        <v/>
      </c>
      <c r="C75" s="57" t="str">
        <f>IF(OR($B75=0,$B75=""),"",IF(AND($E$3="Nursery"),'Marks Entry Nursery'!B74,IF(AND($E$3="LKG"),'Marks Entry LKG'!B74,IF(AND($E$3="UKG"),'Marks Entry UKG'!B74,""))))</f>
        <v/>
      </c>
      <c r="D75" s="57" t="str">
        <f>IF(OR($B75=0,$B75=""),"",IF(AND($E$3="Nursery"),'Marks Entry Nursery'!C74,IF(AND($E$3="LKG"),'Marks Entry LKG'!C74,IF(AND($E$3="UKG"),'Marks Entry UKG'!C74,""))))</f>
        <v/>
      </c>
      <c r="E75" s="401" t="str">
        <f>IF(OR(B75=0,B75=""),"",IF(AND($E$3="Nursery"),'Marks Entry Nursery'!E74,IF(AND($E$3="LKG"),'Marks Entry LKG'!E74,IF(AND($E$3="UKG"),'Marks Entry UKG'!E74,""))))</f>
        <v/>
      </c>
      <c r="F75" s="259" t="str">
        <f>IF(OR(B75=0,B75=""),"",IF(AND($E$3="Nursery"),'Marks Entry Nursery'!D74,IF(AND($E$3="LKG"),'Marks Entry LKG'!D74,IF(AND($E$3="UKG"),'Marks Entry UKG'!D74,""))))</f>
        <v/>
      </c>
      <c r="G75" s="406" t="str">
        <f>IF(OR($B75=0,$B75=""),"",IF(AND($E$3="Nursery"),'Marks Entry Nursery'!F74,IF(AND($E$3="LKG"),'Marks Entry LKG'!F74,IF(AND($E$3="UKG"),'Marks Entry UKG'!F74,""))))</f>
        <v/>
      </c>
      <c r="H75" s="406" t="str">
        <f>IF(OR($B75=0,$B75=""),"",IF(AND($E$3="Nursery"),'Marks Entry Nursery'!G74,IF(AND($E$3="LKG"),'Marks Entry LKG'!G74,IF(AND($E$3="UKG"),'Marks Entry UKG'!G74,""))))</f>
        <v/>
      </c>
      <c r="I75" s="406" t="str">
        <f>IF(OR($B75=0,$B75=""),"",IF(AND($E$3="Nursery"),'Marks Entry Nursery'!H74,IF(AND($E$3="LKG"),'Marks Entry LKG'!H74,IF(AND($E$3="UKG"),'Marks Entry UKG'!H74,""))))</f>
        <v/>
      </c>
      <c r="J75" s="228" t="str">
        <f>IF(OR($B75=0,$B75=""),"",IF(AND($E$3="Nursery"),'Marks Entry Nursery'!J74,IF(AND($E$3="LKG"),'Marks Entry LKG'!J74,IF(AND($E$3="UKG"),'Marks Entry UKG'!J74,""))))</f>
        <v/>
      </c>
      <c r="K75" s="228" t="str">
        <f>IF(OR($B75=0,$B75=""),"",IF(AND($E$3="Nursery"),'Marks Entry Nursery'!K74,IF(AND($E$3="LKG"),'Marks Entry LKG'!K74,IF(AND($E$3="UKG"),'Marks Entry UKG'!K74,""))))</f>
        <v/>
      </c>
      <c r="L75" s="105"/>
      <c r="M75" s="105"/>
      <c r="N75" s="105"/>
      <c r="O75" s="51"/>
      <c r="P75" s="105" t="str">
        <f>IF(OR($B75=0,$B75=""),"",IF(AND($E$3="Nursery"),'Marks Entry Nursery'!O74,IF(AND($E$3="LKG"),'Marks Entry LKG'!O74,IF(AND($E$3="UKG"),'Marks Entry UKG'!O74,""))))</f>
        <v/>
      </c>
      <c r="Q75" s="105" t="str">
        <f>IF(OR($B75=0,$B75=""),"",IF(AND($E$3="Nursery"),'Marks Entry Nursery'!P74,IF(AND($E$3="LKG"),'Marks Entry LKG'!P74,IF(AND($E$3="UKG"),'Marks Entry UKG'!P74,""))))</f>
        <v/>
      </c>
      <c r="R75" s="54" t="str">
        <f t="shared" si="64"/>
        <v/>
      </c>
      <c r="S75" s="51">
        <f t="shared" si="65"/>
        <v>0</v>
      </c>
      <c r="T75" s="105" t="str">
        <f>IF(OR($B75=0,$B75=""),"",IF(AND($E$3="Nursery"),'Marks Entry Nursery'!Q74,IF(AND($E$3="LKG"),'Marks Entry LKG'!Q74,IF(AND($E$3="UKG"),'Marks Entry UKG'!Q74,""))))</f>
        <v/>
      </c>
      <c r="U75" s="105" t="str">
        <f>IF(OR($B75=0,$B75=""),"",IF(AND($E$3="Nursery"),'Marks Entry Nursery'!R74,IF(AND($E$3="LKG"),'Marks Entry LKG'!R74,IF(AND($E$3="UKG"),'Marks Entry UKG'!R74,""))))</f>
        <v/>
      </c>
      <c r="V75" s="55" t="str">
        <f t="shared" si="66"/>
        <v/>
      </c>
      <c r="W75" s="51" t="str">
        <f t="shared" si="67"/>
        <v/>
      </c>
      <c r="X75" s="89">
        <f t="shared" si="68"/>
        <v>0</v>
      </c>
      <c r="Y75" s="89" t="str">
        <f t="shared" si="69"/>
        <v/>
      </c>
      <c r="Z75" s="89" t="str">
        <f t="shared" si="70"/>
        <v/>
      </c>
      <c r="AA75" s="89" t="str">
        <f t="shared" si="71"/>
        <v/>
      </c>
      <c r="AB75" s="89" t="str">
        <f t="shared" si="72"/>
        <v/>
      </c>
      <c r="AC75" s="93" t="str">
        <f t="shared" si="73"/>
        <v/>
      </c>
      <c r="AD75" s="105"/>
      <c r="AE75" s="105"/>
      <c r="AF75" s="105"/>
      <c r="AG75" s="51"/>
      <c r="AH75" s="105" t="str">
        <f>IF(OR($B75=0,$B75=""),"",IF(AND($E$3="Nursery"),'Marks Entry Nursery'!V74,IF(AND($E$3="LKG"),'Marks Entry LKG'!V74,IF(AND($E$3="UKG"),'Marks Entry UKG'!V74,""))))</f>
        <v/>
      </c>
      <c r="AI75" s="105" t="str">
        <f>IF(OR($B75=0,$B75=""),"",IF(AND($E$3="Nursery"),'Marks Entry Nursery'!W74,IF(AND($E$3="LKG"),'Marks Entry LKG'!W74,IF(AND($E$3="UKG"),'Marks Entry UKG'!W74,""))))</f>
        <v/>
      </c>
      <c r="AJ75" s="54" t="str">
        <f t="shared" si="74"/>
        <v/>
      </c>
      <c r="AK75" s="51">
        <f t="shared" si="75"/>
        <v>0</v>
      </c>
      <c r="AL75" s="105" t="str">
        <f>IF(OR($B75=0,$B75=""),"",IF(AND($E$3="Nursery"),'Marks Entry Nursery'!X74,IF(AND($E$3="LKG"),'Marks Entry LKG'!X74,IF(AND($E$3="UKG"),'Marks Entry UKG'!X74,""))))</f>
        <v/>
      </c>
      <c r="AM75" s="105" t="str">
        <f>IF(OR($B75=0,$B75=""),"",IF(AND($E$3="Nursery"),'Marks Entry Nursery'!Y74,IF(AND($E$3="LKG"),'Marks Entry LKG'!Y74,IF(AND($E$3="UKG"),'Marks Entry UKG'!Y74,""))))</f>
        <v/>
      </c>
      <c r="AN75" s="55" t="str">
        <f t="shared" si="76"/>
        <v/>
      </c>
      <c r="AO75" s="51" t="str">
        <f t="shared" si="77"/>
        <v/>
      </c>
      <c r="AP75" s="89">
        <f t="shared" si="78"/>
        <v>0</v>
      </c>
      <c r="AQ75" s="89" t="str">
        <f t="shared" si="79"/>
        <v/>
      </c>
      <c r="AR75" s="89" t="str">
        <f t="shared" si="80"/>
        <v/>
      </c>
      <c r="AS75" s="89" t="str">
        <f t="shared" si="81"/>
        <v/>
      </c>
      <c r="AT75" s="89" t="str">
        <f t="shared" si="82"/>
        <v/>
      </c>
      <c r="AU75" s="93" t="str">
        <f t="shared" si="83"/>
        <v/>
      </c>
      <c r="AV75" s="105"/>
      <c r="AW75" s="105"/>
      <c r="AX75" s="105"/>
      <c r="AY75" s="51"/>
      <c r="AZ75" s="105" t="str">
        <f>IF(OR($B75=0,$B75=""),"",IF(AND($E$3="Nursery"),'Marks Entry Nursery'!AC74,IF(AND($E$3="LKG"),'Marks Entry LKG'!AC74,IF(AND($E$3="UKG"),'Marks Entry UKG'!AC74,""))))</f>
        <v/>
      </c>
      <c r="BA75" s="105" t="str">
        <f>IF(OR($B75=0,$B75=""),"",IF(AND($E$3="Nursery"),'Marks Entry Nursery'!AD74,IF(AND($E$3="LKG"),'Marks Entry LKG'!AD74,IF(AND($E$3="UKG"),'Marks Entry UKG'!AD74,""))))</f>
        <v/>
      </c>
      <c r="BB75" s="54" t="str">
        <f t="shared" si="84"/>
        <v/>
      </c>
      <c r="BC75" s="51">
        <f t="shared" si="85"/>
        <v>0</v>
      </c>
      <c r="BD75" s="105" t="str">
        <f>IF(OR($B75=0,$B75=""),"",IF(AND($E$3="Nursery"),'Marks Entry Nursery'!AE74,IF(AND($E$3="LKG"),'Marks Entry LKG'!AE74,IF(AND($E$3="UKG"),'Marks Entry UKG'!AE74,""))))</f>
        <v/>
      </c>
      <c r="BE75" s="105" t="str">
        <f>IF(OR($B75=0,$B75=""),"",IF(AND($E$3="Nursery"),'Marks Entry Nursery'!AF74,IF(AND($E$3="LKG"),'Marks Entry LKG'!AF74,IF(AND($E$3="UKG"),'Marks Entry UKG'!AF74,""))))</f>
        <v/>
      </c>
      <c r="BF75" s="55" t="str">
        <f t="shared" si="86"/>
        <v/>
      </c>
      <c r="BG75" s="51" t="str">
        <f t="shared" si="87"/>
        <v/>
      </c>
      <c r="BH75" s="89">
        <f t="shared" si="88"/>
        <v>0</v>
      </c>
      <c r="BI75" s="89" t="str">
        <f t="shared" si="89"/>
        <v/>
      </c>
      <c r="BJ75" s="89" t="str">
        <f t="shared" si="90"/>
        <v/>
      </c>
      <c r="BK75" s="89" t="str">
        <f t="shared" si="91"/>
        <v/>
      </c>
      <c r="BL75" s="89" t="str">
        <f t="shared" si="92"/>
        <v/>
      </c>
      <c r="BM75" s="93" t="str">
        <f t="shared" si="93"/>
        <v/>
      </c>
      <c r="BN75" s="105"/>
      <c r="BO75" s="105"/>
      <c r="BP75" s="105"/>
      <c r="BQ75" s="51"/>
      <c r="BR75" s="105" t="str">
        <f>IF(OR($B75=0,$B75=""),"",IF(AND($E$3="Nursery"),'Marks Entry Nursery'!AJ74,IF(AND($E$3="LKG"),'Marks Entry LKG'!AJ74,IF(AND($E$3="UKG"),'Marks Entry UKG'!AJ74,""))))</f>
        <v/>
      </c>
      <c r="BS75" s="105" t="str">
        <f>IF(OR($B75=0,$B75=""),"",IF(AND($E$3="Nursery"),'Marks Entry Nursery'!AK74,IF(AND($E$3="LKG"),'Marks Entry LKG'!AK74,IF(AND($E$3="UKG"),'Marks Entry UKG'!AK74,""))))</f>
        <v/>
      </c>
      <c r="BT75" s="54" t="str">
        <f t="shared" si="94"/>
        <v/>
      </c>
      <c r="BU75" s="51">
        <f t="shared" si="95"/>
        <v>0</v>
      </c>
      <c r="BV75" s="105" t="str">
        <f>IF(OR($B75=0,$B75=""),"",IF(AND($E$3="Nursery"),'Marks Entry Nursery'!AL74,IF(AND($E$3="LKG"),'Marks Entry LKG'!AL74,IF(AND($E$3="UKG"),'Marks Entry UKG'!AL74,""))))</f>
        <v/>
      </c>
      <c r="BW75" s="105" t="str">
        <f>IF(OR($B75=0,$B75=""),"",IF(AND($E$3="Nursery"),'Marks Entry Nursery'!AM74,IF(AND($E$3="LKG"),'Marks Entry LKG'!AM74,IF(AND($E$3="UKG"),'Marks Entry UKG'!AM74,""))))</f>
        <v/>
      </c>
      <c r="BX75" s="55" t="str">
        <f t="shared" si="96"/>
        <v/>
      </c>
      <c r="BY75" s="51" t="str">
        <f t="shared" si="97"/>
        <v/>
      </c>
      <c r="BZ75" s="89">
        <f t="shared" si="98"/>
        <v>0</v>
      </c>
      <c r="CA75" s="89" t="str">
        <f t="shared" si="99"/>
        <v/>
      </c>
      <c r="CB75" s="89" t="str">
        <f t="shared" si="100"/>
        <v/>
      </c>
      <c r="CC75" s="89" t="str">
        <f t="shared" si="101"/>
        <v/>
      </c>
      <c r="CD75" s="89" t="str">
        <f t="shared" si="102"/>
        <v/>
      </c>
      <c r="CE75" s="93" t="str">
        <f t="shared" si="103"/>
        <v/>
      </c>
      <c r="CF75" s="105" t="str">
        <f>IF(OR($B75=0,$B75=""),"",IF(AND($E$3="Nursery"),'Marks Entry Nursery'!AN74,IF(AND($E$3="LKG"),'Marks Entry LKG'!AN74,IF(AND($E$3="UKG"),'Marks Entry UKG'!AN74,""))))</f>
        <v/>
      </c>
      <c r="CG75" s="105" t="str">
        <f>IF(OR($B75=0,$B75=""),"",IF(AND($E$3="Nursery"),'Marks Entry Nursery'!AO74,IF(AND($E$3="LKG"),'Marks Entry LKG'!AO74,IF(AND($E$3="UKG"),'Marks Entry UKG'!AO74,""))))</f>
        <v/>
      </c>
      <c r="CH75" s="106" t="str">
        <f t="shared" si="104"/>
        <v/>
      </c>
      <c r="CI75" s="107">
        <f t="shared" si="105"/>
        <v>0</v>
      </c>
      <c r="CJ75" s="107" t="str">
        <f t="shared" si="106"/>
        <v/>
      </c>
      <c r="CK75" s="107" t="str">
        <f t="shared" si="107"/>
        <v/>
      </c>
      <c r="CL75" s="92" t="str">
        <f t="shared" si="108"/>
        <v/>
      </c>
      <c r="CM75" s="105" t="str">
        <f>IF(OR($B75=0,$B75=""),"",IF(AND($E$3="Nursery"),'Marks Entry Nursery'!AP74,IF(AND($E$3="LKG"),'Marks Entry LKG'!AP74,IF(AND($E$3="UKG"),'Marks Entry UKG'!AP74,""))))</f>
        <v/>
      </c>
      <c r="CN75" s="105" t="str">
        <f>IF(OR($B75=0,$B75=""),"",IF(AND($E$3="Nursery"),'Marks Entry Nursery'!AQ74,IF(AND($E$3="LKG"),'Marks Entry LKG'!AQ74,IF(AND($E$3="UKG"),'Marks Entry UKG'!AQ74,""))))</f>
        <v/>
      </c>
      <c r="CO75" s="106" t="str">
        <f t="shared" si="109"/>
        <v/>
      </c>
      <c r="CP75" s="107">
        <f t="shared" si="110"/>
        <v>0</v>
      </c>
      <c r="CQ75" s="107" t="str">
        <f t="shared" si="111"/>
        <v/>
      </c>
      <c r="CR75" s="107" t="str">
        <f t="shared" si="112"/>
        <v/>
      </c>
      <c r="CS75" s="92" t="str">
        <f t="shared" si="113"/>
        <v/>
      </c>
      <c r="CT75" s="105" t="str">
        <f>IF(OR($B75=0,$B75=""),"",IF(AND($E$3="Nursery"),'Marks Entry Nursery'!AR74,IF(AND($E$3="LKG"),'Marks Entry LKG'!AR74,IF(AND($E$3="UKG"),'Marks Entry UKG'!AR74,""))))</f>
        <v/>
      </c>
      <c r="CU75" s="105" t="str">
        <f>IF(OR($B75=0,$B75=""),"",IF(AND($E$3="Nursery"),'Marks Entry Nursery'!AS74,IF(AND($E$3="LKG"),'Marks Entry LKG'!AS74,IF(AND($E$3="UKG"),'Marks Entry UKG'!AS74,""))))</f>
        <v/>
      </c>
      <c r="CV75" s="106" t="str">
        <f t="shared" si="114"/>
        <v/>
      </c>
      <c r="CW75" s="107">
        <f t="shared" si="115"/>
        <v>0</v>
      </c>
      <c r="CX75" s="107" t="str">
        <f t="shared" si="116"/>
        <v/>
      </c>
      <c r="CY75" s="107" t="str">
        <f t="shared" si="117"/>
        <v/>
      </c>
      <c r="CZ75" s="92" t="str">
        <f t="shared" si="118"/>
        <v/>
      </c>
      <c r="DA75" s="105" t="str">
        <f>IF(OR($B75=0,$B75=""),"",IF(AND($E$3="Nursery"),'Marks Entry Nursery'!AT74,IF(AND($E$3="LKG"),'Marks Entry LKG'!AT74,IF(AND($E$3="UKG"),'Marks Entry UKG'!AT74,""))))</f>
        <v/>
      </c>
      <c r="DB75" s="105" t="str">
        <f>IF(OR($B75=0,$B75=""),"",IF(AND($E$3="Nursery"),'Marks Entry Nursery'!AU74,IF(AND($E$3="LKG"),'Marks Entry LKG'!AU74,IF(AND($E$3="UKG"),'Marks Entry UKG'!AU74,""))))</f>
        <v/>
      </c>
      <c r="DC75" s="356" t="str">
        <f t="shared" si="119"/>
        <v/>
      </c>
      <c r="DD75" s="93" t="str">
        <f t="shared" si="120"/>
        <v/>
      </c>
      <c r="DE75" s="105" t="str">
        <f>IF(OR($B75=0,$B75=""),"",IF(AND($E$3="Nursery"),'Marks Entry Nursery'!AV74,IF(AND($E$3="LKG"),'Marks Entry LKG'!AV74,IF(AND($E$3="UKG"),'Marks Entry UKG'!AV74,""))))</f>
        <v/>
      </c>
      <c r="DF75" s="105" t="str">
        <f>IF(OR($B75=0,$B75=""),"",IF(AND($E$3="Nursery"),'Marks Entry Nursery'!AW74,IF(AND($E$3="LKG"),'Marks Entry LKG'!AW74,IF(AND($E$3="UKG"),'Marks Entry UKG'!AW74,""))))</f>
        <v/>
      </c>
      <c r="DG75" s="356" t="str">
        <f t="shared" si="121"/>
        <v/>
      </c>
      <c r="DH75" s="93" t="str">
        <f t="shared" si="122"/>
        <v/>
      </c>
      <c r="DI75" s="63" t="str">
        <f t="shared" si="123"/>
        <v/>
      </c>
      <c r="DJ75" s="358" t="str">
        <f t="shared" si="124"/>
        <v/>
      </c>
      <c r="DK75" s="67" t="str">
        <f t="shared" si="125"/>
        <v/>
      </c>
      <c r="DL75" s="68" t="str">
        <f t="shared" si="126"/>
        <v/>
      </c>
      <c r="DM75" s="386" t="str">
        <f>IFERROR(IF(B75="NSO","NSO",IF(OR(D75="",G75="",F75="",B75="",DI75=0),"",IF('Master sheet'!$D$14="Hindi","कक्षोंन्नति","Promoted"))),"")</f>
        <v/>
      </c>
      <c r="DN75" s="42" t="str">
        <f>IF(OR(B75=0,B75=""),"",IF(AND($E$3="Nursery"),'Marks Entry Nursery'!AX74,IF(AND($E$3="LKG"),'Marks Entry LKG'!AX74,IF(AND($E$3="UKG"),'Marks Entry UKG'!AX74,""))))</f>
        <v/>
      </c>
      <c r="DO75" s="42" t="str">
        <f>IF(OR(B75=0,B75=""),"",IF(AND($E$3="Nursery"),'Marks Entry Nursery'!AY74,IF(AND($E$3="LKG"),'Marks Entry LKG'!AY74,IF(AND($E$3="UKG"),'Marks Entry UKG'!AY74,""))))</f>
        <v/>
      </c>
      <c r="DP75" s="213" t="str">
        <f t="shared" si="127"/>
        <v/>
      </c>
      <c r="DQ75" s="43"/>
      <c r="DX75" s="44">
        <f>IF(AND($E$3="Nursery"),'Marks Entry Nursery'!I74,IF(AND($E$3="LKG"),'Marks Entry LKG'!I74,IF(AND($E$3="UKG"),'Marks Entry UKG'!I74,"")))</f>
        <v>0</v>
      </c>
    </row>
    <row r="76" spans="1:128" ht="18.95" customHeight="1">
      <c r="A76" s="56">
        <v>69</v>
      </c>
      <c r="B76" s="260" t="str">
        <f>IF(OR(DX76=0,DX76=""),"",IF(AND($E$3="Nursery"),'Marks Entry Nursery'!I75,IF(AND($E$3="LKG"),'Marks Entry LKG'!I75,IF(AND($E$3="UKG"),'Marks Entry UKG'!I75,""))))</f>
        <v/>
      </c>
      <c r="C76" s="57" t="str">
        <f>IF(OR($B76=0,$B76=""),"",IF(AND($E$3="Nursery"),'Marks Entry Nursery'!B75,IF(AND($E$3="LKG"),'Marks Entry LKG'!B75,IF(AND($E$3="UKG"),'Marks Entry UKG'!B75,""))))</f>
        <v/>
      </c>
      <c r="D76" s="57" t="str">
        <f>IF(OR($B76=0,$B76=""),"",IF(AND($E$3="Nursery"),'Marks Entry Nursery'!C75,IF(AND($E$3="LKG"),'Marks Entry LKG'!C75,IF(AND($E$3="UKG"),'Marks Entry UKG'!C75,""))))</f>
        <v/>
      </c>
      <c r="E76" s="401" t="str">
        <f>IF(OR(B76=0,B76=""),"",IF(AND($E$3="Nursery"),'Marks Entry Nursery'!E75,IF(AND($E$3="LKG"),'Marks Entry LKG'!E75,IF(AND($E$3="UKG"),'Marks Entry UKG'!E75,""))))</f>
        <v/>
      </c>
      <c r="F76" s="259" t="str">
        <f>IF(OR(B76=0,B76=""),"",IF(AND($E$3="Nursery"),'Marks Entry Nursery'!D75,IF(AND($E$3="LKG"),'Marks Entry LKG'!D75,IF(AND($E$3="UKG"),'Marks Entry UKG'!D75,""))))</f>
        <v/>
      </c>
      <c r="G76" s="406" t="str">
        <f>IF(OR($B76=0,$B76=""),"",IF(AND($E$3="Nursery"),'Marks Entry Nursery'!F75,IF(AND($E$3="LKG"),'Marks Entry LKG'!F75,IF(AND($E$3="UKG"),'Marks Entry UKG'!F75,""))))</f>
        <v/>
      </c>
      <c r="H76" s="406" t="str">
        <f>IF(OR($B76=0,$B76=""),"",IF(AND($E$3="Nursery"),'Marks Entry Nursery'!G75,IF(AND($E$3="LKG"),'Marks Entry LKG'!G75,IF(AND($E$3="UKG"),'Marks Entry UKG'!G75,""))))</f>
        <v/>
      </c>
      <c r="I76" s="406" t="str">
        <f>IF(OR($B76=0,$B76=""),"",IF(AND($E$3="Nursery"),'Marks Entry Nursery'!H75,IF(AND($E$3="LKG"),'Marks Entry LKG'!H75,IF(AND($E$3="UKG"),'Marks Entry UKG'!H75,""))))</f>
        <v/>
      </c>
      <c r="J76" s="228" t="str">
        <f>IF(OR($B76=0,$B76=""),"",IF(AND($E$3="Nursery"),'Marks Entry Nursery'!J75,IF(AND($E$3="LKG"),'Marks Entry LKG'!J75,IF(AND($E$3="UKG"),'Marks Entry UKG'!J75,""))))</f>
        <v/>
      </c>
      <c r="K76" s="228" t="str">
        <f>IF(OR($B76=0,$B76=""),"",IF(AND($E$3="Nursery"),'Marks Entry Nursery'!K75,IF(AND($E$3="LKG"),'Marks Entry LKG'!K75,IF(AND($E$3="UKG"),'Marks Entry UKG'!K75,""))))</f>
        <v/>
      </c>
      <c r="L76" s="105"/>
      <c r="M76" s="105"/>
      <c r="N76" s="105"/>
      <c r="O76" s="51"/>
      <c r="P76" s="105" t="str">
        <f>IF(OR($B76=0,$B76=""),"",IF(AND($E$3="Nursery"),'Marks Entry Nursery'!O75,IF(AND($E$3="LKG"),'Marks Entry LKG'!O75,IF(AND($E$3="UKG"),'Marks Entry UKG'!O75,""))))</f>
        <v/>
      </c>
      <c r="Q76" s="105" t="str">
        <f>IF(OR($B76=0,$B76=""),"",IF(AND($E$3="Nursery"),'Marks Entry Nursery'!P75,IF(AND($E$3="LKG"),'Marks Entry LKG'!P75,IF(AND($E$3="UKG"),'Marks Entry UKG'!P75,""))))</f>
        <v/>
      </c>
      <c r="R76" s="54" t="str">
        <f t="shared" si="64"/>
        <v/>
      </c>
      <c r="S76" s="51">
        <f t="shared" si="65"/>
        <v>0</v>
      </c>
      <c r="T76" s="105" t="str">
        <f>IF(OR($B76=0,$B76=""),"",IF(AND($E$3="Nursery"),'Marks Entry Nursery'!Q75,IF(AND($E$3="LKG"),'Marks Entry LKG'!Q75,IF(AND($E$3="UKG"),'Marks Entry UKG'!Q75,""))))</f>
        <v/>
      </c>
      <c r="U76" s="105" t="str">
        <f>IF(OR($B76=0,$B76=""),"",IF(AND($E$3="Nursery"),'Marks Entry Nursery'!R75,IF(AND($E$3="LKG"),'Marks Entry LKG'!R75,IF(AND($E$3="UKG"),'Marks Entry UKG'!R75,""))))</f>
        <v/>
      </c>
      <c r="V76" s="55" t="str">
        <f t="shared" si="66"/>
        <v/>
      </c>
      <c r="W76" s="51" t="str">
        <f t="shared" si="67"/>
        <v/>
      </c>
      <c r="X76" s="89">
        <f t="shared" si="68"/>
        <v>0</v>
      </c>
      <c r="Y76" s="89" t="str">
        <f t="shared" si="69"/>
        <v/>
      </c>
      <c r="Z76" s="89" t="str">
        <f t="shared" si="70"/>
        <v/>
      </c>
      <c r="AA76" s="89" t="str">
        <f t="shared" si="71"/>
        <v/>
      </c>
      <c r="AB76" s="89" t="str">
        <f t="shared" si="72"/>
        <v/>
      </c>
      <c r="AC76" s="93" t="str">
        <f t="shared" si="73"/>
        <v/>
      </c>
      <c r="AD76" s="105"/>
      <c r="AE76" s="105"/>
      <c r="AF76" s="105"/>
      <c r="AG76" s="51"/>
      <c r="AH76" s="105" t="str">
        <f>IF(OR($B76=0,$B76=""),"",IF(AND($E$3="Nursery"),'Marks Entry Nursery'!V75,IF(AND($E$3="LKG"),'Marks Entry LKG'!V75,IF(AND($E$3="UKG"),'Marks Entry UKG'!V75,""))))</f>
        <v/>
      </c>
      <c r="AI76" s="105" t="str">
        <f>IF(OR($B76=0,$B76=""),"",IF(AND($E$3="Nursery"),'Marks Entry Nursery'!W75,IF(AND($E$3="LKG"),'Marks Entry LKG'!W75,IF(AND($E$3="UKG"),'Marks Entry UKG'!W75,""))))</f>
        <v/>
      </c>
      <c r="AJ76" s="54" t="str">
        <f t="shared" si="74"/>
        <v/>
      </c>
      <c r="AK76" s="51">
        <f t="shared" si="75"/>
        <v>0</v>
      </c>
      <c r="AL76" s="105" t="str">
        <f>IF(OR($B76=0,$B76=""),"",IF(AND($E$3="Nursery"),'Marks Entry Nursery'!X75,IF(AND($E$3="LKG"),'Marks Entry LKG'!X75,IF(AND($E$3="UKG"),'Marks Entry UKG'!X75,""))))</f>
        <v/>
      </c>
      <c r="AM76" s="105" t="str">
        <f>IF(OR($B76=0,$B76=""),"",IF(AND($E$3="Nursery"),'Marks Entry Nursery'!Y75,IF(AND($E$3="LKG"),'Marks Entry LKG'!Y75,IF(AND($E$3="UKG"),'Marks Entry UKG'!Y75,""))))</f>
        <v/>
      </c>
      <c r="AN76" s="55" t="str">
        <f t="shared" si="76"/>
        <v/>
      </c>
      <c r="AO76" s="51" t="str">
        <f t="shared" si="77"/>
        <v/>
      </c>
      <c r="AP76" s="89">
        <f t="shared" si="78"/>
        <v>0</v>
      </c>
      <c r="AQ76" s="89" t="str">
        <f t="shared" si="79"/>
        <v/>
      </c>
      <c r="AR76" s="89" t="str">
        <f t="shared" si="80"/>
        <v/>
      </c>
      <c r="AS76" s="89" t="str">
        <f t="shared" si="81"/>
        <v/>
      </c>
      <c r="AT76" s="89" t="str">
        <f t="shared" si="82"/>
        <v/>
      </c>
      <c r="AU76" s="93" t="str">
        <f t="shared" si="83"/>
        <v/>
      </c>
      <c r="AV76" s="105"/>
      <c r="AW76" s="105"/>
      <c r="AX76" s="105"/>
      <c r="AY76" s="51"/>
      <c r="AZ76" s="105" t="str">
        <f>IF(OR($B76=0,$B76=""),"",IF(AND($E$3="Nursery"),'Marks Entry Nursery'!AC75,IF(AND($E$3="LKG"),'Marks Entry LKG'!AC75,IF(AND($E$3="UKG"),'Marks Entry UKG'!AC75,""))))</f>
        <v/>
      </c>
      <c r="BA76" s="105" t="str">
        <f>IF(OR($B76=0,$B76=""),"",IF(AND($E$3="Nursery"),'Marks Entry Nursery'!AD75,IF(AND($E$3="LKG"),'Marks Entry LKG'!AD75,IF(AND($E$3="UKG"),'Marks Entry UKG'!AD75,""))))</f>
        <v/>
      </c>
      <c r="BB76" s="54" t="str">
        <f t="shared" si="84"/>
        <v/>
      </c>
      <c r="BC76" s="51">
        <f t="shared" si="85"/>
        <v>0</v>
      </c>
      <c r="BD76" s="105" t="str">
        <f>IF(OR($B76=0,$B76=""),"",IF(AND($E$3="Nursery"),'Marks Entry Nursery'!AE75,IF(AND($E$3="LKG"),'Marks Entry LKG'!AE75,IF(AND($E$3="UKG"),'Marks Entry UKG'!AE75,""))))</f>
        <v/>
      </c>
      <c r="BE76" s="105" t="str">
        <f>IF(OR($B76=0,$B76=""),"",IF(AND($E$3="Nursery"),'Marks Entry Nursery'!AF75,IF(AND($E$3="LKG"),'Marks Entry LKG'!AF75,IF(AND($E$3="UKG"),'Marks Entry UKG'!AF75,""))))</f>
        <v/>
      </c>
      <c r="BF76" s="55" t="str">
        <f t="shared" si="86"/>
        <v/>
      </c>
      <c r="BG76" s="51" t="str">
        <f t="shared" si="87"/>
        <v/>
      </c>
      <c r="BH76" s="89">
        <f t="shared" si="88"/>
        <v>0</v>
      </c>
      <c r="BI76" s="89" t="str">
        <f t="shared" si="89"/>
        <v/>
      </c>
      <c r="BJ76" s="89" t="str">
        <f t="shared" si="90"/>
        <v/>
      </c>
      <c r="BK76" s="89" t="str">
        <f t="shared" si="91"/>
        <v/>
      </c>
      <c r="BL76" s="89" t="str">
        <f t="shared" si="92"/>
        <v/>
      </c>
      <c r="BM76" s="93" t="str">
        <f t="shared" si="93"/>
        <v/>
      </c>
      <c r="BN76" s="105"/>
      <c r="BO76" s="105"/>
      <c r="BP76" s="105"/>
      <c r="BQ76" s="51"/>
      <c r="BR76" s="105" t="str">
        <f>IF(OR($B76=0,$B76=""),"",IF(AND($E$3="Nursery"),'Marks Entry Nursery'!AJ75,IF(AND($E$3="LKG"),'Marks Entry LKG'!AJ75,IF(AND($E$3="UKG"),'Marks Entry UKG'!AJ75,""))))</f>
        <v/>
      </c>
      <c r="BS76" s="105" t="str">
        <f>IF(OR($B76=0,$B76=""),"",IF(AND($E$3="Nursery"),'Marks Entry Nursery'!AK75,IF(AND($E$3="LKG"),'Marks Entry LKG'!AK75,IF(AND($E$3="UKG"),'Marks Entry UKG'!AK75,""))))</f>
        <v/>
      </c>
      <c r="BT76" s="54" t="str">
        <f t="shared" si="94"/>
        <v/>
      </c>
      <c r="BU76" s="51">
        <f t="shared" si="95"/>
        <v>0</v>
      </c>
      <c r="BV76" s="105" t="str">
        <f>IF(OR($B76=0,$B76=""),"",IF(AND($E$3="Nursery"),'Marks Entry Nursery'!AL75,IF(AND($E$3="LKG"),'Marks Entry LKG'!AL75,IF(AND($E$3="UKG"),'Marks Entry UKG'!AL75,""))))</f>
        <v/>
      </c>
      <c r="BW76" s="105" t="str">
        <f>IF(OR($B76=0,$B76=""),"",IF(AND($E$3="Nursery"),'Marks Entry Nursery'!AM75,IF(AND($E$3="LKG"),'Marks Entry LKG'!AM75,IF(AND($E$3="UKG"),'Marks Entry UKG'!AM75,""))))</f>
        <v/>
      </c>
      <c r="BX76" s="55" t="str">
        <f t="shared" si="96"/>
        <v/>
      </c>
      <c r="BY76" s="51" t="str">
        <f t="shared" si="97"/>
        <v/>
      </c>
      <c r="BZ76" s="89">
        <f t="shared" si="98"/>
        <v>0</v>
      </c>
      <c r="CA76" s="89" t="str">
        <f t="shared" si="99"/>
        <v/>
      </c>
      <c r="CB76" s="89" t="str">
        <f t="shared" si="100"/>
        <v/>
      </c>
      <c r="CC76" s="89" t="str">
        <f t="shared" si="101"/>
        <v/>
      </c>
      <c r="CD76" s="89" t="str">
        <f t="shared" si="102"/>
        <v/>
      </c>
      <c r="CE76" s="93" t="str">
        <f t="shared" si="103"/>
        <v/>
      </c>
      <c r="CF76" s="105" t="str">
        <f>IF(OR($B76=0,$B76=""),"",IF(AND($E$3="Nursery"),'Marks Entry Nursery'!AN75,IF(AND($E$3="LKG"),'Marks Entry LKG'!AN75,IF(AND($E$3="UKG"),'Marks Entry UKG'!AN75,""))))</f>
        <v/>
      </c>
      <c r="CG76" s="105" t="str">
        <f>IF(OR($B76=0,$B76=""),"",IF(AND($E$3="Nursery"),'Marks Entry Nursery'!AO75,IF(AND($E$3="LKG"),'Marks Entry LKG'!AO75,IF(AND($E$3="UKG"),'Marks Entry UKG'!AO75,""))))</f>
        <v/>
      </c>
      <c r="CH76" s="106" t="str">
        <f t="shared" si="104"/>
        <v/>
      </c>
      <c r="CI76" s="107">
        <f t="shared" si="105"/>
        <v>0</v>
      </c>
      <c r="CJ76" s="107" t="str">
        <f t="shared" si="106"/>
        <v/>
      </c>
      <c r="CK76" s="107" t="str">
        <f t="shared" si="107"/>
        <v/>
      </c>
      <c r="CL76" s="92" t="str">
        <f t="shared" si="108"/>
        <v/>
      </c>
      <c r="CM76" s="105" t="str">
        <f>IF(OR($B76=0,$B76=""),"",IF(AND($E$3="Nursery"),'Marks Entry Nursery'!AP75,IF(AND($E$3="LKG"),'Marks Entry LKG'!AP75,IF(AND($E$3="UKG"),'Marks Entry UKG'!AP75,""))))</f>
        <v/>
      </c>
      <c r="CN76" s="105" t="str">
        <f>IF(OR($B76=0,$B76=""),"",IF(AND($E$3="Nursery"),'Marks Entry Nursery'!AQ75,IF(AND($E$3="LKG"),'Marks Entry LKG'!AQ75,IF(AND($E$3="UKG"),'Marks Entry UKG'!AQ75,""))))</f>
        <v/>
      </c>
      <c r="CO76" s="106" t="str">
        <f t="shared" si="109"/>
        <v/>
      </c>
      <c r="CP76" s="107">
        <f t="shared" si="110"/>
        <v>0</v>
      </c>
      <c r="CQ76" s="107" t="str">
        <f t="shared" si="111"/>
        <v/>
      </c>
      <c r="CR76" s="107" t="str">
        <f t="shared" si="112"/>
        <v/>
      </c>
      <c r="CS76" s="92" t="str">
        <f t="shared" si="113"/>
        <v/>
      </c>
      <c r="CT76" s="105" t="str">
        <f>IF(OR($B76=0,$B76=""),"",IF(AND($E$3="Nursery"),'Marks Entry Nursery'!AR75,IF(AND($E$3="LKG"),'Marks Entry LKG'!AR75,IF(AND($E$3="UKG"),'Marks Entry UKG'!AR75,""))))</f>
        <v/>
      </c>
      <c r="CU76" s="105" t="str">
        <f>IF(OR($B76=0,$B76=""),"",IF(AND($E$3="Nursery"),'Marks Entry Nursery'!AS75,IF(AND($E$3="LKG"),'Marks Entry LKG'!AS75,IF(AND($E$3="UKG"),'Marks Entry UKG'!AS75,""))))</f>
        <v/>
      </c>
      <c r="CV76" s="106" t="str">
        <f t="shared" si="114"/>
        <v/>
      </c>
      <c r="CW76" s="107">
        <f t="shared" si="115"/>
        <v>0</v>
      </c>
      <c r="CX76" s="107" t="str">
        <f t="shared" si="116"/>
        <v/>
      </c>
      <c r="CY76" s="107" t="str">
        <f t="shared" si="117"/>
        <v/>
      </c>
      <c r="CZ76" s="92" t="str">
        <f t="shared" si="118"/>
        <v/>
      </c>
      <c r="DA76" s="105" t="str">
        <f>IF(OR($B76=0,$B76=""),"",IF(AND($E$3="Nursery"),'Marks Entry Nursery'!AT75,IF(AND($E$3="LKG"),'Marks Entry LKG'!AT75,IF(AND($E$3="UKG"),'Marks Entry UKG'!AT75,""))))</f>
        <v/>
      </c>
      <c r="DB76" s="105" t="str">
        <f>IF(OR($B76=0,$B76=""),"",IF(AND($E$3="Nursery"),'Marks Entry Nursery'!AU75,IF(AND($E$3="LKG"),'Marks Entry LKG'!AU75,IF(AND($E$3="UKG"),'Marks Entry UKG'!AU75,""))))</f>
        <v/>
      </c>
      <c r="DC76" s="356" t="str">
        <f t="shared" si="119"/>
        <v/>
      </c>
      <c r="DD76" s="93" t="str">
        <f t="shared" si="120"/>
        <v/>
      </c>
      <c r="DE76" s="105" t="str">
        <f>IF(OR($B76=0,$B76=""),"",IF(AND($E$3="Nursery"),'Marks Entry Nursery'!AV75,IF(AND($E$3="LKG"),'Marks Entry LKG'!AV75,IF(AND($E$3="UKG"),'Marks Entry UKG'!AV75,""))))</f>
        <v/>
      </c>
      <c r="DF76" s="105" t="str">
        <f>IF(OR($B76=0,$B76=""),"",IF(AND($E$3="Nursery"),'Marks Entry Nursery'!AW75,IF(AND($E$3="LKG"),'Marks Entry LKG'!AW75,IF(AND($E$3="UKG"),'Marks Entry UKG'!AW75,""))))</f>
        <v/>
      </c>
      <c r="DG76" s="356" t="str">
        <f t="shared" si="121"/>
        <v/>
      </c>
      <c r="DH76" s="93" t="str">
        <f t="shared" si="122"/>
        <v/>
      </c>
      <c r="DI76" s="63" t="str">
        <f t="shared" si="123"/>
        <v/>
      </c>
      <c r="DJ76" s="358" t="str">
        <f t="shared" si="124"/>
        <v/>
      </c>
      <c r="DK76" s="67" t="str">
        <f t="shared" si="125"/>
        <v/>
      </c>
      <c r="DL76" s="68" t="str">
        <f t="shared" si="126"/>
        <v/>
      </c>
      <c r="DM76" s="386" t="str">
        <f>IFERROR(IF(B76="NSO","NSO",IF(OR(D76="",G76="",F76="",B76="",DI76=0),"",IF('Master sheet'!$D$14="Hindi","कक्षोंन्नति","Promoted"))),"")</f>
        <v/>
      </c>
      <c r="DN76" s="42" t="str">
        <f>IF(OR(B76=0,B76=""),"",IF(AND($E$3="Nursery"),'Marks Entry Nursery'!AX75,IF(AND($E$3="LKG"),'Marks Entry LKG'!AX75,IF(AND($E$3="UKG"),'Marks Entry UKG'!AX75,""))))</f>
        <v/>
      </c>
      <c r="DO76" s="42" t="str">
        <f>IF(OR(B76=0,B76=""),"",IF(AND($E$3="Nursery"),'Marks Entry Nursery'!AY75,IF(AND($E$3="LKG"),'Marks Entry LKG'!AY75,IF(AND($E$3="UKG"),'Marks Entry UKG'!AY75,""))))</f>
        <v/>
      </c>
      <c r="DP76" s="213" t="str">
        <f t="shared" si="127"/>
        <v/>
      </c>
      <c r="DQ76" s="43"/>
      <c r="DX76" s="44">
        <f>IF(AND($E$3="Nursery"),'Marks Entry Nursery'!I75,IF(AND($E$3="LKG"),'Marks Entry LKG'!I75,IF(AND($E$3="UKG"),'Marks Entry UKG'!I75,"")))</f>
        <v>0</v>
      </c>
    </row>
    <row r="77" spans="1:128" ht="18.95" customHeight="1">
      <c r="A77" s="56">
        <v>70</v>
      </c>
      <c r="B77" s="260" t="str">
        <f>IF(OR(DX77=0,DX77=""),"",IF(AND($E$3="Nursery"),'Marks Entry Nursery'!I76,IF(AND($E$3="LKG"),'Marks Entry LKG'!I76,IF(AND($E$3="UKG"),'Marks Entry UKG'!I76,""))))</f>
        <v/>
      </c>
      <c r="C77" s="57" t="str">
        <f>IF(OR($B77=0,$B77=""),"",IF(AND($E$3="Nursery"),'Marks Entry Nursery'!B76,IF(AND($E$3="LKG"),'Marks Entry LKG'!B76,IF(AND($E$3="UKG"),'Marks Entry UKG'!B76,""))))</f>
        <v/>
      </c>
      <c r="D77" s="57" t="str">
        <f>IF(OR($B77=0,$B77=""),"",IF(AND($E$3="Nursery"),'Marks Entry Nursery'!C76,IF(AND($E$3="LKG"),'Marks Entry LKG'!C76,IF(AND($E$3="UKG"),'Marks Entry UKG'!C76,""))))</f>
        <v/>
      </c>
      <c r="E77" s="401" t="str">
        <f>IF(OR(B77=0,B77=""),"",IF(AND($E$3="Nursery"),'Marks Entry Nursery'!E76,IF(AND($E$3="LKG"),'Marks Entry LKG'!E76,IF(AND($E$3="UKG"),'Marks Entry UKG'!E76,""))))</f>
        <v/>
      </c>
      <c r="F77" s="259" t="str">
        <f>IF(OR(B77=0,B77=""),"",IF(AND($E$3="Nursery"),'Marks Entry Nursery'!D76,IF(AND($E$3="LKG"),'Marks Entry LKG'!D76,IF(AND($E$3="UKG"),'Marks Entry UKG'!D76,""))))</f>
        <v/>
      </c>
      <c r="G77" s="406" t="str">
        <f>IF(OR($B77=0,$B77=""),"",IF(AND($E$3="Nursery"),'Marks Entry Nursery'!F76,IF(AND($E$3="LKG"),'Marks Entry LKG'!F76,IF(AND($E$3="UKG"),'Marks Entry UKG'!F76,""))))</f>
        <v/>
      </c>
      <c r="H77" s="406" t="str">
        <f>IF(OR($B77=0,$B77=""),"",IF(AND($E$3="Nursery"),'Marks Entry Nursery'!G76,IF(AND($E$3="LKG"),'Marks Entry LKG'!G76,IF(AND($E$3="UKG"),'Marks Entry UKG'!G76,""))))</f>
        <v/>
      </c>
      <c r="I77" s="406" t="str">
        <f>IF(OR($B77=0,$B77=""),"",IF(AND($E$3="Nursery"),'Marks Entry Nursery'!H76,IF(AND($E$3="LKG"),'Marks Entry LKG'!H76,IF(AND($E$3="UKG"),'Marks Entry UKG'!H76,""))))</f>
        <v/>
      </c>
      <c r="J77" s="228" t="str">
        <f>IF(OR($B77=0,$B77=""),"",IF(AND($E$3="Nursery"),'Marks Entry Nursery'!J76,IF(AND($E$3="LKG"),'Marks Entry LKG'!J76,IF(AND($E$3="UKG"),'Marks Entry UKG'!J76,""))))</f>
        <v/>
      </c>
      <c r="K77" s="228" t="str">
        <f>IF(OR($B77=0,$B77=""),"",IF(AND($E$3="Nursery"),'Marks Entry Nursery'!K76,IF(AND($E$3="LKG"),'Marks Entry LKG'!K76,IF(AND($E$3="UKG"),'Marks Entry UKG'!K76,""))))</f>
        <v/>
      </c>
      <c r="L77" s="105"/>
      <c r="M77" s="105"/>
      <c r="N77" s="105"/>
      <c r="O77" s="51"/>
      <c r="P77" s="105" t="str">
        <f>IF(OR($B77=0,$B77=""),"",IF(AND($E$3="Nursery"),'Marks Entry Nursery'!O76,IF(AND($E$3="LKG"),'Marks Entry LKG'!O76,IF(AND($E$3="UKG"),'Marks Entry UKG'!O76,""))))</f>
        <v/>
      </c>
      <c r="Q77" s="105" t="str">
        <f>IF(OR($B77=0,$B77=""),"",IF(AND($E$3="Nursery"),'Marks Entry Nursery'!P76,IF(AND($E$3="LKG"),'Marks Entry LKG'!P76,IF(AND($E$3="UKG"),'Marks Entry UKG'!P76,""))))</f>
        <v/>
      </c>
      <c r="R77" s="54" t="str">
        <f t="shared" si="64"/>
        <v/>
      </c>
      <c r="S77" s="51">
        <f t="shared" si="65"/>
        <v>0</v>
      </c>
      <c r="T77" s="105" t="str">
        <f>IF(OR($B77=0,$B77=""),"",IF(AND($E$3="Nursery"),'Marks Entry Nursery'!Q76,IF(AND($E$3="LKG"),'Marks Entry LKG'!Q76,IF(AND($E$3="UKG"),'Marks Entry UKG'!Q76,""))))</f>
        <v/>
      </c>
      <c r="U77" s="105" t="str">
        <f>IF(OR($B77=0,$B77=""),"",IF(AND($E$3="Nursery"),'Marks Entry Nursery'!R76,IF(AND($E$3="LKG"),'Marks Entry LKG'!R76,IF(AND($E$3="UKG"),'Marks Entry UKG'!R76,""))))</f>
        <v/>
      </c>
      <c r="V77" s="55" t="str">
        <f t="shared" si="66"/>
        <v/>
      </c>
      <c r="W77" s="51" t="str">
        <f t="shared" si="67"/>
        <v/>
      </c>
      <c r="X77" s="89">
        <f t="shared" si="68"/>
        <v>0</v>
      </c>
      <c r="Y77" s="89" t="str">
        <f t="shared" si="69"/>
        <v/>
      </c>
      <c r="Z77" s="89" t="str">
        <f t="shared" si="70"/>
        <v/>
      </c>
      <c r="AA77" s="89" t="str">
        <f t="shared" si="71"/>
        <v/>
      </c>
      <c r="AB77" s="89" t="str">
        <f t="shared" si="72"/>
        <v/>
      </c>
      <c r="AC77" s="93" t="str">
        <f t="shared" si="73"/>
        <v/>
      </c>
      <c r="AD77" s="105"/>
      <c r="AE77" s="105"/>
      <c r="AF77" s="105"/>
      <c r="AG77" s="51"/>
      <c r="AH77" s="105" t="str">
        <f>IF(OR($B77=0,$B77=""),"",IF(AND($E$3="Nursery"),'Marks Entry Nursery'!V76,IF(AND($E$3="LKG"),'Marks Entry LKG'!V76,IF(AND($E$3="UKG"),'Marks Entry UKG'!V76,""))))</f>
        <v/>
      </c>
      <c r="AI77" s="105" t="str">
        <f>IF(OR($B77=0,$B77=""),"",IF(AND($E$3="Nursery"),'Marks Entry Nursery'!W76,IF(AND($E$3="LKG"),'Marks Entry LKG'!W76,IF(AND($E$3="UKG"),'Marks Entry UKG'!W76,""))))</f>
        <v/>
      </c>
      <c r="AJ77" s="54" t="str">
        <f t="shared" si="74"/>
        <v/>
      </c>
      <c r="AK77" s="51">
        <f t="shared" si="75"/>
        <v>0</v>
      </c>
      <c r="AL77" s="105" t="str">
        <f>IF(OR($B77=0,$B77=""),"",IF(AND($E$3="Nursery"),'Marks Entry Nursery'!X76,IF(AND($E$3="LKG"),'Marks Entry LKG'!X76,IF(AND($E$3="UKG"),'Marks Entry UKG'!X76,""))))</f>
        <v/>
      </c>
      <c r="AM77" s="105" t="str">
        <f>IF(OR($B77=0,$B77=""),"",IF(AND($E$3="Nursery"),'Marks Entry Nursery'!Y76,IF(AND($E$3="LKG"),'Marks Entry LKG'!Y76,IF(AND($E$3="UKG"),'Marks Entry UKG'!Y76,""))))</f>
        <v/>
      </c>
      <c r="AN77" s="55" t="str">
        <f t="shared" si="76"/>
        <v/>
      </c>
      <c r="AO77" s="51" t="str">
        <f t="shared" si="77"/>
        <v/>
      </c>
      <c r="AP77" s="89">
        <f t="shared" si="78"/>
        <v>0</v>
      </c>
      <c r="AQ77" s="89" t="str">
        <f t="shared" si="79"/>
        <v/>
      </c>
      <c r="AR77" s="89" t="str">
        <f t="shared" si="80"/>
        <v/>
      </c>
      <c r="AS77" s="89" t="str">
        <f t="shared" si="81"/>
        <v/>
      </c>
      <c r="AT77" s="89" t="str">
        <f t="shared" si="82"/>
        <v/>
      </c>
      <c r="AU77" s="93" t="str">
        <f t="shared" si="83"/>
        <v/>
      </c>
      <c r="AV77" s="105"/>
      <c r="AW77" s="105"/>
      <c r="AX77" s="105"/>
      <c r="AY77" s="51"/>
      <c r="AZ77" s="105" t="str">
        <f>IF(OR($B77=0,$B77=""),"",IF(AND($E$3="Nursery"),'Marks Entry Nursery'!AC76,IF(AND($E$3="LKG"),'Marks Entry LKG'!AC76,IF(AND($E$3="UKG"),'Marks Entry UKG'!AC76,""))))</f>
        <v/>
      </c>
      <c r="BA77" s="105" t="str">
        <f>IF(OR($B77=0,$B77=""),"",IF(AND($E$3="Nursery"),'Marks Entry Nursery'!AD76,IF(AND($E$3="LKG"),'Marks Entry LKG'!AD76,IF(AND($E$3="UKG"),'Marks Entry UKG'!AD76,""))))</f>
        <v/>
      </c>
      <c r="BB77" s="54" t="str">
        <f t="shared" si="84"/>
        <v/>
      </c>
      <c r="BC77" s="51">
        <f t="shared" si="85"/>
        <v>0</v>
      </c>
      <c r="BD77" s="105" t="str">
        <f>IF(OR($B77=0,$B77=""),"",IF(AND($E$3="Nursery"),'Marks Entry Nursery'!AE76,IF(AND($E$3="LKG"),'Marks Entry LKG'!AE76,IF(AND($E$3="UKG"),'Marks Entry UKG'!AE76,""))))</f>
        <v/>
      </c>
      <c r="BE77" s="105" t="str">
        <f>IF(OR($B77=0,$B77=""),"",IF(AND($E$3="Nursery"),'Marks Entry Nursery'!AF76,IF(AND($E$3="LKG"),'Marks Entry LKG'!AF76,IF(AND($E$3="UKG"),'Marks Entry UKG'!AF76,""))))</f>
        <v/>
      </c>
      <c r="BF77" s="55" t="str">
        <f t="shared" si="86"/>
        <v/>
      </c>
      <c r="BG77" s="51" t="str">
        <f t="shared" si="87"/>
        <v/>
      </c>
      <c r="BH77" s="89">
        <f t="shared" si="88"/>
        <v>0</v>
      </c>
      <c r="BI77" s="89" t="str">
        <f t="shared" si="89"/>
        <v/>
      </c>
      <c r="BJ77" s="89" t="str">
        <f t="shared" si="90"/>
        <v/>
      </c>
      <c r="BK77" s="89" t="str">
        <f t="shared" si="91"/>
        <v/>
      </c>
      <c r="BL77" s="89" t="str">
        <f t="shared" si="92"/>
        <v/>
      </c>
      <c r="BM77" s="93" t="str">
        <f t="shared" si="93"/>
        <v/>
      </c>
      <c r="BN77" s="105"/>
      <c r="BO77" s="105"/>
      <c r="BP77" s="105"/>
      <c r="BQ77" s="51"/>
      <c r="BR77" s="105" t="str">
        <f>IF(OR($B77=0,$B77=""),"",IF(AND($E$3="Nursery"),'Marks Entry Nursery'!AJ76,IF(AND($E$3="LKG"),'Marks Entry LKG'!AJ76,IF(AND($E$3="UKG"),'Marks Entry UKG'!AJ76,""))))</f>
        <v/>
      </c>
      <c r="BS77" s="105" t="str">
        <f>IF(OR($B77=0,$B77=""),"",IF(AND($E$3="Nursery"),'Marks Entry Nursery'!AK76,IF(AND($E$3="LKG"),'Marks Entry LKG'!AK76,IF(AND($E$3="UKG"),'Marks Entry UKG'!AK76,""))))</f>
        <v/>
      </c>
      <c r="BT77" s="54" t="str">
        <f t="shared" si="94"/>
        <v/>
      </c>
      <c r="BU77" s="51">
        <f t="shared" si="95"/>
        <v>0</v>
      </c>
      <c r="BV77" s="105" t="str">
        <f>IF(OR($B77=0,$B77=""),"",IF(AND($E$3="Nursery"),'Marks Entry Nursery'!AL76,IF(AND($E$3="LKG"),'Marks Entry LKG'!AL76,IF(AND($E$3="UKG"),'Marks Entry UKG'!AL76,""))))</f>
        <v/>
      </c>
      <c r="BW77" s="105" t="str">
        <f>IF(OR($B77=0,$B77=""),"",IF(AND($E$3="Nursery"),'Marks Entry Nursery'!AM76,IF(AND($E$3="LKG"),'Marks Entry LKG'!AM76,IF(AND($E$3="UKG"),'Marks Entry UKG'!AM76,""))))</f>
        <v/>
      </c>
      <c r="BX77" s="55" t="str">
        <f t="shared" si="96"/>
        <v/>
      </c>
      <c r="BY77" s="51" t="str">
        <f t="shared" si="97"/>
        <v/>
      </c>
      <c r="BZ77" s="89">
        <f t="shared" si="98"/>
        <v>0</v>
      </c>
      <c r="CA77" s="89" t="str">
        <f t="shared" si="99"/>
        <v/>
      </c>
      <c r="CB77" s="89" t="str">
        <f t="shared" si="100"/>
        <v/>
      </c>
      <c r="CC77" s="89" t="str">
        <f t="shared" si="101"/>
        <v/>
      </c>
      <c r="CD77" s="89" t="str">
        <f t="shared" si="102"/>
        <v/>
      </c>
      <c r="CE77" s="93" t="str">
        <f t="shared" si="103"/>
        <v/>
      </c>
      <c r="CF77" s="105" t="str">
        <f>IF(OR($B77=0,$B77=""),"",IF(AND($E$3="Nursery"),'Marks Entry Nursery'!AN76,IF(AND($E$3="LKG"),'Marks Entry LKG'!AN76,IF(AND($E$3="UKG"),'Marks Entry UKG'!AN76,""))))</f>
        <v/>
      </c>
      <c r="CG77" s="105" t="str">
        <f>IF(OR($B77=0,$B77=""),"",IF(AND($E$3="Nursery"),'Marks Entry Nursery'!AO76,IF(AND($E$3="LKG"),'Marks Entry LKG'!AO76,IF(AND($E$3="UKG"),'Marks Entry UKG'!AO76,""))))</f>
        <v/>
      </c>
      <c r="CH77" s="106" t="str">
        <f t="shared" si="104"/>
        <v/>
      </c>
      <c r="CI77" s="107">
        <f t="shared" si="105"/>
        <v>0</v>
      </c>
      <c r="CJ77" s="107" t="str">
        <f t="shared" si="106"/>
        <v/>
      </c>
      <c r="CK77" s="107" t="str">
        <f t="shared" si="107"/>
        <v/>
      </c>
      <c r="CL77" s="92" t="str">
        <f t="shared" si="108"/>
        <v/>
      </c>
      <c r="CM77" s="105" t="str">
        <f>IF(OR($B77=0,$B77=""),"",IF(AND($E$3="Nursery"),'Marks Entry Nursery'!AP76,IF(AND($E$3="LKG"),'Marks Entry LKG'!AP76,IF(AND($E$3="UKG"),'Marks Entry UKG'!AP76,""))))</f>
        <v/>
      </c>
      <c r="CN77" s="105" t="str">
        <f>IF(OR($B77=0,$B77=""),"",IF(AND($E$3="Nursery"),'Marks Entry Nursery'!AQ76,IF(AND($E$3="LKG"),'Marks Entry LKG'!AQ76,IF(AND($E$3="UKG"),'Marks Entry UKG'!AQ76,""))))</f>
        <v/>
      </c>
      <c r="CO77" s="106" t="str">
        <f t="shared" si="109"/>
        <v/>
      </c>
      <c r="CP77" s="107">
        <f t="shared" si="110"/>
        <v>0</v>
      </c>
      <c r="CQ77" s="107" t="str">
        <f t="shared" si="111"/>
        <v/>
      </c>
      <c r="CR77" s="107" t="str">
        <f t="shared" si="112"/>
        <v/>
      </c>
      <c r="CS77" s="92" t="str">
        <f t="shared" si="113"/>
        <v/>
      </c>
      <c r="CT77" s="105" t="str">
        <f>IF(OR($B77=0,$B77=""),"",IF(AND($E$3="Nursery"),'Marks Entry Nursery'!AR76,IF(AND($E$3="LKG"),'Marks Entry LKG'!AR76,IF(AND($E$3="UKG"),'Marks Entry UKG'!AR76,""))))</f>
        <v/>
      </c>
      <c r="CU77" s="105" t="str">
        <f>IF(OR($B77=0,$B77=""),"",IF(AND($E$3="Nursery"),'Marks Entry Nursery'!AS76,IF(AND($E$3="LKG"),'Marks Entry LKG'!AS76,IF(AND($E$3="UKG"),'Marks Entry UKG'!AS76,""))))</f>
        <v/>
      </c>
      <c r="CV77" s="106" t="str">
        <f t="shared" si="114"/>
        <v/>
      </c>
      <c r="CW77" s="107">
        <f t="shared" si="115"/>
        <v>0</v>
      </c>
      <c r="CX77" s="107" t="str">
        <f t="shared" si="116"/>
        <v/>
      </c>
      <c r="CY77" s="107" t="str">
        <f t="shared" si="117"/>
        <v/>
      </c>
      <c r="CZ77" s="92" t="str">
        <f t="shared" si="118"/>
        <v/>
      </c>
      <c r="DA77" s="105" t="str">
        <f>IF(OR($B77=0,$B77=""),"",IF(AND($E$3="Nursery"),'Marks Entry Nursery'!AT76,IF(AND($E$3="LKG"),'Marks Entry LKG'!AT76,IF(AND($E$3="UKG"),'Marks Entry UKG'!AT76,""))))</f>
        <v/>
      </c>
      <c r="DB77" s="105" t="str">
        <f>IF(OR($B77=0,$B77=""),"",IF(AND($E$3="Nursery"),'Marks Entry Nursery'!AU76,IF(AND($E$3="LKG"),'Marks Entry LKG'!AU76,IF(AND($E$3="UKG"),'Marks Entry UKG'!AU76,""))))</f>
        <v/>
      </c>
      <c r="DC77" s="356" t="str">
        <f t="shared" si="119"/>
        <v/>
      </c>
      <c r="DD77" s="93" t="str">
        <f t="shared" si="120"/>
        <v/>
      </c>
      <c r="DE77" s="105" t="str">
        <f>IF(OR($B77=0,$B77=""),"",IF(AND($E$3="Nursery"),'Marks Entry Nursery'!AV76,IF(AND($E$3="LKG"),'Marks Entry LKG'!AV76,IF(AND($E$3="UKG"),'Marks Entry UKG'!AV76,""))))</f>
        <v/>
      </c>
      <c r="DF77" s="105" t="str">
        <f>IF(OR($B77=0,$B77=""),"",IF(AND($E$3="Nursery"),'Marks Entry Nursery'!AW76,IF(AND($E$3="LKG"),'Marks Entry LKG'!AW76,IF(AND($E$3="UKG"),'Marks Entry UKG'!AW76,""))))</f>
        <v/>
      </c>
      <c r="DG77" s="356" t="str">
        <f t="shared" si="121"/>
        <v/>
      </c>
      <c r="DH77" s="93" t="str">
        <f t="shared" si="122"/>
        <v/>
      </c>
      <c r="DI77" s="63" t="str">
        <f t="shared" si="123"/>
        <v/>
      </c>
      <c r="DJ77" s="358" t="str">
        <f t="shared" si="124"/>
        <v/>
      </c>
      <c r="DK77" s="67" t="str">
        <f t="shared" si="125"/>
        <v/>
      </c>
      <c r="DL77" s="68" t="str">
        <f t="shared" si="126"/>
        <v/>
      </c>
      <c r="DM77" s="386" t="str">
        <f>IFERROR(IF(B77="NSO","NSO",IF(OR(D77="",G77="",F77="",B77="",DI77=0),"",IF('Master sheet'!$D$14="Hindi","कक्षोंन्नति","Promoted"))),"")</f>
        <v/>
      </c>
      <c r="DN77" s="42" t="str">
        <f>IF(OR(B77=0,B77=""),"",IF(AND($E$3="Nursery"),'Marks Entry Nursery'!AX76,IF(AND($E$3="LKG"),'Marks Entry LKG'!AX76,IF(AND($E$3="UKG"),'Marks Entry UKG'!AX76,""))))</f>
        <v/>
      </c>
      <c r="DO77" s="42" t="str">
        <f>IF(OR(B77=0,B77=""),"",IF(AND($E$3="Nursery"),'Marks Entry Nursery'!AY76,IF(AND($E$3="LKG"),'Marks Entry LKG'!AY76,IF(AND($E$3="UKG"),'Marks Entry UKG'!AY76,""))))</f>
        <v/>
      </c>
      <c r="DP77" s="213" t="str">
        <f t="shared" si="127"/>
        <v/>
      </c>
      <c r="DQ77" s="43"/>
      <c r="DX77" s="44">
        <f>IF(AND($E$3="Nursery"),'Marks Entry Nursery'!I76,IF(AND($E$3="LKG"),'Marks Entry LKG'!I76,IF(AND($E$3="UKG"),'Marks Entry UKG'!I76,"")))</f>
        <v>0</v>
      </c>
    </row>
    <row r="78" spans="1:128" ht="18.95" customHeight="1">
      <c r="A78" s="56">
        <v>71</v>
      </c>
      <c r="B78" s="260" t="str">
        <f>IF(OR(DX78=0,DX78=""),"",IF(AND($E$3="Nursery"),'Marks Entry Nursery'!I77,IF(AND($E$3="LKG"),'Marks Entry LKG'!I77,IF(AND($E$3="UKG"),'Marks Entry UKG'!I77,""))))</f>
        <v/>
      </c>
      <c r="C78" s="57" t="str">
        <f>IF(OR($B78=0,$B78=""),"",IF(AND($E$3="Nursery"),'Marks Entry Nursery'!B77,IF(AND($E$3="LKG"),'Marks Entry LKG'!B77,IF(AND($E$3="UKG"),'Marks Entry UKG'!B77,""))))</f>
        <v/>
      </c>
      <c r="D78" s="57" t="str">
        <f>IF(OR($B78=0,$B78=""),"",IF(AND($E$3="Nursery"),'Marks Entry Nursery'!C77,IF(AND($E$3="LKG"),'Marks Entry LKG'!C77,IF(AND($E$3="UKG"),'Marks Entry UKG'!C77,""))))</f>
        <v/>
      </c>
      <c r="E78" s="401" t="str">
        <f>IF(OR(B78=0,B78=""),"",IF(AND($E$3="Nursery"),'Marks Entry Nursery'!E77,IF(AND($E$3="LKG"),'Marks Entry LKG'!E77,IF(AND($E$3="UKG"),'Marks Entry UKG'!E77,""))))</f>
        <v/>
      </c>
      <c r="F78" s="259" t="str">
        <f>IF(OR(B78=0,B78=""),"",IF(AND($E$3="Nursery"),'Marks Entry Nursery'!D77,IF(AND($E$3="LKG"),'Marks Entry LKG'!D77,IF(AND($E$3="UKG"),'Marks Entry UKG'!D77,""))))</f>
        <v/>
      </c>
      <c r="G78" s="406" t="str">
        <f>IF(OR($B78=0,$B78=""),"",IF(AND($E$3="Nursery"),'Marks Entry Nursery'!F77,IF(AND($E$3="LKG"),'Marks Entry LKG'!F77,IF(AND($E$3="UKG"),'Marks Entry UKG'!F77,""))))</f>
        <v/>
      </c>
      <c r="H78" s="406" t="str">
        <f>IF(OR($B78=0,$B78=""),"",IF(AND($E$3="Nursery"),'Marks Entry Nursery'!G77,IF(AND($E$3="LKG"),'Marks Entry LKG'!G77,IF(AND($E$3="UKG"),'Marks Entry UKG'!G77,""))))</f>
        <v/>
      </c>
      <c r="I78" s="406" t="str">
        <f>IF(OR($B78=0,$B78=""),"",IF(AND($E$3="Nursery"),'Marks Entry Nursery'!H77,IF(AND($E$3="LKG"),'Marks Entry LKG'!H77,IF(AND($E$3="UKG"),'Marks Entry UKG'!H77,""))))</f>
        <v/>
      </c>
      <c r="J78" s="228" t="str">
        <f>IF(OR($B78=0,$B78=""),"",IF(AND($E$3="Nursery"),'Marks Entry Nursery'!J77,IF(AND($E$3="LKG"),'Marks Entry LKG'!J77,IF(AND($E$3="UKG"),'Marks Entry UKG'!J77,""))))</f>
        <v/>
      </c>
      <c r="K78" s="228" t="str">
        <f>IF(OR($B78=0,$B78=""),"",IF(AND($E$3="Nursery"),'Marks Entry Nursery'!K77,IF(AND($E$3="LKG"),'Marks Entry LKG'!K77,IF(AND($E$3="UKG"),'Marks Entry UKG'!K77,""))))</f>
        <v/>
      </c>
      <c r="L78" s="105"/>
      <c r="M78" s="105"/>
      <c r="N78" s="105"/>
      <c r="O78" s="51"/>
      <c r="P78" s="105" t="str">
        <f>IF(OR($B78=0,$B78=""),"",IF(AND($E$3="Nursery"),'Marks Entry Nursery'!O77,IF(AND($E$3="LKG"),'Marks Entry LKG'!O77,IF(AND($E$3="UKG"),'Marks Entry UKG'!O77,""))))</f>
        <v/>
      </c>
      <c r="Q78" s="105" t="str">
        <f>IF(OR($B78=0,$B78=""),"",IF(AND($E$3="Nursery"),'Marks Entry Nursery'!P77,IF(AND($E$3="LKG"),'Marks Entry LKG'!P77,IF(AND($E$3="UKG"),'Marks Entry UKG'!P77,""))))</f>
        <v/>
      </c>
      <c r="R78" s="54" t="str">
        <f t="shared" si="64"/>
        <v/>
      </c>
      <c r="S78" s="51">
        <f t="shared" si="65"/>
        <v>0</v>
      </c>
      <c r="T78" s="105" t="str">
        <f>IF(OR($B78=0,$B78=""),"",IF(AND($E$3="Nursery"),'Marks Entry Nursery'!Q77,IF(AND($E$3="LKG"),'Marks Entry LKG'!Q77,IF(AND($E$3="UKG"),'Marks Entry UKG'!Q77,""))))</f>
        <v/>
      </c>
      <c r="U78" s="105" t="str">
        <f>IF(OR($B78=0,$B78=""),"",IF(AND($E$3="Nursery"),'Marks Entry Nursery'!R77,IF(AND($E$3="LKG"),'Marks Entry LKG'!R77,IF(AND($E$3="UKG"),'Marks Entry UKG'!R77,""))))</f>
        <v/>
      </c>
      <c r="V78" s="55" t="str">
        <f t="shared" si="66"/>
        <v/>
      </c>
      <c r="W78" s="51" t="str">
        <f t="shared" si="67"/>
        <v/>
      </c>
      <c r="X78" s="89">
        <f t="shared" si="68"/>
        <v>0</v>
      </c>
      <c r="Y78" s="89" t="str">
        <f t="shared" si="69"/>
        <v/>
      </c>
      <c r="Z78" s="89" t="str">
        <f t="shared" si="70"/>
        <v/>
      </c>
      <c r="AA78" s="89" t="str">
        <f t="shared" si="71"/>
        <v/>
      </c>
      <c r="AB78" s="89" t="str">
        <f t="shared" si="72"/>
        <v/>
      </c>
      <c r="AC78" s="93" t="str">
        <f t="shared" si="73"/>
        <v/>
      </c>
      <c r="AD78" s="105"/>
      <c r="AE78" s="105"/>
      <c r="AF78" s="105"/>
      <c r="AG78" s="51"/>
      <c r="AH78" s="105" t="str">
        <f>IF(OR($B78=0,$B78=""),"",IF(AND($E$3="Nursery"),'Marks Entry Nursery'!V77,IF(AND($E$3="LKG"),'Marks Entry LKG'!V77,IF(AND($E$3="UKG"),'Marks Entry UKG'!V77,""))))</f>
        <v/>
      </c>
      <c r="AI78" s="105" t="str">
        <f>IF(OR($B78=0,$B78=""),"",IF(AND($E$3="Nursery"),'Marks Entry Nursery'!W77,IF(AND($E$3="LKG"),'Marks Entry LKG'!W77,IF(AND($E$3="UKG"),'Marks Entry UKG'!W77,""))))</f>
        <v/>
      </c>
      <c r="AJ78" s="54" t="str">
        <f t="shared" si="74"/>
        <v/>
      </c>
      <c r="AK78" s="51">
        <f t="shared" si="75"/>
        <v>0</v>
      </c>
      <c r="AL78" s="105" t="str">
        <f>IF(OR($B78=0,$B78=""),"",IF(AND($E$3="Nursery"),'Marks Entry Nursery'!X77,IF(AND($E$3="LKG"),'Marks Entry LKG'!X77,IF(AND($E$3="UKG"),'Marks Entry UKG'!X77,""))))</f>
        <v/>
      </c>
      <c r="AM78" s="105" t="str">
        <f>IF(OR($B78=0,$B78=""),"",IF(AND($E$3="Nursery"),'Marks Entry Nursery'!Y77,IF(AND($E$3="LKG"),'Marks Entry LKG'!Y77,IF(AND($E$3="UKG"),'Marks Entry UKG'!Y77,""))))</f>
        <v/>
      </c>
      <c r="AN78" s="55" t="str">
        <f t="shared" si="76"/>
        <v/>
      </c>
      <c r="AO78" s="51" t="str">
        <f t="shared" si="77"/>
        <v/>
      </c>
      <c r="AP78" s="89">
        <f t="shared" si="78"/>
        <v>0</v>
      </c>
      <c r="AQ78" s="89" t="str">
        <f t="shared" si="79"/>
        <v/>
      </c>
      <c r="AR78" s="89" t="str">
        <f t="shared" si="80"/>
        <v/>
      </c>
      <c r="AS78" s="89" t="str">
        <f t="shared" si="81"/>
        <v/>
      </c>
      <c r="AT78" s="89" t="str">
        <f t="shared" si="82"/>
        <v/>
      </c>
      <c r="AU78" s="93" t="str">
        <f t="shared" si="83"/>
        <v/>
      </c>
      <c r="AV78" s="105"/>
      <c r="AW78" s="105"/>
      <c r="AX78" s="105"/>
      <c r="AY78" s="51"/>
      <c r="AZ78" s="105" t="str">
        <f>IF(OR($B78=0,$B78=""),"",IF(AND($E$3="Nursery"),'Marks Entry Nursery'!AC77,IF(AND($E$3="LKG"),'Marks Entry LKG'!AC77,IF(AND($E$3="UKG"),'Marks Entry UKG'!AC77,""))))</f>
        <v/>
      </c>
      <c r="BA78" s="105" t="str">
        <f>IF(OR($B78=0,$B78=""),"",IF(AND($E$3="Nursery"),'Marks Entry Nursery'!AD77,IF(AND($E$3="LKG"),'Marks Entry LKG'!AD77,IF(AND($E$3="UKG"),'Marks Entry UKG'!AD77,""))))</f>
        <v/>
      </c>
      <c r="BB78" s="54" t="str">
        <f t="shared" si="84"/>
        <v/>
      </c>
      <c r="BC78" s="51">
        <f t="shared" si="85"/>
        <v>0</v>
      </c>
      <c r="BD78" s="105" t="str">
        <f>IF(OR($B78=0,$B78=""),"",IF(AND($E$3="Nursery"),'Marks Entry Nursery'!AE77,IF(AND($E$3="LKG"),'Marks Entry LKG'!AE77,IF(AND($E$3="UKG"),'Marks Entry UKG'!AE77,""))))</f>
        <v/>
      </c>
      <c r="BE78" s="105" t="str">
        <f>IF(OR($B78=0,$B78=""),"",IF(AND($E$3="Nursery"),'Marks Entry Nursery'!AF77,IF(AND($E$3="LKG"),'Marks Entry LKG'!AF77,IF(AND($E$3="UKG"),'Marks Entry UKG'!AF77,""))))</f>
        <v/>
      </c>
      <c r="BF78" s="55" t="str">
        <f t="shared" si="86"/>
        <v/>
      </c>
      <c r="BG78" s="51" t="str">
        <f t="shared" si="87"/>
        <v/>
      </c>
      <c r="BH78" s="89">
        <f t="shared" si="88"/>
        <v>0</v>
      </c>
      <c r="BI78" s="89" t="str">
        <f t="shared" si="89"/>
        <v/>
      </c>
      <c r="BJ78" s="89" t="str">
        <f t="shared" si="90"/>
        <v/>
      </c>
      <c r="BK78" s="89" t="str">
        <f t="shared" si="91"/>
        <v/>
      </c>
      <c r="BL78" s="89" t="str">
        <f t="shared" si="92"/>
        <v/>
      </c>
      <c r="BM78" s="93" t="str">
        <f t="shared" si="93"/>
        <v/>
      </c>
      <c r="BN78" s="105"/>
      <c r="BO78" s="105"/>
      <c r="BP78" s="105"/>
      <c r="BQ78" s="51"/>
      <c r="BR78" s="105" t="str">
        <f>IF(OR($B78=0,$B78=""),"",IF(AND($E$3="Nursery"),'Marks Entry Nursery'!AJ77,IF(AND($E$3="LKG"),'Marks Entry LKG'!AJ77,IF(AND($E$3="UKG"),'Marks Entry UKG'!AJ77,""))))</f>
        <v/>
      </c>
      <c r="BS78" s="105" t="str">
        <f>IF(OR($B78=0,$B78=""),"",IF(AND($E$3="Nursery"),'Marks Entry Nursery'!AK77,IF(AND($E$3="LKG"),'Marks Entry LKG'!AK77,IF(AND($E$3="UKG"),'Marks Entry UKG'!AK77,""))))</f>
        <v/>
      </c>
      <c r="BT78" s="54" t="str">
        <f t="shared" si="94"/>
        <v/>
      </c>
      <c r="BU78" s="51">
        <f t="shared" si="95"/>
        <v>0</v>
      </c>
      <c r="BV78" s="105" t="str">
        <f>IF(OR($B78=0,$B78=""),"",IF(AND($E$3="Nursery"),'Marks Entry Nursery'!AL77,IF(AND($E$3="LKG"),'Marks Entry LKG'!AL77,IF(AND($E$3="UKG"),'Marks Entry UKG'!AL77,""))))</f>
        <v/>
      </c>
      <c r="BW78" s="105" t="str">
        <f>IF(OR($B78=0,$B78=""),"",IF(AND($E$3="Nursery"),'Marks Entry Nursery'!AM77,IF(AND($E$3="LKG"),'Marks Entry LKG'!AM77,IF(AND($E$3="UKG"),'Marks Entry UKG'!AM77,""))))</f>
        <v/>
      </c>
      <c r="BX78" s="55" t="str">
        <f t="shared" si="96"/>
        <v/>
      </c>
      <c r="BY78" s="51" t="str">
        <f t="shared" si="97"/>
        <v/>
      </c>
      <c r="BZ78" s="89">
        <f t="shared" si="98"/>
        <v>0</v>
      </c>
      <c r="CA78" s="89" t="str">
        <f t="shared" si="99"/>
        <v/>
      </c>
      <c r="CB78" s="89" t="str">
        <f t="shared" si="100"/>
        <v/>
      </c>
      <c r="CC78" s="89" t="str">
        <f t="shared" si="101"/>
        <v/>
      </c>
      <c r="CD78" s="89" t="str">
        <f t="shared" si="102"/>
        <v/>
      </c>
      <c r="CE78" s="93" t="str">
        <f t="shared" si="103"/>
        <v/>
      </c>
      <c r="CF78" s="105" t="str">
        <f>IF(OR($B78=0,$B78=""),"",IF(AND($E$3="Nursery"),'Marks Entry Nursery'!AN77,IF(AND($E$3="LKG"),'Marks Entry LKG'!AN77,IF(AND($E$3="UKG"),'Marks Entry UKG'!AN77,""))))</f>
        <v/>
      </c>
      <c r="CG78" s="105" t="str">
        <f>IF(OR($B78=0,$B78=""),"",IF(AND($E$3="Nursery"),'Marks Entry Nursery'!AO77,IF(AND($E$3="LKG"),'Marks Entry LKG'!AO77,IF(AND($E$3="UKG"),'Marks Entry UKG'!AO77,""))))</f>
        <v/>
      </c>
      <c r="CH78" s="106" t="str">
        <f t="shared" si="104"/>
        <v/>
      </c>
      <c r="CI78" s="107">
        <f t="shared" si="105"/>
        <v>0</v>
      </c>
      <c r="CJ78" s="107" t="str">
        <f t="shared" si="106"/>
        <v/>
      </c>
      <c r="CK78" s="107" t="str">
        <f t="shared" si="107"/>
        <v/>
      </c>
      <c r="CL78" s="92" t="str">
        <f t="shared" si="108"/>
        <v/>
      </c>
      <c r="CM78" s="105" t="str">
        <f>IF(OR($B78=0,$B78=""),"",IF(AND($E$3="Nursery"),'Marks Entry Nursery'!AP77,IF(AND($E$3="LKG"),'Marks Entry LKG'!AP77,IF(AND($E$3="UKG"),'Marks Entry UKG'!AP77,""))))</f>
        <v/>
      </c>
      <c r="CN78" s="105" t="str">
        <f>IF(OR($B78=0,$B78=""),"",IF(AND($E$3="Nursery"),'Marks Entry Nursery'!AQ77,IF(AND($E$3="LKG"),'Marks Entry LKG'!AQ77,IF(AND($E$3="UKG"),'Marks Entry UKG'!AQ77,""))))</f>
        <v/>
      </c>
      <c r="CO78" s="106" t="str">
        <f t="shared" si="109"/>
        <v/>
      </c>
      <c r="CP78" s="107">
        <f t="shared" si="110"/>
        <v>0</v>
      </c>
      <c r="CQ78" s="107" t="str">
        <f t="shared" si="111"/>
        <v/>
      </c>
      <c r="CR78" s="107" t="str">
        <f t="shared" si="112"/>
        <v/>
      </c>
      <c r="CS78" s="92" t="str">
        <f t="shared" si="113"/>
        <v/>
      </c>
      <c r="CT78" s="105" t="str">
        <f>IF(OR($B78=0,$B78=""),"",IF(AND($E$3="Nursery"),'Marks Entry Nursery'!AR77,IF(AND($E$3="LKG"),'Marks Entry LKG'!AR77,IF(AND($E$3="UKG"),'Marks Entry UKG'!AR77,""))))</f>
        <v/>
      </c>
      <c r="CU78" s="105" t="str">
        <f>IF(OR($B78=0,$B78=""),"",IF(AND($E$3="Nursery"),'Marks Entry Nursery'!AS77,IF(AND($E$3="LKG"),'Marks Entry LKG'!AS77,IF(AND($E$3="UKG"),'Marks Entry UKG'!AS77,""))))</f>
        <v/>
      </c>
      <c r="CV78" s="106" t="str">
        <f t="shared" si="114"/>
        <v/>
      </c>
      <c r="CW78" s="107">
        <f t="shared" si="115"/>
        <v>0</v>
      </c>
      <c r="CX78" s="107" t="str">
        <f t="shared" si="116"/>
        <v/>
      </c>
      <c r="CY78" s="107" t="str">
        <f t="shared" si="117"/>
        <v/>
      </c>
      <c r="CZ78" s="92" t="str">
        <f t="shared" si="118"/>
        <v/>
      </c>
      <c r="DA78" s="105" t="str">
        <f>IF(OR($B78=0,$B78=""),"",IF(AND($E$3="Nursery"),'Marks Entry Nursery'!AT77,IF(AND($E$3="LKG"),'Marks Entry LKG'!AT77,IF(AND($E$3="UKG"),'Marks Entry UKG'!AT77,""))))</f>
        <v/>
      </c>
      <c r="DB78" s="105" t="str">
        <f>IF(OR($B78=0,$B78=""),"",IF(AND($E$3="Nursery"),'Marks Entry Nursery'!AU77,IF(AND($E$3="LKG"),'Marks Entry LKG'!AU77,IF(AND($E$3="UKG"),'Marks Entry UKG'!AU77,""))))</f>
        <v/>
      </c>
      <c r="DC78" s="356" t="str">
        <f t="shared" si="119"/>
        <v/>
      </c>
      <c r="DD78" s="93" t="str">
        <f t="shared" si="120"/>
        <v/>
      </c>
      <c r="DE78" s="105" t="str">
        <f>IF(OR($B78=0,$B78=""),"",IF(AND($E$3="Nursery"),'Marks Entry Nursery'!AV77,IF(AND($E$3="LKG"),'Marks Entry LKG'!AV77,IF(AND($E$3="UKG"),'Marks Entry UKG'!AV77,""))))</f>
        <v/>
      </c>
      <c r="DF78" s="105" t="str">
        <f>IF(OR($B78=0,$B78=""),"",IF(AND($E$3="Nursery"),'Marks Entry Nursery'!AW77,IF(AND($E$3="LKG"),'Marks Entry LKG'!AW77,IF(AND($E$3="UKG"),'Marks Entry UKG'!AW77,""))))</f>
        <v/>
      </c>
      <c r="DG78" s="356" t="str">
        <f t="shared" si="121"/>
        <v/>
      </c>
      <c r="DH78" s="93" t="str">
        <f t="shared" si="122"/>
        <v/>
      </c>
      <c r="DI78" s="63" t="str">
        <f t="shared" si="123"/>
        <v/>
      </c>
      <c r="DJ78" s="358" t="str">
        <f t="shared" si="124"/>
        <v/>
      </c>
      <c r="DK78" s="67" t="str">
        <f t="shared" si="125"/>
        <v/>
      </c>
      <c r="DL78" s="68" t="str">
        <f t="shared" si="126"/>
        <v/>
      </c>
      <c r="DM78" s="386" t="str">
        <f>IFERROR(IF(B78="NSO","NSO",IF(OR(D78="",G78="",F78="",B78="",DI78=0),"",IF('Master sheet'!$D$14="Hindi","कक्षोंन्नति","Promoted"))),"")</f>
        <v/>
      </c>
      <c r="DN78" s="42" t="str">
        <f>IF(OR(B78=0,B78=""),"",IF(AND($E$3="Nursery"),'Marks Entry Nursery'!AX77,IF(AND($E$3="LKG"),'Marks Entry LKG'!AX77,IF(AND($E$3="UKG"),'Marks Entry UKG'!AX77,""))))</f>
        <v/>
      </c>
      <c r="DO78" s="42" t="str">
        <f>IF(OR(B78=0,B78=""),"",IF(AND($E$3="Nursery"),'Marks Entry Nursery'!AY77,IF(AND($E$3="LKG"),'Marks Entry LKG'!AY77,IF(AND($E$3="UKG"),'Marks Entry UKG'!AY77,""))))</f>
        <v/>
      </c>
      <c r="DP78" s="213" t="str">
        <f t="shared" si="127"/>
        <v/>
      </c>
      <c r="DQ78" s="43"/>
      <c r="DX78" s="44">
        <f>IF(AND($E$3="Nursery"),'Marks Entry Nursery'!I77,IF(AND($E$3="LKG"),'Marks Entry LKG'!I77,IF(AND($E$3="UKG"),'Marks Entry UKG'!I77,"")))</f>
        <v>0</v>
      </c>
    </row>
    <row r="79" spans="1:128" ht="18.95" customHeight="1">
      <c r="A79" s="56">
        <v>72</v>
      </c>
      <c r="B79" s="260" t="str">
        <f>IF(OR(DX79=0,DX79=""),"",IF(AND($E$3="Nursery"),'Marks Entry Nursery'!I78,IF(AND($E$3="LKG"),'Marks Entry LKG'!I78,IF(AND($E$3="UKG"),'Marks Entry UKG'!I78,""))))</f>
        <v/>
      </c>
      <c r="C79" s="57" t="str">
        <f>IF(OR($B79=0,$B79=""),"",IF(AND($E$3="Nursery"),'Marks Entry Nursery'!B78,IF(AND($E$3="LKG"),'Marks Entry LKG'!B78,IF(AND($E$3="UKG"),'Marks Entry UKG'!B78,""))))</f>
        <v/>
      </c>
      <c r="D79" s="57" t="str">
        <f>IF(OR($B79=0,$B79=""),"",IF(AND($E$3="Nursery"),'Marks Entry Nursery'!C78,IF(AND($E$3="LKG"),'Marks Entry LKG'!C78,IF(AND($E$3="UKG"),'Marks Entry UKG'!C78,""))))</f>
        <v/>
      </c>
      <c r="E79" s="401" t="str">
        <f>IF(OR(B79=0,B79=""),"",IF(AND($E$3="Nursery"),'Marks Entry Nursery'!E78,IF(AND($E$3="LKG"),'Marks Entry LKG'!E78,IF(AND($E$3="UKG"),'Marks Entry UKG'!E78,""))))</f>
        <v/>
      </c>
      <c r="F79" s="259" t="str">
        <f>IF(OR(B79=0,B79=""),"",IF(AND($E$3="Nursery"),'Marks Entry Nursery'!D78,IF(AND($E$3="LKG"),'Marks Entry LKG'!D78,IF(AND($E$3="UKG"),'Marks Entry UKG'!D78,""))))</f>
        <v/>
      </c>
      <c r="G79" s="406" t="str">
        <f>IF(OR($B79=0,$B79=""),"",IF(AND($E$3="Nursery"),'Marks Entry Nursery'!F78,IF(AND($E$3="LKG"),'Marks Entry LKG'!F78,IF(AND($E$3="UKG"),'Marks Entry UKG'!F78,""))))</f>
        <v/>
      </c>
      <c r="H79" s="406" t="str">
        <f>IF(OR($B79=0,$B79=""),"",IF(AND($E$3="Nursery"),'Marks Entry Nursery'!G78,IF(AND($E$3="LKG"),'Marks Entry LKG'!G78,IF(AND($E$3="UKG"),'Marks Entry UKG'!G78,""))))</f>
        <v/>
      </c>
      <c r="I79" s="406" t="str">
        <f>IF(OR($B79=0,$B79=""),"",IF(AND($E$3="Nursery"),'Marks Entry Nursery'!H78,IF(AND($E$3="LKG"),'Marks Entry LKG'!H78,IF(AND($E$3="UKG"),'Marks Entry UKG'!H78,""))))</f>
        <v/>
      </c>
      <c r="J79" s="228" t="str">
        <f>IF(OR($B79=0,$B79=""),"",IF(AND($E$3="Nursery"),'Marks Entry Nursery'!J78,IF(AND($E$3="LKG"),'Marks Entry LKG'!J78,IF(AND($E$3="UKG"),'Marks Entry UKG'!J78,""))))</f>
        <v/>
      </c>
      <c r="K79" s="228" t="str">
        <f>IF(OR($B79=0,$B79=""),"",IF(AND($E$3="Nursery"),'Marks Entry Nursery'!K78,IF(AND($E$3="LKG"),'Marks Entry LKG'!K78,IF(AND($E$3="UKG"),'Marks Entry UKG'!K78,""))))</f>
        <v/>
      </c>
      <c r="L79" s="105"/>
      <c r="M79" s="105"/>
      <c r="N79" s="105"/>
      <c r="O79" s="51"/>
      <c r="P79" s="105" t="str">
        <f>IF(OR($B79=0,$B79=""),"",IF(AND($E$3="Nursery"),'Marks Entry Nursery'!O78,IF(AND($E$3="LKG"),'Marks Entry LKG'!O78,IF(AND($E$3="UKG"),'Marks Entry UKG'!O78,""))))</f>
        <v/>
      </c>
      <c r="Q79" s="105" t="str">
        <f>IF(OR($B79=0,$B79=""),"",IF(AND($E$3="Nursery"),'Marks Entry Nursery'!P78,IF(AND($E$3="LKG"),'Marks Entry LKG'!P78,IF(AND($E$3="UKG"),'Marks Entry UKG'!P78,""))))</f>
        <v/>
      </c>
      <c r="R79" s="54" t="str">
        <f t="shared" si="64"/>
        <v/>
      </c>
      <c r="S79" s="51">
        <f t="shared" si="65"/>
        <v>0</v>
      </c>
      <c r="T79" s="105" t="str">
        <f>IF(OR($B79=0,$B79=""),"",IF(AND($E$3="Nursery"),'Marks Entry Nursery'!Q78,IF(AND($E$3="LKG"),'Marks Entry LKG'!Q78,IF(AND($E$3="UKG"),'Marks Entry UKG'!Q78,""))))</f>
        <v/>
      </c>
      <c r="U79" s="105" t="str">
        <f>IF(OR($B79=0,$B79=""),"",IF(AND($E$3="Nursery"),'Marks Entry Nursery'!R78,IF(AND($E$3="LKG"),'Marks Entry LKG'!R78,IF(AND($E$3="UKG"),'Marks Entry UKG'!R78,""))))</f>
        <v/>
      </c>
      <c r="V79" s="55" t="str">
        <f t="shared" si="66"/>
        <v/>
      </c>
      <c r="W79" s="51" t="str">
        <f t="shared" si="67"/>
        <v/>
      </c>
      <c r="X79" s="89">
        <f t="shared" si="68"/>
        <v>0</v>
      </c>
      <c r="Y79" s="89" t="str">
        <f t="shared" si="69"/>
        <v/>
      </c>
      <c r="Z79" s="89" t="str">
        <f t="shared" si="70"/>
        <v/>
      </c>
      <c r="AA79" s="89" t="str">
        <f t="shared" si="71"/>
        <v/>
      </c>
      <c r="AB79" s="89" t="str">
        <f t="shared" si="72"/>
        <v/>
      </c>
      <c r="AC79" s="93" t="str">
        <f t="shared" si="73"/>
        <v/>
      </c>
      <c r="AD79" s="105"/>
      <c r="AE79" s="105"/>
      <c r="AF79" s="105"/>
      <c r="AG79" s="51"/>
      <c r="AH79" s="105" t="str">
        <f>IF(OR($B79=0,$B79=""),"",IF(AND($E$3="Nursery"),'Marks Entry Nursery'!V78,IF(AND($E$3="LKG"),'Marks Entry LKG'!V78,IF(AND($E$3="UKG"),'Marks Entry UKG'!V78,""))))</f>
        <v/>
      </c>
      <c r="AI79" s="105" t="str">
        <f>IF(OR($B79=0,$B79=""),"",IF(AND($E$3="Nursery"),'Marks Entry Nursery'!W78,IF(AND($E$3="LKG"),'Marks Entry LKG'!W78,IF(AND($E$3="UKG"),'Marks Entry UKG'!W78,""))))</f>
        <v/>
      </c>
      <c r="AJ79" s="54" t="str">
        <f t="shared" si="74"/>
        <v/>
      </c>
      <c r="AK79" s="51">
        <f t="shared" si="75"/>
        <v>0</v>
      </c>
      <c r="AL79" s="105" t="str">
        <f>IF(OR($B79=0,$B79=""),"",IF(AND($E$3="Nursery"),'Marks Entry Nursery'!X78,IF(AND($E$3="LKG"),'Marks Entry LKG'!X78,IF(AND($E$3="UKG"),'Marks Entry UKG'!X78,""))))</f>
        <v/>
      </c>
      <c r="AM79" s="105" t="str">
        <f>IF(OR($B79=0,$B79=""),"",IF(AND($E$3="Nursery"),'Marks Entry Nursery'!Y78,IF(AND($E$3="LKG"),'Marks Entry LKG'!Y78,IF(AND($E$3="UKG"),'Marks Entry UKG'!Y78,""))))</f>
        <v/>
      </c>
      <c r="AN79" s="55" t="str">
        <f t="shared" si="76"/>
        <v/>
      </c>
      <c r="AO79" s="51" t="str">
        <f t="shared" si="77"/>
        <v/>
      </c>
      <c r="AP79" s="89">
        <f t="shared" si="78"/>
        <v>0</v>
      </c>
      <c r="AQ79" s="89" t="str">
        <f t="shared" si="79"/>
        <v/>
      </c>
      <c r="AR79" s="89" t="str">
        <f t="shared" si="80"/>
        <v/>
      </c>
      <c r="AS79" s="89" t="str">
        <f t="shared" si="81"/>
        <v/>
      </c>
      <c r="AT79" s="89" t="str">
        <f t="shared" si="82"/>
        <v/>
      </c>
      <c r="AU79" s="93" t="str">
        <f t="shared" si="83"/>
        <v/>
      </c>
      <c r="AV79" s="105"/>
      <c r="AW79" s="105"/>
      <c r="AX79" s="105"/>
      <c r="AY79" s="51"/>
      <c r="AZ79" s="105" t="str">
        <f>IF(OR($B79=0,$B79=""),"",IF(AND($E$3="Nursery"),'Marks Entry Nursery'!AC78,IF(AND($E$3="LKG"),'Marks Entry LKG'!AC78,IF(AND($E$3="UKG"),'Marks Entry UKG'!AC78,""))))</f>
        <v/>
      </c>
      <c r="BA79" s="105" t="str">
        <f>IF(OR($B79=0,$B79=""),"",IF(AND($E$3="Nursery"),'Marks Entry Nursery'!AD78,IF(AND($E$3="LKG"),'Marks Entry LKG'!AD78,IF(AND($E$3="UKG"),'Marks Entry UKG'!AD78,""))))</f>
        <v/>
      </c>
      <c r="BB79" s="54" t="str">
        <f t="shared" si="84"/>
        <v/>
      </c>
      <c r="BC79" s="51">
        <f t="shared" si="85"/>
        <v>0</v>
      </c>
      <c r="BD79" s="105" t="str">
        <f>IF(OR($B79=0,$B79=""),"",IF(AND($E$3="Nursery"),'Marks Entry Nursery'!AE78,IF(AND($E$3="LKG"),'Marks Entry LKG'!AE78,IF(AND($E$3="UKG"),'Marks Entry UKG'!AE78,""))))</f>
        <v/>
      </c>
      <c r="BE79" s="105" t="str">
        <f>IF(OR($B79=0,$B79=""),"",IF(AND($E$3="Nursery"),'Marks Entry Nursery'!AF78,IF(AND($E$3="LKG"),'Marks Entry LKG'!AF78,IF(AND($E$3="UKG"),'Marks Entry UKG'!AF78,""))))</f>
        <v/>
      </c>
      <c r="BF79" s="55" t="str">
        <f t="shared" si="86"/>
        <v/>
      </c>
      <c r="BG79" s="51" t="str">
        <f t="shared" si="87"/>
        <v/>
      </c>
      <c r="BH79" s="89">
        <f t="shared" si="88"/>
        <v>0</v>
      </c>
      <c r="BI79" s="89" t="str">
        <f t="shared" si="89"/>
        <v/>
      </c>
      <c r="BJ79" s="89" t="str">
        <f t="shared" si="90"/>
        <v/>
      </c>
      <c r="BK79" s="89" t="str">
        <f t="shared" si="91"/>
        <v/>
      </c>
      <c r="BL79" s="89" t="str">
        <f t="shared" si="92"/>
        <v/>
      </c>
      <c r="BM79" s="93" t="str">
        <f t="shared" si="93"/>
        <v/>
      </c>
      <c r="BN79" s="105"/>
      <c r="BO79" s="105"/>
      <c r="BP79" s="105"/>
      <c r="BQ79" s="51"/>
      <c r="BR79" s="105" t="str">
        <f>IF(OR($B79=0,$B79=""),"",IF(AND($E$3="Nursery"),'Marks Entry Nursery'!AJ78,IF(AND($E$3="LKG"),'Marks Entry LKG'!AJ78,IF(AND($E$3="UKG"),'Marks Entry UKG'!AJ78,""))))</f>
        <v/>
      </c>
      <c r="BS79" s="105" t="str">
        <f>IF(OR($B79=0,$B79=""),"",IF(AND($E$3="Nursery"),'Marks Entry Nursery'!AK78,IF(AND($E$3="LKG"),'Marks Entry LKG'!AK78,IF(AND($E$3="UKG"),'Marks Entry UKG'!AK78,""))))</f>
        <v/>
      </c>
      <c r="BT79" s="54" t="str">
        <f t="shared" si="94"/>
        <v/>
      </c>
      <c r="BU79" s="51">
        <f t="shared" si="95"/>
        <v>0</v>
      </c>
      <c r="BV79" s="105" t="str">
        <f>IF(OR($B79=0,$B79=""),"",IF(AND($E$3="Nursery"),'Marks Entry Nursery'!AL78,IF(AND($E$3="LKG"),'Marks Entry LKG'!AL78,IF(AND($E$3="UKG"),'Marks Entry UKG'!AL78,""))))</f>
        <v/>
      </c>
      <c r="BW79" s="105" t="str">
        <f>IF(OR($B79=0,$B79=""),"",IF(AND($E$3="Nursery"),'Marks Entry Nursery'!AM78,IF(AND($E$3="LKG"),'Marks Entry LKG'!AM78,IF(AND($E$3="UKG"),'Marks Entry UKG'!AM78,""))))</f>
        <v/>
      </c>
      <c r="BX79" s="55" t="str">
        <f t="shared" si="96"/>
        <v/>
      </c>
      <c r="BY79" s="51" t="str">
        <f t="shared" si="97"/>
        <v/>
      </c>
      <c r="BZ79" s="89">
        <f t="shared" si="98"/>
        <v>0</v>
      </c>
      <c r="CA79" s="89" t="str">
        <f t="shared" si="99"/>
        <v/>
      </c>
      <c r="CB79" s="89" t="str">
        <f t="shared" si="100"/>
        <v/>
      </c>
      <c r="CC79" s="89" t="str">
        <f t="shared" si="101"/>
        <v/>
      </c>
      <c r="CD79" s="89" t="str">
        <f t="shared" si="102"/>
        <v/>
      </c>
      <c r="CE79" s="93" t="str">
        <f t="shared" si="103"/>
        <v/>
      </c>
      <c r="CF79" s="105" t="str">
        <f>IF(OR($B79=0,$B79=""),"",IF(AND($E$3="Nursery"),'Marks Entry Nursery'!AN78,IF(AND($E$3="LKG"),'Marks Entry LKG'!AN78,IF(AND($E$3="UKG"),'Marks Entry UKG'!AN78,""))))</f>
        <v/>
      </c>
      <c r="CG79" s="105" t="str">
        <f>IF(OR($B79=0,$B79=""),"",IF(AND($E$3="Nursery"),'Marks Entry Nursery'!AO78,IF(AND($E$3="LKG"),'Marks Entry LKG'!AO78,IF(AND($E$3="UKG"),'Marks Entry UKG'!AO78,""))))</f>
        <v/>
      </c>
      <c r="CH79" s="106" t="str">
        <f t="shared" si="104"/>
        <v/>
      </c>
      <c r="CI79" s="107">
        <f t="shared" si="105"/>
        <v>0</v>
      </c>
      <c r="CJ79" s="107" t="str">
        <f t="shared" si="106"/>
        <v/>
      </c>
      <c r="CK79" s="107" t="str">
        <f t="shared" si="107"/>
        <v/>
      </c>
      <c r="CL79" s="92" t="str">
        <f t="shared" si="108"/>
        <v/>
      </c>
      <c r="CM79" s="105" t="str">
        <f>IF(OR($B79=0,$B79=""),"",IF(AND($E$3="Nursery"),'Marks Entry Nursery'!AP78,IF(AND($E$3="LKG"),'Marks Entry LKG'!AP78,IF(AND($E$3="UKG"),'Marks Entry UKG'!AP78,""))))</f>
        <v/>
      </c>
      <c r="CN79" s="105" t="str">
        <f>IF(OR($B79=0,$B79=""),"",IF(AND($E$3="Nursery"),'Marks Entry Nursery'!AQ78,IF(AND($E$3="LKG"),'Marks Entry LKG'!AQ78,IF(AND($E$3="UKG"),'Marks Entry UKG'!AQ78,""))))</f>
        <v/>
      </c>
      <c r="CO79" s="106" t="str">
        <f t="shared" si="109"/>
        <v/>
      </c>
      <c r="CP79" s="107">
        <f t="shared" si="110"/>
        <v>0</v>
      </c>
      <c r="CQ79" s="107" t="str">
        <f t="shared" si="111"/>
        <v/>
      </c>
      <c r="CR79" s="107" t="str">
        <f t="shared" si="112"/>
        <v/>
      </c>
      <c r="CS79" s="92" t="str">
        <f t="shared" si="113"/>
        <v/>
      </c>
      <c r="CT79" s="105" t="str">
        <f>IF(OR($B79=0,$B79=""),"",IF(AND($E$3="Nursery"),'Marks Entry Nursery'!AR78,IF(AND($E$3="LKG"),'Marks Entry LKG'!AR78,IF(AND($E$3="UKG"),'Marks Entry UKG'!AR78,""))))</f>
        <v/>
      </c>
      <c r="CU79" s="105" t="str">
        <f>IF(OR($B79=0,$B79=""),"",IF(AND($E$3="Nursery"),'Marks Entry Nursery'!AS78,IF(AND($E$3="LKG"),'Marks Entry LKG'!AS78,IF(AND($E$3="UKG"),'Marks Entry UKG'!AS78,""))))</f>
        <v/>
      </c>
      <c r="CV79" s="106" t="str">
        <f t="shared" si="114"/>
        <v/>
      </c>
      <c r="CW79" s="107">
        <f t="shared" si="115"/>
        <v>0</v>
      </c>
      <c r="CX79" s="107" t="str">
        <f t="shared" si="116"/>
        <v/>
      </c>
      <c r="CY79" s="107" t="str">
        <f t="shared" si="117"/>
        <v/>
      </c>
      <c r="CZ79" s="92" t="str">
        <f t="shared" si="118"/>
        <v/>
      </c>
      <c r="DA79" s="105" t="str">
        <f>IF(OR($B79=0,$B79=""),"",IF(AND($E$3="Nursery"),'Marks Entry Nursery'!AT78,IF(AND($E$3="LKG"),'Marks Entry LKG'!AT78,IF(AND($E$3="UKG"),'Marks Entry UKG'!AT78,""))))</f>
        <v/>
      </c>
      <c r="DB79" s="105" t="str">
        <f>IF(OR($B79=0,$B79=""),"",IF(AND($E$3="Nursery"),'Marks Entry Nursery'!AU78,IF(AND($E$3="LKG"),'Marks Entry LKG'!AU78,IF(AND($E$3="UKG"),'Marks Entry UKG'!AU78,""))))</f>
        <v/>
      </c>
      <c r="DC79" s="356" t="str">
        <f t="shared" si="119"/>
        <v/>
      </c>
      <c r="DD79" s="93" t="str">
        <f t="shared" si="120"/>
        <v/>
      </c>
      <c r="DE79" s="105" t="str">
        <f>IF(OR($B79=0,$B79=""),"",IF(AND($E$3="Nursery"),'Marks Entry Nursery'!AV78,IF(AND($E$3="LKG"),'Marks Entry LKG'!AV78,IF(AND($E$3="UKG"),'Marks Entry UKG'!AV78,""))))</f>
        <v/>
      </c>
      <c r="DF79" s="105" t="str">
        <f>IF(OR($B79=0,$B79=""),"",IF(AND($E$3="Nursery"),'Marks Entry Nursery'!AW78,IF(AND($E$3="LKG"),'Marks Entry LKG'!AW78,IF(AND($E$3="UKG"),'Marks Entry UKG'!AW78,""))))</f>
        <v/>
      </c>
      <c r="DG79" s="356" t="str">
        <f t="shared" si="121"/>
        <v/>
      </c>
      <c r="DH79" s="93" t="str">
        <f t="shared" si="122"/>
        <v/>
      </c>
      <c r="DI79" s="63" t="str">
        <f t="shared" si="123"/>
        <v/>
      </c>
      <c r="DJ79" s="358" t="str">
        <f t="shared" si="124"/>
        <v/>
      </c>
      <c r="DK79" s="67" t="str">
        <f t="shared" si="125"/>
        <v/>
      </c>
      <c r="DL79" s="68" t="str">
        <f t="shared" si="126"/>
        <v/>
      </c>
      <c r="DM79" s="386" t="str">
        <f>IFERROR(IF(B79="NSO","NSO",IF(OR(D79="",G79="",F79="",B79="",DI79=0),"",IF('Master sheet'!$D$14="Hindi","कक्षोंन्नति","Promoted"))),"")</f>
        <v/>
      </c>
      <c r="DN79" s="42" t="str">
        <f>IF(OR(B79=0,B79=""),"",IF(AND($E$3="Nursery"),'Marks Entry Nursery'!AX78,IF(AND($E$3="LKG"),'Marks Entry LKG'!AX78,IF(AND($E$3="UKG"),'Marks Entry UKG'!AX78,""))))</f>
        <v/>
      </c>
      <c r="DO79" s="42" t="str">
        <f>IF(OR(B79=0,B79=""),"",IF(AND($E$3="Nursery"),'Marks Entry Nursery'!AY78,IF(AND($E$3="LKG"),'Marks Entry LKG'!AY78,IF(AND($E$3="UKG"),'Marks Entry UKG'!AY78,""))))</f>
        <v/>
      </c>
      <c r="DP79" s="213" t="str">
        <f t="shared" si="127"/>
        <v/>
      </c>
      <c r="DQ79" s="43"/>
      <c r="DX79" s="44">
        <f>IF(AND($E$3="Nursery"),'Marks Entry Nursery'!I78,IF(AND($E$3="LKG"),'Marks Entry LKG'!I78,IF(AND($E$3="UKG"),'Marks Entry UKG'!I78,"")))</f>
        <v>0</v>
      </c>
    </row>
    <row r="80" spans="1:128" ht="18.95" customHeight="1">
      <c r="A80" s="56">
        <v>73</v>
      </c>
      <c r="B80" s="260" t="str">
        <f>IF(OR(DX80=0,DX80=""),"",IF(AND($E$3="Nursery"),'Marks Entry Nursery'!I79,IF(AND($E$3="LKG"),'Marks Entry LKG'!I79,IF(AND($E$3="UKG"),'Marks Entry UKG'!I79,""))))</f>
        <v/>
      </c>
      <c r="C80" s="57" t="str">
        <f>IF(OR($B80=0,$B80=""),"",IF(AND($E$3="Nursery"),'Marks Entry Nursery'!B79,IF(AND($E$3="LKG"),'Marks Entry LKG'!B79,IF(AND($E$3="UKG"),'Marks Entry UKG'!B79,""))))</f>
        <v/>
      </c>
      <c r="D80" s="57" t="str">
        <f>IF(OR($B80=0,$B80=""),"",IF(AND($E$3="Nursery"),'Marks Entry Nursery'!C79,IF(AND($E$3="LKG"),'Marks Entry LKG'!C79,IF(AND($E$3="UKG"),'Marks Entry UKG'!C79,""))))</f>
        <v/>
      </c>
      <c r="E80" s="401" t="str">
        <f>IF(OR(B80=0,B80=""),"",IF(AND($E$3="Nursery"),'Marks Entry Nursery'!E79,IF(AND($E$3="LKG"),'Marks Entry LKG'!E79,IF(AND($E$3="UKG"),'Marks Entry UKG'!E79,""))))</f>
        <v/>
      </c>
      <c r="F80" s="259" t="str">
        <f>IF(OR(B80=0,B80=""),"",IF(AND($E$3="Nursery"),'Marks Entry Nursery'!D79,IF(AND($E$3="LKG"),'Marks Entry LKG'!D79,IF(AND($E$3="UKG"),'Marks Entry UKG'!D79,""))))</f>
        <v/>
      </c>
      <c r="G80" s="406" t="str">
        <f>IF(OR($B80=0,$B80=""),"",IF(AND($E$3="Nursery"),'Marks Entry Nursery'!F79,IF(AND($E$3="LKG"),'Marks Entry LKG'!F79,IF(AND($E$3="UKG"),'Marks Entry UKG'!F79,""))))</f>
        <v/>
      </c>
      <c r="H80" s="406" t="str">
        <f>IF(OR($B80=0,$B80=""),"",IF(AND($E$3="Nursery"),'Marks Entry Nursery'!G79,IF(AND($E$3="LKG"),'Marks Entry LKG'!G79,IF(AND($E$3="UKG"),'Marks Entry UKG'!G79,""))))</f>
        <v/>
      </c>
      <c r="I80" s="406" t="str">
        <f>IF(OR($B80=0,$B80=""),"",IF(AND($E$3="Nursery"),'Marks Entry Nursery'!H79,IF(AND($E$3="LKG"),'Marks Entry LKG'!H79,IF(AND($E$3="UKG"),'Marks Entry UKG'!H79,""))))</f>
        <v/>
      </c>
      <c r="J80" s="228" t="str">
        <f>IF(OR($B80=0,$B80=""),"",IF(AND($E$3="Nursery"),'Marks Entry Nursery'!J79,IF(AND($E$3="LKG"),'Marks Entry LKG'!J79,IF(AND($E$3="UKG"),'Marks Entry UKG'!J79,""))))</f>
        <v/>
      </c>
      <c r="K80" s="228" t="str">
        <f>IF(OR($B80=0,$B80=""),"",IF(AND($E$3="Nursery"),'Marks Entry Nursery'!K79,IF(AND($E$3="LKG"),'Marks Entry LKG'!K79,IF(AND($E$3="UKG"),'Marks Entry UKG'!K79,""))))</f>
        <v/>
      </c>
      <c r="L80" s="105"/>
      <c r="M80" s="105"/>
      <c r="N80" s="105"/>
      <c r="O80" s="51"/>
      <c r="P80" s="105" t="str">
        <f>IF(OR($B80=0,$B80=""),"",IF(AND($E$3="Nursery"),'Marks Entry Nursery'!O79,IF(AND($E$3="LKG"),'Marks Entry LKG'!O79,IF(AND($E$3="UKG"),'Marks Entry UKG'!O79,""))))</f>
        <v/>
      </c>
      <c r="Q80" s="105" t="str">
        <f>IF(OR($B80=0,$B80=""),"",IF(AND($E$3="Nursery"),'Marks Entry Nursery'!P79,IF(AND($E$3="LKG"),'Marks Entry LKG'!P79,IF(AND($E$3="UKG"),'Marks Entry UKG'!P79,""))))</f>
        <v/>
      </c>
      <c r="R80" s="54" t="str">
        <f t="shared" si="64"/>
        <v/>
      </c>
      <c r="S80" s="51">
        <f t="shared" si="65"/>
        <v>0</v>
      </c>
      <c r="T80" s="105" t="str">
        <f>IF(OR($B80=0,$B80=""),"",IF(AND($E$3="Nursery"),'Marks Entry Nursery'!Q79,IF(AND($E$3="LKG"),'Marks Entry LKG'!Q79,IF(AND($E$3="UKG"),'Marks Entry UKG'!Q79,""))))</f>
        <v/>
      </c>
      <c r="U80" s="105" t="str">
        <f>IF(OR($B80=0,$B80=""),"",IF(AND($E$3="Nursery"),'Marks Entry Nursery'!R79,IF(AND($E$3="LKG"),'Marks Entry LKG'!R79,IF(AND($E$3="UKG"),'Marks Entry UKG'!R79,""))))</f>
        <v/>
      </c>
      <c r="V80" s="55" t="str">
        <f t="shared" si="66"/>
        <v/>
      </c>
      <c r="W80" s="51" t="str">
        <f t="shared" si="67"/>
        <v/>
      </c>
      <c r="X80" s="89">
        <f t="shared" si="68"/>
        <v>0</v>
      </c>
      <c r="Y80" s="89" t="str">
        <f t="shared" si="69"/>
        <v/>
      </c>
      <c r="Z80" s="89" t="str">
        <f t="shared" si="70"/>
        <v/>
      </c>
      <c r="AA80" s="89" t="str">
        <f t="shared" si="71"/>
        <v/>
      </c>
      <c r="AB80" s="89" t="str">
        <f t="shared" si="72"/>
        <v/>
      </c>
      <c r="AC80" s="93" t="str">
        <f t="shared" si="73"/>
        <v/>
      </c>
      <c r="AD80" s="105"/>
      <c r="AE80" s="105"/>
      <c r="AF80" s="105"/>
      <c r="AG80" s="51"/>
      <c r="AH80" s="105" t="str">
        <f>IF(OR($B80=0,$B80=""),"",IF(AND($E$3="Nursery"),'Marks Entry Nursery'!V79,IF(AND($E$3="LKG"),'Marks Entry LKG'!V79,IF(AND($E$3="UKG"),'Marks Entry UKG'!V79,""))))</f>
        <v/>
      </c>
      <c r="AI80" s="105" t="str">
        <f>IF(OR($B80=0,$B80=""),"",IF(AND($E$3="Nursery"),'Marks Entry Nursery'!W79,IF(AND($E$3="LKG"),'Marks Entry LKG'!W79,IF(AND($E$3="UKG"),'Marks Entry UKG'!W79,""))))</f>
        <v/>
      </c>
      <c r="AJ80" s="54" t="str">
        <f t="shared" si="74"/>
        <v/>
      </c>
      <c r="AK80" s="51">
        <f t="shared" si="75"/>
        <v>0</v>
      </c>
      <c r="AL80" s="105" t="str">
        <f>IF(OR($B80=0,$B80=""),"",IF(AND($E$3="Nursery"),'Marks Entry Nursery'!X79,IF(AND($E$3="LKG"),'Marks Entry LKG'!X79,IF(AND($E$3="UKG"),'Marks Entry UKG'!X79,""))))</f>
        <v/>
      </c>
      <c r="AM80" s="105" t="str">
        <f>IF(OR($B80=0,$B80=""),"",IF(AND($E$3="Nursery"),'Marks Entry Nursery'!Y79,IF(AND($E$3="LKG"),'Marks Entry LKG'!Y79,IF(AND($E$3="UKG"),'Marks Entry UKG'!Y79,""))))</f>
        <v/>
      </c>
      <c r="AN80" s="55" t="str">
        <f t="shared" si="76"/>
        <v/>
      </c>
      <c r="AO80" s="51" t="str">
        <f t="shared" si="77"/>
        <v/>
      </c>
      <c r="AP80" s="89">
        <f t="shared" si="78"/>
        <v>0</v>
      </c>
      <c r="AQ80" s="89" t="str">
        <f t="shared" si="79"/>
        <v/>
      </c>
      <c r="AR80" s="89" t="str">
        <f t="shared" si="80"/>
        <v/>
      </c>
      <c r="AS80" s="89" t="str">
        <f t="shared" si="81"/>
        <v/>
      </c>
      <c r="AT80" s="89" t="str">
        <f t="shared" si="82"/>
        <v/>
      </c>
      <c r="AU80" s="93" t="str">
        <f t="shared" si="83"/>
        <v/>
      </c>
      <c r="AV80" s="105"/>
      <c r="AW80" s="105"/>
      <c r="AX80" s="105"/>
      <c r="AY80" s="51"/>
      <c r="AZ80" s="105" t="str">
        <f>IF(OR($B80=0,$B80=""),"",IF(AND($E$3="Nursery"),'Marks Entry Nursery'!AC79,IF(AND($E$3="LKG"),'Marks Entry LKG'!AC79,IF(AND($E$3="UKG"),'Marks Entry UKG'!AC79,""))))</f>
        <v/>
      </c>
      <c r="BA80" s="105" t="str">
        <f>IF(OR($B80=0,$B80=""),"",IF(AND($E$3="Nursery"),'Marks Entry Nursery'!AD79,IF(AND($E$3="LKG"),'Marks Entry LKG'!AD79,IF(AND($E$3="UKG"),'Marks Entry UKG'!AD79,""))))</f>
        <v/>
      </c>
      <c r="BB80" s="54" t="str">
        <f t="shared" si="84"/>
        <v/>
      </c>
      <c r="BC80" s="51">
        <f t="shared" si="85"/>
        <v>0</v>
      </c>
      <c r="BD80" s="105" t="str">
        <f>IF(OR($B80=0,$B80=""),"",IF(AND($E$3="Nursery"),'Marks Entry Nursery'!AE79,IF(AND($E$3="LKG"),'Marks Entry LKG'!AE79,IF(AND($E$3="UKG"),'Marks Entry UKG'!AE79,""))))</f>
        <v/>
      </c>
      <c r="BE80" s="105" t="str">
        <f>IF(OR($B80=0,$B80=""),"",IF(AND($E$3="Nursery"),'Marks Entry Nursery'!AF79,IF(AND($E$3="LKG"),'Marks Entry LKG'!AF79,IF(AND($E$3="UKG"),'Marks Entry UKG'!AF79,""))))</f>
        <v/>
      </c>
      <c r="BF80" s="55" t="str">
        <f t="shared" si="86"/>
        <v/>
      </c>
      <c r="BG80" s="51" t="str">
        <f t="shared" si="87"/>
        <v/>
      </c>
      <c r="BH80" s="89">
        <f t="shared" si="88"/>
        <v>0</v>
      </c>
      <c r="BI80" s="89" t="str">
        <f t="shared" si="89"/>
        <v/>
      </c>
      <c r="BJ80" s="89" t="str">
        <f t="shared" si="90"/>
        <v/>
      </c>
      <c r="BK80" s="89" t="str">
        <f t="shared" si="91"/>
        <v/>
      </c>
      <c r="BL80" s="89" t="str">
        <f t="shared" si="92"/>
        <v/>
      </c>
      <c r="BM80" s="93" t="str">
        <f t="shared" si="93"/>
        <v/>
      </c>
      <c r="BN80" s="105"/>
      <c r="BO80" s="105"/>
      <c r="BP80" s="105"/>
      <c r="BQ80" s="51"/>
      <c r="BR80" s="105" t="str">
        <f>IF(OR($B80=0,$B80=""),"",IF(AND($E$3="Nursery"),'Marks Entry Nursery'!AJ79,IF(AND($E$3="LKG"),'Marks Entry LKG'!AJ79,IF(AND($E$3="UKG"),'Marks Entry UKG'!AJ79,""))))</f>
        <v/>
      </c>
      <c r="BS80" s="105" t="str">
        <f>IF(OR($B80=0,$B80=""),"",IF(AND($E$3="Nursery"),'Marks Entry Nursery'!AK79,IF(AND($E$3="LKG"),'Marks Entry LKG'!AK79,IF(AND($E$3="UKG"),'Marks Entry UKG'!AK79,""))))</f>
        <v/>
      </c>
      <c r="BT80" s="54" t="str">
        <f t="shared" si="94"/>
        <v/>
      </c>
      <c r="BU80" s="51">
        <f t="shared" si="95"/>
        <v>0</v>
      </c>
      <c r="BV80" s="105" t="str">
        <f>IF(OR($B80=0,$B80=""),"",IF(AND($E$3="Nursery"),'Marks Entry Nursery'!AL79,IF(AND($E$3="LKG"),'Marks Entry LKG'!AL79,IF(AND($E$3="UKG"),'Marks Entry UKG'!AL79,""))))</f>
        <v/>
      </c>
      <c r="BW80" s="105" t="str">
        <f>IF(OR($B80=0,$B80=""),"",IF(AND($E$3="Nursery"),'Marks Entry Nursery'!AM79,IF(AND($E$3="LKG"),'Marks Entry LKG'!AM79,IF(AND($E$3="UKG"),'Marks Entry UKG'!AM79,""))))</f>
        <v/>
      </c>
      <c r="BX80" s="55" t="str">
        <f t="shared" si="96"/>
        <v/>
      </c>
      <c r="BY80" s="51" t="str">
        <f t="shared" si="97"/>
        <v/>
      </c>
      <c r="BZ80" s="89">
        <f t="shared" si="98"/>
        <v>0</v>
      </c>
      <c r="CA80" s="89" t="str">
        <f t="shared" si="99"/>
        <v/>
      </c>
      <c r="CB80" s="89" t="str">
        <f t="shared" si="100"/>
        <v/>
      </c>
      <c r="CC80" s="89" t="str">
        <f t="shared" si="101"/>
        <v/>
      </c>
      <c r="CD80" s="89" t="str">
        <f t="shared" si="102"/>
        <v/>
      </c>
      <c r="CE80" s="93" t="str">
        <f t="shared" si="103"/>
        <v/>
      </c>
      <c r="CF80" s="105" t="str">
        <f>IF(OR($B80=0,$B80=""),"",IF(AND($E$3="Nursery"),'Marks Entry Nursery'!AN79,IF(AND($E$3="LKG"),'Marks Entry LKG'!AN79,IF(AND($E$3="UKG"),'Marks Entry UKG'!AN79,""))))</f>
        <v/>
      </c>
      <c r="CG80" s="105" t="str">
        <f>IF(OR($B80=0,$B80=""),"",IF(AND($E$3="Nursery"),'Marks Entry Nursery'!AO79,IF(AND($E$3="LKG"),'Marks Entry LKG'!AO79,IF(AND($E$3="UKG"),'Marks Entry UKG'!AO79,""))))</f>
        <v/>
      </c>
      <c r="CH80" s="106" t="str">
        <f t="shared" si="104"/>
        <v/>
      </c>
      <c r="CI80" s="107">
        <f t="shared" si="105"/>
        <v>0</v>
      </c>
      <c r="CJ80" s="107" t="str">
        <f t="shared" si="106"/>
        <v/>
      </c>
      <c r="CK80" s="107" t="str">
        <f t="shared" si="107"/>
        <v/>
      </c>
      <c r="CL80" s="92" t="str">
        <f t="shared" si="108"/>
        <v/>
      </c>
      <c r="CM80" s="105" t="str">
        <f>IF(OR($B80=0,$B80=""),"",IF(AND($E$3="Nursery"),'Marks Entry Nursery'!AP79,IF(AND($E$3="LKG"),'Marks Entry LKG'!AP79,IF(AND($E$3="UKG"),'Marks Entry UKG'!AP79,""))))</f>
        <v/>
      </c>
      <c r="CN80" s="105" t="str">
        <f>IF(OR($B80=0,$B80=""),"",IF(AND($E$3="Nursery"),'Marks Entry Nursery'!AQ79,IF(AND($E$3="LKG"),'Marks Entry LKG'!AQ79,IF(AND($E$3="UKG"),'Marks Entry UKG'!AQ79,""))))</f>
        <v/>
      </c>
      <c r="CO80" s="106" t="str">
        <f t="shared" si="109"/>
        <v/>
      </c>
      <c r="CP80" s="107">
        <f t="shared" si="110"/>
        <v>0</v>
      </c>
      <c r="CQ80" s="107" t="str">
        <f t="shared" si="111"/>
        <v/>
      </c>
      <c r="CR80" s="107" t="str">
        <f t="shared" si="112"/>
        <v/>
      </c>
      <c r="CS80" s="92" t="str">
        <f t="shared" si="113"/>
        <v/>
      </c>
      <c r="CT80" s="105" t="str">
        <f>IF(OR($B80=0,$B80=""),"",IF(AND($E$3="Nursery"),'Marks Entry Nursery'!AR79,IF(AND($E$3="LKG"),'Marks Entry LKG'!AR79,IF(AND($E$3="UKG"),'Marks Entry UKG'!AR79,""))))</f>
        <v/>
      </c>
      <c r="CU80" s="105" t="str">
        <f>IF(OR($B80=0,$B80=""),"",IF(AND($E$3="Nursery"),'Marks Entry Nursery'!AS79,IF(AND($E$3="LKG"),'Marks Entry LKG'!AS79,IF(AND($E$3="UKG"),'Marks Entry UKG'!AS79,""))))</f>
        <v/>
      </c>
      <c r="CV80" s="106" t="str">
        <f t="shared" si="114"/>
        <v/>
      </c>
      <c r="CW80" s="107">
        <f t="shared" si="115"/>
        <v>0</v>
      </c>
      <c r="CX80" s="107" t="str">
        <f t="shared" si="116"/>
        <v/>
      </c>
      <c r="CY80" s="107" t="str">
        <f t="shared" si="117"/>
        <v/>
      </c>
      <c r="CZ80" s="92" t="str">
        <f t="shared" si="118"/>
        <v/>
      </c>
      <c r="DA80" s="105" t="str">
        <f>IF(OR($B80=0,$B80=""),"",IF(AND($E$3="Nursery"),'Marks Entry Nursery'!AT79,IF(AND($E$3="LKG"),'Marks Entry LKG'!AT79,IF(AND($E$3="UKG"),'Marks Entry UKG'!AT79,""))))</f>
        <v/>
      </c>
      <c r="DB80" s="105" t="str">
        <f>IF(OR($B80=0,$B80=""),"",IF(AND($E$3="Nursery"),'Marks Entry Nursery'!AU79,IF(AND($E$3="LKG"),'Marks Entry LKG'!AU79,IF(AND($E$3="UKG"),'Marks Entry UKG'!AU79,""))))</f>
        <v/>
      </c>
      <c r="DC80" s="356" t="str">
        <f t="shared" si="119"/>
        <v/>
      </c>
      <c r="DD80" s="93" t="str">
        <f t="shared" si="120"/>
        <v/>
      </c>
      <c r="DE80" s="105" t="str">
        <f>IF(OR($B80=0,$B80=""),"",IF(AND($E$3="Nursery"),'Marks Entry Nursery'!AV79,IF(AND($E$3="LKG"),'Marks Entry LKG'!AV79,IF(AND($E$3="UKG"),'Marks Entry UKG'!AV79,""))))</f>
        <v/>
      </c>
      <c r="DF80" s="105" t="str">
        <f>IF(OR($B80=0,$B80=""),"",IF(AND($E$3="Nursery"),'Marks Entry Nursery'!AW79,IF(AND($E$3="LKG"),'Marks Entry LKG'!AW79,IF(AND($E$3="UKG"),'Marks Entry UKG'!AW79,""))))</f>
        <v/>
      </c>
      <c r="DG80" s="356" t="str">
        <f t="shared" si="121"/>
        <v/>
      </c>
      <c r="DH80" s="93" t="str">
        <f t="shared" si="122"/>
        <v/>
      </c>
      <c r="DI80" s="63" t="str">
        <f t="shared" si="123"/>
        <v/>
      </c>
      <c r="DJ80" s="358" t="str">
        <f t="shared" si="124"/>
        <v/>
      </c>
      <c r="DK80" s="67" t="str">
        <f t="shared" si="125"/>
        <v/>
      </c>
      <c r="DL80" s="68" t="str">
        <f t="shared" si="126"/>
        <v/>
      </c>
      <c r="DM80" s="386" t="str">
        <f>IFERROR(IF(B80="NSO","NSO",IF(OR(D80="",G80="",F80="",B80="",DI80=0),"",IF('Master sheet'!$D$14="Hindi","कक्षोंन्नति","Promoted"))),"")</f>
        <v/>
      </c>
      <c r="DN80" s="42" t="str">
        <f>IF(OR(B80=0,B80=""),"",IF(AND($E$3="Nursery"),'Marks Entry Nursery'!AX79,IF(AND($E$3="LKG"),'Marks Entry LKG'!AX79,IF(AND($E$3="UKG"),'Marks Entry UKG'!AX79,""))))</f>
        <v/>
      </c>
      <c r="DO80" s="42" t="str">
        <f>IF(OR(B80=0,B80=""),"",IF(AND($E$3="Nursery"),'Marks Entry Nursery'!AY79,IF(AND($E$3="LKG"),'Marks Entry LKG'!AY79,IF(AND($E$3="UKG"),'Marks Entry UKG'!AY79,""))))</f>
        <v/>
      </c>
      <c r="DP80" s="213" t="str">
        <f t="shared" si="127"/>
        <v/>
      </c>
      <c r="DQ80" s="43"/>
      <c r="DX80" s="44">
        <f>IF(AND($E$3="Nursery"),'Marks Entry Nursery'!I79,IF(AND($E$3="LKG"),'Marks Entry LKG'!I79,IF(AND($E$3="UKG"),'Marks Entry UKG'!I79,"")))</f>
        <v>0</v>
      </c>
    </row>
    <row r="81" spans="1:128" ht="18.95" customHeight="1">
      <c r="A81" s="56">
        <v>74</v>
      </c>
      <c r="B81" s="260" t="str">
        <f>IF(OR(DX81=0,DX81=""),"",IF(AND($E$3="Nursery"),'Marks Entry Nursery'!I80,IF(AND($E$3="LKG"),'Marks Entry LKG'!I80,IF(AND($E$3="UKG"),'Marks Entry UKG'!I80,""))))</f>
        <v/>
      </c>
      <c r="C81" s="57" t="str">
        <f>IF(OR($B81=0,$B81=""),"",IF(AND($E$3="Nursery"),'Marks Entry Nursery'!B80,IF(AND($E$3="LKG"),'Marks Entry LKG'!B80,IF(AND($E$3="UKG"),'Marks Entry UKG'!B80,""))))</f>
        <v/>
      </c>
      <c r="D81" s="57" t="str">
        <f>IF(OR($B81=0,$B81=""),"",IF(AND($E$3="Nursery"),'Marks Entry Nursery'!C80,IF(AND($E$3="LKG"),'Marks Entry LKG'!C80,IF(AND($E$3="UKG"),'Marks Entry UKG'!C80,""))))</f>
        <v/>
      </c>
      <c r="E81" s="401" t="str">
        <f>IF(OR(B81=0,B81=""),"",IF(AND($E$3="Nursery"),'Marks Entry Nursery'!E80,IF(AND($E$3="LKG"),'Marks Entry LKG'!E80,IF(AND($E$3="UKG"),'Marks Entry UKG'!E80,""))))</f>
        <v/>
      </c>
      <c r="F81" s="259" t="str">
        <f>IF(OR(B81=0,B81=""),"",IF(AND($E$3="Nursery"),'Marks Entry Nursery'!D80,IF(AND($E$3="LKG"),'Marks Entry LKG'!D80,IF(AND($E$3="UKG"),'Marks Entry UKG'!D80,""))))</f>
        <v/>
      </c>
      <c r="G81" s="406" t="str">
        <f>IF(OR($B81=0,$B81=""),"",IF(AND($E$3="Nursery"),'Marks Entry Nursery'!F80,IF(AND($E$3="LKG"),'Marks Entry LKG'!F80,IF(AND($E$3="UKG"),'Marks Entry UKG'!F80,""))))</f>
        <v/>
      </c>
      <c r="H81" s="406" t="str">
        <f>IF(OR($B81=0,$B81=""),"",IF(AND($E$3="Nursery"),'Marks Entry Nursery'!G80,IF(AND($E$3="LKG"),'Marks Entry LKG'!G80,IF(AND($E$3="UKG"),'Marks Entry UKG'!G80,""))))</f>
        <v/>
      </c>
      <c r="I81" s="406" t="str">
        <f>IF(OR($B81=0,$B81=""),"",IF(AND($E$3="Nursery"),'Marks Entry Nursery'!H80,IF(AND($E$3="LKG"),'Marks Entry LKG'!H80,IF(AND($E$3="UKG"),'Marks Entry UKG'!H80,""))))</f>
        <v/>
      </c>
      <c r="J81" s="228" t="str">
        <f>IF(OR($B81=0,$B81=""),"",IF(AND($E$3="Nursery"),'Marks Entry Nursery'!J80,IF(AND($E$3="LKG"),'Marks Entry LKG'!J80,IF(AND($E$3="UKG"),'Marks Entry UKG'!J80,""))))</f>
        <v/>
      </c>
      <c r="K81" s="228" t="str">
        <f>IF(OR($B81=0,$B81=""),"",IF(AND($E$3="Nursery"),'Marks Entry Nursery'!K80,IF(AND($E$3="LKG"),'Marks Entry LKG'!K80,IF(AND($E$3="UKG"),'Marks Entry UKG'!K80,""))))</f>
        <v/>
      </c>
      <c r="L81" s="105"/>
      <c r="M81" s="105"/>
      <c r="N81" s="105"/>
      <c r="O81" s="51"/>
      <c r="P81" s="105" t="str">
        <f>IF(OR($B81=0,$B81=""),"",IF(AND($E$3="Nursery"),'Marks Entry Nursery'!O80,IF(AND($E$3="LKG"),'Marks Entry LKG'!O80,IF(AND($E$3="UKG"),'Marks Entry UKG'!O80,""))))</f>
        <v/>
      </c>
      <c r="Q81" s="105" t="str">
        <f>IF(OR($B81=0,$B81=""),"",IF(AND($E$3="Nursery"),'Marks Entry Nursery'!P80,IF(AND($E$3="LKG"),'Marks Entry LKG'!P80,IF(AND($E$3="UKG"),'Marks Entry UKG'!P80,""))))</f>
        <v/>
      </c>
      <c r="R81" s="54" t="str">
        <f t="shared" si="64"/>
        <v/>
      </c>
      <c r="S81" s="51">
        <f t="shared" si="65"/>
        <v>0</v>
      </c>
      <c r="T81" s="105" t="str">
        <f>IF(OR($B81=0,$B81=""),"",IF(AND($E$3="Nursery"),'Marks Entry Nursery'!Q80,IF(AND($E$3="LKG"),'Marks Entry LKG'!Q80,IF(AND($E$3="UKG"),'Marks Entry UKG'!Q80,""))))</f>
        <v/>
      </c>
      <c r="U81" s="105" t="str">
        <f>IF(OR($B81=0,$B81=""),"",IF(AND($E$3="Nursery"),'Marks Entry Nursery'!R80,IF(AND($E$3="LKG"),'Marks Entry LKG'!R80,IF(AND($E$3="UKG"),'Marks Entry UKG'!R80,""))))</f>
        <v/>
      </c>
      <c r="V81" s="55" t="str">
        <f t="shared" si="66"/>
        <v/>
      </c>
      <c r="W81" s="51" t="str">
        <f t="shared" si="67"/>
        <v/>
      </c>
      <c r="X81" s="89">
        <f t="shared" si="68"/>
        <v>0</v>
      </c>
      <c r="Y81" s="89" t="str">
        <f t="shared" si="69"/>
        <v/>
      </c>
      <c r="Z81" s="89" t="str">
        <f t="shared" si="70"/>
        <v/>
      </c>
      <c r="AA81" s="89" t="str">
        <f t="shared" si="71"/>
        <v/>
      </c>
      <c r="AB81" s="89" t="str">
        <f t="shared" si="72"/>
        <v/>
      </c>
      <c r="AC81" s="93" t="str">
        <f t="shared" si="73"/>
        <v/>
      </c>
      <c r="AD81" s="105"/>
      <c r="AE81" s="105"/>
      <c r="AF81" s="105"/>
      <c r="AG81" s="51"/>
      <c r="AH81" s="105" t="str">
        <f>IF(OR($B81=0,$B81=""),"",IF(AND($E$3="Nursery"),'Marks Entry Nursery'!V80,IF(AND($E$3="LKG"),'Marks Entry LKG'!V80,IF(AND($E$3="UKG"),'Marks Entry UKG'!V80,""))))</f>
        <v/>
      </c>
      <c r="AI81" s="105" t="str">
        <f>IF(OR($B81=0,$B81=""),"",IF(AND($E$3="Nursery"),'Marks Entry Nursery'!W80,IF(AND($E$3="LKG"),'Marks Entry LKG'!W80,IF(AND($E$3="UKG"),'Marks Entry UKG'!W80,""))))</f>
        <v/>
      </c>
      <c r="AJ81" s="54" t="str">
        <f t="shared" si="74"/>
        <v/>
      </c>
      <c r="AK81" s="51">
        <f t="shared" si="75"/>
        <v>0</v>
      </c>
      <c r="AL81" s="105" t="str">
        <f>IF(OR($B81=0,$B81=""),"",IF(AND($E$3="Nursery"),'Marks Entry Nursery'!X80,IF(AND($E$3="LKG"),'Marks Entry LKG'!X80,IF(AND($E$3="UKG"),'Marks Entry UKG'!X80,""))))</f>
        <v/>
      </c>
      <c r="AM81" s="105" t="str">
        <f>IF(OR($B81=0,$B81=""),"",IF(AND($E$3="Nursery"),'Marks Entry Nursery'!Y80,IF(AND($E$3="LKG"),'Marks Entry LKG'!Y80,IF(AND($E$3="UKG"),'Marks Entry UKG'!Y80,""))))</f>
        <v/>
      </c>
      <c r="AN81" s="55" t="str">
        <f t="shared" si="76"/>
        <v/>
      </c>
      <c r="AO81" s="51" t="str">
        <f t="shared" si="77"/>
        <v/>
      </c>
      <c r="AP81" s="89">
        <f t="shared" si="78"/>
        <v>0</v>
      </c>
      <c r="AQ81" s="89" t="str">
        <f t="shared" si="79"/>
        <v/>
      </c>
      <c r="AR81" s="89" t="str">
        <f t="shared" si="80"/>
        <v/>
      </c>
      <c r="AS81" s="89" t="str">
        <f t="shared" si="81"/>
        <v/>
      </c>
      <c r="AT81" s="89" t="str">
        <f t="shared" si="82"/>
        <v/>
      </c>
      <c r="AU81" s="93" t="str">
        <f t="shared" si="83"/>
        <v/>
      </c>
      <c r="AV81" s="105"/>
      <c r="AW81" s="105"/>
      <c r="AX81" s="105"/>
      <c r="AY81" s="51"/>
      <c r="AZ81" s="105" t="str">
        <f>IF(OR($B81=0,$B81=""),"",IF(AND($E$3="Nursery"),'Marks Entry Nursery'!AC80,IF(AND($E$3="LKG"),'Marks Entry LKG'!AC80,IF(AND($E$3="UKG"),'Marks Entry UKG'!AC80,""))))</f>
        <v/>
      </c>
      <c r="BA81" s="105" t="str">
        <f>IF(OR($B81=0,$B81=""),"",IF(AND($E$3="Nursery"),'Marks Entry Nursery'!AD80,IF(AND($E$3="LKG"),'Marks Entry LKG'!AD80,IF(AND($E$3="UKG"),'Marks Entry UKG'!AD80,""))))</f>
        <v/>
      </c>
      <c r="BB81" s="54" t="str">
        <f t="shared" si="84"/>
        <v/>
      </c>
      <c r="BC81" s="51">
        <f t="shared" si="85"/>
        <v>0</v>
      </c>
      <c r="BD81" s="105" t="str">
        <f>IF(OR($B81=0,$B81=""),"",IF(AND($E$3="Nursery"),'Marks Entry Nursery'!AE80,IF(AND($E$3="LKG"),'Marks Entry LKG'!AE80,IF(AND($E$3="UKG"),'Marks Entry UKG'!AE80,""))))</f>
        <v/>
      </c>
      <c r="BE81" s="105" t="str">
        <f>IF(OR($B81=0,$B81=""),"",IF(AND($E$3="Nursery"),'Marks Entry Nursery'!AF80,IF(AND($E$3="LKG"),'Marks Entry LKG'!AF80,IF(AND($E$3="UKG"),'Marks Entry UKG'!AF80,""))))</f>
        <v/>
      </c>
      <c r="BF81" s="55" t="str">
        <f t="shared" si="86"/>
        <v/>
      </c>
      <c r="BG81" s="51" t="str">
        <f t="shared" si="87"/>
        <v/>
      </c>
      <c r="BH81" s="89">
        <f t="shared" si="88"/>
        <v>0</v>
      </c>
      <c r="BI81" s="89" t="str">
        <f t="shared" si="89"/>
        <v/>
      </c>
      <c r="BJ81" s="89" t="str">
        <f t="shared" si="90"/>
        <v/>
      </c>
      <c r="BK81" s="89" t="str">
        <f t="shared" si="91"/>
        <v/>
      </c>
      <c r="BL81" s="89" t="str">
        <f t="shared" si="92"/>
        <v/>
      </c>
      <c r="BM81" s="93" t="str">
        <f t="shared" si="93"/>
        <v/>
      </c>
      <c r="BN81" s="105"/>
      <c r="BO81" s="105"/>
      <c r="BP81" s="105"/>
      <c r="BQ81" s="51"/>
      <c r="BR81" s="105" t="str">
        <f>IF(OR($B81=0,$B81=""),"",IF(AND($E$3="Nursery"),'Marks Entry Nursery'!AJ80,IF(AND($E$3="LKG"),'Marks Entry LKG'!AJ80,IF(AND($E$3="UKG"),'Marks Entry UKG'!AJ80,""))))</f>
        <v/>
      </c>
      <c r="BS81" s="105" t="str">
        <f>IF(OR($B81=0,$B81=""),"",IF(AND($E$3="Nursery"),'Marks Entry Nursery'!AK80,IF(AND($E$3="LKG"),'Marks Entry LKG'!AK80,IF(AND($E$3="UKG"),'Marks Entry UKG'!AK80,""))))</f>
        <v/>
      </c>
      <c r="BT81" s="54" t="str">
        <f t="shared" si="94"/>
        <v/>
      </c>
      <c r="BU81" s="51">
        <f t="shared" si="95"/>
        <v>0</v>
      </c>
      <c r="BV81" s="105" t="str">
        <f>IF(OR($B81=0,$B81=""),"",IF(AND($E$3="Nursery"),'Marks Entry Nursery'!AL80,IF(AND($E$3="LKG"),'Marks Entry LKG'!AL80,IF(AND($E$3="UKG"),'Marks Entry UKG'!AL80,""))))</f>
        <v/>
      </c>
      <c r="BW81" s="105" t="str">
        <f>IF(OR($B81=0,$B81=""),"",IF(AND($E$3="Nursery"),'Marks Entry Nursery'!AM80,IF(AND($E$3="LKG"),'Marks Entry LKG'!AM80,IF(AND($E$3="UKG"),'Marks Entry UKG'!AM80,""))))</f>
        <v/>
      </c>
      <c r="BX81" s="55" t="str">
        <f t="shared" si="96"/>
        <v/>
      </c>
      <c r="BY81" s="51" t="str">
        <f t="shared" si="97"/>
        <v/>
      </c>
      <c r="BZ81" s="89">
        <f t="shared" si="98"/>
        <v>0</v>
      </c>
      <c r="CA81" s="89" t="str">
        <f t="shared" si="99"/>
        <v/>
      </c>
      <c r="CB81" s="89" t="str">
        <f t="shared" si="100"/>
        <v/>
      </c>
      <c r="CC81" s="89" t="str">
        <f t="shared" si="101"/>
        <v/>
      </c>
      <c r="CD81" s="89" t="str">
        <f t="shared" si="102"/>
        <v/>
      </c>
      <c r="CE81" s="93" t="str">
        <f t="shared" si="103"/>
        <v/>
      </c>
      <c r="CF81" s="105" t="str">
        <f>IF(OR($B81=0,$B81=""),"",IF(AND($E$3="Nursery"),'Marks Entry Nursery'!AN80,IF(AND($E$3="LKG"),'Marks Entry LKG'!AN80,IF(AND($E$3="UKG"),'Marks Entry UKG'!AN80,""))))</f>
        <v/>
      </c>
      <c r="CG81" s="105" t="str">
        <f>IF(OR($B81=0,$B81=""),"",IF(AND($E$3="Nursery"),'Marks Entry Nursery'!AO80,IF(AND($E$3="LKG"),'Marks Entry LKG'!AO80,IF(AND($E$3="UKG"),'Marks Entry UKG'!AO80,""))))</f>
        <v/>
      </c>
      <c r="CH81" s="106" t="str">
        <f t="shared" si="104"/>
        <v/>
      </c>
      <c r="CI81" s="107">
        <f t="shared" si="105"/>
        <v>0</v>
      </c>
      <c r="CJ81" s="107" t="str">
        <f t="shared" si="106"/>
        <v/>
      </c>
      <c r="CK81" s="107" t="str">
        <f t="shared" si="107"/>
        <v/>
      </c>
      <c r="CL81" s="92" t="str">
        <f t="shared" si="108"/>
        <v/>
      </c>
      <c r="CM81" s="105" t="str">
        <f>IF(OR($B81=0,$B81=""),"",IF(AND($E$3="Nursery"),'Marks Entry Nursery'!AP80,IF(AND($E$3="LKG"),'Marks Entry LKG'!AP80,IF(AND($E$3="UKG"),'Marks Entry UKG'!AP80,""))))</f>
        <v/>
      </c>
      <c r="CN81" s="105" t="str">
        <f>IF(OR($B81=0,$B81=""),"",IF(AND($E$3="Nursery"),'Marks Entry Nursery'!AQ80,IF(AND($E$3="LKG"),'Marks Entry LKG'!AQ80,IF(AND($E$3="UKG"),'Marks Entry UKG'!AQ80,""))))</f>
        <v/>
      </c>
      <c r="CO81" s="106" t="str">
        <f t="shared" si="109"/>
        <v/>
      </c>
      <c r="CP81" s="107">
        <f t="shared" si="110"/>
        <v>0</v>
      </c>
      <c r="CQ81" s="107" t="str">
        <f t="shared" si="111"/>
        <v/>
      </c>
      <c r="CR81" s="107" t="str">
        <f t="shared" si="112"/>
        <v/>
      </c>
      <c r="CS81" s="92" t="str">
        <f t="shared" si="113"/>
        <v/>
      </c>
      <c r="CT81" s="105" t="str">
        <f>IF(OR($B81=0,$B81=""),"",IF(AND($E$3="Nursery"),'Marks Entry Nursery'!AR80,IF(AND($E$3="LKG"),'Marks Entry LKG'!AR80,IF(AND($E$3="UKG"),'Marks Entry UKG'!AR80,""))))</f>
        <v/>
      </c>
      <c r="CU81" s="105" t="str">
        <f>IF(OR($B81=0,$B81=""),"",IF(AND($E$3="Nursery"),'Marks Entry Nursery'!AS80,IF(AND($E$3="LKG"),'Marks Entry LKG'!AS80,IF(AND($E$3="UKG"),'Marks Entry UKG'!AS80,""))))</f>
        <v/>
      </c>
      <c r="CV81" s="106" t="str">
        <f t="shared" si="114"/>
        <v/>
      </c>
      <c r="CW81" s="107">
        <f t="shared" si="115"/>
        <v>0</v>
      </c>
      <c r="CX81" s="107" t="str">
        <f t="shared" si="116"/>
        <v/>
      </c>
      <c r="CY81" s="107" t="str">
        <f t="shared" si="117"/>
        <v/>
      </c>
      <c r="CZ81" s="92" t="str">
        <f t="shared" si="118"/>
        <v/>
      </c>
      <c r="DA81" s="105" t="str">
        <f>IF(OR($B81=0,$B81=""),"",IF(AND($E$3="Nursery"),'Marks Entry Nursery'!AT80,IF(AND($E$3="LKG"),'Marks Entry LKG'!AT80,IF(AND($E$3="UKG"),'Marks Entry UKG'!AT80,""))))</f>
        <v/>
      </c>
      <c r="DB81" s="105" t="str">
        <f>IF(OR($B81=0,$B81=""),"",IF(AND($E$3="Nursery"),'Marks Entry Nursery'!AU80,IF(AND($E$3="LKG"),'Marks Entry LKG'!AU80,IF(AND($E$3="UKG"),'Marks Entry UKG'!AU80,""))))</f>
        <v/>
      </c>
      <c r="DC81" s="356" t="str">
        <f t="shared" si="119"/>
        <v/>
      </c>
      <c r="DD81" s="93" t="str">
        <f t="shared" si="120"/>
        <v/>
      </c>
      <c r="DE81" s="105" t="str">
        <f>IF(OR($B81=0,$B81=""),"",IF(AND($E$3="Nursery"),'Marks Entry Nursery'!AV80,IF(AND($E$3="LKG"),'Marks Entry LKG'!AV80,IF(AND($E$3="UKG"),'Marks Entry UKG'!AV80,""))))</f>
        <v/>
      </c>
      <c r="DF81" s="105" t="str">
        <f>IF(OR($B81=0,$B81=""),"",IF(AND($E$3="Nursery"),'Marks Entry Nursery'!AW80,IF(AND($E$3="LKG"),'Marks Entry LKG'!AW80,IF(AND($E$3="UKG"),'Marks Entry UKG'!AW80,""))))</f>
        <v/>
      </c>
      <c r="DG81" s="356" t="str">
        <f t="shared" si="121"/>
        <v/>
      </c>
      <c r="DH81" s="93" t="str">
        <f t="shared" si="122"/>
        <v/>
      </c>
      <c r="DI81" s="63" t="str">
        <f t="shared" si="123"/>
        <v/>
      </c>
      <c r="DJ81" s="358" t="str">
        <f t="shared" si="124"/>
        <v/>
      </c>
      <c r="DK81" s="67" t="str">
        <f t="shared" si="125"/>
        <v/>
      </c>
      <c r="DL81" s="68" t="str">
        <f t="shared" si="126"/>
        <v/>
      </c>
      <c r="DM81" s="386" t="str">
        <f>IFERROR(IF(B81="NSO","NSO",IF(OR(D81="",G81="",F81="",B81="",DI81=0),"",IF('Master sheet'!$D$14="Hindi","कक्षोंन्नति","Promoted"))),"")</f>
        <v/>
      </c>
      <c r="DN81" s="42" t="str">
        <f>IF(OR(B81=0,B81=""),"",IF(AND($E$3="Nursery"),'Marks Entry Nursery'!AX80,IF(AND($E$3="LKG"),'Marks Entry LKG'!AX80,IF(AND($E$3="UKG"),'Marks Entry UKG'!AX80,""))))</f>
        <v/>
      </c>
      <c r="DO81" s="42" t="str">
        <f>IF(OR(B81=0,B81=""),"",IF(AND($E$3="Nursery"),'Marks Entry Nursery'!AY80,IF(AND($E$3="LKG"),'Marks Entry LKG'!AY80,IF(AND($E$3="UKG"),'Marks Entry UKG'!AY80,""))))</f>
        <v/>
      </c>
      <c r="DP81" s="213" t="str">
        <f t="shared" si="127"/>
        <v/>
      </c>
      <c r="DQ81" s="43"/>
      <c r="DX81" s="44">
        <f>IF(AND($E$3="Nursery"),'Marks Entry Nursery'!I80,IF(AND($E$3="LKG"),'Marks Entry LKG'!I80,IF(AND($E$3="UKG"),'Marks Entry UKG'!I80,"")))</f>
        <v>0</v>
      </c>
    </row>
    <row r="82" spans="1:128" ht="18.95" customHeight="1">
      <c r="A82" s="56">
        <v>75</v>
      </c>
      <c r="B82" s="260" t="str">
        <f>IF(OR(DX82=0,DX82=""),"",IF(AND($E$3="Nursery"),'Marks Entry Nursery'!I81,IF(AND($E$3="LKG"),'Marks Entry LKG'!I81,IF(AND($E$3="UKG"),'Marks Entry UKG'!I81,""))))</f>
        <v/>
      </c>
      <c r="C82" s="57" t="str">
        <f>IF(OR($B82=0,$B82=""),"",IF(AND($E$3="Nursery"),'Marks Entry Nursery'!B81,IF(AND($E$3="LKG"),'Marks Entry LKG'!B81,IF(AND($E$3="UKG"),'Marks Entry UKG'!B81,""))))</f>
        <v/>
      </c>
      <c r="D82" s="57" t="str">
        <f>IF(OR($B82=0,$B82=""),"",IF(AND($E$3="Nursery"),'Marks Entry Nursery'!C81,IF(AND($E$3="LKG"),'Marks Entry LKG'!C81,IF(AND($E$3="UKG"),'Marks Entry UKG'!C81,""))))</f>
        <v/>
      </c>
      <c r="E82" s="401" t="str">
        <f>IF(OR(B82=0,B82=""),"",IF(AND($E$3="Nursery"),'Marks Entry Nursery'!E81,IF(AND($E$3="LKG"),'Marks Entry LKG'!E81,IF(AND($E$3="UKG"),'Marks Entry UKG'!E81,""))))</f>
        <v/>
      </c>
      <c r="F82" s="259" t="str">
        <f>IF(OR(B82=0,B82=""),"",IF(AND($E$3="Nursery"),'Marks Entry Nursery'!D81,IF(AND($E$3="LKG"),'Marks Entry LKG'!D81,IF(AND($E$3="UKG"),'Marks Entry UKG'!D81,""))))</f>
        <v/>
      </c>
      <c r="G82" s="406" t="str">
        <f>IF(OR($B82=0,$B82=""),"",IF(AND($E$3="Nursery"),'Marks Entry Nursery'!F81,IF(AND($E$3="LKG"),'Marks Entry LKG'!F81,IF(AND($E$3="UKG"),'Marks Entry UKG'!F81,""))))</f>
        <v/>
      </c>
      <c r="H82" s="406" t="str">
        <f>IF(OR($B82=0,$B82=""),"",IF(AND($E$3="Nursery"),'Marks Entry Nursery'!G81,IF(AND($E$3="LKG"),'Marks Entry LKG'!G81,IF(AND($E$3="UKG"),'Marks Entry UKG'!G81,""))))</f>
        <v/>
      </c>
      <c r="I82" s="406" t="str">
        <f>IF(OR($B82=0,$B82=""),"",IF(AND($E$3="Nursery"),'Marks Entry Nursery'!H81,IF(AND($E$3="LKG"),'Marks Entry LKG'!H81,IF(AND($E$3="UKG"),'Marks Entry UKG'!H81,""))))</f>
        <v/>
      </c>
      <c r="J82" s="228" t="str">
        <f>IF(OR($B82=0,$B82=""),"",IF(AND($E$3="Nursery"),'Marks Entry Nursery'!J81,IF(AND($E$3="LKG"),'Marks Entry LKG'!J81,IF(AND($E$3="UKG"),'Marks Entry UKG'!J81,""))))</f>
        <v/>
      </c>
      <c r="K82" s="228" t="str">
        <f>IF(OR($B82=0,$B82=""),"",IF(AND($E$3="Nursery"),'Marks Entry Nursery'!K81,IF(AND($E$3="LKG"),'Marks Entry LKG'!K81,IF(AND($E$3="UKG"),'Marks Entry UKG'!K81,""))))</f>
        <v/>
      </c>
      <c r="L82" s="105"/>
      <c r="M82" s="105"/>
      <c r="N82" s="105"/>
      <c r="O82" s="51"/>
      <c r="P82" s="105" t="str">
        <f>IF(OR($B82=0,$B82=""),"",IF(AND($E$3="Nursery"),'Marks Entry Nursery'!O81,IF(AND($E$3="LKG"),'Marks Entry LKG'!O81,IF(AND($E$3="UKG"),'Marks Entry UKG'!O81,""))))</f>
        <v/>
      </c>
      <c r="Q82" s="105" t="str">
        <f>IF(OR($B82=0,$B82=""),"",IF(AND($E$3="Nursery"),'Marks Entry Nursery'!P81,IF(AND($E$3="LKG"),'Marks Entry LKG'!P81,IF(AND($E$3="UKG"),'Marks Entry UKG'!P81,""))))</f>
        <v/>
      </c>
      <c r="R82" s="54" t="str">
        <f t="shared" si="64"/>
        <v/>
      </c>
      <c r="S82" s="51">
        <f t="shared" si="65"/>
        <v>0</v>
      </c>
      <c r="T82" s="105" t="str">
        <f>IF(OR($B82=0,$B82=""),"",IF(AND($E$3="Nursery"),'Marks Entry Nursery'!Q81,IF(AND($E$3="LKG"),'Marks Entry LKG'!Q81,IF(AND($E$3="UKG"),'Marks Entry UKG'!Q81,""))))</f>
        <v/>
      </c>
      <c r="U82" s="105" t="str">
        <f>IF(OR($B82=0,$B82=""),"",IF(AND($E$3="Nursery"),'Marks Entry Nursery'!R81,IF(AND($E$3="LKG"),'Marks Entry LKG'!R81,IF(AND($E$3="UKG"),'Marks Entry UKG'!R81,""))))</f>
        <v/>
      </c>
      <c r="V82" s="55" t="str">
        <f t="shared" si="66"/>
        <v/>
      </c>
      <c r="W82" s="51" t="str">
        <f t="shared" si="67"/>
        <v/>
      </c>
      <c r="X82" s="89">
        <f t="shared" si="68"/>
        <v>0</v>
      </c>
      <c r="Y82" s="89" t="str">
        <f t="shared" si="69"/>
        <v/>
      </c>
      <c r="Z82" s="89" t="str">
        <f t="shared" si="70"/>
        <v/>
      </c>
      <c r="AA82" s="89" t="str">
        <f t="shared" si="71"/>
        <v/>
      </c>
      <c r="AB82" s="89" t="str">
        <f t="shared" si="72"/>
        <v/>
      </c>
      <c r="AC82" s="93" t="str">
        <f t="shared" si="73"/>
        <v/>
      </c>
      <c r="AD82" s="105"/>
      <c r="AE82" s="105"/>
      <c r="AF82" s="105"/>
      <c r="AG82" s="51"/>
      <c r="AH82" s="105" t="str">
        <f>IF(OR($B82=0,$B82=""),"",IF(AND($E$3="Nursery"),'Marks Entry Nursery'!V81,IF(AND($E$3="LKG"),'Marks Entry LKG'!V81,IF(AND($E$3="UKG"),'Marks Entry UKG'!V81,""))))</f>
        <v/>
      </c>
      <c r="AI82" s="105" t="str">
        <f>IF(OR($B82=0,$B82=""),"",IF(AND($E$3="Nursery"),'Marks Entry Nursery'!W81,IF(AND($E$3="LKG"),'Marks Entry LKG'!W81,IF(AND($E$3="UKG"),'Marks Entry UKG'!W81,""))))</f>
        <v/>
      </c>
      <c r="AJ82" s="54" t="str">
        <f t="shared" si="74"/>
        <v/>
      </c>
      <c r="AK82" s="51">
        <f t="shared" si="75"/>
        <v>0</v>
      </c>
      <c r="AL82" s="105" t="str">
        <f>IF(OR($B82=0,$B82=""),"",IF(AND($E$3="Nursery"),'Marks Entry Nursery'!X81,IF(AND($E$3="LKG"),'Marks Entry LKG'!X81,IF(AND($E$3="UKG"),'Marks Entry UKG'!X81,""))))</f>
        <v/>
      </c>
      <c r="AM82" s="105" t="str">
        <f>IF(OR($B82=0,$B82=""),"",IF(AND($E$3="Nursery"),'Marks Entry Nursery'!Y81,IF(AND($E$3="LKG"),'Marks Entry LKG'!Y81,IF(AND($E$3="UKG"),'Marks Entry UKG'!Y81,""))))</f>
        <v/>
      </c>
      <c r="AN82" s="55" t="str">
        <f t="shared" si="76"/>
        <v/>
      </c>
      <c r="AO82" s="51" t="str">
        <f t="shared" si="77"/>
        <v/>
      </c>
      <c r="AP82" s="89">
        <f t="shared" si="78"/>
        <v>0</v>
      </c>
      <c r="AQ82" s="89" t="str">
        <f t="shared" si="79"/>
        <v/>
      </c>
      <c r="AR82" s="89" t="str">
        <f t="shared" si="80"/>
        <v/>
      </c>
      <c r="AS82" s="89" t="str">
        <f t="shared" si="81"/>
        <v/>
      </c>
      <c r="AT82" s="89" t="str">
        <f t="shared" si="82"/>
        <v/>
      </c>
      <c r="AU82" s="93" t="str">
        <f t="shared" si="83"/>
        <v/>
      </c>
      <c r="AV82" s="105"/>
      <c r="AW82" s="105"/>
      <c r="AX82" s="105"/>
      <c r="AY82" s="51"/>
      <c r="AZ82" s="105" t="str">
        <f>IF(OR($B82=0,$B82=""),"",IF(AND($E$3="Nursery"),'Marks Entry Nursery'!AC81,IF(AND($E$3="LKG"),'Marks Entry LKG'!AC81,IF(AND($E$3="UKG"),'Marks Entry UKG'!AC81,""))))</f>
        <v/>
      </c>
      <c r="BA82" s="105" t="str">
        <f>IF(OR($B82=0,$B82=""),"",IF(AND($E$3="Nursery"),'Marks Entry Nursery'!AD81,IF(AND($E$3="LKG"),'Marks Entry LKG'!AD81,IF(AND($E$3="UKG"),'Marks Entry UKG'!AD81,""))))</f>
        <v/>
      </c>
      <c r="BB82" s="54" t="str">
        <f t="shared" si="84"/>
        <v/>
      </c>
      <c r="BC82" s="51">
        <f t="shared" si="85"/>
        <v>0</v>
      </c>
      <c r="BD82" s="105" t="str">
        <f>IF(OR($B82=0,$B82=""),"",IF(AND($E$3="Nursery"),'Marks Entry Nursery'!AE81,IF(AND($E$3="LKG"),'Marks Entry LKG'!AE81,IF(AND($E$3="UKG"),'Marks Entry UKG'!AE81,""))))</f>
        <v/>
      </c>
      <c r="BE82" s="105" t="str">
        <f>IF(OR($B82=0,$B82=""),"",IF(AND($E$3="Nursery"),'Marks Entry Nursery'!AF81,IF(AND($E$3="LKG"),'Marks Entry LKG'!AF81,IF(AND($E$3="UKG"),'Marks Entry UKG'!AF81,""))))</f>
        <v/>
      </c>
      <c r="BF82" s="55" t="str">
        <f t="shared" si="86"/>
        <v/>
      </c>
      <c r="BG82" s="51" t="str">
        <f t="shared" si="87"/>
        <v/>
      </c>
      <c r="BH82" s="89">
        <f t="shared" si="88"/>
        <v>0</v>
      </c>
      <c r="BI82" s="89" t="str">
        <f t="shared" si="89"/>
        <v/>
      </c>
      <c r="BJ82" s="89" t="str">
        <f t="shared" si="90"/>
        <v/>
      </c>
      <c r="BK82" s="89" t="str">
        <f t="shared" si="91"/>
        <v/>
      </c>
      <c r="BL82" s="89" t="str">
        <f t="shared" si="92"/>
        <v/>
      </c>
      <c r="BM82" s="93" t="str">
        <f t="shared" si="93"/>
        <v/>
      </c>
      <c r="BN82" s="105"/>
      <c r="BO82" s="105"/>
      <c r="BP82" s="105"/>
      <c r="BQ82" s="51"/>
      <c r="BR82" s="105" t="str">
        <f>IF(OR($B82=0,$B82=""),"",IF(AND($E$3="Nursery"),'Marks Entry Nursery'!AJ81,IF(AND($E$3="LKG"),'Marks Entry LKG'!AJ81,IF(AND($E$3="UKG"),'Marks Entry UKG'!AJ81,""))))</f>
        <v/>
      </c>
      <c r="BS82" s="105" t="str">
        <f>IF(OR($B82=0,$B82=""),"",IF(AND($E$3="Nursery"),'Marks Entry Nursery'!AK81,IF(AND($E$3="LKG"),'Marks Entry LKG'!AK81,IF(AND($E$3="UKG"),'Marks Entry UKG'!AK81,""))))</f>
        <v/>
      </c>
      <c r="BT82" s="54" t="str">
        <f t="shared" si="94"/>
        <v/>
      </c>
      <c r="BU82" s="51">
        <f t="shared" si="95"/>
        <v>0</v>
      </c>
      <c r="BV82" s="105" t="str">
        <f>IF(OR($B82=0,$B82=""),"",IF(AND($E$3="Nursery"),'Marks Entry Nursery'!AL81,IF(AND($E$3="LKG"),'Marks Entry LKG'!AL81,IF(AND($E$3="UKG"),'Marks Entry UKG'!AL81,""))))</f>
        <v/>
      </c>
      <c r="BW82" s="105" t="str">
        <f>IF(OR($B82=0,$B82=""),"",IF(AND($E$3="Nursery"),'Marks Entry Nursery'!AM81,IF(AND($E$3="LKG"),'Marks Entry LKG'!AM81,IF(AND($E$3="UKG"),'Marks Entry UKG'!AM81,""))))</f>
        <v/>
      </c>
      <c r="BX82" s="55" t="str">
        <f t="shared" si="96"/>
        <v/>
      </c>
      <c r="BY82" s="51" t="str">
        <f t="shared" si="97"/>
        <v/>
      </c>
      <c r="BZ82" s="89">
        <f t="shared" si="98"/>
        <v>0</v>
      </c>
      <c r="CA82" s="89" t="str">
        <f t="shared" si="99"/>
        <v/>
      </c>
      <c r="CB82" s="89" t="str">
        <f t="shared" si="100"/>
        <v/>
      </c>
      <c r="CC82" s="89" t="str">
        <f t="shared" si="101"/>
        <v/>
      </c>
      <c r="CD82" s="89" t="str">
        <f t="shared" si="102"/>
        <v/>
      </c>
      <c r="CE82" s="93" t="str">
        <f t="shared" si="103"/>
        <v/>
      </c>
      <c r="CF82" s="105" t="str">
        <f>IF(OR($B82=0,$B82=""),"",IF(AND($E$3="Nursery"),'Marks Entry Nursery'!AN81,IF(AND($E$3="LKG"),'Marks Entry LKG'!AN81,IF(AND($E$3="UKG"),'Marks Entry UKG'!AN81,""))))</f>
        <v/>
      </c>
      <c r="CG82" s="105" t="str">
        <f>IF(OR($B82=0,$B82=""),"",IF(AND($E$3="Nursery"),'Marks Entry Nursery'!AO81,IF(AND($E$3="LKG"),'Marks Entry LKG'!AO81,IF(AND($E$3="UKG"),'Marks Entry UKG'!AO81,""))))</f>
        <v/>
      </c>
      <c r="CH82" s="106" t="str">
        <f t="shared" si="104"/>
        <v/>
      </c>
      <c r="CI82" s="107">
        <f t="shared" si="105"/>
        <v>0</v>
      </c>
      <c r="CJ82" s="107" t="str">
        <f t="shared" si="106"/>
        <v/>
      </c>
      <c r="CK82" s="107" t="str">
        <f t="shared" si="107"/>
        <v/>
      </c>
      <c r="CL82" s="92" t="str">
        <f t="shared" si="108"/>
        <v/>
      </c>
      <c r="CM82" s="105" t="str">
        <f>IF(OR($B82=0,$B82=""),"",IF(AND($E$3="Nursery"),'Marks Entry Nursery'!AP81,IF(AND($E$3="LKG"),'Marks Entry LKG'!AP81,IF(AND($E$3="UKG"),'Marks Entry UKG'!AP81,""))))</f>
        <v/>
      </c>
      <c r="CN82" s="105" t="str">
        <f>IF(OR($B82=0,$B82=""),"",IF(AND($E$3="Nursery"),'Marks Entry Nursery'!AQ81,IF(AND($E$3="LKG"),'Marks Entry LKG'!AQ81,IF(AND($E$3="UKG"),'Marks Entry UKG'!AQ81,""))))</f>
        <v/>
      </c>
      <c r="CO82" s="106" t="str">
        <f t="shared" si="109"/>
        <v/>
      </c>
      <c r="CP82" s="107">
        <f t="shared" si="110"/>
        <v>0</v>
      </c>
      <c r="CQ82" s="107" t="str">
        <f t="shared" si="111"/>
        <v/>
      </c>
      <c r="CR82" s="107" t="str">
        <f t="shared" si="112"/>
        <v/>
      </c>
      <c r="CS82" s="92" t="str">
        <f t="shared" si="113"/>
        <v/>
      </c>
      <c r="CT82" s="105" t="str">
        <f>IF(OR($B82=0,$B82=""),"",IF(AND($E$3="Nursery"),'Marks Entry Nursery'!AR81,IF(AND($E$3="LKG"),'Marks Entry LKG'!AR81,IF(AND($E$3="UKG"),'Marks Entry UKG'!AR81,""))))</f>
        <v/>
      </c>
      <c r="CU82" s="105" t="str">
        <f>IF(OR($B82=0,$B82=""),"",IF(AND($E$3="Nursery"),'Marks Entry Nursery'!AS81,IF(AND($E$3="LKG"),'Marks Entry LKG'!AS81,IF(AND($E$3="UKG"),'Marks Entry UKG'!AS81,""))))</f>
        <v/>
      </c>
      <c r="CV82" s="106" t="str">
        <f t="shared" si="114"/>
        <v/>
      </c>
      <c r="CW82" s="107">
        <f t="shared" si="115"/>
        <v>0</v>
      </c>
      <c r="CX82" s="107" t="str">
        <f t="shared" si="116"/>
        <v/>
      </c>
      <c r="CY82" s="107" t="str">
        <f t="shared" si="117"/>
        <v/>
      </c>
      <c r="CZ82" s="92" t="str">
        <f t="shared" si="118"/>
        <v/>
      </c>
      <c r="DA82" s="105" t="str">
        <f>IF(OR($B82=0,$B82=""),"",IF(AND($E$3="Nursery"),'Marks Entry Nursery'!AT81,IF(AND($E$3="LKG"),'Marks Entry LKG'!AT81,IF(AND($E$3="UKG"),'Marks Entry UKG'!AT81,""))))</f>
        <v/>
      </c>
      <c r="DB82" s="105" t="str">
        <f>IF(OR($B82=0,$B82=""),"",IF(AND($E$3="Nursery"),'Marks Entry Nursery'!AU81,IF(AND($E$3="LKG"),'Marks Entry LKG'!AU81,IF(AND($E$3="UKG"),'Marks Entry UKG'!AU81,""))))</f>
        <v/>
      </c>
      <c r="DC82" s="356" t="str">
        <f t="shared" si="119"/>
        <v/>
      </c>
      <c r="DD82" s="93" t="str">
        <f t="shared" si="120"/>
        <v/>
      </c>
      <c r="DE82" s="105" t="str">
        <f>IF(OR($B82=0,$B82=""),"",IF(AND($E$3="Nursery"),'Marks Entry Nursery'!AV81,IF(AND($E$3="LKG"),'Marks Entry LKG'!AV81,IF(AND($E$3="UKG"),'Marks Entry UKG'!AV81,""))))</f>
        <v/>
      </c>
      <c r="DF82" s="105" t="str">
        <f>IF(OR($B82=0,$B82=""),"",IF(AND($E$3="Nursery"),'Marks Entry Nursery'!AW81,IF(AND($E$3="LKG"),'Marks Entry LKG'!AW81,IF(AND($E$3="UKG"),'Marks Entry UKG'!AW81,""))))</f>
        <v/>
      </c>
      <c r="DG82" s="356" t="str">
        <f t="shared" si="121"/>
        <v/>
      </c>
      <c r="DH82" s="93" t="str">
        <f t="shared" si="122"/>
        <v/>
      </c>
      <c r="DI82" s="63" t="str">
        <f t="shared" si="123"/>
        <v/>
      </c>
      <c r="DJ82" s="358" t="str">
        <f t="shared" si="124"/>
        <v/>
      </c>
      <c r="DK82" s="67" t="str">
        <f t="shared" si="125"/>
        <v/>
      </c>
      <c r="DL82" s="68" t="str">
        <f t="shared" si="126"/>
        <v/>
      </c>
      <c r="DM82" s="386" t="str">
        <f>IFERROR(IF(B82="NSO","NSO",IF(OR(D82="",G82="",F82="",B82="",DI82=0),"",IF('Master sheet'!$D$14="Hindi","कक्षोंन्नति","Promoted"))),"")</f>
        <v/>
      </c>
      <c r="DN82" s="42" t="str">
        <f>IF(OR(B82=0,B82=""),"",IF(AND($E$3="Nursery"),'Marks Entry Nursery'!AX81,IF(AND($E$3="LKG"),'Marks Entry LKG'!AX81,IF(AND($E$3="UKG"),'Marks Entry UKG'!AX81,""))))</f>
        <v/>
      </c>
      <c r="DO82" s="42" t="str">
        <f>IF(OR(B82=0,B82=""),"",IF(AND($E$3="Nursery"),'Marks Entry Nursery'!AY81,IF(AND($E$3="LKG"),'Marks Entry LKG'!AY81,IF(AND($E$3="UKG"),'Marks Entry UKG'!AY81,""))))</f>
        <v/>
      </c>
      <c r="DP82" s="213" t="str">
        <f t="shared" si="127"/>
        <v/>
      </c>
      <c r="DQ82" s="43"/>
      <c r="DX82" s="44">
        <f>IF(AND($E$3="Nursery"),'Marks Entry Nursery'!I81,IF(AND($E$3="LKG"),'Marks Entry LKG'!I81,IF(AND($E$3="UKG"),'Marks Entry UKG'!I81,"")))</f>
        <v>0</v>
      </c>
    </row>
    <row r="83" spans="1:128" ht="18.95" customHeight="1">
      <c r="A83" s="56">
        <v>76</v>
      </c>
      <c r="B83" s="260" t="str">
        <f>IF(OR(DX83=0,DX83=""),"",IF(AND($E$3="Nursery"),'Marks Entry Nursery'!I82,IF(AND($E$3="LKG"),'Marks Entry LKG'!I82,IF(AND($E$3="UKG"),'Marks Entry UKG'!I82,""))))</f>
        <v/>
      </c>
      <c r="C83" s="57" t="str">
        <f>IF(OR($B83=0,$B83=""),"",IF(AND($E$3="Nursery"),'Marks Entry Nursery'!B82,IF(AND($E$3="LKG"),'Marks Entry LKG'!B82,IF(AND($E$3="UKG"),'Marks Entry UKG'!B82,""))))</f>
        <v/>
      </c>
      <c r="D83" s="57" t="str">
        <f>IF(OR($B83=0,$B83=""),"",IF(AND($E$3="Nursery"),'Marks Entry Nursery'!C82,IF(AND($E$3="LKG"),'Marks Entry LKG'!C82,IF(AND($E$3="UKG"),'Marks Entry UKG'!C82,""))))</f>
        <v/>
      </c>
      <c r="E83" s="401" t="str">
        <f>IF(OR(B83=0,B83=""),"",IF(AND($E$3="Nursery"),'Marks Entry Nursery'!E82,IF(AND($E$3="LKG"),'Marks Entry LKG'!E82,IF(AND($E$3="UKG"),'Marks Entry UKG'!E82,""))))</f>
        <v/>
      </c>
      <c r="F83" s="259" t="str">
        <f>IF(OR(B83=0,B83=""),"",IF(AND($E$3="Nursery"),'Marks Entry Nursery'!D82,IF(AND($E$3="LKG"),'Marks Entry LKG'!D82,IF(AND($E$3="UKG"),'Marks Entry UKG'!D82,""))))</f>
        <v/>
      </c>
      <c r="G83" s="406" t="str">
        <f>IF(OR($B83=0,$B83=""),"",IF(AND($E$3="Nursery"),'Marks Entry Nursery'!F82,IF(AND($E$3="LKG"),'Marks Entry LKG'!F82,IF(AND($E$3="UKG"),'Marks Entry UKG'!F82,""))))</f>
        <v/>
      </c>
      <c r="H83" s="406" t="str">
        <f>IF(OR($B83=0,$B83=""),"",IF(AND($E$3="Nursery"),'Marks Entry Nursery'!G82,IF(AND($E$3="LKG"),'Marks Entry LKG'!G82,IF(AND($E$3="UKG"),'Marks Entry UKG'!G82,""))))</f>
        <v/>
      </c>
      <c r="I83" s="406" t="str">
        <f>IF(OR($B83=0,$B83=""),"",IF(AND($E$3="Nursery"),'Marks Entry Nursery'!H82,IF(AND($E$3="LKG"),'Marks Entry LKG'!H82,IF(AND($E$3="UKG"),'Marks Entry UKG'!H82,""))))</f>
        <v/>
      </c>
      <c r="J83" s="228" t="str">
        <f>IF(OR($B83=0,$B83=""),"",IF(AND($E$3="Nursery"),'Marks Entry Nursery'!J82,IF(AND($E$3="LKG"),'Marks Entry LKG'!J82,IF(AND($E$3="UKG"),'Marks Entry UKG'!J82,""))))</f>
        <v/>
      </c>
      <c r="K83" s="228" t="str">
        <f>IF(OR($B83=0,$B83=""),"",IF(AND($E$3="Nursery"),'Marks Entry Nursery'!K82,IF(AND($E$3="LKG"),'Marks Entry LKG'!K82,IF(AND($E$3="UKG"),'Marks Entry UKG'!K82,""))))</f>
        <v/>
      </c>
      <c r="L83" s="105"/>
      <c r="M83" s="105"/>
      <c r="N83" s="105"/>
      <c r="O83" s="51"/>
      <c r="P83" s="105" t="str">
        <f>IF(OR($B83=0,$B83=""),"",IF(AND($E$3="Nursery"),'Marks Entry Nursery'!O82,IF(AND($E$3="LKG"),'Marks Entry LKG'!O82,IF(AND($E$3="UKG"),'Marks Entry UKG'!O82,""))))</f>
        <v/>
      </c>
      <c r="Q83" s="105" t="str">
        <f>IF(OR($B83=0,$B83=""),"",IF(AND($E$3="Nursery"),'Marks Entry Nursery'!P82,IF(AND($E$3="LKG"),'Marks Entry LKG'!P82,IF(AND($E$3="UKG"),'Marks Entry UKG'!P82,""))))</f>
        <v/>
      </c>
      <c r="R83" s="54" t="str">
        <f t="shared" si="64"/>
        <v/>
      </c>
      <c r="S83" s="51">
        <f t="shared" si="65"/>
        <v>0</v>
      </c>
      <c r="T83" s="105" t="str">
        <f>IF(OR($B83=0,$B83=""),"",IF(AND($E$3="Nursery"),'Marks Entry Nursery'!Q82,IF(AND($E$3="LKG"),'Marks Entry LKG'!Q82,IF(AND($E$3="UKG"),'Marks Entry UKG'!Q82,""))))</f>
        <v/>
      </c>
      <c r="U83" s="105" t="str">
        <f>IF(OR($B83=0,$B83=""),"",IF(AND($E$3="Nursery"),'Marks Entry Nursery'!R82,IF(AND($E$3="LKG"),'Marks Entry LKG'!R82,IF(AND($E$3="UKG"),'Marks Entry UKG'!R82,""))))</f>
        <v/>
      </c>
      <c r="V83" s="55" t="str">
        <f t="shared" si="66"/>
        <v/>
      </c>
      <c r="W83" s="51" t="str">
        <f t="shared" si="67"/>
        <v/>
      </c>
      <c r="X83" s="89">
        <f t="shared" si="68"/>
        <v>0</v>
      </c>
      <c r="Y83" s="89" t="str">
        <f t="shared" si="69"/>
        <v/>
      </c>
      <c r="Z83" s="89" t="str">
        <f t="shared" si="70"/>
        <v/>
      </c>
      <c r="AA83" s="89" t="str">
        <f t="shared" si="71"/>
        <v/>
      </c>
      <c r="AB83" s="89" t="str">
        <f t="shared" si="72"/>
        <v/>
      </c>
      <c r="AC83" s="93" t="str">
        <f t="shared" si="73"/>
        <v/>
      </c>
      <c r="AD83" s="105"/>
      <c r="AE83" s="105"/>
      <c r="AF83" s="105"/>
      <c r="AG83" s="51"/>
      <c r="AH83" s="105" t="str">
        <f>IF(OR($B83=0,$B83=""),"",IF(AND($E$3="Nursery"),'Marks Entry Nursery'!V82,IF(AND($E$3="LKG"),'Marks Entry LKG'!V82,IF(AND($E$3="UKG"),'Marks Entry UKG'!V82,""))))</f>
        <v/>
      </c>
      <c r="AI83" s="105" t="str">
        <f>IF(OR($B83=0,$B83=""),"",IF(AND($E$3="Nursery"),'Marks Entry Nursery'!W82,IF(AND($E$3="LKG"),'Marks Entry LKG'!W82,IF(AND($E$3="UKG"),'Marks Entry UKG'!W82,""))))</f>
        <v/>
      </c>
      <c r="AJ83" s="54" t="str">
        <f t="shared" si="74"/>
        <v/>
      </c>
      <c r="AK83" s="51">
        <f t="shared" si="75"/>
        <v>0</v>
      </c>
      <c r="AL83" s="105" t="str">
        <f>IF(OR($B83=0,$B83=""),"",IF(AND($E$3="Nursery"),'Marks Entry Nursery'!X82,IF(AND($E$3="LKG"),'Marks Entry LKG'!X82,IF(AND($E$3="UKG"),'Marks Entry UKG'!X82,""))))</f>
        <v/>
      </c>
      <c r="AM83" s="105" t="str">
        <f>IF(OR($B83=0,$B83=""),"",IF(AND($E$3="Nursery"),'Marks Entry Nursery'!Y82,IF(AND($E$3="LKG"),'Marks Entry LKG'!Y82,IF(AND($E$3="UKG"),'Marks Entry UKG'!Y82,""))))</f>
        <v/>
      </c>
      <c r="AN83" s="55" t="str">
        <f t="shared" si="76"/>
        <v/>
      </c>
      <c r="AO83" s="51" t="str">
        <f t="shared" si="77"/>
        <v/>
      </c>
      <c r="AP83" s="89">
        <f t="shared" si="78"/>
        <v>0</v>
      </c>
      <c r="AQ83" s="89" t="str">
        <f t="shared" si="79"/>
        <v/>
      </c>
      <c r="AR83" s="89" t="str">
        <f t="shared" si="80"/>
        <v/>
      </c>
      <c r="AS83" s="89" t="str">
        <f t="shared" si="81"/>
        <v/>
      </c>
      <c r="AT83" s="89" t="str">
        <f t="shared" si="82"/>
        <v/>
      </c>
      <c r="AU83" s="93" t="str">
        <f t="shared" si="83"/>
        <v/>
      </c>
      <c r="AV83" s="105"/>
      <c r="AW83" s="105"/>
      <c r="AX83" s="105"/>
      <c r="AY83" s="51"/>
      <c r="AZ83" s="105" t="str">
        <f>IF(OR($B83=0,$B83=""),"",IF(AND($E$3="Nursery"),'Marks Entry Nursery'!AC82,IF(AND($E$3="LKG"),'Marks Entry LKG'!AC82,IF(AND($E$3="UKG"),'Marks Entry UKG'!AC82,""))))</f>
        <v/>
      </c>
      <c r="BA83" s="105" t="str">
        <f>IF(OR($B83=0,$B83=""),"",IF(AND($E$3="Nursery"),'Marks Entry Nursery'!AD82,IF(AND($E$3="LKG"),'Marks Entry LKG'!AD82,IF(AND($E$3="UKG"),'Marks Entry UKG'!AD82,""))))</f>
        <v/>
      </c>
      <c r="BB83" s="54" t="str">
        <f t="shared" si="84"/>
        <v/>
      </c>
      <c r="BC83" s="51">
        <f t="shared" si="85"/>
        <v>0</v>
      </c>
      <c r="BD83" s="105" t="str">
        <f>IF(OR($B83=0,$B83=""),"",IF(AND($E$3="Nursery"),'Marks Entry Nursery'!AE82,IF(AND($E$3="LKG"),'Marks Entry LKG'!AE82,IF(AND($E$3="UKG"),'Marks Entry UKG'!AE82,""))))</f>
        <v/>
      </c>
      <c r="BE83" s="105" t="str">
        <f>IF(OR($B83=0,$B83=""),"",IF(AND($E$3="Nursery"),'Marks Entry Nursery'!AF82,IF(AND($E$3="LKG"),'Marks Entry LKG'!AF82,IF(AND($E$3="UKG"),'Marks Entry UKG'!AF82,""))))</f>
        <v/>
      </c>
      <c r="BF83" s="55" t="str">
        <f t="shared" si="86"/>
        <v/>
      </c>
      <c r="BG83" s="51" t="str">
        <f t="shared" si="87"/>
        <v/>
      </c>
      <c r="BH83" s="89">
        <f t="shared" si="88"/>
        <v>0</v>
      </c>
      <c r="BI83" s="89" t="str">
        <f t="shared" si="89"/>
        <v/>
      </c>
      <c r="BJ83" s="89" t="str">
        <f t="shared" si="90"/>
        <v/>
      </c>
      <c r="BK83" s="89" t="str">
        <f t="shared" si="91"/>
        <v/>
      </c>
      <c r="BL83" s="89" t="str">
        <f t="shared" si="92"/>
        <v/>
      </c>
      <c r="BM83" s="93" t="str">
        <f t="shared" si="93"/>
        <v/>
      </c>
      <c r="BN83" s="105"/>
      <c r="BO83" s="105"/>
      <c r="BP83" s="105"/>
      <c r="BQ83" s="51"/>
      <c r="BR83" s="105" t="str">
        <f>IF(OR($B83=0,$B83=""),"",IF(AND($E$3="Nursery"),'Marks Entry Nursery'!AJ82,IF(AND($E$3="LKG"),'Marks Entry LKG'!AJ82,IF(AND($E$3="UKG"),'Marks Entry UKG'!AJ82,""))))</f>
        <v/>
      </c>
      <c r="BS83" s="105" t="str">
        <f>IF(OR($B83=0,$B83=""),"",IF(AND($E$3="Nursery"),'Marks Entry Nursery'!AK82,IF(AND($E$3="LKG"),'Marks Entry LKG'!AK82,IF(AND($E$3="UKG"),'Marks Entry UKG'!AK82,""))))</f>
        <v/>
      </c>
      <c r="BT83" s="54" t="str">
        <f t="shared" si="94"/>
        <v/>
      </c>
      <c r="BU83" s="51">
        <f t="shared" si="95"/>
        <v>0</v>
      </c>
      <c r="BV83" s="105" t="str">
        <f>IF(OR($B83=0,$B83=""),"",IF(AND($E$3="Nursery"),'Marks Entry Nursery'!AL82,IF(AND($E$3="LKG"),'Marks Entry LKG'!AL82,IF(AND($E$3="UKG"),'Marks Entry UKG'!AL82,""))))</f>
        <v/>
      </c>
      <c r="BW83" s="105" t="str">
        <f>IF(OR($B83=0,$B83=""),"",IF(AND($E$3="Nursery"),'Marks Entry Nursery'!AM82,IF(AND($E$3="LKG"),'Marks Entry LKG'!AM82,IF(AND($E$3="UKG"),'Marks Entry UKG'!AM82,""))))</f>
        <v/>
      </c>
      <c r="BX83" s="55" t="str">
        <f t="shared" si="96"/>
        <v/>
      </c>
      <c r="BY83" s="51" t="str">
        <f t="shared" si="97"/>
        <v/>
      </c>
      <c r="BZ83" s="89">
        <f t="shared" si="98"/>
        <v>0</v>
      </c>
      <c r="CA83" s="89" t="str">
        <f t="shared" si="99"/>
        <v/>
      </c>
      <c r="CB83" s="89" t="str">
        <f t="shared" si="100"/>
        <v/>
      </c>
      <c r="CC83" s="89" t="str">
        <f t="shared" si="101"/>
        <v/>
      </c>
      <c r="CD83" s="89" t="str">
        <f t="shared" si="102"/>
        <v/>
      </c>
      <c r="CE83" s="93" t="str">
        <f t="shared" si="103"/>
        <v/>
      </c>
      <c r="CF83" s="105" t="str">
        <f>IF(OR($B83=0,$B83=""),"",IF(AND($E$3="Nursery"),'Marks Entry Nursery'!AN82,IF(AND($E$3="LKG"),'Marks Entry LKG'!AN82,IF(AND($E$3="UKG"),'Marks Entry UKG'!AN82,""))))</f>
        <v/>
      </c>
      <c r="CG83" s="105" t="str">
        <f>IF(OR($B83=0,$B83=""),"",IF(AND($E$3="Nursery"),'Marks Entry Nursery'!AO82,IF(AND($E$3="LKG"),'Marks Entry LKG'!AO82,IF(AND($E$3="UKG"),'Marks Entry UKG'!AO82,""))))</f>
        <v/>
      </c>
      <c r="CH83" s="106" t="str">
        <f t="shared" si="104"/>
        <v/>
      </c>
      <c r="CI83" s="107">
        <f t="shared" si="105"/>
        <v>0</v>
      </c>
      <c r="CJ83" s="107" t="str">
        <f t="shared" si="106"/>
        <v/>
      </c>
      <c r="CK83" s="107" t="str">
        <f t="shared" si="107"/>
        <v/>
      </c>
      <c r="CL83" s="92" t="str">
        <f t="shared" si="108"/>
        <v/>
      </c>
      <c r="CM83" s="105" t="str">
        <f>IF(OR($B83=0,$B83=""),"",IF(AND($E$3="Nursery"),'Marks Entry Nursery'!AP82,IF(AND($E$3="LKG"),'Marks Entry LKG'!AP82,IF(AND($E$3="UKG"),'Marks Entry UKG'!AP82,""))))</f>
        <v/>
      </c>
      <c r="CN83" s="105" t="str">
        <f>IF(OR($B83=0,$B83=""),"",IF(AND($E$3="Nursery"),'Marks Entry Nursery'!AQ82,IF(AND($E$3="LKG"),'Marks Entry LKG'!AQ82,IF(AND($E$3="UKG"),'Marks Entry UKG'!AQ82,""))))</f>
        <v/>
      </c>
      <c r="CO83" s="106" t="str">
        <f t="shared" si="109"/>
        <v/>
      </c>
      <c r="CP83" s="107">
        <f t="shared" si="110"/>
        <v>0</v>
      </c>
      <c r="CQ83" s="107" t="str">
        <f t="shared" si="111"/>
        <v/>
      </c>
      <c r="CR83" s="107" t="str">
        <f t="shared" si="112"/>
        <v/>
      </c>
      <c r="CS83" s="92" t="str">
        <f t="shared" si="113"/>
        <v/>
      </c>
      <c r="CT83" s="105" t="str">
        <f>IF(OR($B83=0,$B83=""),"",IF(AND($E$3="Nursery"),'Marks Entry Nursery'!AR82,IF(AND($E$3="LKG"),'Marks Entry LKG'!AR82,IF(AND($E$3="UKG"),'Marks Entry UKG'!AR82,""))))</f>
        <v/>
      </c>
      <c r="CU83" s="105" t="str">
        <f>IF(OR($B83=0,$B83=""),"",IF(AND($E$3="Nursery"),'Marks Entry Nursery'!AS82,IF(AND($E$3="LKG"),'Marks Entry LKG'!AS82,IF(AND($E$3="UKG"),'Marks Entry UKG'!AS82,""))))</f>
        <v/>
      </c>
      <c r="CV83" s="106" t="str">
        <f t="shared" si="114"/>
        <v/>
      </c>
      <c r="CW83" s="107">
        <f t="shared" si="115"/>
        <v>0</v>
      </c>
      <c r="CX83" s="107" t="str">
        <f t="shared" si="116"/>
        <v/>
      </c>
      <c r="CY83" s="107" t="str">
        <f t="shared" si="117"/>
        <v/>
      </c>
      <c r="CZ83" s="92" t="str">
        <f t="shared" si="118"/>
        <v/>
      </c>
      <c r="DA83" s="105" t="str">
        <f>IF(OR($B83=0,$B83=""),"",IF(AND($E$3="Nursery"),'Marks Entry Nursery'!AT82,IF(AND($E$3="LKG"),'Marks Entry LKG'!AT82,IF(AND($E$3="UKG"),'Marks Entry UKG'!AT82,""))))</f>
        <v/>
      </c>
      <c r="DB83" s="105" t="str">
        <f>IF(OR($B83=0,$B83=""),"",IF(AND($E$3="Nursery"),'Marks Entry Nursery'!AU82,IF(AND($E$3="LKG"),'Marks Entry LKG'!AU82,IF(AND($E$3="UKG"),'Marks Entry UKG'!AU82,""))))</f>
        <v/>
      </c>
      <c r="DC83" s="356" t="str">
        <f t="shared" si="119"/>
        <v/>
      </c>
      <c r="DD83" s="93" t="str">
        <f t="shared" si="120"/>
        <v/>
      </c>
      <c r="DE83" s="105" t="str">
        <f>IF(OR($B83=0,$B83=""),"",IF(AND($E$3="Nursery"),'Marks Entry Nursery'!AV82,IF(AND($E$3="LKG"),'Marks Entry LKG'!AV82,IF(AND($E$3="UKG"),'Marks Entry UKG'!AV82,""))))</f>
        <v/>
      </c>
      <c r="DF83" s="105" t="str">
        <f>IF(OR($B83=0,$B83=""),"",IF(AND($E$3="Nursery"),'Marks Entry Nursery'!AW82,IF(AND($E$3="LKG"),'Marks Entry LKG'!AW82,IF(AND($E$3="UKG"),'Marks Entry UKG'!AW82,""))))</f>
        <v/>
      </c>
      <c r="DG83" s="356" t="str">
        <f t="shared" si="121"/>
        <v/>
      </c>
      <c r="DH83" s="93" t="str">
        <f t="shared" si="122"/>
        <v/>
      </c>
      <c r="DI83" s="63" t="str">
        <f t="shared" si="123"/>
        <v/>
      </c>
      <c r="DJ83" s="358" t="str">
        <f t="shared" si="124"/>
        <v/>
      </c>
      <c r="DK83" s="67" t="str">
        <f t="shared" si="125"/>
        <v/>
      </c>
      <c r="DL83" s="68" t="str">
        <f t="shared" si="126"/>
        <v/>
      </c>
      <c r="DM83" s="386" t="str">
        <f>IFERROR(IF(B83="NSO","NSO",IF(OR(D83="",G83="",F83="",B83="",DI83=0),"",IF('Master sheet'!$D$14="Hindi","कक्षोंन्नति","Promoted"))),"")</f>
        <v/>
      </c>
      <c r="DN83" s="42" t="str">
        <f>IF(OR(B83=0,B83=""),"",IF(AND($E$3="Nursery"),'Marks Entry Nursery'!AX82,IF(AND($E$3="LKG"),'Marks Entry LKG'!AX82,IF(AND($E$3="UKG"),'Marks Entry UKG'!AX82,""))))</f>
        <v/>
      </c>
      <c r="DO83" s="42" t="str">
        <f>IF(OR(B83=0,B83=""),"",IF(AND($E$3="Nursery"),'Marks Entry Nursery'!AY82,IF(AND($E$3="LKG"),'Marks Entry LKG'!AY82,IF(AND($E$3="UKG"),'Marks Entry UKG'!AY82,""))))</f>
        <v/>
      </c>
      <c r="DP83" s="213" t="str">
        <f t="shared" si="127"/>
        <v/>
      </c>
      <c r="DQ83" s="43"/>
      <c r="DX83" s="44">
        <f>IF(AND($E$3="Nursery"),'Marks Entry Nursery'!I82,IF(AND($E$3="LKG"),'Marks Entry LKG'!I82,IF(AND($E$3="UKG"),'Marks Entry UKG'!I82,"")))</f>
        <v>0</v>
      </c>
    </row>
    <row r="84" spans="1:128" ht="18.95" customHeight="1">
      <c r="A84" s="56">
        <v>77</v>
      </c>
      <c r="B84" s="260" t="str">
        <f>IF(OR(DX84=0,DX84=""),"",IF(AND($E$3="Nursery"),'Marks Entry Nursery'!I83,IF(AND($E$3="LKG"),'Marks Entry LKG'!I83,IF(AND($E$3="UKG"),'Marks Entry UKG'!I83,""))))</f>
        <v/>
      </c>
      <c r="C84" s="57" t="str">
        <f>IF(OR($B84=0,$B84=""),"",IF(AND($E$3="Nursery"),'Marks Entry Nursery'!B83,IF(AND($E$3="LKG"),'Marks Entry LKG'!B83,IF(AND($E$3="UKG"),'Marks Entry UKG'!B83,""))))</f>
        <v/>
      </c>
      <c r="D84" s="57" t="str">
        <f>IF(OR($B84=0,$B84=""),"",IF(AND($E$3="Nursery"),'Marks Entry Nursery'!C83,IF(AND($E$3="LKG"),'Marks Entry LKG'!C83,IF(AND($E$3="UKG"),'Marks Entry UKG'!C83,""))))</f>
        <v/>
      </c>
      <c r="E84" s="401" t="str">
        <f>IF(OR(B84=0,B84=""),"",IF(AND($E$3="Nursery"),'Marks Entry Nursery'!E83,IF(AND($E$3="LKG"),'Marks Entry LKG'!E83,IF(AND($E$3="UKG"),'Marks Entry UKG'!E83,""))))</f>
        <v/>
      </c>
      <c r="F84" s="259" t="str">
        <f>IF(OR(B84=0,B84=""),"",IF(AND($E$3="Nursery"),'Marks Entry Nursery'!D83,IF(AND($E$3="LKG"),'Marks Entry LKG'!D83,IF(AND($E$3="UKG"),'Marks Entry UKG'!D83,""))))</f>
        <v/>
      </c>
      <c r="G84" s="406" t="str">
        <f>IF(OR($B84=0,$B84=""),"",IF(AND($E$3="Nursery"),'Marks Entry Nursery'!F83,IF(AND($E$3="LKG"),'Marks Entry LKG'!F83,IF(AND($E$3="UKG"),'Marks Entry UKG'!F83,""))))</f>
        <v/>
      </c>
      <c r="H84" s="406" t="str">
        <f>IF(OR($B84=0,$B84=""),"",IF(AND($E$3="Nursery"),'Marks Entry Nursery'!G83,IF(AND($E$3="LKG"),'Marks Entry LKG'!G83,IF(AND($E$3="UKG"),'Marks Entry UKG'!G83,""))))</f>
        <v/>
      </c>
      <c r="I84" s="406" t="str">
        <f>IF(OR($B84=0,$B84=""),"",IF(AND($E$3="Nursery"),'Marks Entry Nursery'!H83,IF(AND($E$3="LKG"),'Marks Entry LKG'!H83,IF(AND($E$3="UKG"),'Marks Entry UKG'!H83,""))))</f>
        <v/>
      </c>
      <c r="J84" s="228" t="str">
        <f>IF(OR($B84=0,$B84=""),"",IF(AND($E$3="Nursery"),'Marks Entry Nursery'!J83,IF(AND($E$3="LKG"),'Marks Entry LKG'!J83,IF(AND($E$3="UKG"),'Marks Entry UKG'!J83,""))))</f>
        <v/>
      </c>
      <c r="K84" s="228" t="str">
        <f>IF(OR($B84=0,$B84=""),"",IF(AND($E$3="Nursery"),'Marks Entry Nursery'!K83,IF(AND($E$3="LKG"),'Marks Entry LKG'!K83,IF(AND($E$3="UKG"),'Marks Entry UKG'!K83,""))))</f>
        <v/>
      </c>
      <c r="L84" s="105"/>
      <c r="M84" s="105"/>
      <c r="N84" s="105"/>
      <c r="O84" s="51"/>
      <c r="P84" s="105" t="str">
        <f>IF(OR($B84=0,$B84=""),"",IF(AND($E$3="Nursery"),'Marks Entry Nursery'!O83,IF(AND($E$3="LKG"),'Marks Entry LKG'!O83,IF(AND($E$3="UKG"),'Marks Entry UKG'!O83,""))))</f>
        <v/>
      </c>
      <c r="Q84" s="105" t="str">
        <f>IF(OR($B84=0,$B84=""),"",IF(AND($E$3="Nursery"),'Marks Entry Nursery'!P83,IF(AND($E$3="LKG"),'Marks Entry LKG'!P83,IF(AND($E$3="UKG"),'Marks Entry UKG'!P83,""))))</f>
        <v/>
      </c>
      <c r="R84" s="54" t="str">
        <f t="shared" si="64"/>
        <v/>
      </c>
      <c r="S84" s="51">
        <f t="shared" si="65"/>
        <v>0</v>
      </c>
      <c r="T84" s="105" t="str">
        <f>IF(OR($B84=0,$B84=""),"",IF(AND($E$3="Nursery"),'Marks Entry Nursery'!Q83,IF(AND($E$3="LKG"),'Marks Entry LKG'!Q83,IF(AND($E$3="UKG"),'Marks Entry UKG'!Q83,""))))</f>
        <v/>
      </c>
      <c r="U84" s="105" t="str">
        <f>IF(OR($B84=0,$B84=""),"",IF(AND($E$3="Nursery"),'Marks Entry Nursery'!R83,IF(AND($E$3="LKG"),'Marks Entry LKG'!R83,IF(AND($E$3="UKG"),'Marks Entry UKG'!R83,""))))</f>
        <v/>
      </c>
      <c r="V84" s="55" t="str">
        <f t="shared" si="66"/>
        <v/>
      </c>
      <c r="W84" s="51" t="str">
        <f t="shared" si="67"/>
        <v/>
      </c>
      <c r="X84" s="89">
        <f t="shared" si="68"/>
        <v>0</v>
      </c>
      <c r="Y84" s="89" t="str">
        <f t="shared" si="69"/>
        <v/>
      </c>
      <c r="Z84" s="89" t="str">
        <f t="shared" si="70"/>
        <v/>
      </c>
      <c r="AA84" s="89" t="str">
        <f t="shared" si="71"/>
        <v/>
      </c>
      <c r="AB84" s="89" t="str">
        <f t="shared" si="72"/>
        <v/>
      </c>
      <c r="AC84" s="93" t="str">
        <f t="shared" si="73"/>
        <v/>
      </c>
      <c r="AD84" s="105"/>
      <c r="AE84" s="105"/>
      <c r="AF84" s="105"/>
      <c r="AG84" s="51"/>
      <c r="AH84" s="105" t="str">
        <f>IF(OR($B84=0,$B84=""),"",IF(AND($E$3="Nursery"),'Marks Entry Nursery'!V83,IF(AND($E$3="LKG"),'Marks Entry LKG'!V83,IF(AND($E$3="UKG"),'Marks Entry UKG'!V83,""))))</f>
        <v/>
      </c>
      <c r="AI84" s="105" t="str">
        <f>IF(OR($B84=0,$B84=""),"",IF(AND($E$3="Nursery"),'Marks Entry Nursery'!W83,IF(AND($E$3="LKG"),'Marks Entry LKG'!W83,IF(AND($E$3="UKG"),'Marks Entry UKG'!W83,""))))</f>
        <v/>
      </c>
      <c r="AJ84" s="54" t="str">
        <f t="shared" si="74"/>
        <v/>
      </c>
      <c r="AK84" s="51">
        <f t="shared" si="75"/>
        <v>0</v>
      </c>
      <c r="AL84" s="105" t="str">
        <f>IF(OR($B84=0,$B84=""),"",IF(AND($E$3="Nursery"),'Marks Entry Nursery'!X83,IF(AND($E$3="LKG"),'Marks Entry LKG'!X83,IF(AND($E$3="UKG"),'Marks Entry UKG'!X83,""))))</f>
        <v/>
      </c>
      <c r="AM84" s="105" t="str">
        <f>IF(OR($B84=0,$B84=""),"",IF(AND($E$3="Nursery"),'Marks Entry Nursery'!Y83,IF(AND($E$3="LKG"),'Marks Entry LKG'!Y83,IF(AND($E$3="UKG"),'Marks Entry UKG'!Y83,""))))</f>
        <v/>
      </c>
      <c r="AN84" s="55" t="str">
        <f t="shared" si="76"/>
        <v/>
      </c>
      <c r="AO84" s="51" t="str">
        <f t="shared" si="77"/>
        <v/>
      </c>
      <c r="AP84" s="89">
        <f t="shared" si="78"/>
        <v>0</v>
      </c>
      <c r="AQ84" s="89" t="str">
        <f t="shared" si="79"/>
        <v/>
      </c>
      <c r="AR84" s="89" t="str">
        <f t="shared" si="80"/>
        <v/>
      </c>
      <c r="AS84" s="89" t="str">
        <f t="shared" si="81"/>
        <v/>
      </c>
      <c r="AT84" s="89" t="str">
        <f t="shared" si="82"/>
        <v/>
      </c>
      <c r="AU84" s="93" t="str">
        <f t="shared" si="83"/>
        <v/>
      </c>
      <c r="AV84" s="105"/>
      <c r="AW84" s="105"/>
      <c r="AX84" s="105"/>
      <c r="AY84" s="51"/>
      <c r="AZ84" s="105" t="str">
        <f>IF(OR($B84=0,$B84=""),"",IF(AND($E$3="Nursery"),'Marks Entry Nursery'!AC83,IF(AND($E$3="LKG"),'Marks Entry LKG'!AC83,IF(AND($E$3="UKG"),'Marks Entry UKG'!AC83,""))))</f>
        <v/>
      </c>
      <c r="BA84" s="105" t="str">
        <f>IF(OR($B84=0,$B84=""),"",IF(AND($E$3="Nursery"),'Marks Entry Nursery'!AD83,IF(AND($E$3="LKG"),'Marks Entry LKG'!AD83,IF(AND($E$3="UKG"),'Marks Entry UKG'!AD83,""))))</f>
        <v/>
      </c>
      <c r="BB84" s="54" t="str">
        <f t="shared" si="84"/>
        <v/>
      </c>
      <c r="BC84" s="51">
        <f t="shared" si="85"/>
        <v>0</v>
      </c>
      <c r="BD84" s="105" t="str">
        <f>IF(OR($B84=0,$B84=""),"",IF(AND($E$3="Nursery"),'Marks Entry Nursery'!AE83,IF(AND($E$3="LKG"),'Marks Entry LKG'!AE83,IF(AND($E$3="UKG"),'Marks Entry UKG'!AE83,""))))</f>
        <v/>
      </c>
      <c r="BE84" s="105" t="str">
        <f>IF(OR($B84=0,$B84=""),"",IF(AND($E$3="Nursery"),'Marks Entry Nursery'!AF83,IF(AND($E$3="LKG"),'Marks Entry LKG'!AF83,IF(AND($E$3="UKG"),'Marks Entry UKG'!AF83,""))))</f>
        <v/>
      </c>
      <c r="BF84" s="55" t="str">
        <f t="shared" si="86"/>
        <v/>
      </c>
      <c r="BG84" s="51" t="str">
        <f t="shared" si="87"/>
        <v/>
      </c>
      <c r="BH84" s="89">
        <f t="shared" si="88"/>
        <v>0</v>
      </c>
      <c r="BI84" s="89" t="str">
        <f t="shared" si="89"/>
        <v/>
      </c>
      <c r="BJ84" s="89" t="str">
        <f t="shared" si="90"/>
        <v/>
      </c>
      <c r="BK84" s="89" t="str">
        <f t="shared" si="91"/>
        <v/>
      </c>
      <c r="BL84" s="89" t="str">
        <f t="shared" si="92"/>
        <v/>
      </c>
      <c r="BM84" s="93" t="str">
        <f t="shared" si="93"/>
        <v/>
      </c>
      <c r="BN84" s="105"/>
      <c r="BO84" s="105"/>
      <c r="BP84" s="105"/>
      <c r="BQ84" s="51"/>
      <c r="BR84" s="105" t="str">
        <f>IF(OR($B84=0,$B84=""),"",IF(AND($E$3="Nursery"),'Marks Entry Nursery'!AJ83,IF(AND($E$3="LKG"),'Marks Entry LKG'!AJ83,IF(AND($E$3="UKG"),'Marks Entry UKG'!AJ83,""))))</f>
        <v/>
      </c>
      <c r="BS84" s="105" t="str">
        <f>IF(OR($B84=0,$B84=""),"",IF(AND($E$3="Nursery"),'Marks Entry Nursery'!AK83,IF(AND($E$3="LKG"),'Marks Entry LKG'!AK83,IF(AND($E$3="UKG"),'Marks Entry UKG'!AK83,""))))</f>
        <v/>
      </c>
      <c r="BT84" s="54" t="str">
        <f t="shared" si="94"/>
        <v/>
      </c>
      <c r="BU84" s="51">
        <f t="shared" si="95"/>
        <v>0</v>
      </c>
      <c r="BV84" s="105" t="str">
        <f>IF(OR($B84=0,$B84=""),"",IF(AND($E$3="Nursery"),'Marks Entry Nursery'!AL83,IF(AND($E$3="LKG"),'Marks Entry LKG'!AL83,IF(AND($E$3="UKG"),'Marks Entry UKG'!AL83,""))))</f>
        <v/>
      </c>
      <c r="BW84" s="105" t="str">
        <f>IF(OR($B84=0,$B84=""),"",IF(AND($E$3="Nursery"),'Marks Entry Nursery'!AM83,IF(AND($E$3="LKG"),'Marks Entry LKG'!AM83,IF(AND($E$3="UKG"),'Marks Entry UKG'!AM83,""))))</f>
        <v/>
      </c>
      <c r="BX84" s="55" t="str">
        <f t="shared" si="96"/>
        <v/>
      </c>
      <c r="BY84" s="51" t="str">
        <f t="shared" si="97"/>
        <v/>
      </c>
      <c r="BZ84" s="89">
        <f t="shared" si="98"/>
        <v>0</v>
      </c>
      <c r="CA84" s="89" t="str">
        <f t="shared" si="99"/>
        <v/>
      </c>
      <c r="CB84" s="89" t="str">
        <f t="shared" si="100"/>
        <v/>
      </c>
      <c r="CC84" s="89" t="str">
        <f t="shared" si="101"/>
        <v/>
      </c>
      <c r="CD84" s="89" t="str">
        <f t="shared" si="102"/>
        <v/>
      </c>
      <c r="CE84" s="93" t="str">
        <f t="shared" si="103"/>
        <v/>
      </c>
      <c r="CF84" s="105" t="str">
        <f>IF(OR($B84=0,$B84=""),"",IF(AND($E$3="Nursery"),'Marks Entry Nursery'!AN83,IF(AND($E$3="LKG"),'Marks Entry LKG'!AN83,IF(AND($E$3="UKG"),'Marks Entry UKG'!AN83,""))))</f>
        <v/>
      </c>
      <c r="CG84" s="105" t="str">
        <f>IF(OR($B84=0,$B84=""),"",IF(AND($E$3="Nursery"),'Marks Entry Nursery'!AO83,IF(AND($E$3="LKG"),'Marks Entry LKG'!AO83,IF(AND($E$3="UKG"),'Marks Entry UKG'!AO83,""))))</f>
        <v/>
      </c>
      <c r="CH84" s="106" t="str">
        <f t="shared" si="104"/>
        <v/>
      </c>
      <c r="CI84" s="107">
        <f t="shared" si="105"/>
        <v>0</v>
      </c>
      <c r="CJ84" s="107" t="str">
        <f t="shared" si="106"/>
        <v/>
      </c>
      <c r="CK84" s="107" t="str">
        <f t="shared" si="107"/>
        <v/>
      </c>
      <c r="CL84" s="92" t="str">
        <f t="shared" si="108"/>
        <v/>
      </c>
      <c r="CM84" s="105" t="str">
        <f>IF(OR($B84=0,$B84=""),"",IF(AND($E$3="Nursery"),'Marks Entry Nursery'!AP83,IF(AND($E$3="LKG"),'Marks Entry LKG'!AP83,IF(AND($E$3="UKG"),'Marks Entry UKG'!AP83,""))))</f>
        <v/>
      </c>
      <c r="CN84" s="105" t="str">
        <f>IF(OR($B84=0,$B84=""),"",IF(AND($E$3="Nursery"),'Marks Entry Nursery'!AQ83,IF(AND($E$3="LKG"),'Marks Entry LKG'!AQ83,IF(AND($E$3="UKG"),'Marks Entry UKG'!AQ83,""))))</f>
        <v/>
      </c>
      <c r="CO84" s="106" t="str">
        <f t="shared" si="109"/>
        <v/>
      </c>
      <c r="CP84" s="107">
        <f t="shared" si="110"/>
        <v>0</v>
      </c>
      <c r="CQ84" s="107" t="str">
        <f t="shared" si="111"/>
        <v/>
      </c>
      <c r="CR84" s="107" t="str">
        <f t="shared" si="112"/>
        <v/>
      </c>
      <c r="CS84" s="92" t="str">
        <f t="shared" si="113"/>
        <v/>
      </c>
      <c r="CT84" s="105" t="str">
        <f>IF(OR($B84=0,$B84=""),"",IF(AND($E$3="Nursery"),'Marks Entry Nursery'!AR83,IF(AND($E$3="LKG"),'Marks Entry LKG'!AR83,IF(AND($E$3="UKG"),'Marks Entry UKG'!AR83,""))))</f>
        <v/>
      </c>
      <c r="CU84" s="105" t="str">
        <f>IF(OR($B84=0,$B84=""),"",IF(AND($E$3="Nursery"),'Marks Entry Nursery'!AS83,IF(AND($E$3="LKG"),'Marks Entry LKG'!AS83,IF(AND($E$3="UKG"),'Marks Entry UKG'!AS83,""))))</f>
        <v/>
      </c>
      <c r="CV84" s="106" t="str">
        <f t="shared" si="114"/>
        <v/>
      </c>
      <c r="CW84" s="107">
        <f t="shared" si="115"/>
        <v>0</v>
      </c>
      <c r="CX84" s="107" t="str">
        <f t="shared" si="116"/>
        <v/>
      </c>
      <c r="CY84" s="107" t="str">
        <f t="shared" si="117"/>
        <v/>
      </c>
      <c r="CZ84" s="92" t="str">
        <f t="shared" si="118"/>
        <v/>
      </c>
      <c r="DA84" s="105" t="str">
        <f>IF(OR($B84=0,$B84=""),"",IF(AND($E$3="Nursery"),'Marks Entry Nursery'!AT83,IF(AND($E$3="LKG"),'Marks Entry LKG'!AT83,IF(AND($E$3="UKG"),'Marks Entry UKG'!AT83,""))))</f>
        <v/>
      </c>
      <c r="DB84" s="105" t="str">
        <f>IF(OR($B84=0,$B84=""),"",IF(AND($E$3="Nursery"),'Marks Entry Nursery'!AU83,IF(AND($E$3="LKG"),'Marks Entry LKG'!AU83,IF(AND($E$3="UKG"),'Marks Entry UKG'!AU83,""))))</f>
        <v/>
      </c>
      <c r="DC84" s="356" t="str">
        <f t="shared" si="119"/>
        <v/>
      </c>
      <c r="DD84" s="93" t="str">
        <f t="shared" si="120"/>
        <v/>
      </c>
      <c r="DE84" s="105" t="str">
        <f>IF(OR($B84=0,$B84=""),"",IF(AND($E$3="Nursery"),'Marks Entry Nursery'!AV83,IF(AND($E$3="LKG"),'Marks Entry LKG'!AV83,IF(AND($E$3="UKG"),'Marks Entry UKG'!AV83,""))))</f>
        <v/>
      </c>
      <c r="DF84" s="105" t="str">
        <f>IF(OR($B84=0,$B84=""),"",IF(AND($E$3="Nursery"),'Marks Entry Nursery'!AW83,IF(AND($E$3="LKG"),'Marks Entry LKG'!AW83,IF(AND($E$3="UKG"),'Marks Entry UKG'!AW83,""))))</f>
        <v/>
      </c>
      <c r="DG84" s="356" t="str">
        <f t="shared" si="121"/>
        <v/>
      </c>
      <c r="DH84" s="93" t="str">
        <f t="shared" si="122"/>
        <v/>
      </c>
      <c r="DI84" s="63" t="str">
        <f t="shared" si="123"/>
        <v/>
      </c>
      <c r="DJ84" s="358" t="str">
        <f t="shared" si="124"/>
        <v/>
      </c>
      <c r="DK84" s="67" t="str">
        <f t="shared" si="125"/>
        <v/>
      </c>
      <c r="DL84" s="68" t="str">
        <f t="shared" si="126"/>
        <v/>
      </c>
      <c r="DM84" s="386" t="str">
        <f>IFERROR(IF(B84="NSO","NSO",IF(OR(D84="",G84="",F84="",B84="",DI84=0),"",IF('Master sheet'!$D$14="Hindi","कक्षोंन्नति","Promoted"))),"")</f>
        <v/>
      </c>
      <c r="DN84" s="42" t="str">
        <f>IF(OR(B84=0,B84=""),"",IF(AND($E$3="Nursery"),'Marks Entry Nursery'!AX83,IF(AND($E$3="LKG"),'Marks Entry LKG'!AX83,IF(AND($E$3="UKG"),'Marks Entry UKG'!AX83,""))))</f>
        <v/>
      </c>
      <c r="DO84" s="42" t="str">
        <f>IF(OR(B84=0,B84=""),"",IF(AND($E$3="Nursery"),'Marks Entry Nursery'!AY83,IF(AND($E$3="LKG"),'Marks Entry LKG'!AY83,IF(AND($E$3="UKG"),'Marks Entry UKG'!AY83,""))))</f>
        <v/>
      </c>
      <c r="DP84" s="213" t="str">
        <f t="shared" si="127"/>
        <v/>
      </c>
      <c r="DQ84" s="43"/>
      <c r="DX84" s="44">
        <f>IF(AND($E$3="Nursery"),'Marks Entry Nursery'!I83,IF(AND($E$3="LKG"),'Marks Entry LKG'!I83,IF(AND($E$3="UKG"),'Marks Entry UKG'!I83,"")))</f>
        <v>0</v>
      </c>
    </row>
    <row r="85" spans="1:128" ht="18.95" customHeight="1">
      <c r="A85" s="56">
        <v>78</v>
      </c>
      <c r="B85" s="260" t="str">
        <f>IF(OR(DX85=0,DX85=""),"",IF(AND($E$3="Nursery"),'Marks Entry Nursery'!I84,IF(AND($E$3="LKG"),'Marks Entry LKG'!I84,IF(AND($E$3="UKG"),'Marks Entry UKG'!I84,""))))</f>
        <v/>
      </c>
      <c r="C85" s="57" t="str">
        <f>IF(OR($B85=0,$B85=""),"",IF(AND($E$3="Nursery"),'Marks Entry Nursery'!B84,IF(AND($E$3="LKG"),'Marks Entry LKG'!B84,IF(AND($E$3="UKG"),'Marks Entry UKG'!B84,""))))</f>
        <v/>
      </c>
      <c r="D85" s="57" t="str">
        <f>IF(OR($B85=0,$B85=""),"",IF(AND($E$3="Nursery"),'Marks Entry Nursery'!C84,IF(AND($E$3="LKG"),'Marks Entry LKG'!C84,IF(AND($E$3="UKG"),'Marks Entry UKG'!C84,""))))</f>
        <v/>
      </c>
      <c r="E85" s="401" t="str">
        <f>IF(OR(B85=0,B85=""),"",IF(AND($E$3="Nursery"),'Marks Entry Nursery'!E84,IF(AND($E$3="LKG"),'Marks Entry LKG'!E84,IF(AND($E$3="UKG"),'Marks Entry UKG'!E84,""))))</f>
        <v/>
      </c>
      <c r="F85" s="259" t="str">
        <f>IF(OR(B85=0,B85=""),"",IF(AND($E$3="Nursery"),'Marks Entry Nursery'!D84,IF(AND($E$3="LKG"),'Marks Entry LKG'!D84,IF(AND($E$3="UKG"),'Marks Entry UKG'!D84,""))))</f>
        <v/>
      </c>
      <c r="G85" s="406" t="str">
        <f>IF(OR($B85=0,$B85=""),"",IF(AND($E$3="Nursery"),'Marks Entry Nursery'!F84,IF(AND($E$3="LKG"),'Marks Entry LKG'!F84,IF(AND($E$3="UKG"),'Marks Entry UKG'!F84,""))))</f>
        <v/>
      </c>
      <c r="H85" s="406" t="str">
        <f>IF(OR($B85=0,$B85=""),"",IF(AND($E$3="Nursery"),'Marks Entry Nursery'!G84,IF(AND($E$3="LKG"),'Marks Entry LKG'!G84,IF(AND($E$3="UKG"),'Marks Entry UKG'!G84,""))))</f>
        <v/>
      </c>
      <c r="I85" s="406" t="str">
        <f>IF(OR($B85=0,$B85=""),"",IF(AND($E$3="Nursery"),'Marks Entry Nursery'!H84,IF(AND($E$3="LKG"),'Marks Entry LKG'!H84,IF(AND($E$3="UKG"),'Marks Entry UKG'!H84,""))))</f>
        <v/>
      </c>
      <c r="J85" s="228" t="str">
        <f>IF(OR($B85=0,$B85=""),"",IF(AND($E$3="Nursery"),'Marks Entry Nursery'!J84,IF(AND($E$3="LKG"),'Marks Entry LKG'!J84,IF(AND($E$3="UKG"),'Marks Entry UKG'!J84,""))))</f>
        <v/>
      </c>
      <c r="K85" s="228" t="str">
        <f>IF(OR($B85=0,$B85=""),"",IF(AND($E$3="Nursery"),'Marks Entry Nursery'!K84,IF(AND($E$3="LKG"),'Marks Entry LKG'!K84,IF(AND($E$3="UKG"),'Marks Entry UKG'!K84,""))))</f>
        <v/>
      </c>
      <c r="L85" s="105"/>
      <c r="M85" s="105"/>
      <c r="N85" s="105"/>
      <c r="O85" s="51"/>
      <c r="P85" s="105" t="str">
        <f>IF(OR($B85=0,$B85=""),"",IF(AND($E$3="Nursery"),'Marks Entry Nursery'!O84,IF(AND($E$3="LKG"),'Marks Entry LKG'!O84,IF(AND($E$3="UKG"),'Marks Entry UKG'!O84,""))))</f>
        <v/>
      </c>
      <c r="Q85" s="105" t="str">
        <f>IF(OR($B85=0,$B85=""),"",IF(AND($E$3="Nursery"),'Marks Entry Nursery'!P84,IF(AND($E$3="LKG"),'Marks Entry LKG'!P84,IF(AND($E$3="UKG"),'Marks Entry UKG'!P84,""))))</f>
        <v/>
      </c>
      <c r="R85" s="54" t="str">
        <f t="shared" si="64"/>
        <v/>
      </c>
      <c r="S85" s="51">
        <f t="shared" si="65"/>
        <v>0</v>
      </c>
      <c r="T85" s="105" t="str">
        <f>IF(OR($B85=0,$B85=""),"",IF(AND($E$3="Nursery"),'Marks Entry Nursery'!Q84,IF(AND($E$3="LKG"),'Marks Entry LKG'!Q84,IF(AND($E$3="UKG"),'Marks Entry UKG'!Q84,""))))</f>
        <v/>
      </c>
      <c r="U85" s="105" t="str">
        <f>IF(OR($B85=0,$B85=""),"",IF(AND($E$3="Nursery"),'Marks Entry Nursery'!R84,IF(AND($E$3="LKG"),'Marks Entry LKG'!R84,IF(AND($E$3="UKG"),'Marks Entry UKG'!R84,""))))</f>
        <v/>
      </c>
      <c r="V85" s="55" t="str">
        <f t="shared" si="66"/>
        <v/>
      </c>
      <c r="W85" s="51" t="str">
        <f t="shared" si="67"/>
        <v/>
      </c>
      <c r="X85" s="89">
        <f t="shared" si="68"/>
        <v>0</v>
      </c>
      <c r="Y85" s="89" t="str">
        <f t="shared" si="69"/>
        <v/>
      </c>
      <c r="Z85" s="89" t="str">
        <f t="shared" si="70"/>
        <v/>
      </c>
      <c r="AA85" s="89" t="str">
        <f t="shared" si="71"/>
        <v/>
      </c>
      <c r="AB85" s="89" t="str">
        <f t="shared" si="72"/>
        <v/>
      </c>
      <c r="AC85" s="93" t="str">
        <f t="shared" si="73"/>
        <v/>
      </c>
      <c r="AD85" s="105"/>
      <c r="AE85" s="105"/>
      <c r="AF85" s="105"/>
      <c r="AG85" s="51"/>
      <c r="AH85" s="105" t="str">
        <f>IF(OR($B85=0,$B85=""),"",IF(AND($E$3="Nursery"),'Marks Entry Nursery'!V84,IF(AND($E$3="LKG"),'Marks Entry LKG'!V84,IF(AND($E$3="UKG"),'Marks Entry UKG'!V84,""))))</f>
        <v/>
      </c>
      <c r="AI85" s="105" t="str">
        <f>IF(OR($B85=0,$B85=""),"",IF(AND($E$3="Nursery"),'Marks Entry Nursery'!W84,IF(AND($E$3="LKG"),'Marks Entry LKG'!W84,IF(AND($E$3="UKG"),'Marks Entry UKG'!W84,""))))</f>
        <v/>
      </c>
      <c r="AJ85" s="54" t="str">
        <f t="shared" si="74"/>
        <v/>
      </c>
      <c r="AK85" s="51">
        <f t="shared" si="75"/>
        <v>0</v>
      </c>
      <c r="AL85" s="105" t="str">
        <f>IF(OR($B85=0,$B85=""),"",IF(AND($E$3="Nursery"),'Marks Entry Nursery'!X84,IF(AND($E$3="LKG"),'Marks Entry LKG'!X84,IF(AND($E$3="UKG"),'Marks Entry UKG'!X84,""))))</f>
        <v/>
      </c>
      <c r="AM85" s="105" t="str">
        <f>IF(OR($B85=0,$B85=""),"",IF(AND($E$3="Nursery"),'Marks Entry Nursery'!Y84,IF(AND($E$3="LKG"),'Marks Entry LKG'!Y84,IF(AND($E$3="UKG"),'Marks Entry UKG'!Y84,""))))</f>
        <v/>
      </c>
      <c r="AN85" s="55" t="str">
        <f t="shared" si="76"/>
        <v/>
      </c>
      <c r="AO85" s="51" t="str">
        <f t="shared" si="77"/>
        <v/>
      </c>
      <c r="AP85" s="89">
        <f t="shared" si="78"/>
        <v>0</v>
      </c>
      <c r="AQ85" s="89" t="str">
        <f t="shared" si="79"/>
        <v/>
      </c>
      <c r="AR85" s="89" t="str">
        <f t="shared" si="80"/>
        <v/>
      </c>
      <c r="AS85" s="89" t="str">
        <f t="shared" si="81"/>
        <v/>
      </c>
      <c r="AT85" s="89" t="str">
        <f t="shared" si="82"/>
        <v/>
      </c>
      <c r="AU85" s="93" t="str">
        <f t="shared" si="83"/>
        <v/>
      </c>
      <c r="AV85" s="105"/>
      <c r="AW85" s="105"/>
      <c r="AX85" s="105"/>
      <c r="AY85" s="51"/>
      <c r="AZ85" s="105" t="str">
        <f>IF(OR($B85=0,$B85=""),"",IF(AND($E$3="Nursery"),'Marks Entry Nursery'!AC84,IF(AND($E$3="LKG"),'Marks Entry LKG'!AC84,IF(AND($E$3="UKG"),'Marks Entry UKG'!AC84,""))))</f>
        <v/>
      </c>
      <c r="BA85" s="105" t="str">
        <f>IF(OR($B85=0,$B85=""),"",IF(AND($E$3="Nursery"),'Marks Entry Nursery'!AD84,IF(AND($E$3="LKG"),'Marks Entry LKG'!AD84,IF(AND($E$3="UKG"),'Marks Entry UKG'!AD84,""))))</f>
        <v/>
      </c>
      <c r="BB85" s="54" t="str">
        <f t="shared" si="84"/>
        <v/>
      </c>
      <c r="BC85" s="51">
        <f t="shared" si="85"/>
        <v>0</v>
      </c>
      <c r="BD85" s="105" t="str">
        <f>IF(OR($B85=0,$B85=""),"",IF(AND($E$3="Nursery"),'Marks Entry Nursery'!AE84,IF(AND($E$3="LKG"),'Marks Entry LKG'!AE84,IF(AND($E$3="UKG"),'Marks Entry UKG'!AE84,""))))</f>
        <v/>
      </c>
      <c r="BE85" s="105" t="str">
        <f>IF(OR($B85=0,$B85=""),"",IF(AND($E$3="Nursery"),'Marks Entry Nursery'!AF84,IF(AND($E$3="LKG"),'Marks Entry LKG'!AF84,IF(AND($E$3="UKG"),'Marks Entry UKG'!AF84,""))))</f>
        <v/>
      </c>
      <c r="BF85" s="55" t="str">
        <f t="shared" si="86"/>
        <v/>
      </c>
      <c r="BG85" s="51" t="str">
        <f t="shared" si="87"/>
        <v/>
      </c>
      <c r="BH85" s="89">
        <f t="shared" si="88"/>
        <v>0</v>
      </c>
      <c r="BI85" s="89" t="str">
        <f t="shared" si="89"/>
        <v/>
      </c>
      <c r="BJ85" s="89" t="str">
        <f t="shared" si="90"/>
        <v/>
      </c>
      <c r="BK85" s="89" t="str">
        <f t="shared" si="91"/>
        <v/>
      </c>
      <c r="BL85" s="89" t="str">
        <f t="shared" si="92"/>
        <v/>
      </c>
      <c r="BM85" s="93" t="str">
        <f t="shared" si="93"/>
        <v/>
      </c>
      <c r="BN85" s="105"/>
      <c r="BO85" s="105"/>
      <c r="BP85" s="105"/>
      <c r="BQ85" s="51"/>
      <c r="BR85" s="105" t="str">
        <f>IF(OR($B85=0,$B85=""),"",IF(AND($E$3="Nursery"),'Marks Entry Nursery'!AJ84,IF(AND($E$3="LKG"),'Marks Entry LKG'!AJ84,IF(AND($E$3="UKG"),'Marks Entry UKG'!AJ84,""))))</f>
        <v/>
      </c>
      <c r="BS85" s="105" t="str">
        <f>IF(OR($B85=0,$B85=""),"",IF(AND($E$3="Nursery"),'Marks Entry Nursery'!AK84,IF(AND($E$3="LKG"),'Marks Entry LKG'!AK84,IF(AND($E$3="UKG"),'Marks Entry UKG'!AK84,""))))</f>
        <v/>
      </c>
      <c r="BT85" s="54" t="str">
        <f t="shared" si="94"/>
        <v/>
      </c>
      <c r="BU85" s="51">
        <f t="shared" si="95"/>
        <v>0</v>
      </c>
      <c r="BV85" s="105" t="str">
        <f>IF(OR($B85=0,$B85=""),"",IF(AND($E$3="Nursery"),'Marks Entry Nursery'!AL84,IF(AND($E$3="LKG"),'Marks Entry LKG'!AL84,IF(AND($E$3="UKG"),'Marks Entry UKG'!AL84,""))))</f>
        <v/>
      </c>
      <c r="BW85" s="105" t="str">
        <f>IF(OR($B85=0,$B85=""),"",IF(AND($E$3="Nursery"),'Marks Entry Nursery'!AM84,IF(AND($E$3="LKG"),'Marks Entry LKG'!AM84,IF(AND($E$3="UKG"),'Marks Entry UKG'!AM84,""))))</f>
        <v/>
      </c>
      <c r="BX85" s="55" t="str">
        <f t="shared" si="96"/>
        <v/>
      </c>
      <c r="BY85" s="51" t="str">
        <f t="shared" si="97"/>
        <v/>
      </c>
      <c r="BZ85" s="89">
        <f t="shared" si="98"/>
        <v>0</v>
      </c>
      <c r="CA85" s="89" t="str">
        <f t="shared" si="99"/>
        <v/>
      </c>
      <c r="CB85" s="89" t="str">
        <f t="shared" si="100"/>
        <v/>
      </c>
      <c r="CC85" s="89" t="str">
        <f t="shared" si="101"/>
        <v/>
      </c>
      <c r="CD85" s="89" t="str">
        <f t="shared" si="102"/>
        <v/>
      </c>
      <c r="CE85" s="93" t="str">
        <f t="shared" si="103"/>
        <v/>
      </c>
      <c r="CF85" s="105" t="str">
        <f>IF(OR($B85=0,$B85=""),"",IF(AND($E$3="Nursery"),'Marks Entry Nursery'!AN84,IF(AND($E$3="LKG"),'Marks Entry LKG'!AN84,IF(AND($E$3="UKG"),'Marks Entry UKG'!AN84,""))))</f>
        <v/>
      </c>
      <c r="CG85" s="105" t="str">
        <f>IF(OR($B85=0,$B85=""),"",IF(AND($E$3="Nursery"),'Marks Entry Nursery'!AO84,IF(AND($E$3="LKG"),'Marks Entry LKG'!AO84,IF(AND($E$3="UKG"),'Marks Entry UKG'!AO84,""))))</f>
        <v/>
      </c>
      <c r="CH85" s="106" t="str">
        <f t="shared" si="104"/>
        <v/>
      </c>
      <c r="CI85" s="107">
        <f t="shared" si="105"/>
        <v>0</v>
      </c>
      <c r="CJ85" s="107" t="str">
        <f t="shared" si="106"/>
        <v/>
      </c>
      <c r="CK85" s="107" t="str">
        <f t="shared" si="107"/>
        <v/>
      </c>
      <c r="CL85" s="92" t="str">
        <f t="shared" si="108"/>
        <v/>
      </c>
      <c r="CM85" s="105" t="str">
        <f>IF(OR($B85=0,$B85=""),"",IF(AND($E$3="Nursery"),'Marks Entry Nursery'!AP84,IF(AND($E$3="LKG"),'Marks Entry LKG'!AP84,IF(AND($E$3="UKG"),'Marks Entry UKG'!AP84,""))))</f>
        <v/>
      </c>
      <c r="CN85" s="105" t="str">
        <f>IF(OR($B85=0,$B85=""),"",IF(AND($E$3="Nursery"),'Marks Entry Nursery'!AQ84,IF(AND($E$3="LKG"),'Marks Entry LKG'!AQ84,IF(AND($E$3="UKG"),'Marks Entry UKG'!AQ84,""))))</f>
        <v/>
      </c>
      <c r="CO85" s="106" t="str">
        <f t="shared" si="109"/>
        <v/>
      </c>
      <c r="CP85" s="107">
        <f t="shared" si="110"/>
        <v>0</v>
      </c>
      <c r="CQ85" s="107" t="str">
        <f t="shared" si="111"/>
        <v/>
      </c>
      <c r="CR85" s="107" t="str">
        <f t="shared" si="112"/>
        <v/>
      </c>
      <c r="CS85" s="92" t="str">
        <f t="shared" si="113"/>
        <v/>
      </c>
      <c r="CT85" s="105" t="str">
        <f>IF(OR($B85=0,$B85=""),"",IF(AND($E$3="Nursery"),'Marks Entry Nursery'!AR84,IF(AND($E$3="LKG"),'Marks Entry LKG'!AR84,IF(AND($E$3="UKG"),'Marks Entry UKG'!AR84,""))))</f>
        <v/>
      </c>
      <c r="CU85" s="105" t="str">
        <f>IF(OR($B85=0,$B85=""),"",IF(AND($E$3="Nursery"),'Marks Entry Nursery'!AS84,IF(AND($E$3="LKG"),'Marks Entry LKG'!AS84,IF(AND($E$3="UKG"),'Marks Entry UKG'!AS84,""))))</f>
        <v/>
      </c>
      <c r="CV85" s="106" t="str">
        <f t="shared" si="114"/>
        <v/>
      </c>
      <c r="CW85" s="107">
        <f t="shared" si="115"/>
        <v>0</v>
      </c>
      <c r="CX85" s="107" t="str">
        <f t="shared" si="116"/>
        <v/>
      </c>
      <c r="CY85" s="107" t="str">
        <f t="shared" si="117"/>
        <v/>
      </c>
      <c r="CZ85" s="92" t="str">
        <f t="shared" si="118"/>
        <v/>
      </c>
      <c r="DA85" s="105" t="str">
        <f>IF(OR($B85=0,$B85=""),"",IF(AND($E$3="Nursery"),'Marks Entry Nursery'!AT84,IF(AND($E$3="LKG"),'Marks Entry LKG'!AT84,IF(AND($E$3="UKG"),'Marks Entry UKG'!AT84,""))))</f>
        <v/>
      </c>
      <c r="DB85" s="105" t="str">
        <f>IF(OR($B85=0,$B85=""),"",IF(AND($E$3="Nursery"),'Marks Entry Nursery'!AU84,IF(AND($E$3="LKG"),'Marks Entry LKG'!AU84,IF(AND($E$3="UKG"),'Marks Entry UKG'!AU84,""))))</f>
        <v/>
      </c>
      <c r="DC85" s="356" t="str">
        <f t="shared" si="119"/>
        <v/>
      </c>
      <c r="DD85" s="93" t="str">
        <f t="shared" si="120"/>
        <v/>
      </c>
      <c r="DE85" s="105" t="str">
        <f>IF(OR($B85=0,$B85=""),"",IF(AND($E$3="Nursery"),'Marks Entry Nursery'!AV84,IF(AND($E$3="LKG"),'Marks Entry LKG'!AV84,IF(AND($E$3="UKG"),'Marks Entry UKG'!AV84,""))))</f>
        <v/>
      </c>
      <c r="DF85" s="105" t="str">
        <f>IF(OR($B85=0,$B85=""),"",IF(AND($E$3="Nursery"),'Marks Entry Nursery'!AW84,IF(AND($E$3="LKG"),'Marks Entry LKG'!AW84,IF(AND($E$3="UKG"),'Marks Entry UKG'!AW84,""))))</f>
        <v/>
      </c>
      <c r="DG85" s="356" t="str">
        <f t="shared" si="121"/>
        <v/>
      </c>
      <c r="DH85" s="93" t="str">
        <f t="shared" si="122"/>
        <v/>
      </c>
      <c r="DI85" s="63" t="str">
        <f t="shared" si="123"/>
        <v/>
      </c>
      <c r="DJ85" s="358" t="str">
        <f t="shared" si="124"/>
        <v/>
      </c>
      <c r="DK85" s="67" t="str">
        <f t="shared" si="125"/>
        <v/>
      </c>
      <c r="DL85" s="68" t="str">
        <f t="shared" si="126"/>
        <v/>
      </c>
      <c r="DM85" s="386" t="str">
        <f>IFERROR(IF(B85="NSO","NSO",IF(OR(D85="",G85="",F85="",B85="",DI85=0),"",IF('Master sheet'!$D$14="Hindi","कक्षोंन्नति","Promoted"))),"")</f>
        <v/>
      </c>
      <c r="DN85" s="42" t="str">
        <f>IF(OR(B85=0,B85=""),"",IF(AND($E$3="Nursery"),'Marks Entry Nursery'!AX84,IF(AND($E$3="LKG"),'Marks Entry LKG'!AX84,IF(AND($E$3="UKG"),'Marks Entry UKG'!AX84,""))))</f>
        <v/>
      </c>
      <c r="DO85" s="42" t="str">
        <f>IF(OR(B85=0,B85=""),"",IF(AND($E$3="Nursery"),'Marks Entry Nursery'!AY84,IF(AND($E$3="LKG"),'Marks Entry LKG'!AY84,IF(AND($E$3="UKG"),'Marks Entry UKG'!AY84,""))))</f>
        <v/>
      </c>
      <c r="DP85" s="213" t="str">
        <f t="shared" si="127"/>
        <v/>
      </c>
      <c r="DQ85" s="43"/>
      <c r="DX85" s="44">
        <f>IF(AND($E$3="Nursery"),'Marks Entry Nursery'!I84,IF(AND($E$3="LKG"),'Marks Entry LKG'!I84,IF(AND($E$3="UKG"),'Marks Entry UKG'!I84,"")))</f>
        <v>0</v>
      </c>
    </row>
    <row r="86" spans="1:128" ht="18.95" customHeight="1">
      <c r="A86" s="56">
        <v>79</v>
      </c>
      <c r="B86" s="260" t="str">
        <f>IF(OR(DX86=0,DX86=""),"",IF(AND($E$3="Nursery"),'Marks Entry Nursery'!I85,IF(AND($E$3="LKG"),'Marks Entry LKG'!I85,IF(AND($E$3="UKG"),'Marks Entry UKG'!I85,""))))</f>
        <v/>
      </c>
      <c r="C86" s="57" t="str">
        <f>IF(OR($B86=0,$B86=""),"",IF(AND($E$3="Nursery"),'Marks Entry Nursery'!B85,IF(AND($E$3="LKG"),'Marks Entry LKG'!B85,IF(AND($E$3="UKG"),'Marks Entry UKG'!B85,""))))</f>
        <v/>
      </c>
      <c r="D86" s="57" t="str">
        <f>IF(OR($B86=0,$B86=""),"",IF(AND($E$3="Nursery"),'Marks Entry Nursery'!C85,IF(AND($E$3="LKG"),'Marks Entry LKG'!C85,IF(AND($E$3="UKG"),'Marks Entry UKG'!C85,""))))</f>
        <v/>
      </c>
      <c r="E86" s="401" t="str">
        <f>IF(OR(B86=0,B86=""),"",IF(AND($E$3="Nursery"),'Marks Entry Nursery'!E85,IF(AND($E$3="LKG"),'Marks Entry LKG'!E85,IF(AND($E$3="UKG"),'Marks Entry UKG'!E85,""))))</f>
        <v/>
      </c>
      <c r="F86" s="259" t="str">
        <f>IF(OR(B86=0,B86=""),"",IF(AND($E$3="Nursery"),'Marks Entry Nursery'!D85,IF(AND($E$3="LKG"),'Marks Entry LKG'!D85,IF(AND($E$3="UKG"),'Marks Entry UKG'!D85,""))))</f>
        <v/>
      </c>
      <c r="G86" s="406" t="str">
        <f>IF(OR($B86=0,$B86=""),"",IF(AND($E$3="Nursery"),'Marks Entry Nursery'!F85,IF(AND($E$3="LKG"),'Marks Entry LKG'!F85,IF(AND($E$3="UKG"),'Marks Entry UKG'!F85,""))))</f>
        <v/>
      </c>
      <c r="H86" s="406" t="str">
        <f>IF(OR($B86=0,$B86=""),"",IF(AND($E$3="Nursery"),'Marks Entry Nursery'!G85,IF(AND($E$3="LKG"),'Marks Entry LKG'!G85,IF(AND($E$3="UKG"),'Marks Entry UKG'!G85,""))))</f>
        <v/>
      </c>
      <c r="I86" s="406" t="str">
        <f>IF(OR($B86=0,$B86=""),"",IF(AND($E$3="Nursery"),'Marks Entry Nursery'!H85,IF(AND($E$3="LKG"),'Marks Entry LKG'!H85,IF(AND($E$3="UKG"),'Marks Entry UKG'!H85,""))))</f>
        <v/>
      </c>
      <c r="J86" s="228" t="str">
        <f>IF(OR($B86=0,$B86=""),"",IF(AND($E$3="Nursery"),'Marks Entry Nursery'!J85,IF(AND($E$3="LKG"),'Marks Entry LKG'!J85,IF(AND($E$3="UKG"),'Marks Entry UKG'!J85,""))))</f>
        <v/>
      </c>
      <c r="K86" s="228" t="str">
        <f>IF(OR($B86=0,$B86=""),"",IF(AND($E$3="Nursery"),'Marks Entry Nursery'!K85,IF(AND($E$3="LKG"),'Marks Entry LKG'!K85,IF(AND($E$3="UKG"),'Marks Entry UKG'!K85,""))))</f>
        <v/>
      </c>
      <c r="L86" s="105"/>
      <c r="M86" s="105"/>
      <c r="N86" s="105"/>
      <c r="O86" s="51"/>
      <c r="P86" s="105" t="str">
        <f>IF(OR($B86=0,$B86=""),"",IF(AND($E$3="Nursery"),'Marks Entry Nursery'!O85,IF(AND($E$3="LKG"),'Marks Entry LKG'!O85,IF(AND($E$3="UKG"),'Marks Entry UKG'!O85,""))))</f>
        <v/>
      </c>
      <c r="Q86" s="105" t="str">
        <f>IF(OR($B86=0,$B86=""),"",IF(AND($E$3="Nursery"),'Marks Entry Nursery'!P85,IF(AND($E$3="LKG"),'Marks Entry LKG'!P85,IF(AND($E$3="UKG"),'Marks Entry UKG'!P85,""))))</f>
        <v/>
      </c>
      <c r="R86" s="54" t="str">
        <f t="shared" si="64"/>
        <v/>
      </c>
      <c r="S86" s="51">
        <f t="shared" si="65"/>
        <v>0</v>
      </c>
      <c r="T86" s="105" t="str">
        <f>IF(OR($B86=0,$B86=""),"",IF(AND($E$3="Nursery"),'Marks Entry Nursery'!Q85,IF(AND($E$3="LKG"),'Marks Entry LKG'!Q85,IF(AND($E$3="UKG"),'Marks Entry UKG'!Q85,""))))</f>
        <v/>
      </c>
      <c r="U86" s="105" t="str">
        <f>IF(OR($B86=0,$B86=""),"",IF(AND($E$3="Nursery"),'Marks Entry Nursery'!R85,IF(AND($E$3="LKG"),'Marks Entry LKG'!R85,IF(AND($E$3="UKG"),'Marks Entry UKG'!R85,""))))</f>
        <v/>
      </c>
      <c r="V86" s="55" t="str">
        <f t="shared" si="66"/>
        <v/>
      </c>
      <c r="W86" s="51" t="str">
        <f t="shared" si="67"/>
        <v/>
      </c>
      <c r="X86" s="89">
        <f t="shared" si="68"/>
        <v>0</v>
      </c>
      <c r="Y86" s="89" t="str">
        <f t="shared" si="69"/>
        <v/>
      </c>
      <c r="Z86" s="89" t="str">
        <f t="shared" si="70"/>
        <v/>
      </c>
      <c r="AA86" s="89" t="str">
        <f t="shared" si="71"/>
        <v/>
      </c>
      <c r="AB86" s="89" t="str">
        <f t="shared" si="72"/>
        <v/>
      </c>
      <c r="AC86" s="93" t="str">
        <f t="shared" si="73"/>
        <v/>
      </c>
      <c r="AD86" s="105"/>
      <c r="AE86" s="105"/>
      <c r="AF86" s="105"/>
      <c r="AG86" s="51"/>
      <c r="AH86" s="105" t="str">
        <f>IF(OR($B86=0,$B86=""),"",IF(AND($E$3="Nursery"),'Marks Entry Nursery'!V85,IF(AND($E$3="LKG"),'Marks Entry LKG'!V85,IF(AND($E$3="UKG"),'Marks Entry UKG'!V85,""))))</f>
        <v/>
      </c>
      <c r="AI86" s="105" t="str">
        <f>IF(OR($B86=0,$B86=""),"",IF(AND($E$3="Nursery"),'Marks Entry Nursery'!W85,IF(AND($E$3="LKG"),'Marks Entry LKG'!W85,IF(AND($E$3="UKG"),'Marks Entry UKG'!W85,""))))</f>
        <v/>
      </c>
      <c r="AJ86" s="54" t="str">
        <f t="shared" si="74"/>
        <v/>
      </c>
      <c r="AK86" s="51">
        <f t="shared" si="75"/>
        <v>0</v>
      </c>
      <c r="AL86" s="105" t="str">
        <f>IF(OR($B86=0,$B86=""),"",IF(AND($E$3="Nursery"),'Marks Entry Nursery'!X85,IF(AND($E$3="LKG"),'Marks Entry LKG'!X85,IF(AND($E$3="UKG"),'Marks Entry UKG'!X85,""))))</f>
        <v/>
      </c>
      <c r="AM86" s="105" t="str">
        <f>IF(OR($B86=0,$B86=""),"",IF(AND($E$3="Nursery"),'Marks Entry Nursery'!Y85,IF(AND($E$3="LKG"),'Marks Entry LKG'!Y85,IF(AND($E$3="UKG"),'Marks Entry UKG'!Y85,""))))</f>
        <v/>
      </c>
      <c r="AN86" s="55" t="str">
        <f t="shared" si="76"/>
        <v/>
      </c>
      <c r="AO86" s="51" t="str">
        <f t="shared" si="77"/>
        <v/>
      </c>
      <c r="AP86" s="89">
        <f t="shared" si="78"/>
        <v>0</v>
      </c>
      <c r="AQ86" s="89" t="str">
        <f t="shared" si="79"/>
        <v/>
      </c>
      <c r="AR86" s="89" t="str">
        <f t="shared" si="80"/>
        <v/>
      </c>
      <c r="AS86" s="89" t="str">
        <f t="shared" si="81"/>
        <v/>
      </c>
      <c r="AT86" s="89" t="str">
        <f t="shared" si="82"/>
        <v/>
      </c>
      <c r="AU86" s="93" t="str">
        <f t="shared" si="83"/>
        <v/>
      </c>
      <c r="AV86" s="105"/>
      <c r="AW86" s="105"/>
      <c r="AX86" s="105"/>
      <c r="AY86" s="51"/>
      <c r="AZ86" s="105" t="str">
        <f>IF(OR($B86=0,$B86=""),"",IF(AND($E$3="Nursery"),'Marks Entry Nursery'!AC85,IF(AND($E$3="LKG"),'Marks Entry LKG'!AC85,IF(AND($E$3="UKG"),'Marks Entry UKG'!AC85,""))))</f>
        <v/>
      </c>
      <c r="BA86" s="105" t="str">
        <f>IF(OR($B86=0,$B86=""),"",IF(AND($E$3="Nursery"),'Marks Entry Nursery'!AD85,IF(AND($E$3="LKG"),'Marks Entry LKG'!AD85,IF(AND($E$3="UKG"),'Marks Entry UKG'!AD85,""))))</f>
        <v/>
      </c>
      <c r="BB86" s="54" t="str">
        <f t="shared" si="84"/>
        <v/>
      </c>
      <c r="BC86" s="51">
        <f t="shared" si="85"/>
        <v>0</v>
      </c>
      <c r="BD86" s="105" t="str">
        <f>IF(OR($B86=0,$B86=""),"",IF(AND($E$3="Nursery"),'Marks Entry Nursery'!AE85,IF(AND($E$3="LKG"),'Marks Entry LKG'!AE85,IF(AND($E$3="UKG"),'Marks Entry UKG'!AE85,""))))</f>
        <v/>
      </c>
      <c r="BE86" s="105" t="str">
        <f>IF(OR($B86=0,$B86=""),"",IF(AND($E$3="Nursery"),'Marks Entry Nursery'!AF85,IF(AND($E$3="LKG"),'Marks Entry LKG'!AF85,IF(AND($E$3="UKG"),'Marks Entry UKG'!AF85,""))))</f>
        <v/>
      </c>
      <c r="BF86" s="55" t="str">
        <f t="shared" si="86"/>
        <v/>
      </c>
      <c r="BG86" s="51" t="str">
        <f t="shared" si="87"/>
        <v/>
      </c>
      <c r="BH86" s="89">
        <f t="shared" si="88"/>
        <v>0</v>
      </c>
      <c r="BI86" s="89" t="str">
        <f t="shared" si="89"/>
        <v/>
      </c>
      <c r="BJ86" s="89" t="str">
        <f t="shared" si="90"/>
        <v/>
      </c>
      <c r="BK86" s="89" t="str">
        <f t="shared" si="91"/>
        <v/>
      </c>
      <c r="BL86" s="89" t="str">
        <f t="shared" si="92"/>
        <v/>
      </c>
      <c r="BM86" s="93" t="str">
        <f t="shared" si="93"/>
        <v/>
      </c>
      <c r="BN86" s="105"/>
      <c r="BO86" s="105"/>
      <c r="BP86" s="105"/>
      <c r="BQ86" s="51"/>
      <c r="BR86" s="105" t="str">
        <f>IF(OR($B86=0,$B86=""),"",IF(AND($E$3="Nursery"),'Marks Entry Nursery'!AJ85,IF(AND($E$3="LKG"),'Marks Entry LKG'!AJ85,IF(AND($E$3="UKG"),'Marks Entry UKG'!AJ85,""))))</f>
        <v/>
      </c>
      <c r="BS86" s="105" t="str">
        <f>IF(OR($B86=0,$B86=""),"",IF(AND($E$3="Nursery"),'Marks Entry Nursery'!AK85,IF(AND($E$3="LKG"),'Marks Entry LKG'!AK85,IF(AND($E$3="UKG"),'Marks Entry UKG'!AK85,""))))</f>
        <v/>
      </c>
      <c r="BT86" s="54" t="str">
        <f t="shared" si="94"/>
        <v/>
      </c>
      <c r="BU86" s="51">
        <f t="shared" si="95"/>
        <v>0</v>
      </c>
      <c r="BV86" s="105" t="str">
        <f>IF(OR($B86=0,$B86=""),"",IF(AND($E$3="Nursery"),'Marks Entry Nursery'!AL85,IF(AND($E$3="LKG"),'Marks Entry LKG'!AL85,IF(AND($E$3="UKG"),'Marks Entry UKG'!AL85,""))))</f>
        <v/>
      </c>
      <c r="BW86" s="105" t="str">
        <f>IF(OR($B86=0,$B86=""),"",IF(AND($E$3="Nursery"),'Marks Entry Nursery'!AM85,IF(AND($E$3="LKG"),'Marks Entry LKG'!AM85,IF(AND($E$3="UKG"),'Marks Entry UKG'!AM85,""))))</f>
        <v/>
      </c>
      <c r="BX86" s="55" t="str">
        <f t="shared" si="96"/>
        <v/>
      </c>
      <c r="BY86" s="51" t="str">
        <f t="shared" si="97"/>
        <v/>
      </c>
      <c r="BZ86" s="89">
        <f t="shared" si="98"/>
        <v>0</v>
      </c>
      <c r="CA86" s="89" t="str">
        <f t="shared" si="99"/>
        <v/>
      </c>
      <c r="CB86" s="89" t="str">
        <f t="shared" si="100"/>
        <v/>
      </c>
      <c r="CC86" s="89" t="str">
        <f t="shared" si="101"/>
        <v/>
      </c>
      <c r="CD86" s="89" t="str">
        <f t="shared" si="102"/>
        <v/>
      </c>
      <c r="CE86" s="93" t="str">
        <f t="shared" si="103"/>
        <v/>
      </c>
      <c r="CF86" s="105" t="str">
        <f>IF(OR($B86=0,$B86=""),"",IF(AND($E$3="Nursery"),'Marks Entry Nursery'!AN85,IF(AND($E$3="LKG"),'Marks Entry LKG'!AN85,IF(AND($E$3="UKG"),'Marks Entry UKG'!AN85,""))))</f>
        <v/>
      </c>
      <c r="CG86" s="105" t="str">
        <f>IF(OR($B86=0,$B86=""),"",IF(AND($E$3="Nursery"),'Marks Entry Nursery'!AO85,IF(AND($E$3="LKG"),'Marks Entry LKG'!AO85,IF(AND($E$3="UKG"),'Marks Entry UKG'!AO85,""))))</f>
        <v/>
      </c>
      <c r="CH86" s="106" t="str">
        <f t="shared" si="104"/>
        <v/>
      </c>
      <c r="CI86" s="107">
        <f t="shared" si="105"/>
        <v>0</v>
      </c>
      <c r="CJ86" s="107" t="str">
        <f t="shared" si="106"/>
        <v/>
      </c>
      <c r="CK86" s="107" t="str">
        <f t="shared" si="107"/>
        <v/>
      </c>
      <c r="CL86" s="92" t="str">
        <f t="shared" si="108"/>
        <v/>
      </c>
      <c r="CM86" s="105" t="str">
        <f>IF(OR($B86=0,$B86=""),"",IF(AND($E$3="Nursery"),'Marks Entry Nursery'!AP85,IF(AND($E$3="LKG"),'Marks Entry LKG'!AP85,IF(AND($E$3="UKG"),'Marks Entry UKG'!AP85,""))))</f>
        <v/>
      </c>
      <c r="CN86" s="105" t="str">
        <f>IF(OR($B86=0,$B86=""),"",IF(AND($E$3="Nursery"),'Marks Entry Nursery'!AQ85,IF(AND($E$3="LKG"),'Marks Entry LKG'!AQ85,IF(AND($E$3="UKG"),'Marks Entry UKG'!AQ85,""))))</f>
        <v/>
      </c>
      <c r="CO86" s="106" t="str">
        <f t="shared" si="109"/>
        <v/>
      </c>
      <c r="CP86" s="107">
        <f t="shared" si="110"/>
        <v>0</v>
      </c>
      <c r="CQ86" s="107" t="str">
        <f t="shared" si="111"/>
        <v/>
      </c>
      <c r="CR86" s="107" t="str">
        <f t="shared" si="112"/>
        <v/>
      </c>
      <c r="CS86" s="92" t="str">
        <f t="shared" si="113"/>
        <v/>
      </c>
      <c r="CT86" s="105" t="str">
        <f>IF(OR($B86=0,$B86=""),"",IF(AND($E$3="Nursery"),'Marks Entry Nursery'!AR85,IF(AND($E$3="LKG"),'Marks Entry LKG'!AR85,IF(AND($E$3="UKG"),'Marks Entry UKG'!AR85,""))))</f>
        <v/>
      </c>
      <c r="CU86" s="105" t="str">
        <f>IF(OR($B86=0,$B86=""),"",IF(AND($E$3="Nursery"),'Marks Entry Nursery'!AS85,IF(AND($E$3="LKG"),'Marks Entry LKG'!AS85,IF(AND($E$3="UKG"),'Marks Entry UKG'!AS85,""))))</f>
        <v/>
      </c>
      <c r="CV86" s="106" t="str">
        <f t="shared" si="114"/>
        <v/>
      </c>
      <c r="CW86" s="107">
        <f t="shared" si="115"/>
        <v>0</v>
      </c>
      <c r="CX86" s="107" t="str">
        <f t="shared" si="116"/>
        <v/>
      </c>
      <c r="CY86" s="107" t="str">
        <f t="shared" si="117"/>
        <v/>
      </c>
      <c r="CZ86" s="92" t="str">
        <f t="shared" si="118"/>
        <v/>
      </c>
      <c r="DA86" s="105" t="str">
        <f>IF(OR($B86=0,$B86=""),"",IF(AND($E$3="Nursery"),'Marks Entry Nursery'!AT85,IF(AND($E$3="LKG"),'Marks Entry LKG'!AT85,IF(AND($E$3="UKG"),'Marks Entry UKG'!AT85,""))))</f>
        <v/>
      </c>
      <c r="DB86" s="105" t="str">
        <f>IF(OR($B86=0,$B86=""),"",IF(AND($E$3="Nursery"),'Marks Entry Nursery'!AU85,IF(AND($E$3="LKG"),'Marks Entry LKG'!AU85,IF(AND($E$3="UKG"),'Marks Entry UKG'!AU85,""))))</f>
        <v/>
      </c>
      <c r="DC86" s="356" t="str">
        <f t="shared" si="119"/>
        <v/>
      </c>
      <c r="DD86" s="93" t="str">
        <f t="shared" si="120"/>
        <v/>
      </c>
      <c r="DE86" s="105" t="str">
        <f>IF(OR($B86=0,$B86=""),"",IF(AND($E$3="Nursery"),'Marks Entry Nursery'!AV85,IF(AND($E$3="LKG"),'Marks Entry LKG'!AV85,IF(AND($E$3="UKG"),'Marks Entry UKG'!AV85,""))))</f>
        <v/>
      </c>
      <c r="DF86" s="105" t="str">
        <f>IF(OR($B86=0,$B86=""),"",IF(AND($E$3="Nursery"),'Marks Entry Nursery'!AW85,IF(AND($E$3="LKG"),'Marks Entry LKG'!AW85,IF(AND($E$3="UKG"),'Marks Entry UKG'!AW85,""))))</f>
        <v/>
      </c>
      <c r="DG86" s="356" t="str">
        <f t="shared" si="121"/>
        <v/>
      </c>
      <c r="DH86" s="93" t="str">
        <f t="shared" si="122"/>
        <v/>
      </c>
      <c r="DI86" s="63" t="str">
        <f t="shared" si="123"/>
        <v/>
      </c>
      <c r="DJ86" s="358" t="str">
        <f t="shared" si="124"/>
        <v/>
      </c>
      <c r="DK86" s="67" t="str">
        <f t="shared" si="125"/>
        <v/>
      </c>
      <c r="DL86" s="68" t="str">
        <f t="shared" si="126"/>
        <v/>
      </c>
      <c r="DM86" s="386" t="str">
        <f>IFERROR(IF(B86="NSO","NSO",IF(OR(D86="",G86="",F86="",B86="",DI86=0),"",IF('Master sheet'!$D$14="Hindi","कक्षोंन्नति","Promoted"))),"")</f>
        <v/>
      </c>
      <c r="DN86" s="42" t="str">
        <f>IF(OR(B86=0,B86=""),"",IF(AND($E$3="Nursery"),'Marks Entry Nursery'!AX85,IF(AND($E$3="LKG"),'Marks Entry LKG'!AX85,IF(AND($E$3="UKG"),'Marks Entry UKG'!AX85,""))))</f>
        <v/>
      </c>
      <c r="DO86" s="42" t="str">
        <f>IF(OR(B86=0,B86=""),"",IF(AND($E$3="Nursery"),'Marks Entry Nursery'!AY85,IF(AND($E$3="LKG"),'Marks Entry LKG'!AY85,IF(AND($E$3="UKG"),'Marks Entry UKG'!AY85,""))))</f>
        <v/>
      </c>
      <c r="DP86" s="213" t="str">
        <f t="shared" si="127"/>
        <v/>
      </c>
      <c r="DQ86" s="43"/>
      <c r="DX86" s="44">
        <f>IF(AND($E$3="Nursery"),'Marks Entry Nursery'!I85,IF(AND($E$3="LKG"),'Marks Entry LKG'!I85,IF(AND($E$3="UKG"),'Marks Entry UKG'!I85,"")))</f>
        <v>0</v>
      </c>
    </row>
    <row r="87" spans="1:128" ht="18.95" customHeight="1">
      <c r="A87" s="56">
        <v>80</v>
      </c>
      <c r="B87" s="260" t="str">
        <f>IF(OR(DX87=0,DX87=""),"",IF(AND($E$3="Nursery"),'Marks Entry Nursery'!I86,IF(AND($E$3="LKG"),'Marks Entry LKG'!I86,IF(AND($E$3="UKG"),'Marks Entry UKG'!I86,""))))</f>
        <v/>
      </c>
      <c r="C87" s="57" t="str">
        <f>IF(OR($B87=0,$B87=""),"",IF(AND($E$3="Nursery"),'Marks Entry Nursery'!B86,IF(AND($E$3="LKG"),'Marks Entry LKG'!B86,IF(AND($E$3="UKG"),'Marks Entry UKG'!B86,""))))</f>
        <v/>
      </c>
      <c r="D87" s="57" t="str">
        <f>IF(OR($B87=0,$B87=""),"",IF(AND($E$3="Nursery"),'Marks Entry Nursery'!C86,IF(AND($E$3="LKG"),'Marks Entry LKG'!C86,IF(AND($E$3="UKG"),'Marks Entry UKG'!C86,""))))</f>
        <v/>
      </c>
      <c r="E87" s="401" t="str">
        <f>IF(OR(B87=0,B87=""),"",IF(AND($E$3="Nursery"),'Marks Entry Nursery'!E86,IF(AND($E$3="LKG"),'Marks Entry LKG'!E86,IF(AND($E$3="UKG"),'Marks Entry UKG'!E86,""))))</f>
        <v/>
      </c>
      <c r="F87" s="259" t="str">
        <f>IF(OR(B87=0,B87=""),"",IF(AND($E$3="Nursery"),'Marks Entry Nursery'!D86,IF(AND($E$3="LKG"),'Marks Entry LKG'!D86,IF(AND($E$3="UKG"),'Marks Entry UKG'!D86,""))))</f>
        <v/>
      </c>
      <c r="G87" s="406" t="str">
        <f>IF(OR($B87=0,$B87=""),"",IF(AND($E$3="Nursery"),'Marks Entry Nursery'!F86,IF(AND($E$3="LKG"),'Marks Entry LKG'!F86,IF(AND($E$3="UKG"),'Marks Entry UKG'!F86,""))))</f>
        <v/>
      </c>
      <c r="H87" s="406" t="str">
        <f>IF(OR($B87=0,$B87=""),"",IF(AND($E$3="Nursery"),'Marks Entry Nursery'!G86,IF(AND($E$3="LKG"),'Marks Entry LKG'!G86,IF(AND($E$3="UKG"),'Marks Entry UKG'!G86,""))))</f>
        <v/>
      </c>
      <c r="I87" s="406" t="str">
        <f>IF(OR($B87=0,$B87=""),"",IF(AND($E$3="Nursery"),'Marks Entry Nursery'!H86,IF(AND($E$3="LKG"),'Marks Entry LKG'!H86,IF(AND($E$3="UKG"),'Marks Entry UKG'!H86,""))))</f>
        <v/>
      </c>
      <c r="J87" s="228" t="str">
        <f>IF(OR($B87=0,$B87=""),"",IF(AND($E$3="Nursery"),'Marks Entry Nursery'!J86,IF(AND($E$3="LKG"),'Marks Entry LKG'!J86,IF(AND($E$3="UKG"),'Marks Entry UKG'!J86,""))))</f>
        <v/>
      </c>
      <c r="K87" s="228" t="str">
        <f>IF(OR($B87=0,$B87=""),"",IF(AND($E$3="Nursery"),'Marks Entry Nursery'!K86,IF(AND($E$3="LKG"),'Marks Entry LKG'!K86,IF(AND($E$3="UKG"),'Marks Entry UKG'!K86,""))))</f>
        <v/>
      </c>
      <c r="L87" s="105"/>
      <c r="M87" s="105"/>
      <c r="N87" s="105"/>
      <c r="O87" s="51"/>
      <c r="P87" s="105" t="str">
        <f>IF(OR($B87=0,$B87=""),"",IF(AND($E$3="Nursery"),'Marks Entry Nursery'!O86,IF(AND($E$3="LKG"),'Marks Entry LKG'!O86,IF(AND($E$3="UKG"),'Marks Entry UKG'!O86,""))))</f>
        <v/>
      </c>
      <c r="Q87" s="105" t="str">
        <f>IF(OR($B87=0,$B87=""),"",IF(AND($E$3="Nursery"),'Marks Entry Nursery'!P86,IF(AND($E$3="LKG"),'Marks Entry LKG'!P86,IF(AND($E$3="UKG"),'Marks Entry UKG'!P86,""))))</f>
        <v/>
      </c>
      <c r="R87" s="54" t="str">
        <f t="shared" si="64"/>
        <v/>
      </c>
      <c r="S87" s="51">
        <f t="shared" si="65"/>
        <v>0</v>
      </c>
      <c r="T87" s="105" t="str">
        <f>IF(OR($B87=0,$B87=""),"",IF(AND($E$3="Nursery"),'Marks Entry Nursery'!Q86,IF(AND($E$3="LKG"),'Marks Entry LKG'!Q86,IF(AND($E$3="UKG"),'Marks Entry UKG'!Q86,""))))</f>
        <v/>
      </c>
      <c r="U87" s="105" t="str">
        <f>IF(OR($B87=0,$B87=""),"",IF(AND($E$3="Nursery"),'Marks Entry Nursery'!R86,IF(AND($E$3="LKG"),'Marks Entry LKG'!R86,IF(AND($E$3="UKG"),'Marks Entry UKG'!R86,""))))</f>
        <v/>
      </c>
      <c r="V87" s="55" t="str">
        <f t="shared" si="66"/>
        <v/>
      </c>
      <c r="W87" s="51" t="str">
        <f t="shared" si="67"/>
        <v/>
      </c>
      <c r="X87" s="89">
        <f t="shared" si="68"/>
        <v>0</v>
      </c>
      <c r="Y87" s="89" t="str">
        <f t="shared" si="69"/>
        <v/>
      </c>
      <c r="Z87" s="89" t="str">
        <f t="shared" si="70"/>
        <v/>
      </c>
      <c r="AA87" s="89" t="str">
        <f t="shared" si="71"/>
        <v/>
      </c>
      <c r="AB87" s="89" t="str">
        <f t="shared" si="72"/>
        <v/>
      </c>
      <c r="AC87" s="93" t="str">
        <f t="shared" si="73"/>
        <v/>
      </c>
      <c r="AD87" s="105"/>
      <c r="AE87" s="105"/>
      <c r="AF87" s="105"/>
      <c r="AG87" s="51"/>
      <c r="AH87" s="105" t="str">
        <f>IF(OR($B87=0,$B87=""),"",IF(AND($E$3="Nursery"),'Marks Entry Nursery'!V86,IF(AND($E$3="LKG"),'Marks Entry LKG'!V86,IF(AND($E$3="UKG"),'Marks Entry UKG'!V86,""))))</f>
        <v/>
      </c>
      <c r="AI87" s="105" t="str">
        <f>IF(OR($B87=0,$B87=""),"",IF(AND($E$3="Nursery"),'Marks Entry Nursery'!W86,IF(AND($E$3="LKG"),'Marks Entry LKG'!W86,IF(AND($E$3="UKG"),'Marks Entry UKG'!W86,""))))</f>
        <v/>
      </c>
      <c r="AJ87" s="54" t="str">
        <f t="shared" si="74"/>
        <v/>
      </c>
      <c r="AK87" s="51">
        <f t="shared" si="75"/>
        <v>0</v>
      </c>
      <c r="AL87" s="105" t="str">
        <f>IF(OR($B87=0,$B87=""),"",IF(AND($E$3="Nursery"),'Marks Entry Nursery'!X86,IF(AND($E$3="LKG"),'Marks Entry LKG'!X86,IF(AND($E$3="UKG"),'Marks Entry UKG'!X86,""))))</f>
        <v/>
      </c>
      <c r="AM87" s="105" t="str">
        <f>IF(OR($B87=0,$B87=""),"",IF(AND($E$3="Nursery"),'Marks Entry Nursery'!Y86,IF(AND($E$3="LKG"),'Marks Entry LKG'!Y86,IF(AND($E$3="UKG"),'Marks Entry UKG'!Y86,""))))</f>
        <v/>
      </c>
      <c r="AN87" s="55" t="str">
        <f t="shared" si="76"/>
        <v/>
      </c>
      <c r="AO87" s="51" t="str">
        <f t="shared" si="77"/>
        <v/>
      </c>
      <c r="AP87" s="89">
        <f t="shared" si="78"/>
        <v>0</v>
      </c>
      <c r="AQ87" s="89" t="str">
        <f t="shared" si="79"/>
        <v/>
      </c>
      <c r="AR87" s="89" t="str">
        <f t="shared" si="80"/>
        <v/>
      </c>
      <c r="AS87" s="89" t="str">
        <f t="shared" si="81"/>
        <v/>
      </c>
      <c r="AT87" s="89" t="str">
        <f t="shared" si="82"/>
        <v/>
      </c>
      <c r="AU87" s="93" t="str">
        <f t="shared" si="83"/>
        <v/>
      </c>
      <c r="AV87" s="105"/>
      <c r="AW87" s="105"/>
      <c r="AX87" s="105"/>
      <c r="AY87" s="51"/>
      <c r="AZ87" s="105" t="str">
        <f>IF(OR($B87=0,$B87=""),"",IF(AND($E$3="Nursery"),'Marks Entry Nursery'!AC86,IF(AND($E$3="LKG"),'Marks Entry LKG'!AC86,IF(AND($E$3="UKG"),'Marks Entry UKG'!AC86,""))))</f>
        <v/>
      </c>
      <c r="BA87" s="105" t="str">
        <f>IF(OR($B87=0,$B87=""),"",IF(AND($E$3="Nursery"),'Marks Entry Nursery'!AD86,IF(AND($E$3="LKG"),'Marks Entry LKG'!AD86,IF(AND($E$3="UKG"),'Marks Entry UKG'!AD86,""))))</f>
        <v/>
      </c>
      <c r="BB87" s="54" t="str">
        <f t="shared" si="84"/>
        <v/>
      </c>
      <c r="BC87" s="51">
        <f t="shared" si="85"/>
        <v>0</v>
      </c>
      <c r="BD87" s="105" t="str">
        <f>IF(OR($B87=0,$B87=""),"",IF(AND($E$3="Nursery"),'Marks Entry Nursery'!AE86,IF(AND($E$3="LKG"),'Marks Entry LKG'!AE86,IF(AND($E$3="UKG"),'Marks Entry UKG'!AE86,""))))</f>
        <v/>
      </c>
      <c r="BE87" s="105" t="str">
        <f>IF(OR($B87=0,$B87=""),"",IF(AND($E$3="Nursery"),'Marks Entry Nursery'!AF86,IF(AND($E$3="LKG"),'Marks Entry LKG'!AF86,IF(AND($E$3="UKG"),'Marks Entry UKG'!AF86,""))))</f>
        <v/>
      </c>
      <c r="BF87" s="55" t="str">
        <f t="shared" si="86"/>
        <v/>
      </c>
      <c r="BG87" s="51" t="str">
        <f t="shared" si="87"/>
        <v/>
      </c>
      <c r="BH87" s="89">
        <f t="shared" si="88"/>
        <v>0</v>
      </c>
      <c r="BI87" s="89" t="str">
        <f t="shared" si="89"/>
        <v/>
      </c>
      <c r="BJ87" s="89" t="str">
        <f t="shared" si="90"/>
        <v/>
      </c>
      <c r="BK87" s="89" t="str">
        <f t="shared" si="91"/>
        <v/>
      </c>
      <c r="BL87" s="89" t="str">
        <f t="shared" si="92"/>
        <v/>
      </c>
      <c r="BM87" s="93" t="str">
        <f t="shared" si="93"/>
        <v/>
      </c>
      <c r="BN87" s="105"/>
      <c r="BO87" s="105"/>
      <c r="BP87" s="105"/>
      <c r="BQ87" s="51"/>
      <c r="BR87" s="105" t="str">
        <f>IF(OR($B87=0,$B87=""),"",IF(AND($E$3="Nursery"),'Marks Entry Nursery'!AJ86,IF(AND($E$3="LKG"),'Marks Entry LKG'!AJ86,IF(AND($E$3="UKG"),'Marks Entry UKG'!AJ86,""))))</f>
        <v/>
      </c>
      <c r="BS87" s="105" t="str">
        <f>IF(OR($B87=0,$B87=""),"",IF(AND($E$3="Nursery"),'Marks Entry Nursery'!AK86,IF(AND($E$3="LKG"),'Marks Entry LKG'!AK86,IF(AND($E$3="UKG"),'Marks Entry UKG'!AK86,""))))</f>
        <v/>
      </c>
      <c r="BT87" s="54" t="str">
        <f t="shared" si="94"/>
        <v/>
      </c>
      <c r="BU87" s="51">
        <f t="shared" si="95"/>
        <v>0</v>
      </c>
      <c r="BV87" s="105" t="str">
        <f>IF(OR($B87=0,$B87=""),"",IF(AND($E$3="Nursery"),'Marks Entry Nursery'!AL86,IF(AND($E$3="LKG"),'Marks Entry LKG'!AL86,IF(AND($E$3="UKG"),'Marks Entry UKG'!AL86,""))))</f>
        <v/>
      </c>
      <c r="BW87" s="105" t="str">
        <f>IF(OR($B87=0,$B87=""),"",IF(AND($E$3="Nursery"),'Marks Entry Nursery'!AM86,IF(AND($E$3="LKG"),'Marks Entry LKG'!AM86,IF(AND($E$3="UKG"),'Marks Entry UKG'!AM86,""))))</f>
        <v/>
      </c>
      <c r="BX87" s="55" t="str">
        <f t="shared" si="96"/>
        <v/>
      </c>
      <c r="BY87" s="51" t="str">
        <f t="shared" si="97"/>
        <v/>
      </c>
      <c r="BZ87" s="89">
        <f t="shared" si="98"/>
        <v>0</v>
      </c>
      <c r="CA87" s="89" t="str">
        <f t="shared" si="99"/>
        <v/>
      </c>
      <c r="CB87" s="89" t="str">
        <f t="shared" si="100"/>
        <v/>
      </c>
      <c r="CC87" s="89" t="str">
        <f t="shared" si="101"/>
        <v/>
      </c>
      <c r="CD87" s="89" t="str">
        <f t="shared" si="102"/>
        <v/>
      </c>
      <c r="CE87" s="93" t="str">
        <f t="shared" si="103"/>
        <v/>
      </c>
      <c r="CF87" s="105" t="str">
        <f>IF(OR($B87=0,$B87=""),"",IF(AND($E$3="Nursery"),'Marks Entry Nursery'!AN86,IF(AND($E$3="LKG"),'Marks Entry LKG'!AN86,IF(AND($E$3="UKG"),'Marks Entry UKG'!AN86,""))))</f>
        <v/>
      </c>
      <c r="CG87" s="105" t="str">
        <f>IF(OR($B87=0,$B87=""),"",IF(AND($E$3="Nursery"),'Marks Entry Nursery'!AO86,IF(AND($E$3="LKG"),'Marks Entry LKG'!AO86,IF(AND($E$3="UKG"),'Marks Entry UKG'!AO86,""))))</f>
        <v/>
      </c>
      <c r="CH87" s="106" t="str">
        <f t="shared" si="104"/>
        <v/>
      </c>
      <c r="CI87" s="107">
        <f t="shared" si="105"/>
        <v>0</v>
      </c>
      <c r="CJ87" s="107" t="str">
        <f t="shared" si="106"/>
        <v/>
      </c>
      <c r="CK87" s="107" t="str">
        <f t="shared" si="107"/>
        <v/>
      </c>
      <c r="CL87" s="92" t="str">
        <f t="shared" si="108"/>
        <v/>
      </c>
      <c r="CM87" s="105" t="str">
        <f>IF(OR($B87=0,$B87=""),"",IF(AND($E$3="Nursery"),'Marks Entry Nursery'!AP86,IF(AND($E$3="LKG"),'Marks Entry LKG'!AP86,IF(AND($E$3="UKG"),'Marks Entry UKG'!AP86,""))))</f>
        <v/>
      </c>
      <c r="CN87" s="105" t="str">
        <f>IF(OR($B87=0,$B87=""),"",IF(AND($E$3="Nursery"),'Marks Entry Nursery'!AQ86,IF(AND($E$3="LKG"),'Marks Entry LKG'!AQ86,IF(AND($E$3="UKG"),'Marks Entry UKG'!AQ86,""))))</f>
        <v/>
      </c>
      <c r="CO87" s="106" t="str">
        <f t="shared" si="109"/>
        <v/>
      </c>
      <c r="CP87" s="107">
        <f t="shared" si="110"/>
        <v>0</v>
      </c>
      <c r="CQ87" s="107" t="str">
        <f t="shared" si="111"/>
        <v/>
      </c>
      <c r="CR87" s="107" t="str">
        <f t="shared" si="112"/>
        <v/>
      </c>
      <c r="CS87" s="92" t="str">
        <f t="shared" si="113"/>
        <v/>
      </c>
      <c r="CT87" s="105" t="str">
        <f>IF(OR($B87=0,$B87=""),"",IF(AND($E$3="Nursery"),'Marks Entry Nursery'!AR86,IF(AND($E$3="LKG"),'Marks Entry LKG'!AR86,IF(AND($E$3="UKG"),'Marks Entry UKG'!AR86,""))))</f>
        <v/>
      </c>
      <c r="CU87" s="105" t="str">
        <f>IF(OR($B87=0,$B87=""),"",IF(AND($E$3="Nursery"),'Marks Entry Nursery'!AS86,IF(AND($E$3="LKG"),'Marks Entry LKG'!AS86,IF(AND($E$3="UKG"),'Marks Entry UKG'!AS86,""))))</f>
        <v/>
      </c>
      <c r="CV87" s="106" t="str">
        <f t="shared" si="114"/>
        <v/>
      </c>
      <c r="CW87" s="107">
        <f t="shared" si="115"/>
        <v>0</v>
      </c>
      <c r="CX87" s="107" t="str">
        <f t="shared" si="116"/>
        <v/>
      </c>
      <c r="CY87" s="107" t="str">
        <f t="shared" si="117"/>
        <v/>
      </c>
      <c r="CZ87" s="92" t="str">
        <f t="shared" si="118"/>
        <v/>
      </c>
      <c r="DA87" s="105" t="str">
        <f>IF(OR($B87=0,$B87=""),"",IF(AND($E$3="Nursery"),'Marks Entry Nursery'!AT86,IF(AND($E$3="LKG"),'Marks Entry LKG'!AT86,IF(AND($E$3="UKG"),'Marks Entry UKG'!AT86,""))))</f>
        <v/>
      </c>
      <c r="DB87" s="105" t="str">
        <f>IF(OR($B87=0,$B87=""),"",IF(AND($E$3="Nursery"),'Marks Entry Nursery'!AU86,IF(AND($E$3="LKG"),'Marks Entry LKG'!AU86,IF(AND($E$3="UKG"),'Marks Entry UKG'!AU86,""))))</f>
        <v/>
      </c>
      <c r="DC87" s="356" t="str">
        <f t="shared" si="119"/>
        <v/>
      </c>
      <c r="DD87" s="93" t="str">
        <f t="shared" si="120"/>
        <v/>
      </c>
      <c r="DE87" s="105" t="str">
        <f>IF(OR($B87=0,$B87=""),"",IF(AND($E$3="Nursery"),'Marks Entry Nursery'!AV86,IF(AND($E$3="LKG"),'Marks Entry LKG'!AV86,IF(AND($E$3="UKG"),'Marks Entry UKG'!AV86,""))))</f>
        <v/>
      </c>
      <c r="DF87" s="105" t="str">
        <f>IF(OR($B87=0,$B87=""),"",IF(AND($E$3="Nursery"),'Marks Entry Nursery'!AW86,IF(AND($E$3="LKG"),'Marks Entry LKG'!AW86,IF(AND($E$3="UKG"),'Marks Entry UKG'!AW86,""))))</f>
        <v/>
      </c>
      <c r="DG87" s="356" t="str">
        <f t="shared" si="121"/>
        <v/>
      </c>
      <c r="DH87" s="93" t="str">
        <f t="shared" si="122"/>
        <v/>
      </c>
      <c r="DI87" s="63" t="str">
        <f t="shared" si="123"/>
        <v/>
      </c>
      <c r="DJ87" s="358" t="str">
        <f t="shared" si="124"/>
        <v/>
      </c>
      <c r="DK87" s="67" t="str">
        <f t="shared" si="125"/>
        <v/>
      </c>
      <c r="DL87" s="68" t="str">
        <f t="shared" si="126"/>
        <v/>
      </c>
      <c r="DM87" s="386" t="str">
        <f>IFERROR(IF(B87="NSO","NSO",IF(OR(D87="",G87="",F87="",B87="",DI87=0),"",IF('Master sheet'!$D$14="Hindi","कक्षोंन्नति","Promoted"))),"")</f>
        <v/>
      </c>
      <c r="DN87" s="42" t="str">
        <f>IF(OR(B87=0,B87=""),"",IF(AND($E$3="Nursery"),'Marks Entry Nursery'!AX86,IF(AND($E$3="LKG"),'Marks Entry LKG'!AX86,IF(AND($E$3="UKG"),'Marks Entry UKG'!AX86,""))))</f>
        <v/>
      </c>
      <c r="DO87" s="42" t="str">
        <f>IF(OR(B87=0,B87=""),"",IF(AND($E$3="Nursery"),'Marks Entry Nursery'!AY86,IF(AND($E$3="LKG"),'Marks Entry LKG'!AY86,IF(AND($E$3="UKG"),'Marks Entry UKG'!AY86,""))))</f>
        <v/>
      </c>
      <c r="DP87" s="213" t="str">
        <f t="shared" si="127"/>
        <v/>
      </c>
      <c r="DQ87" s="43"/>
      <c r="DX87" s="44">
        <f>IF(AND($E$3="Nursery"),'Marks Entry Nursery'!I86,IF(AND($E$3="LKG"),'Marks Entry LKG'!I86,IF(AND($E$3="UKG"),'Marks Entry UKG'!I86,"")))</f>
        <v>0</v>
      </c>
    </row>
    <row r="88" spans="1:128" ht="18.95" customHeight="1">
      <c r="A88" s="56">
        <v>81</v>
      </c>
      <c r="B88" s="260" t="str">
        <f>IF(OR(DX88=0,DX88=""),"",IF(AND($E$3="Nursery"),'Marks Entry Nursery'!I87,IF(AND($E$3="LKG"),'Marks Entry LKG'!I87,IF(AND($E$3="UKG"),'Marks Entry UKG'!I87,""))))</f>
        <v/>
      </c>
      <c r="C88" s="57" t="str">
        <f>IF(OR($B88=0,$B88=""),"",IF(AND($E$3="Nursery"),'Marks Entry Nursery'!B87,IF(AND($E$3="LKG"),'Marks Entry LKG'!B87,IF(AND($E$3="UKG"),'Marks Entry UKG'!B87,""))))</f>
        <v/>
      </c>
      <c r="D88" s="57" t="str">
        <f>IF(OR($B88=0,$B88=""),"",IF(AND($E$3="Nursery"),'Marks Entry Nursery'!C87,IF(AND($E$3="LKG"),'Marks Entry LKG'!C87,IF(AND($E$3="UKG"),'Marks Entry UKG'!C87,""))))</f>
        <v/>
      </c>
      <c r="E88" s="401" t="str">
        <f>IF(OR(B88=0,B88=""),"",IF(AND($E$3="Nursery"),'Marks Entry Nursery'!E87,IF(AND($E$3="LKG"),'Marks Entry LKG'!E87,IF(AND($E$3="UKG"),'Marks Entry UKG'!E87,""))))</f>
        <v/>
      </c>
      <c r="F88" s="259" t="str">
        <f>IF(OR(B88=0,B88=""),"",IF(AND($E$3="Nursery"),'Marks Entry Nursery'!D87,IF(AND($E$3="LKG"),'Marks Entry LKG'!D87,IF(AND($E$3="UKG"),'Marks Entry UKG'!D87,""))))</f>
        <v/>
      </c>
      <c r="G88" s="406" t="str">
        <f>IF(OR($B88=0,$B88=""),"",IF(AND($E$3="Nursery"),'Marks Entry Nursery'!F87,IF(AND($E$3="LKG"),'Marks Entry LKG'!F87,IF(AND($E$3="UKG"),'Marks Entry UKG'!F87,""))))</f>
        <v/>
      </c>
      <c r="H88" s="406" t="str">
        <f>IF(OR($B88=0,$B88=""),"",IF(AND($E$3="Nursery"),'Marks Entry Nursery'!G87,IF(AND($E$3="LKG"),'Marks Entry LKG'!G87,IF(AND($E$3="UKG"),'Marks Entry UKG'!G87,""))))</f>
        <v/>
      </c>
      <c r="I88" s="406" t="str">
        <f>IF(OR($B88=0,$B88=""),"",IF(AND($E$3="Nursery"),'Marks Entry Nursery'!H87,IF(AND($E$3="LKG"),'Marks Entry LKG'!H87,IF(AND($E$3="UKG"),'Marks Entry UKG'!H87,""))))</f>
        <v/>
      </c>
      <c r="J88" s="228" t="str">
        <f>IF(OR($B88=0,$B88=""),"",IF(AND($E$3="Nursery"),'Marks Entry Nursery'!J87,IF(AND($E$3="LKG"),'Marks Entry LKG'!J87,IF(AND($E$3="UKG"),'Marks Entry UKG'!J87,""))))</f>
        <v/>
      </c>
      <c r="K88" s="228" t="str">
        <f>IF(OR($B88=0,$B88=""),"",IF(AND($E$3="Nursery"),'Marks Entry Nursery'!K87,IF(AND($E$3="LKG"),'Marks Entry LKG'!K87,IF(AND($E$3="UKG"),'Marks Entry UKG'!K87,""))))</f>
        <v/>
      </c>
      <c r="L88" s="105"/>
      <c r="M88" s="105"/>
      <c r="N88" s="105"/>
      <c r="O88" s="51"/>
      <c r="P88" s="105" t="str">
        <f>IF(OR($B88=0,$B88=""),"",IF(AND($E$3="Nursery"),'Marks Entry Nursery'!O87,IF(AND($E$3="LKG"),'Marks Entry LKG'!O87,IF(AND($E$3="UKG"),'Marks Entry UKG'!O87,""))))</f>
        <v/>
      </c>
      <c r="Q88" s="105" t="str">
        <f>IF(OR($B88=0,$B88=""),"",IF(AND($E$3="Nursery"),'Marks Entry Nursery'!P87,IF(AND($E$3="LKG"),'Marks Entry LKG'!P87,IF(AND($E$3="UKG"),'Marks Entry UKG'!P87,""))))</f>
        <v/>
      </c>
      <c r="R88" s="54" t="str">
        <f t="shared" si="64"/>
        <v/>
      </c>
      <c r="S88" s="51">
        <f t="shared" si="65"/>
        <v>0</v>
      </c>
      <c r="T88" s="105" t="str">
        <f>IF(OR($B88=0,$B88=""),"",IF(AND($E$3="Nursery"),'Marks Entry Nursery'!Q87,IF(AND($E$3="LKG"),'Marks Entry LKG'!Q87,IF(AND($E$3="UKG"),'Marks Entry UKG'!Q87,""))))</f>
        <v/>
      </c>
      <c r="U88" s="105" t="str">
        <f>IF(OR($B88=0,$B88=""),"",IF(AND($E$3="Nursery"),'Marks Entry Nursery'!R87,IF(AND($E$3="LKG"),'Marks Entry LKG'!R87,IF(AND($E$3="UKG"),'Marks Entry UKG'!R87,""))))</f>
        <v/>
      </c>
      <c r="V88" s="55" t="str">
        <f t="shared" si="66"/>
        <v/>
      </c>
      <c r="W88" s="51" t="str">
        <f t="shared" si="67"/>
        <v/>
      </c>
      <c r="X88" s="89">
        <f t="shared" si="68"/>
        <v>0</v>
      </c>
      <c r="Y88" s="89" t="str">
        <f t="shared" si="69"/>
        <v/>
      </c>
      <c r="Z88" s="89" t="str">
        <f t="shared" si="70"/>
        <v/>
      </c>
      <c r="AA88" s="89" t="str">
        <f t="shared" si="71"/>
        <v/>
      </c>
      <c r="AB88" s="89" t="str">
        <f t="shared" si="72"/>
        <v/>
      </c>
      <c r="AC88" s="93" t="str">
        <f t="shared" si="73"/>
        <v/>
      </c>
      <c r="AD88" s="105"/>
      <c r="AE88" s="105"/>
      <c r="AF88" s="105"/>
      <c r="AG88" s="51"/>
      <c r="AH88" s="105" t="str">
        <f>IF(OR($B88=0,$B88=""),"",IF(AND($E$3="Nursery"),'Marks Entry Nursery'!V87,IF(AND($E$3="LKG"),'Marks Entry LKG'!V87,IF(AND($E$3="UKG"),'Marks Entry UKG'!V87,""))))</f>
        <v/>
      </c>
      <c r="AI88" s="105" t="str">
        <f>IF(OR($B88=0,$B88=""),"",IF(AND($E$3="Nursery"),'Marks Entry Nursery'!W87,IF(AND($E$3="LKG"),'Marks Entry LKG'!W87,IF(AND($E$3="UKG"),'Marks Entry UKG'!W87,""))))</f>
        <v/>
      </c>
      <c r="AJ88" s="54" t="str">
        <f t="shared" si="74"/>
        <v/>
      </c>
      <c r="AK88" s="51">
        <f t="shared" si="75"/>
        <v>0</v>
      </c>
      <c r="AL88" s="105" t="str">
        <f>IF(OR($B88=0,$B88=""),"",IF(AND($E$3="Nursery"),'Marks Entry Nursery'!X87,IF(AND($E$3="LKG"),'Marks Entry LKG'!X87,IF(AND($E$3="UKG"),'Marks Entry UKG'!X87,""))))</f>
        <v/>
      </c>
      <c r="AM88" s="105" t="str">
        <f>IF(OR($B88=0,$B88=""),"",IF(AND($E$3="Nursery"),'Marks Entry Nursery'!Y87,IF(AND($E$3="LKG"),'Marks Entry LKG'!Y87,IF(AND($E$3="UKG"),'Marks Entry UKG'!Y87,""))))</f>
        <v/>
      </c>
      <c r="AN88" s="55" t="str">
        <f t="shared" si="76"/>
        <v/>
      </c>
      <c r="AO88" s="51" t="str">
        <f t="shared" si="77"/>
        <v/>
      </c>
      <c r="AP88" s="89">
        <f t="shared" si="78"/>
        <v>0</v>
      </c>
      <c r="AQ88" s="89" t="str">
        <f t="shared" si="79"/>
        <v/>
      </c>
      <c r="AR88" s="89" t="str">
        <f t="shared" si="80"/>
        <v/>
      </c>
      <c r="AS88" s="89" t="str">
        <f t="shared" si="81"/>
        <v/>
      </c>
      <c r="AT88" s="89" t="str">
        <f t="shared" si="82"/>
        <v/>
      </c>
      <c r="AU88" s="93" t="str">
        <f t="shared" si="83"/>
        <v/>
      </c>
      <c r="AV88" s="105"/>
      <c r="AW88" s="105"/>
      <c r="AX88" s="105"/>
      <c r="AY88" s="51"/>
      <c r="AZ88" s="105" t="str">
        <f>IF(OR($B88=0,$B88=""),"",IF(AND($E$3="Nursery"),'Marks Entry Nursery'!AC87,IF(AND($E$3="LKG"),'Marks Entry LKG'!AC87,IF(AND($E$3="UKG"),'Marks Entry UKG'!AC87,""))))</f>
        <v/>
      </c>
      <c r="BA88" s="105" t="str">
        <f>IF(OR($B88=0,$B88=""),"",IF(AND($E$3="Nursery"),'Marks Entry Nursery'!AD87,IF(AND($E$3="LKG"),'Marks Entry LKG'!AD87,IF(AND($E$3="UKG"),'Marks Entry UKG'!AD87,""))))</f>
        <v/>
      </c>
      <c r="BB88" s="54" t="str">
        <f t="shared" si="84"/>
        <v/>
      </c>
      <c r="BC88" s="51">
        <f t="shared" si="85"/>
        <v>0</v>
      </c>
      <c r="BD88" s="105" t="str">
        <f>IF(OR($B88=0,$B88=""),"",IF(AND($E$3="Nursery"),'Marks Entry Nursery'!AE87,IF(AND($E$3="LKG"),'Marks Entry LKG'!AE87,IF(AND($E$3="UKG"),'Marks Entry UKG'!AE87,""))))</f>
        <v/>
      </c>
      <c r="BE88" s="105" t="str">
        <f>IF(OR($B88=0,$B88=""),"",IF(AND($E$3="Nursery"),'Marks Entry Nursery'!AF87,IF(AND($E$3="LKG"),'Marks Entry LKG'!AF87,IF(AND($E$3="UKG"),'Marks Entry UKG'!AF87,""))))</f>
        <v/>
      </c>
      <c r="BF88" s="55" t="str">
        <f t="shared" si="86"/>
        <v/>
      </c>
      <c r="BG88" s="51" t="str">
        <f t="shared" si="87"/>
        <v/>
      </c>
      <c r="BH88" s="89">
        <f t="shared" si="88"/>
        <v>0</v>
      </c>
      <c r="BI88" s="89" t="str">
        <f t="shared" si="89"/>
        <v/>
      </c>
      <c r="BJ88" s="89" t="str">
        <f t="shared" si="90"/>
        <v/>
      </c>
      <c r="BK88" s="89" t="str">
        <f t="shared" si="91"/>
        <v/>
      </c>
      <c r="BL88" s="89" t="str">
        <f t="shared" si="92"/>
        <v/>
      </c>
      <c r="BM88" s="93" t="str">
        <f t="shared" si="93"/>
        <v/>
      </c>
      <c r="BN88" s="105"/>
      <c r="BO88" s="105"/>
      <c r="BP88" s="105"/>
      <c r="BQ88" s="51"/>
      <c r="BR88" s="105" t="str">
        <f>IF(OR($B88=0,$B88=""),"",IF(AND($E$3="Nursery"),'Marks Entry Nursery'!AJ87,IF(AND($E$3="LKG"),'Marks Entry LKG'!AJ87,IF(AND($E$3="UKG"),'Marks Entry UKG'!AJ87,""))))</f>
        <v/>
      </c>
      <c r="BS88" s="105" t="str">
        <f>IF(OR($B88=0,$B88=""),"",IF(AND($E$3="Nursery"),'Marks Entry Nursery'!AK87,IF(AND($E$3="LKG"),'Marks Entry LKG'!AK87,IF(AND($E$3="UKG"),'Marks Entry UKG'!AK87,""))))</f>
        <v/>
      </c>
      <c r="BT88" s="54" t="str">
        <f t="shared" si="94"/>
        <v/>
      </c>
      <c r="BU88" s="51">
        <f t="shared" si="95"/>
        <v>0</v>
      </c>
      <c r="BV88" s="105" t="str">
        <f>IF(OR($B88=0,$B88=""),"",IF(AND($E$3="Nursery"),'Marks Entry Nursery'!AL87,IF(AND($E$3="LKG"),'Marks Entry LKG'!AL87,IF(AND($E$3="UKG"),'Marks Entry UKG'!AL87,""))))</f>
        <v/>
      </c>
      <c r="BW88" s="105" t="str">
        <f>IF(OR($B88=0,$B88=""),"",IF(AND($E$3="Nursery"),'Marks Entry Nursery'!AM87,IF(AND($E$3="LKG"),'Marks Entry LKG'!AM87,IF(AND($E$3="UKG"),'Marks Entry UKG'!AM87,""))))</f>
        <v/>
      </c>
      <c r="BX88" s="55" t="str">
        <f t="shared" si="96"/>
        <v/>
      </c>
      <c r="BY88" s="51" t="str">
        <f t="shared" si="97"/>
        <v/>
      </c>
      <c r="BZ88" s="89">
        <f t="shared" si="98"/>
        <v>0</v>
      </c>
      <c r="CA88" s="89" t="str">
        <f t="shared" si="99"/>
        <v/>
      </c>
      <c r="CB88" s="89" t="str">
        <f t="shared" si="100"/>
        <v/>
      </c>
      <c r="CC88" s="89" t="str">
        <f t="shared" si="101"/>
        <v/>
      </c>
      <c r="CD88" s="89" t="str">
        <f t="shared" si="102"/>
        <v/>
      </c>
      <c r="CE88" s="93" t="str">
        <f t="shared" si="103"/>
        <v/>
      </c>
      <c r="CF88" s="105" t="str">
        <f>IF(OR($B88=0,$B88=""),"",IF(AND($E$3="Nursery"),'Marks Entry Nursery'!AN87,IF(AND($E$3="LKG"),'Marks Entry LKG'!AN87,IF(AND($E$3="UKG"),'Marks Entry UKG'!AN87,""))))</f>
        <v/>
      </c>
      <c r="CG88" s="105" t="str">
        <f>IF(OR($B88=0,$B88=""),"",IF(AND($E$3="Nursery"),'Marks Entry Nursery'!AO87,IF(AND($E$3="LKG"),'Marks Entry LKG'!AO87,IF(AND($E$3="UKG"),'Marks Entry UKG'!AO87,""))))</f>
        <v/>
      </c>
      <c r="CH88" s="106" t="str">
        <f t="shared" si="104"/>
        <v/>
      </c>
      <c r="CI88" s="107">
        <f t="shared" si="105"/>
        <v>0</v>
      </c>
      <c r="CJ88" s="107" t="str">
        <f t="shared" si="106"/>
        <v/>
      </c>
      <c r="CK88" s="107" t="str">
        <f t="shared" si="107"/>
        <v/>
      </c>
      <c r="CL88" s="92" t="str">
        <f t="shared" si="108"/>
        <v/>
      </c>
      <c r="CM88" s="105" t="str">
        <f>IF(OR($B88=0,$B88=""),"",IF(AND($E$3="Nursery"),'Marks Entry Nursery'!AP87,IF(AND($E$3="LKG"),'Marks Entry LKG'!AP87,IF(AND($E$3="UKG"),'Marks Entry UKG'!AP87,""))))</f>
        <v/>
      </c>
      <c r="CN88" s="105" t="str">
        <f>IF(OR($B88=0,$B88=""),"",IF(AND($E$3="Nursery"),'Marks Entry Nursery'!AQ87,IF(AND($E$3="LKG"),'Marks Entry LKG'!AQ87,IF(AND($E$3="UKG"),'Marks Entry UKG'!AQ87,""))))</f>
        <v/>
      </c>
      <c r="CO88" s="106" t="str">
        <f t="shared" si="109"/>
        <v/>
      </c>
      <c r="CP88" s="107">
        <f t="shared" si="110"/>
        <v>0</v>
      </c>
      <c r="CQ88" s="107" t="str">
        <f t="shared" si="111"/>
        <v/>
      </c>
      <c r="CR88" s="107" t="str">
        <f t="shared" si="112"/>
        <v/>
      </c>
      <c r="CS88" s="92" t="str">
        <f t="shared" si="113"/>
        <v/>
      </c>
      <c r="CT88" s="105" t="str">
        <f>IF(OR($B88=0,$B88=""),"",IF(AND($E$3="Nursery"),'Marks Entry Nursery'!AR87,IF(AND($E$3="LKG"),'Marks Entry LKG'!AR87,IF(AND($E$3="UKG"),'Marks Entry UKG'!AR87,""))))</f>
        <v/>
      </c>
      <c r="CU88" s="105" t="str">
        <f>IF(OR($B88=0,$B88=""),"",IF(AND($E$3="Nursery"),'Marks Entry Nursery'!AS87,IF(AND($E$3="LKG"),'Marks Entry LKG'!AS87,IF(AND($E$3="UKG"),'Marks Entry UKG'!AS87,""))))</f>
        <v/>
      </c>
      <c r="CV88" s="106" t="str">
        <f t="shared" si="114"/>
        <v/>
      </c>
      <c r="CW88" s="107">
        <f t="shared" si="115"/>
        <v>0</v>
      </c>
      <c r="CX88" s="107" t="str">
        <f t="shared" si="116"/>
        <v/>
      </c>
      <c r="CY88" s="107" t="str">
        <f t="shared" si="117"/>
        <v/>
      </c>
      <c r="CZ88" s="92" t="str">
        <f t="shared" si="118"/>
        <v/>
      </c>
      <c r="DA88" s="105" t="str">
        <f>IF(OR($B88=0,$B88=""),"",IF(AND($E$3="Nursery"),'Marks Entry Nursery'!AT87,IF(AND($E$3="LKG"),'Marks Entry LKG'!AT87,IF(AND($E$3="UKG"),'Marks Entry UKG'!AT87,""))))</f>
        <v/>
      </c>
      <c r="DB88" s="105" t="str">
        <f>IF(OR($B88=0,$B88=""),"",IF(AND($E$3="Nursery"),'Marks Entry Nursery'!AU87,IF(AND($E$3="LKG"),'Marks Entry LKG'!AU87,IF(AND($E$3="UKG"),'Marks Entry UKG'!AU87,""))))</f>
        <v/>
      </c>
      <c r="DC88" s="356" t="str">
        <f t="shared" si="119"/>
        <v/>
      </c>
      <c r="DD88" s="93" t="str">
        <f t="shared" si="120"/>
        <v/>
      </c>
      <c r="DE88" s="105" t="str">
        <f>IF(OR($B88=0,$B88=""),"",IF(AND($E$3="Nursery"),'Marks Entry Nursery'!AV87,IF(AND($E$3="LKG"),'Marks Entry LKG'!AV87,IF(AND($E$3="UKG"),'Marks Entry UKG'!AV87,""))))</f>
        <v/>
      </c>
      <c r="DF88" s="105" t="str">
        <f>IF(OR($B88=0,$B88=""),"",IF(AND($E$3="Nursery"),'Marks Entry Nursery'!AW87,IF(AND($E$3="LKG"),'Marks Entry LKG'!AW87,IF(AND($E$3="UKG"),'Marks Entry UKG'!AW87,""))))</f>
        <v/>
      </c>
      <c r="DG88" s="356" t="str">
        <f t="shared" si="121"/>
        <v/>
      </c>
      <c r="DH88" s="93" t="str">
        <f t="shared" si="122"/>
        <v/>
      </c>
      <c r="DI88" s="63" t="str">
        <f t="shared" si="123"/>
        <v/>
      </c>
      <c r="DJ88" s="358" t="str">
        <f t="shared" si="124"/>
        <v/>
      </c>
      <c r="DK88" s="67" t="str">
        <f t="shared" si="125"/>
        <v/>
      </c>
      <c r="DL88" s="68" t="str">
        <f t="shared" si="126"/>
        <v/>
      </c>
      <c r="DM88" s="386" t="str">
        <f>IFERROR(IF(B88="NSO","NSO",IF(OR(D88="",G88="",F88="",B88="",DI88=0),"",IF('Master sheet'!$D$14="Hindi","कक्षोंन्नति","Promoted"))),"")</f>
        <v/>
      </c>
      <c r="DN88" s="42" t="str">
        <f>IF(OR(B88=0,B88=""),"",IF(AND($E$3="Nursery"),'Marks Entry Nursery'!AX87,IF(AND($E$3="LKG"),'Marks Entry LKG'!AX87,IF(AND($E$3="UKG"),'Marks Entry UKG'!AX87,""))))</f>
        <v/>
      </c>
      <c r="DO88" s="42" t="str">
        <f>IF(OR(B88=0,B88=""),"",IF(AND($E$3="Nursery"),'Marks Entry Nursery'!AY87,IF(AND($E$3="LKG"),'Marks Entry LKG'!AY87,IF(AND($E$3="UKG"),'Marks Entry UKG'!AY87,""))))</f>
        <v/>
      </c>
      <c r="DP88" s="213" t="str">
        <f t="shared" si="127"/>
        <v/>
      </c>
      <c r="DQ88" s="43"/>
      <c r="DX88" s="44">
        <f>IF(AND($E$3="Nursery"),'Marks Entry Nursery'!I87,IF(AND($E$3="LKG"),'Marks Entry LKG'!I87,IF(AND($E$3="UKG"),'Marks Entry UKG'!I87,"")))</f>
        <v>0</v>
      </c>
    </row>
    <row r="89" spans="1:128" ht="18.95" customHeight="1">
      <c r="A89" s="56">
        <v>82</v>
      </c>
      <c r="B89" s="260" t="str">
        <f>IF(OR(DX89=0,DX89=""),"",IF(AND($E$3="Nursery"),'Marks Entry Nursery'!I88,IF(AND($E$3="LKG"),'Marks Entry LKG'!I88,IF(AND($E$3="UKG"),'Marks Entry UKG'!I88,""))))</f>
        <v/>
      </c>
      <c r="C89" s="57" t="str">
        <f>IF(OR($B89=0,$B89=""),"",IF(AND($E$3="Nursery"),'Marks Entry Nursery'!B88,IF(AND($E$3="LKG"),'Marks Entry LKG'!B88,IF(AND($E$3="UKG"),'Marks Entry UKG'!B88,""))))</f>
        <v/>
      </c>
      <c r="D89" s="57" t="str">
        <f>IF(OR($B89=0,$B89=""),"",IF(AND($E$3="Nursery"),'Marks Entry Nursery'!C88,IF(AND($E$3="LKG"),'Marks Entry LKG'!C88,IF(AND($E$3="UKG"),'Marks Entry UKG'!C88,""))))</f>
        <v/>
      </c>
      <c r="E89" s="401" t="str">
        <f>IF(OR(B89=0,B89=""),"",IF(AND($E$3="Nursery"),'Marks Entry Nursery'!E88,IF(AND($E$3="LKG"),'Marks Entry LKG'!E88,IF(AND($E$3="UKG"),'Marks Entry UKG'!E88,""))))</f>
        <v/>
      </c>
      <c r="F89" s="259" t="str">
        <f>IF(OR(B89=0,B89=""),"",IF(AND($E$3="Nursery"),'Marks Entry Nursery'!D88,IF(AND($E$3="LKG"),'Marks Entry LKG'!D88,IF(AND($E$3="UKG"),'Marks Entry UKG'!D88,""))))</f>
        <v/>
      </c>
      <c r="G89" s="406" t="str">
        <f>IF(OR($B89=0,$B89=""),"",IF(AND($E$3="Nursery"),'Marks Entry Nursery'!F88,IF(AND($E$3="LKG"),'Marks Entry LKG'!F88,IF(AND($E$3="UKG"),'Marks Entry UKG'!F88,""))))</f>
        <v/>
      </c>
      <c r="H89" s="406" t="str">
        <f>IF(OR($B89=0,$B89=""),"",IF(AND($E$3="Nursery"),'Marks Entry Nursery'!G88,IF(AND($E$3="LKG"),'Marks Entry LKG'!G88,IF(AND($E$3="UKG"),'Marks Entry UKG'!G88,""))))</f>
        <v/>
      </c>
      <c r="I89" s="406" t="str">
        <f>IF(OR($B89=0,$B89=""),"",IF(AND($E$3="Nursery"),'Marks Entry Nursery'!H88,IF(AND($E$3="LKG"),'Marks Entry LKG'!H88,IF(AND($E$3="UKG"),'Marks Entry UKG'!H88,""))))</f>
        <v/>
      </c>
      <c r="J89" s="228" t="str">
        <f>IF(OR($B89=0,$B89=""),"",IF(AND($E$3="Nursery"),'Marks Entry Nursery'!J88,IF(AND($E$3="LKG"),'Marks Entry LKG'!J88,IF(AND($E$3="UKG"),'Marks Entry UKG'!J88,""))))</f>
        <v/>
      </c>
      <c r="K89" s="228" t="str">
        <f>IF(OR($B89=0,$B89=""),"",IF(AND($E$3="Nursery"),'Marks Entry Nursery'!K88,IF(AND($E$3="LKG"),'Marks Entry LKG'!K88,IF(AND($E$3="UKG"),'Marks Entry UKG'!K88,""))))</f>
        <v/>
      </c>
      <c r="L89" s="105"/>
      <c r="M89" s="105"/>
      <c r="N89" s="105"/>
      <c r="O89" s="51"/>
      <c r="P89" s="105" t="str">
        <f>IF(OR($B89=0,$B89=""),"",IF(AND($E$3="Nursery"),'Marks Entry Nursery'!O88,IF(AND($E$3="LKG"),'Marks Entry LKG'!O88,IF(AND($E$3="UKG"),'Marks Entry UKG'!O88,""))))</f>
        <v/>
      </c>
      <c r="Q89" s="105" t="str">
        <f>IF(OR($B89=0,$B89=""),"",IF(AND($E$3="Nursery"),'Marks Entry Nursery'!P88,IF(AND($E$3="LKG"),'Marks Entry LKG'!P88,IF(AND($E$3="UKG"),'Marks Entry UKG'!P88,""))))</f>
        <v/>
      </c>
      <c r="R89" s="54" t="str">
        <f t="shared" si="64"/>
        <v/>
      </c>
      <c r="S89" s="51">
        <f t="shared" si="65"/>
        <v>0</v>
      </c>
      <c r="T89" s="105" t="str">
        <f>IF(OR($B89=0,$B89=""),"",IF(AND($E$3="Nursery"),'Marks Entry Nursery'!Q88,IF(AND($E$3="LKG"),'Marks Entry LKG'!Q88,IF(AND($E$3="UKG"),'Marks Entry UKG'!Q88,""))))</f>
        <v/>
      </c>
      <c r="U89" s="105" t="str">
        <f>IF(OR($B89=0,$B89=""),"",IF(AND($E$3="Nursery"),'Marks Entry Nursery'!R88,IF(AND($E$3="LKG"),'Marks Entry LKG'!R88,IF(AND($E$3="UKG"),'Marks Entry UKG'!R88,""))))</f>
        <v/>
      </c>
      <c r="V89" s="55" t="str">
        <f t="shared" si="66"/>
        <v/>
      </c>
      <c r="W89" s="51" t="str">
        <f t="shared" si="67"/>
        <v/>
      </c>
      <c r="X89" s="89">
        <f t="shared" si="68"/>
        <v>0</v>
      </c>
      <c r="Y89" s="89" t="str">
        <f t="shared" si="69"/>
        <v/>
      </c>
      <c r="Z89" s="89" t="str">
        <f t="shared" si="70"/>
        <v/>
      </c>
      <c r="AA89" s="89" t="str">
        <f t="shared" si="71"/>
        <v/>
      </c>
      <c r="AB89" s="89" t="str">
        <f t="shared" si="72"/>
        <v/>
      </c>
      <c r="AC89" s="93" t="str">
        <f t="shared" si="73"/>
        <v/>
      </c>
      <c r="AD89" s="105"/>
      <c r="AE89" s="105"/>
      <c r="AF89" s="105"/>
      <c r="AG89" s="51"/>
      <c r="AH89" s="105" t="str">
        <f>IF(OR($B89=0,$B89=""),"",IF(AND($E$3="Nursery"),'Marks Entry Nursery'!V88,IF(AND($E$3="LKG"),'Marks Entry LKG'!V88,IF(AND($E$3="UKG"),'Marks Entry UKG'!V88,""))))</f>
        <v/>
      </c>
      <c r="AI89" s="105" t="str">
        <f>IF(OR($B89=0,$B89=""),"",IF(AND($E$3="Nursery"),'Marks Entry Nursery'!W88,IF(AND($E$3="LKG"),'Marks Entry LKG'!W88,IF(AND($E$3="UKG"),'Marks Entry UKG'!W88,""))))</f>
        <v/>
      </c>
      <c r="AJ89" s="54" t="str">
        <f t="shared" si="74"/>
        <v/>
      </c>
      <c r="AK89" s="51">
        <f t="shared" si="75"/>
        <v>0</v>
      </c>
      <c r="AL89" s="105" t="str">
        <f>IF(OR($B89=0,$B89=""),"",IF(AND($E$3="Nursery"),'Marks Entry Nursery'!X88,IF(AND($E$3="LKG"),'Marks Entry LKG'!X88,IF(AND($E$3="UKG"),'Marks Entry UKG'!X88,""))))</f>
        <v/>
      </c>
      <c r="AM89" s="105" t="str">
        <f>IF(OR($B89=0,$B89=""),"",IF(AND($E$3="Nursery"),'Marks Entry Nursery'!Y88,IF(AND($E$3="LKG"),'Marks Entry LKG'!Y88,IF(AND($E$3="UKG"),'Marks Entry UKG'!Y88,""))))</f>
        <v/>
      </c>
      <c r="AN89" s="55" t="str">
        <f t="shared" si="76"/>
        <v/>
      </c>
      <c r="AO89" s="51" t="str">
        <f t="shared" si="77"/>
        <v/>
      </c>
      <c r="AP89" s="89">
        <f t="shared" si="78"/>
        <v>0</v>
      </c>
      <c r="AQ89" s="89" t="str">
        <f t="shared" si="79"/>
        <v/>
      </c>
      <c r="AR89" s="89" t="str">
        <f t="shared" si="80"/>
        <v/>
      </c>
      <c r="AS89" s="89" t="str">
        <f t="shared" si="81"/>
        <v/>
      </c>
      <c r="AT89" s="89" t="str">
        <f t="shared" si="82"/>
        <v/>
      </c>
      <c r="AU89" s="93" t="str">
        <f t="shared" si="83"/>
        <v/>
      </c>
      <c r="AV89" s="105"/>
      <c r="AW89" s="105"/>
      <c r="AX89" s="105"/>
      <c r="AY89" s="51"/>
      <c r="AZ89" s="105" t="str">
        <f>IF(OR($B89=0,$B89=""),"",IF(AND($E$3="Nursery"),'Marks Entry Nursery'!AC88,IF(AND($E$3="LKG"),'Marks Entry LKG'!AC88,IF(AND($E$3="UKG"),'Marks Entry UKG'!AC88,""))))</f>
        <v/>
      </c>
      <c r="BA89" s="105" t="str">
        <f>IF(OR($B89=0,$B89=""),"",IF(AND($E$3="Nursery"),'Marks Entry Nursery'!AD88,IF(AND($E$3="LKG"),'Marks Entry LKG'!AD88,IF(AND($E$3="UKG"),'Marks Entry UKG'!AD88,""))))</f>
        <v/>
      </c>
      <c r="BB89" s="54" t="str">
        <f t="shared" si="84"/>
        <v/>
      </c>
      <c r="BC89" s="51">
        <f t="shared" si="85"/>
        <v>0</v>
      </c>
      <c r="BD89" s="105" t="str">
        <f>IF(OR($B89=0,$B89=""),"",IF(AND($E$3="Nursery"),'Marks Entry Nursery'!AE88,IF(AND($E$3="LKG"),'Marks Entry LKG'!AE88,IF(AND($E$3="UKG"),'Marks Entry UKG'!AE88,""))))</f>
        <v/>
      </c>
      <c r="BE89" s="105" t="str">
        <f>IF(OR($B89=0,$B89=""),"",IF(AND($E$3="Nursery"),'Marks Entry Nursery'!AF88,IF(AND($E$3="LKG"),'Marks Entry LKG'!AF88,IF(AND($E$3="UKG"),'Marks Entry UKG'!AF88,""))))</f>
        <v/>
      </c>
      <c r="BF89" s="55" t="str">
        <f t="shared" si="86"/>
        <v/>
      </c>
      <c r="BG89" s="51" t="str">
        <f t="shared" si="87"/>
        <v/>
      </c>
      <c r="BH89" s="89">
        <f t="shared" si="88"/>
        <v>0</v>
      </c>
      <c r="BI89" s="89" t="str">
        <f t="shared" si="89"/>
        <v/>
      </c>
      <c r="BJ89" s="89" t="str">
        <f t="shared" si="90"/>
        <v/>
      </c>
      <c r="BK89" s="89" t="str">
        <f t="shared" si="91"/>
        <v/>
      </c>
      <c r="BL89" s="89" t="str">
        <f t="shared" si="92"/>
        <v/>
      </c>
      <c r="BM89" s="93" t="str">
        <f t="shared" si="93"/>
        <v/>
      </c>
      <c r="BN89" s="105"/>
      <c r="BO89" s="105"/>
      <c r="BP89" s="105"/>
      <c r="BQ89" s="51"/>
      <c r="BR89" s="105" t="str">
        <f>IF(OR($B89=0,$B89=""),"",IF(AND($E$3="Nursery"),'Marks Entry Nursery'!AJ88,IF(AND($E$3="LKG"),'Marks Entry LKG'!AJ88,IF(AND($E$3="UKG"),'Marks Entry UKG'!AJ88,""))))</f>
        <v/>
      </c>
      <c r="BS89" s="105" t="str">
        <f>IF(OR($B89=0,$B89=""),"",IF(AND($E$3="Nursery"),'Marks Entry Nursery'!AK88,IF(AND($E$3="LKG"),'Marks Entry LKG'!AK88,IF(AND($E$3="UKG"),'Marks Entry UKG'!AK88,""))))</f>
        <v/>
      </c>
      <c r="BT89" s="54" t="str">
        <f t="shared" si="94"/>
        <v/>
      </c>
      <c r="BU89" s="51">
        <f t="shared" si="95"/>
        <v>0</v>
      </c>
      <c r="BV89" s="105" t="str">
        <f>IF(OR($B89=0,$B89=""),"",IF(AND($E$3="Nursery"),'Marks Entry Nursery'!AL88,IF(AND($E$3="LKG"),'Marks Entry LKG'!AL88,IF(AND($E$3="UKG"),'Marks Entry UKG'!AL88,""))))</f>
        <v/>
      </c>
      <c r="BW89" s="105" t="str">
        <f>IF(OR($B89=0,$B89=""),"",IF(AND($E$3="Nursery"),'Marks Entry Nursery'!AM88,IF(AND($E$3="LKG"),'Marks Entry LKG'!AM88,IF(AND($E$3="UKG"),'Marks Entry UKG'!AM88,""))))</f>
        <v/>
      </c>
      <c r="BX89" s="55" t="str">
        <f t="shared" si="96"/>
        <v/>
      </c>
      <c r="BY89" s="51" t="str">
        <f t="shared" si="97"/>
        <v/>
      </c>
      <c r="BZ89" s="89">
        <f t="shared" si="98"/>
        <v>0</v>
      </c>
      <c r="CA89" s="89" t="str">
        <f t="shared" si="99"/>
        <v/>
      </c>
      <c r="CB89" s="89" t="str">
        <f t="shared" si="100"/>
        <v/>
      </c>
      <c r="CC89" s="89" t="str">
        <f t="shared" si="101"/>
        <v/>
      </c>
      <c r="CD89" s="89" t="str">
        <f t="shared" si="102"/>
        <v/>
      </c>
      <c r="CE89" s="93" t="str">
        <f t="shared" si="103"/>
        <v/>
      </c>
      <c r="CF89" s="105" t="str">
        <f>IF(OR($B89=0,$B89=""),"",IF(AND($E$3="Nursery"),'Marks Entry Nursery'!AN88,IF(AND($E$3="LKG"),'Marks Entry LKG'!AN88,IF(AND($E$3="UKG"),'Marks Entry UKG'!AN88,""))))</f>
        <v/>
      </c>
      <c r="CG89" s="105" t="str">
        <f>IF(OR($B89=0,$B89=""),"",IF(AND($E$3="Nursery"),'Marks Entry Nursery'!AO88,IF(AND($E$3="LKG"),'Marks Entry LKG'!AO88,IF(AND($E$3="UKG"),'Marks Entry UKG'!AO88,""))))</f>
        <v/>
      </c>
      <c r="CH89" s="106" t="str">
        <f t="shared" si="104"/>
        <v/>
      </c>
      <c r="CI89" s="107">
        <f t="shared" si="105"/>
        <v>0</v>
      </c>
      <c r="CJ89" s="107" t="str">
        <f t="shared" si="106"/>
        <v/>
      </c>
      <c r="CK89" s="107" t="str">
        <f t="shared" si="107"/>
        <v/>
      </c>
      <c r="CL89" s="92" t="str">
        <f t="shared" si="108"/>
        <v/>
      </c>
      <c r="CM89" s="105" t="str">
        <f>IF(OR($B89=0,$B89=""),"",IF(AND($E$3="Nursery"),'Marks Entry Nursery'!AP88,IF(AND($E$3="LKG"),'Marks Entry LKG'!AP88,IF(AND($E$3="UKG"),'Marks Entry UKG'!AP88,""))))</f>
        <v/>
      </c>
      <c r="CN89" s="105" t="str">
        <f>IF(OR($B89=0,$B89=""),"",IF(AND($E$3="Nursery"),'Marks Entry Nursery'!AQ88,IF(AND($E$3="LKG"),'Marks Entry LKG'!AQ88,IF(AND($E$3="UKG"),'Marks Entry UKG'!AQ88,""))))</f>
        <v/>
      </c>
      <c r="CO89" s="106" t="str">
        <f t="shared" si="109"/>
        <v/>
      </c>
      <c r="CP89" s="107">
        <f t="shared" si="110"/>
        <v>0</v>
      </c>
      <c r="CQ89" s="107" t="str">
        <f t="shared" si="111"/>
        <v/>
      </c>
      <c r="CR89" s="107" t="str">
        <f t="shared" si="112"/>
        <v/>
      </c>
      <c r="CS89" s="92" t="str">
        <f t="shared" si="113"/>
        <v/>
      </c>
      <c r="CT89" s="105" t="str">
        <f>IF(OR($B89=0,$B89=""),"",IF(AND($E$3="Nursery"),'Marks Entry Nursery'!AR88,IF(AND($E$3="LKG"),'Marks Entry LKG'!AR88,IF(AND($E$3="UKG"),'Marks Entry UKG'!AR88,""))))</f>
        <v/>
      </c>
      <c r="CU89" s="105" t="str">
        <f>IF(OR($B89=0,$B89=""),"",IF(AND($E$3="Nursery"),'Marks Entry Nursery'!AS88,IF(AND($E$3="LKG"),'Marks Entry LKG'!AS88,IF(AND($E$3="UKG"),'Marks Entry UKG'!AS88,""))))</f>
        <v/>
      </c>
      <c r="CV89" s="106" t="str">
        <f t="shared" si="114"/>
        <v/>
      </c>
      <c r="CW89" s="107">
        <f t="shared" si="115"/>
        <v>0</v>
      </c>
      <c r="CX89" s="107" t="str">
        <f t="shared" si="116"/>
        <v/>
      </c>
      <c r="CY89" s="107" t="str">
        <f t="shared" si="117"/>
        <v/>
      </c>
      <c r="CZ89" s="92" t="str">
        <f t="shared" si="118"/>
        <v/>
      </c>
      <c r="DA89" s="105" t="str">
        <f>IF(OR($B89=0,$B89=""),"",IF(AND($E$3="Nursery"),'Marks Entry Nursery'!AT88,IF(AND($E$3="LKG"),'Marks Entry LKG'!AT88,IF(AND($E$3="UKG"),'Marks Entry UKG'!AT88,""))))</f>
        <v/>
      </c>
      <c r="DB89" s="105" t="str">
        <f>IF(OR($B89=0,$B89=""),"",IF(AND($E$3="Nursery"),'Marks Entry Nursery'!AU88,IF(AND($E$3="LKG"),'Marks Entry LKG'!AU88,IF(AND($E$3="UKG"),'Marks Entry UKG'!AU88,""))))</f>
        <v/>
      </c>
      <c r="DC89" s="356" t="str">
        <f t="shared" si="119"/>
        <v/>
      </c>
      <c r="DD89" s="93" t="str">
        <f t="shared" si="120"/>
        <v/>
      </c>
      <c r="DE89" s="105" t="str">
        <f>IF(OR($B89=0,$B89=""),"",IF(AND($E$3="Nursery"),'Marks Entry Nursery'!AV88,IF(AND($E$3="LKG"),'Marks Entry LKG'!AV88,IF(AND($E$3="UKG"),'Marks Entry UKG'!AV88,""))))</f>
        <v/>
      </c>
      <c r="DF89" s="105" t="str">
        <f>IF(OR($B89=0,$B89=""),"",IF(AND($E$3="Nursery"),'Marks Entry Nursery'!AW88,IF(AND($E$3="LKG"),'Marks Entry LKG'!AW88,IF(AND($E$3="UKG"),'Marks Entry UKG'!AW88,""))))</f>
        <v/>
      </c>
      <c r="DG89" s="356" t="str">
        <f t="shared" si="121"/>
        <v/>
      </c>
      <c r="DH89" s="93" t="str">
        <f t="shared" si="122"/>
        <v/>
      </c>
      <c r="DI89" s="63" t="str">
        <f t="shared" si="123"/>
        <v/>
      </c>
      <c r="DJ89" s="358" t="str">
        <f t="shared" si="124"/>
        <v/>
      </c>
      <c r="DK89" s="67" t="str">
        <f t="shared" si="125"/>
        <v/>
      </c>
      <c r="DL89" s="68" t="str">
        <f t="shared" si="126"/>
        <v/>
      </c>
      <c r="DM89" s="386" t="str">
        <f>IFERROR(IF(B89="NSO","NSO",IF(OR(D89="",G89="",F89="",B89="",DI89=0),"",IF('Master sheet'!$D$14="Hindi","कक्षोंन्नति","Promoted"))),"")</f>
        <v/>
      </c>
      <c r="DN89" s="42" t="str">
        <f>IF(OR(B89=0,B89=""),"",IF(AND($E$3="Nursery"),'Marks Entry Nursery'!AX88,IF(AND($E$3="LKG"),'Marks Entry LKG'!AX88,IF(AND($E$3="UKG"),'Marks Entry UKG'!AX88,""))))</f>
        <v/>
      </c>
      <c r="DO89" s="42" t="str">
        <f>IF(OR(B89=0,B89=""),"",IF(AND($E$3="Nursery"),'Marks Entry Nursery'!AY88,IF(AND($E$3="LKG"),'Marks Entry LKG'!AY88,IF(AND($E$3="UKG"),'Marks Entry UKG'!AY88,""))))</f>
        <v/>
      </c>
      <c r="DP89" s="213" t="str">
        <f t="shared" si="127"/>
        <v/>
      </c>
      <c r="DQ89" s="43"/>
      <c r="DX89" s="44">
        <f>IF(AND($E$3="Nursery"),'Marks Entry Nursery'!I88,IF(AND($E$3="LKG"),'Marks Entry LKG'!I88,IF(AND($E$3="UKG"),'Marks Entry UKG'!I88,"")))</f>
        <v>0</v>
      </c>
    </row>
    <row r="90" spans="1:128" ht="18.95" customHeight="1">
      <c r="A90" s="56">
        <v>83</v>
      </c>
      <c r="B90" s="260" t="str">
        <f>IF(OR(DX90=0,DX90=""),"",IF(AND($E$3="Nursery"),'Marks Entry Nursery'!I89,IF(AND($E$3="LKG"),'Marks Entry LKG'!I89,IF(AND($E$3="UKG"),'Marks Entry UKG'!I89,""))))</f>
        <v/>
      </c>
      <c r="C90" s="57" t="str">
        <f>IF(OR($B90=0,$B90=""),"",IF(AND($E$3="Nursery"),'Marks Entry Nursery'!B89,IF(AND($E$3="LKG"),'Marks Entry LKG'!B89,IF(AND($E$3="UKG"),'Marks Entry UKG'!B89,""))))</f>
        <v/>
      </c>
      <c r="D90" s="57" t="str">
        <f>IF(OR($B90=0,$B90=""),"",IF(AND($E$3="Nursery"),'Marks Entry Nursery'!C89,IF(AND($E$3="LKG"),'Marks Entry LKG'!C89,IF(AND($E$3="UKG"),'Marks Entry UKG'!C89,""))))</f>
        <v/>
      </c>
      <c r="E90" s="401" t="str">
        <f>IF(OR(B90=0,B90=""),"",IF(AND($E$3="Nursery"),'Marks Entry Nursery'!E89,IF(AND($E$3="LKG"),'Marks Entry LKG'!E89,IF(AND($E$3="UKG"),'Marks Entry UKG'!E89,""))))</f>
        <v/>
      </c>
      <c r="F90" s="259" t="str">
        <f>IF(OR(B90=0,B90=""),"",IF(AND($E$3="Nursery"),'Marks Entry Nursery'!D89,IF(AND($E$3="LKG"),'Marks Entry LKG'!D89,IF(AND($E$3="UKG"),'Marks Entry UKG'!D89,""))))</f>
        <v/>
      </c>
      <c r="G90" s="406" t="str">
        <f>IF(OR($B90=0,$B90=""),"",IF(AND($E$3="Nursery"),'Marks Entry Nursery'!F89,IF(AND($E$3="LKG"),'Marks Entry LKG'!F89,IF(AND($E$3="UKG"),'Marks Entry UKG'!F89,""))))</f>
        <v/>
      </c>
      <c r="H90" s="406" t="str">
        <f>IF(OR($B90=0,$B90=""),"",IF(AND($E$3="Nursery"),'Marks Entry Nursery'!G89,IF(AND($E$3="LKG"),'Marks Entry LKG'!G89,IF(AND($E$3="UKG"),'Marks Entry UKG'!G89,""))))</f>
        <v/>
      </c>
      <c r="I90" s="406" t="str">
        <f>IF(OR($B90=0,$B90=""),"",IF(AND($E$3="Nursery"),'Marks Entry Nursery'!H89,IF(AND($E$3="LKG"),'Marks Entry LKG'!H89,IF(AND($E$3="UKG"),'Marks Entry UKG'!H89,""))))</f>
        <v/>
      </c>
      <c r="J90" s="228" t="str">
        <f>IF(OR($B90=0,$B90=""),"",IF(AND($E$3="Nursery"),'Marks Entry Nursery'!J89,IF(AND($E$3="LKG"),'Marks Entry LKG'!J89,IF(AND($E$3="UKG"),'Marks Entry UKG'!J89,""))))</f>
        <v/>
      </c>
      <c r="K90" s="228" t="str">
        <f>IF(OR($B90=0,$B90=""),"",IF(AND($E$3="Nursery"),'Marks Entry Nursery'!K89,IF(AND($E$3="LKG"),'Marks Entry LKG'!K89,IF(AND($E$3="UKG"),'Marks Entry UKG'!K89,""))))</f>
        <v/>
      </c>
      <c r="L90" s="105"/>
      <c r="M90" s="105"/>
      <c r="N90" s="105"/>
      <c r="O90" s="51"/>
      <c r="P90" s="105" t="str">
        <f>IF(OR($B90=0,$B90=""),"",IF(AND($E$3="Nursery"),'Marks Entry Nursery'!O89,IF(AND($E$3="LKG"),'Marks Entry LKG'!O89,IF(AND($E$3="UKG"),'Marks Entry UKG'!O89,""))))</f>
        <v/>
      </c>
      <c r="Q90" s="105" t="str">
        <f>IF(OR($B90=0,$B90=""),"",IF(AND($E$3="Nursery"),'Marks Entry Nursery'!P89,IF(AND($E$3="LKG"),'Marks Entry LKG'!P89,IF(AND($E$3="UKG"),'Marks Entry UKG'!P89,""))))</f>
        <v/>
      </c>
      <c r="R90" s="54" t="str">
        <f t="shared" si="64"/>
        <v/>
      </c>
      <c r="S90" s="51">
        <f t="shared" si="65"/>
        <v>0</v>
      </c>
      <c r="T90" s="105" t="str">
        <f>IF(OR($B90=0,$B90=""),"",IF(AND($E$3="Nursery"),'Marks Entry Nursery'!Q89,IF(AND($E$3="LKG"),'Marks Entry LKG'!Q89,IF(AND($E$3="UKG"),'Marks Entry UKG'!Q89,""))))</f>
        <v/>
      </c>
      <c r="U90" s="105" t="str">
        <f>IF(OR($B90=0,$B90=""),"",IF(AND($E$3="Nursery"),'Marks Entry Nursery'!R89,IF(AND($E$3="LKG"),'Marks Entry LKG'!R89,IF(AND($E$3="UKG"),'Marks Entry UKG'!R89,""))))</f>
        <v/>
      </c>
      <c r="V90" s="55" t="str">
        <f t="shared" si="66"/>
        <v/>
      </c>
      <c r="W90" s="51" t="str">
        <f t="shared" si="67"/>
        <v/>
      </c>
      <c r="X90" s="89">
        <f t="shared" si="68"/>
        <v>0</v>
      </c>
      <c r="Y90" s="89" t="str">
        <f t="shared" si="69"/>
        <v/>
      </c>
      <c r="Z90" s="89" t="str">
        <f t="shared" si="70"/>
        <v/>
      </c>
      <c r="AA90" s="89" t="str">
        <f t="shared" si="71"/>
        <v/>
      </c>
      <c r="AB90" s="89" t="str">
        <f t="shared" si="72"/>
        <v/>
      </c>
      <c r="AC90" s="93" t="str">
        <f t="shared" si="73"/>
        <v/>
      </c>
      <c r="AD90" s="105"/>
      <c r="AE90" s="105"/>
      <c r="AF90" s="105"/>
      <c r="AG90" s="51"/>
      <c r="AH90" s="105" t="str">
        <f>IF(OR($B90=0,$B90=""),"",IF(AND($E$3="Nursery"),'Marks Entry Nursery'!V89,IF(AND($E$3="LKG"),'Marks Entry LKG'!V89,IF(AND($E$3="UKG"),'Marks Entry UKG'!V89,""))))</f>
        <v/>
      </c>
      <c r="AI90" s="105" t="str">
        <f>IF(OR($B90=0,$B90=""),"",IF(AND($E$3="Nursery"),'Marks Entry Nursery'!W89,IF(AND($E$3="LKG"),'Marks Entry LKG'!W89,IF(AND($E$3="UKG"),'Marks Entry UKG'!W89,""))))</f>
        <v/>
      </c>
      <c r="AJ90" s="54" t="str">
        <f t="shared" si="74"/>
        <v/>
      </c>
      <c r="AK90" s="51">
        <f t="shared" si="75"/>
        <v>0</v>
      </c>
      <c r="AL90" s="105" t="str">
        <f>IF(OR($B90=0,$B90=""),"",IF(AND($E$3="Nursery"),'Marks Entry Nursery'!X89,IF(AND($E$3="LKG"),'Marks Entry LKG'!X89,IF(AND($E$3="UKG"),'Marks Entry UKG'!X89,""))))</f>
        <v/>
      </c>
      <c r="AM90" s="105" t="str">
        <f>IF(OR($B90=0,$B90=""),"",IF(AND($E$3="Nursery"),'Marks Entry Nursery'!Y89,IF(AND($E$3="LKG"),'Marks Entry LKG'!Y89,IF(AND($E$3="UKG"),'Marks Entry UKG'!Y89,""))))</f>
        <v/>
      </c>
      <c r="AN90" s="55" t="str">
        <f t="shared" si="76"/>
        <v/>
      </c>
      <c r="AO90" s="51" t="str">
        <f t="shared" si="77"/>
        <v/>
      </c>
      <c r="AP90" s="89">
        <f t="shared" si="78"/>
        <v>0</v>
      </c>
      <c r="AQ90" s="89" t="str">
        <f t="shared" si="79"/>
        <v/>
      </c>
      <c r="AR90" s="89" t="str">
        <f t="shared" si="80"/>
        <v/>
      </c>
      <c r="AS90" s="89" t="str">
        <f t="shared" si="81"/>
        <v/>
      </c>
      <c r="AT90" s="89" t="str">
        <f t="shared" si="82"/>
        <v/>
      </c>
      <c r="AU90" s="93" t="str">
        <f t="shared" si="83"/>
        <v/>
      </c>
      <c r="AV90" s="105"/>
      <c r="AW90" s="105"/>
      <c r="AX90" s="105"/>
      <c r="AY90" s="51"/>
      <c r="AZ90" s="105" t="str">
        <f>IF(OR($B90=0,$B90=""),"",IF(AND($E$3="Nursery"),'Marks Entry Nursery'!AC89,IF(AND($E$3="LKG"),'Marks Entry LKG'!AC89,IF(AND($E$3="UKG"),'Marks Entry UKG'!AC89,""))))</f>
        <v/>
      </c>
      <c r="BA90" s="105" t="str">
        <f>IF(OR($B90=0,$B90=""),"",IF(AND($E$3="Nursery"),'Marks Entry Nursery'!AD89,IF(AND($E$3="LKG"),'Marks Entry LKG'!AD89,IF(AND($E$3="UKG"),'Marks Entry UKG'!AD89,""))))</f>
        <v/>
      </c>
      <c r="BB90" s="54" t="str">
        <f t="shared" si="84"/>
        <v/>
      </c>
      <c r="BC90" s="51">
        <f t="shared" si="85"/>
        <v>0</v>
      </c>
      <c r="BD90" s="105" t="str">
        <f>IF(OR($B90=0,$B90=""),"",IF(AND($E$3="Nursery"),'Marks Entry Nursery'!AE89,IF(AND($E$3="LKG"),'Marks Entry LKG'!AE89,IF(AND($E$3="UKG"),'Marks Entry UKG'!AE89,""))))</f>
        <v/>
      </c>
      <c r="BE90" s="105" t="str">
        <f>IF(OR($B90=0,$B90=""),"",IF(AND($E$3="Nursery"),'Marks Entry Nursery'!AF89,IF(AND($E$3="LKG"),'Marks Entry LKG'!AF89,IF(AND($E$3="UKG"),'Marks Entry UKG'!AF89,""))))</f>
        <v/>
      </c>
      <c r="BF90" s="55" t="str">
        <f t="shared" si="86"/>
        <v/>
      </c>
      <c r="BG90" s="51" t="str">
        <f t="shared" si="87"/>
        <v/>
      </c>
      <c r="BH90" s="89">
        <f t="shared" si="88"/>
        <v>0</v>
      </c>
      <c r="BI90" s="89" t="str">
        <f t="shared" si="89"/>
        <v/>
      </c>
      <c r="BJ90" s="89" t="str">
        <f t="shared" si="90"/>
        <v/>
      </c>
      <c r="BK90" s="89" t="str">
        <f t="shared" si="91"/>
        <v/>
      </c>
      <c r="BL90" s="89" t="str">
        <f t="shared" si="92"/>
        <v/>
      </c>
      <c r="BM90" s="93" t="str">
        <f t="shared" si="93"/>
        <v/>
      </c>
      <c r="BN90" s="105"/>
      <c r="BO90" s="105"/>
      <c r="BP90" s="105"/>
      <c r="BQ90" s="51"/>
      <c r="BR90" s="105" t="str">
        <f>IF(OR($B90=0,$B90=""),"",IF(AND($E$3="Nursery"),'Marks Entry Nursery'!AJ89,IF(AND($E$3="LKG"),'Marks Entry LKG'!AJ89,IF(AND($E$3="UKG"),'Marks Entry UKG'!AJ89,""))))</f>
        <v/>
      </c>
      <c r="BS90" s="105" t="str">
        <f>IF(OR($B90=0,$B90=""),"",IF(AND($E$3="Nursery"),'Marks Entry Nursery'!AK89,IF(AND($E$3="LKG"),'Marks Entry LKG'!AK89,IF(AND($E$3="UKG"),'Marks Entry UKG'!AK89,""))))</f>
        <v/>
      </c>
      <c r="BT90" s="54" t="str">
        <f t="shared" si="94"/>
        <v/>
      </c>
      <c r="BU90" s="51">
        <f t="shared" si="95"/>
        <v>0</v>
      </c>
      <c r="BV90" s="105" t="str">
        <f>IF(OR($B90=0,$B90=""),"",IF(AND($E$3="Nursery"),'Marks Entry Nursery'!AL89,IF(AND($E$3="LKG"),'Marks Entry LKG'!AL89,IF(AND($E$3="UKG"),'Marks Entry UKG'!AL89,""))))</f>
        <v/>
      </c>
      <c r="BW90" s="105" t="str">
        <f>IF(OR($B90=0,$B90=""),"",IF(AND($E$3="Nursery"),'Marks Entry Nursery'!AM89,IF(AND($E$3="LKG"),'Marks Entry LKG'!AM89,IF(AND($E$3="UKG"),'Marks Entry UKG'!AM89,""))))</f>
        <v/>
      </c>
      <c r="BX90" s="55" t="str">
        <f t="shared" si="96"/>
        <v/>
      </c>
      <c r="BY90" s="51" t="str">
        <f t="shared" si="97"/>
        <v/>
      </c>
      <c r="BZ90" s="89">
        <f t="shared" si="98"/>
        <v>0</v>
      </c>
      <c r="CA90" s="89" t="str">
        <f t="shared" si="99"/>
        <v/>
      </c>
      <c r="CB90" s="89" t="str">
        <f t="shared" si="100"/>
        <v/>
      </c>
      <c r="CC90" s="89" t="str">
        <f t="shared" si="101"/>
        <v/>
      </c>
      <c r="CD90" s="89" t="str">
        <f t="shared" si="102"/>
        <v/>
      </c>
      <c r="CE90" s="93" t="str">
        <f t="shared" si="103"/>
        <v/>
      </c>
      <c r="CF90" s="105" t="str">
        <f>IF(OR($B90=0,$B90=""),"",IF(AND($E$3="Nursery"),'Marks Entry Nursery'!AN89,IF(AND($E$3="LKG"),'Marks Entry LKG'!AN89,IF(AND($E$3="UKG"),'Marks Entry UKG'!AN89,""))))</f>
        <v/>
      </c>
      <c r="CG90" s="105" t="str">
        <f>IF(OR($B90=0,$B90=""),"",IF(AND($E$3="Nursery"),'Marks Entry Nursery'!AO89,IF(AND($E$3="LKG"),'Marks Entry LKG'!AO89,IF(AND($E$3="UKG"),'Marks Entry UKG'!AO89,""))))</f>
        <v/>
      </c>
      <c r="CH90" s="106" t="str">
        <f t="shared" si="104"/>
        <v/>
      </c>
      <c r="CI90" s="107">
        <f t="shared" si="105"/>
        <v>0</v>
      </c>
      <c r="CJ90" s="107" t="str">
        <f t="shared" si="106"/>
        <v/>
      </c>
      <c r="CK90" s="107" t="str">
        <f t="shared" si="107"/>
        <v/>
      </c>
      <c r="CL90" s="92" t="str">
        <f t="shared" si="108"/>
        <v/>
      </c>
      <c r="CM90" s="105" t="str">
        <f>IF(OR($B90=0,$B90=""),"",IF(AND($E$3="Nursery"),'Marks Entry Nursery'!AP89,IF(AND($E$3="LKG"),'Marks Entry LKG'!AP89,IF(AND($E$3="UKG"),'Marks Entry UKG'!AP89,""))))</f>
        <v/>
      </c>
      <c r="CN90" s="105" t="str">
        <f>IF(OR($B90=0,$B90=""),"",IF(AND($E$3="Nursery"),'Marks Entry Nursery'!AQ89,IF(AND($E$3="LKG"),'Marks Entry LKG'!AQ89,IF(AND($E$3="UKG"),'Marks Entry UKG'!AQ89,""))))</f>
        <v/>
      </c>
      <c r="CO90" s="106" t="str">
        <f t="shared" si="109"/>
        <v/>
      </c>
      <c r="CP90" s="107">
        <f t="shared" si="110"/>
        <v>0</v>
      </c>
      <c r="CQ90" s="107" t="str">
        <f t="shared" si="111"/>
        <v/>
      </c>
      <c r="CR90" s="107" t="str">
        <f t="shared" si="112"/>
        <v/>
      </c>
      <c r="CS90" s="92" t="str">
        <f t="shared" si="113"/>
        <v/>
      </c>
      <c r="CT90" s="105" t="str">
        <f>IF(OR($B90=0,$B90=""),"",IF(AND($E$3="Nursery"),'Marks Entry Nursery'!AR89,IF(AND($E$3="LKG"),'Marks Entry LKG'!AR89,IF(AND($E$3="UKG"),'Marks Entry UKG'!AR89,""))))</f>
        <v/>
      </c>
      <c r="CU90" s="105" t="str">
        <f>IF(OR($B90=0,$B90=""),"",IF(AND($E$3="Nursery"),'Marks Entry Nursery'!AS89,IF(AND($E$3="LKG"),'Marks Entry LKG'!AS89,IF(AND($E$3="UKG"),'Marks Entry UKG'!AS89,""))))</f>
        <v/>
      </c>
      <c r="CV90" s="106" t="str">
        <f t="shared" si="114"/>
        <v/>
      </c>
      <c r="CW90" s="107">
        <f t="shared" si="115"/>
        <v>0</v>
      </c>
      <c r="CX90" s="107" t="str">
        <f t="shared" si="116"/>
        <v/>
      </c>
      <c r="CY90" s="107" t="str">
        <f t="shared" si="117"/>
        <v/>
      </c>
      <c r="CZ90" s="92" t="str">
        <f t="shared" si="118"/>
        <v/>
      </c>
      <c r="DA90" s="105" t="str">
        <f>IF(OR($B90=0,$B90=""),"",IF(AND($E$3="Nursery"),'Marks Entry Nursery'!AT89,IF(AND($E$3="LKG"),'Marks Entry LKG'!AT89,IF(AND($E$3="UKG"),'Marks Entry UKG'!AT89,""))))</f>
        <v/>
      </c>
      <c r="DB90" s="105" t="str">
        <f>IF(OR($B90=0,$B90=""),"",IF(AND($E$3="Nursery"),'Marks Entry Nursery'!AU89,IF(AND($E$3="LKG"),'Marks Entry LKG'!AU89,IF(AND($E$3="UKG"),'Marks Entry UKG'!AU89,""))))</f>
        <v/>
      </c>
      <c r="DC90" s="356" t="str">
        <f t="shared" si="119"/>
        <v/>
      </c>
      <c r="DD90" s="93" t="str">
        <f t="shared" si="120"/>
        <v/>
      </c>
      <c r="DE90" s="105" t="str">
        <f>IF(OR($B90=0,$B90=""),"",IF(AND($E$3="Nursery"),'Marks Entry Nursery'!AV89,IF(AND($E$3="LKG"),'Marks Entry LKG'!AV89,IF(AND($E$3="UKG"),'Marks Entry UKG'!AV89,""))))</f>
        <v/>
      </c>
      <c r="DF90" s="105" t="str">
        <f>IF(OR($B90=0,$B90=""),"",IF(AND($E$3="Nursery"),'Marks Entry Nursery'!AW89,IF(AND($E$3="LKG"),'Marks Entry LKG'!AW89,IF(AND($E$3="UKG"),'Marks Entry UKG'!AW89,""))))</f>
        <v/>
      </c>
      <c r="DG90" s="356" t="str">
        <f t="shared" si="121"/>
        <v/>
      </c>
      <c r="DH90" s="93" t="str">
        <f t="shared" si="122"/>
        <v/>
      </c>
      <c r="DI90" s="63" t="str">
        <f t="shared" si="123"/>
        <v/>
      </c>
      <c r="DJ90" s="358" t="str">
        <f t="shared" si="124"/>
        <v/>
      </c>
      <c r="DK90" s="67" t="str">
        <f t="shared" si="125"/>
        <v/>
      </c>
      <c r="DL90" s="68" t="str">
        <f t="shared" si="126"/>
        <v/>
      </c>
      <c r="DM90" s="386" t="str">
        <f>IFERROR(IF(B90="NSO","NSO",IF(OR(D90="",G90="",F90="",B90="",DI90=0),"",IF('Master sheet'!$D$14="Hindi","कक्षोंन्नति","Promoted"))),"")</f>
        <v/>
      </c>
      <c r="DN90" s="42" t="str">
        <f>IF(OR(B90=0,B90=""),"",IF(AND($E$3="Nursery"),'Marks Entry Nursery'!AX89,IF(AND($E$3="LKG"),'Marks Entry LKG'!AX89,IF(AND($E$3="UKG"),'Marks Entry UKG'!AX89,""))))</f>
        <v/>
      </c>
      <c r="DO90" s="42" t="str">
        <f>IF(OR(B90=0,B90=""),"",IF(AND($E$3="Nursery"),'Marks Entry Nursery'!AY89,IF(AND($E$3="LKG"),'Marks Entry LKG'!AY89,IF(AND($E$3="UKG"),'Marks Entry UKG'!AY89,""))))</f>
        <v/>
      </c>
      <c r="DP90" s="213" t="str">
        <f t="shared" si="127"/>
        <v/>
      </c>
      <c r="DQ90" s="43"/>
      <c r="DX90" s="44">
        <f>IF(AND($E$3="Nursery"),'Marks Entry Nursery'!I89,IF(AND($E$3="LKG"),'Marks Entry LKG'!I89,IF(AND($E$3="UKG"),'Marks Entry UKG'!I89,"")))</f>
        <v>0</v>
      </c>
    </row>
    <row r="91" spans="1:128" ht="18.95" customHeight="1">
      <c r="A91" s="56">
        <v>84</v>
      </c>
      <c r="B91" s="260" t="str">
        <f>IF(OR(DX91=0,DX91=""),"",IF(AND($E$3="Nursery"),'Marks Entry Nursery'!I90,IF(AND($E$3="LKG"),'Marks Entry LKG'!I90,IF(AND($E$3="UKG"),'Marks Entry UKG'!I90,""))))</f>
        <v/>
      </c>
      <c r="C91" s="57" t="str">
        <f>IF(OR($B91=0,$B91=""),"",IF(AND($E$3="Nursery"),'Marks Entry Nursery'!B90,IF(AND($E$3="LKG"),'Marks Entry LKG'!B90,IF(AND($E$3="UKG"),'Marks Entry UKG'!B90,""))))</f>
        <v/>
      </c>
      <c r="D91" s="57" t="str">
        <f>IF(OR($B91=0,$B91=""),"",IF(AND($E$3="Nursery"),'Marks Entry Nursery'!C90,IF(AND($E$3="LKG"),'Marks Entry LKG'!C90,IF(AND($E$3="UKG"),'Marks Entry UKG'!C90,""))))</f>
        <v/>
      </c>
      <c r="E91" s="401" t="str">
        <f>IF(OR(B91=0,B91=""),"",IF(AND($E$3="Nursery"),'Marks Entry Nursery'!E90,IF(AND($E$3="LKG"),'Marks Entry LKG'!E90,IF(AND($E$3="UKG"),'Marks Entry UKG'!E90,""))))</f>
        <v/>
      </c>
      <c r="F91" s="259" t="str">
        <f>IF(OR(B91=0,B91=""),"",IF(AND($E$3="Nursery"),'Marks Entry Nursery'!D90,IF(AND($E$3="LKG"),'Marks Entry LKG'!D90,IF(AND($E$3="UKG"),'Marks Entry UKG'!D90,""))))</f>
        <v/>
      </c>
      <c r="G91" s="406" t="str">
        <f>IF(OR($B91=0,$B91=""),"",IF(AND($E$3="Nursery"),'Marks Entry Nursery'!F90,IF(AND($E$3="LKG"),'Marks Entry LKG'!F90,IF(AND($E$3="UKG"),'Marks Entry UKG'!F90,""))))</f>
        <v/>
      </c>
      <c r="H91" s="406" t="str">
        <f>IF(OR($B91=0,$B91=""),"",IF(AND($E$3="Nursery"),'Marks Entry Nursery'!G90,IF(AND($E$3="LKG"),'Marks Entry LKG'!G90,IF(AND($E$3="UKG"),'Marks Entry UKG'!G90,""))))</f>
        <v/>
      </c>
      <c r="I91" s="406" t="str">
        <f>IF(OR($B91=0,$B91=""),"",IF(AND($E$3="Nursery"),'Marks Entry Nursery'!H90,IF(AND($E$3="LKG"),'Marks Entry LKG'!H90,IF(AND($E$3="UKG"),'Marks Entry UKG'!H90,""))))</f>
        <v/>
      </c>
      <c r="J91" s="228" t="str">
        <f>IF(OR($B91=0,$B91=""),"",IF(AND($E$3="Nursery"),'Marks Entry Nursery'!J90,IF(AND($E$3="LKG"),'Marks Entry LKG'!J90,IF(AND($E$3="UKG"),'Marks Entry UKG'!J90,""))))</f>
        <v/>
      </c>
      <c r="K91" s="228" t="str">
        <f>IF(OR($B91=0,$B91=""),"",IF(AND($E$3="Nursery"),'Marks Entry Nursery'!K90,IF(AND($E$3="LKG"),'Marks Entry LKG'!K90,IF(AND($E$3="UKG"),'Marks Entry UKG'!K90,""))))</f>
        <v/>
      </c>
      <c r="L91" s="105"/>
      <c r="M91" s="105"/>
      <c r="N91" s="105"/>
      <c r="O91" s="51"/>
      <c r="P91" s="105" t="str">
        <f>IF(OR($B91=0,$B91=""),"",IF(AND($E$3="Nursery"),'Marks Entry Nursery'!O90,IF(AND($E$3="LKG"),'Marks Entry LKG'!O90,IF(AND($E$3="UKG"),'Marks Entry UKG'!O90,""))))</f>
        <v/>
      </c>
      <c r="Q91" s="105" t="str">
        <f>IF(OR($B91=0,$B91=""),"",IF(AND($E$3="Nursery"),'Marks Entry Nursery'!P90,IF(AND($E$3="LKG"),'Marks Entry LKG'!P90,IF(AND($E$3="UKG"),'Marks Entry UKG'!P90,""))))</f>
        <v/>
      </c>
      <c r="R91" s="54" t="str">
        <f t="shared" si="64"/>
        <v/>
      </c>
      <c r="S91" s="51">
        <f t="shared" si="65"/>
        <v>0</v>
      </c>
      <c r="T91" s="105" t="str">
        <f>IF(OR($B91=0,$B91=""),"",IF(AND($E$3="Nursery"),'Marks Entry Nursery'!Q90,IF(AND($E$3="LKG"),'Marks Entry LKG'!Q90,IF(AND($E$3="UKG"),'Marks Entry UKG'!Q90,""))))</f>
        <v/>
      </c>
      <c r="U91" s="105" t="str">
        <f>IF(OR($B91=0,$B91=""),"",IF(AND($E$3="Nursery"),'Marks Entry Nursery'!R90,IF(AND($E$3="LKG"),'Marks Entry LKG'!R90,IF(AND($E$3="UKG"),'Marks Entry UKG'!R90,""))))</f>
        <v/>
      </c>
      <c r="V91" s="55" t="str">
        <f t="shared" si="66"/>
        <v/>
      </c>
      <c r="W91" s="51" t="str">
        <f t="shared" si="67"/>
        <v/>
      </c>
      <c r="X91" s="89">
        <f t="shared" si="68"/>
        <v>0</v>
      </c>
      <c r="Y91" s="89" t="str">
        <f t="shared" si="69"/>
        <v/>
      </c>
      <c r="Z91" s="89" t="str">
        <f t="shared" si="70"/>
        <v/>
      </c>
      <c r="AA91" s="89" t="str">
        <f t="shared" si="71"/>
        <v/>
      </c>
      <c r="AB91" s="89" t="str">
        <f t="shared" si="72"/>
        <v/>
      </c>
      <c r="AC91" s="93" t="str">
        <f t="shared" si="73"/>
        <v/>
      </c>
      <c r="AD91" s="105"/>
      <c r="AE91" s="105"/>
      <c r="AF91" s="105"/>
      <c r="AG91" s="51"/>
      <c r="AH91" s="105" t="str">
        <f>IF(OR($B91=0,$B91=""),"",IF(AND($E$3="Nursery"),'Marks Entry Nursery'!V90,IF(AND($E$3="LKG"),'Marks Entry LKG'!V90,IF(AND($E$3="UKG"),'Marks Entry UKG'!V90,""))))</f>
        <v/>
      </c>
      <c r="AI91" s="105" t="str">
        <f>IF(OR($B91=0,$B91=""),"",IF(AND($E$3="Nursery"),'Marks Entry Nursery'!W90,IF(AND($E$3="LKG"),'Marks Entry LKG'!W90,IF(AND($E$3="UKG"),'Marks Entry UKG'!W90,""))))</f>
        <v/>
      </c>
      <c r="AJ91" s="54" t="str">
        <f t="shared" si="74"/>
        <v/>
      </c>
      <c r="AK91" s="51">
        <f t="shared" si="75"/>
        <v>0</v>
      </c>
      <c r="AL91" s="105" t="str">
        <f>IF(OR($B91=0,$B91=""),"",IF(AND($E$3="Nursery"),'Marks Entry Nursery'!X90,IF(AND($E$3="LKG"),'Marks Entry LKG'!X90,IF(AND($E$3="UKG"),'Marks Entry UKG'!X90,""))))</f>
        <v/>
      </c>
      <c r="AM91" s="105" t="str">
        <f>IF(OR($B91=0,$B91=""),"",IF(AND($E$3="Nursery"),'Marks Entry Nursery'!Y90,IF(AND($E$3="LKG"),'Marks Entry LKG'!Y90,IF(AND($E$3="UKG"),'Marks Entry UKG'!Y90,""))))</f>
        <v/>
      </c>
      <c r="AN91" s="55" t="str">
        <f t="shared" si="76"/>
        <v/>
      </c>
      <c r="AO91" s="51" t="str">
        <f t="shared" si="77"/>
        <v/>
      </c>
      <c r="AP91" s="89">
        <f t="shared" si="78"/>
        <v>0</v>
      </c>
      <c r="AQ91" s="89" t="str">
        <f t="shared" si="79"/>
        <v/>
      </c>
      <c r="AR91" s="89" t="str">
        <f t="shared" si="80"/>
        <v/>
      </c>
      <c r="AS91" s="89" t="str">
        <f t="shared" si="81"/>
        <v/>
      </c>
      <c r="AT91" s="89" t="str">
        <f t="shared" si="82"/>
        <v/>
      </c>
      <c r="AU91" s="93" t="str">
        <f t="shared" si="83"/>
        <v/>
      </c>
      <c r="AV91" s="105"/>
      <c r="AW91" s="105"/>
      <c r="AX91" s="105"/>
      <c r="AY91" s="51"/>
      <c r="AZ91" s="105" t="str">
        <f>IF(OR($B91=0,$B91=""),"",IF(AND($E$3="Nursery"),'Marks Entry Nursery'!AC90,IF(AND($E$3="LKG"),'Marks Entry LKG'!AC90,IF(AND($E$3="UKG"),'Marks Entry UKG'!AC90,""))))</f>
        <v/>
      </c>
      <c r="BA91" s="105" t="str">
        <f>IF(OR($B91=0,$B91=""),"",IF(AND($E$3="Nursery"),'Marks Entry Nursery'!AD90,IF(AND($E$3="LKG"),'Marks Entry LKG'!AD90,IF(AND($E$3="UKG"),'Marks Entry UKG'!AD90,""))))</f>
        <v/>
      </c>
      <c r="BB91" s="54" t="str">
        <f t="shared" si="84"/>
        <v/>
      </c>
      <c r="BC91" s="51">
        <f t="shared" si="85"/>
        <v>0</v>
      </c>
      <c r="BD91" s="105" t="str">
        <f>IF(OR($B91=0,$B91=""),"",IF(AND($E$3="Nursery"),'Marks Entry Nursery'!AE90,IF(AND($E$3="LKG"),'Marks Entry LKG'!AE90,IF(AND($E$3="UKG"),'Marks Entry UKG'!AE90,""))))</f>
        <v/>
      </c>
      <c r="BE91" s="105" t="str">
        <f>IF(OR($B91=0,$B91=""),"",IF(AND($E$3="Nursery"),'Marks Entry Nursery'!AF90,IF(AND($E$3="LKG"),'Marks Entry LKG'!AF90,IF(AND($E$3="UKG"),'Marks Entry UKG'!AF90,""))))</f>
        <v/>
      </c>
      <c r="BF91" s="55" t="str">
        <f t="shared" si="86"/>
        <v/>
      </c>
      <c r="BG91" s="51" t="str">
        <f t="shared" si="87"/>
        <v/>
      </c>
      <c r="BH91" s="89">
        <f t="shared" si="88"/>
        <v>0</v>
      </c>
      <c r="BI91" s="89" t="str">
        <f t="shared" si="89"/>
        <v/>
      </c>
      <c r="BJ91" s="89" t="str">
        <f t="shared" si="90"/>
        <v/>
      </c>
      <c r="BK91" s="89" t="str">
        <f t="shared" si="91"/>
        <v/>
      </c>
      <c r="BL91" s="89" t="str">
        <f t="shared" si="92"/>
        <v/>
      </c>
      <c r="BM91" s="93" t="str">
        <f t="shared" si="93"/>
        <v/>
      </c>
      <c r="BN91" s="105"/>
      <c r="BO91" s="105"/>
      <c r="BP91" s="105"/>
      <c r="BQ91" s="51"/>
      <c r="BR91" s="105" t="str">
        <f>IF(OR($B91=0,$B91=""),"",IF(AND($E$3="Nursery"),'Marks Entry Nursery'!AJ90,IF(AND($E$3="LKG"),'Marks Entry LKG'!AJ90,IF(AND($E$3="UKG"),'Marks Entry UKG'!AJ90,""))))</f>
        <v/>
      </c>
      <c r="BS91" s="105" t="str">
        <f>IF(OR($B91=0,$B91=""),"",IF(AND($E$3="Nursery"),'Marks Entry Nursery'!AK90,IF(AND($E$3="LKG"),'Marks Entry LKG'!AK90,IF(AND($E$3="UKG"),'Marks Entry UKG'!AK90,""))))</f>
        <v/>
      </c>
      <c r="BT91" s="54" t="str">
        <f t="shared" si="94"/>
        <v/>
      </c>
      <c r="BU91" s="51">
        <f t="shared" si="95"/>
        <v>0</v>
      </c>
      <c r="BV91" s="105" t="str">
        <f>IF(OR($B91=0,$B91=""),"",IF(AND($E$3="Nursery"),'Marks Entry Nursery'!AL90,IF(AND($E$3="LKG"),'Marks Entry LKG'!AL90,IF(AND($E$3="UKG"),'Marks Entry UKG'!AL90,""))))</f>
        <v/>
      </c>
      <c r="BW91" s="105" t="str">
        <f>IF(OR($B91=0,$B91=""),"",IF(AND($E$3="Nursery"),'Marks Entry Nursery'!AM90,IF(AND($E$3="LKG"),'Marks Entry LKG'!AM90,IF(AND($E$3="UKG"),'Marks Entry UKG'!AM90,""))))</f>
        <v/>
      </c>
      <c r="BX91" s="55" t="str">
        <f t="shared" si="96"/>
        <v/>
      </c>
      <c r="BY91" s="51" t="str">
        <f t="shared" si="97"/>
        <v/>
      </c>
      <c r="BZ91" s="89">
        <f t="shared" si="98"/>
        <v>0</v>
      </c>
      <c r="CA91" s="89" t="str">
        <f t="shared" si="99"/>
        <v/>
      </c>
      <c r="CB91" s="89" t="str">
        <f t="shared" si="100"/>
        <v/>
      </c>
      <c r="CC91" s="89" t="str">
        <f t="shared" si="101"/>
        <v/>
      </c>
      <c r="CD91" s="89" t="str">
        <f t="shared" si="102"/>
        <v/>
      </c>
      <c r="CE91" s="93" t="str">
        <f t="shared" si="103"/>
        <v/>
      </c>
      <c r="CF91" s="105" t="str">
        <f>IF(OR($B91=0,$B91=""),"",IF(AND($E$3="Nursery"),'Marks Entry Nursery'!AN90,IF(AND($E$3="LKG"),'Marks Entry LKG'!AN90,IF(AND($E$3="UKG"),'Marks Entry UKG'!AN90,""))))</f>
        <v/>
      </c>
      <c r="CG91" s="105" t="str">
        <f>IF(OR($B91=0,$B91=""),"",IF(AND($E$3="Nursery"),'Marks Entry Nursery'!AO90,IF(AND($E$3="LKG"),'Marks Entry LKG'!AO90,IF(AND($E$3="UKG"),'Marks Entry UKG'!AO90,""))))</f>
        <v/>
      </c>
      <c r="CH91" s="106" t="str">
        <f t="shared" si="104"/>
        <v/>
      </c>
      <c r="CI91" s="107">
        <f t="shared" si="105"/>
        <v>0</v>
      </c>
      <c r="CJ91" s="107" t="str">
        <f t="shared" si="106"/>
        <v/>
      </c>
      <c r="CK91" s="107" t="str">
        <f t="shared" si="107"/>
        <v/>
      </c>
      <c r="CL91" s="92" t="str">
        <f t="shared" si="108"/>
        <v/>
      </c>
      <c r="CM91" s="105" t="str">
        <f>IF(OR($B91=0,$B91=""),"",IF(AND($E$3="Nursery"),'Marks Entry Nursery'!AP90,IF(AND($E$3="LKG"),'Marks Entry LKG'!AP90,IF(AND($E$3="UKG"),'Marks Entry UKG'!AP90,""))))</f>
        <v/>
      </c>
      <c r="CN91" s="105" t="str">
        <f>IF(OR($B91=0,$B91=""),"",IF(AND($E$3="Nursery"),'Marks Entry Nursery'!AQ90,IF(AND($E$3="LKG"),'Marks Entry LKG'!AQ90,IF(AND($E$3="UKG"),'Marks Entry UKG'!AQ90,""))))</f>
        <v/>
      </c>
      <c r="CO91" s="106" t="str">
        <f t="shared" si="109"/>
        <v/>
      </c>
      <c r="CP91" s="107">
        <f t="shared" si="110"/>
        <v>0</v>
      </c>
      <c r="CQ91" s="107" t="str">
        <f t="shared" si="111"/>
        <v/>
      </c>
      <c r="CR91" s="107" t="str">
        <f t="shared" si="112"/>
        <v/>
      </c>
      <c r="CS91" s="92" t="str">
        <f t="shared" si="113"/>
        <v/>
      </c>
      <c r="CT91" s="105" t="str">
        <f>IF(OR($B91=0,$B91=""),"",IF(AND($E$3="Nursery"),'Marks Entry Nursery'!AR90,IF(AND($E$3="LKG"),'Marks Entry LKG'!AR90,IF(AND($E$3="UKG"),'Marks Entry UKG'!AR90,""))))</f>
        <v/>
      </c>
      <c r="CU91" s="105" t="str">
        <f>IF(OR($B91=0,$B91=""),"",IF(AND($E$3="Nursery"),'Marks Entry Nursery'!AS90,IF(AND($E$3="LKG"),'Marks Entry LKG'!AS90,IF(AND($E$3="UKG"),'Marks Entry UKG'!AS90,""))))</f>
        <v/>
      </c>
      <c r="CV91" s="106" t="str">
        <f t="shared" si="114"/>
        <v/>
      </c>
      <c r="CW91" s="107">
        <f t="shared" si="115"/>
        <v>0</v>
      </c>
      <c r="CX91" s="107" t="str">
        <f t="shared" si="116"/>
        <v/>
      </c>
      <c r="CY91" s="107" t="str">
        <f t="shared" si="117"/>
        <v/>
      </c>
      <c r="CZ91" s="92" t="str">
        <f t="shared" si="118"/>
        <v/>
      </c>
      <c r="DA91" s="105" t="str">
        <f>IF(OR($B91=0,$B91=""),"",IF(AND($E$3="Nursery"),'Marks Entry Nursery'!AT90,IF(AND($E$3="LKG"),'Marks Entry LKG'!AT90,IF(AND($E$3="UKG"),'Marks Entry UKG'!AT90,""))))</f>
        <v/>
      </c>
      <c r="DB91" s="105" t="str">
        <f>IF(OR($B91=0,$B91=""),"",IF(AND($E$3="Nursery"),'Marks Entry Nursery'!AU90,IF(AND($E$3="LKG"),'Marks Entry LKG'!AU90,IF(AND($E$3="UKG"),'Marks Entry UKG'!AU90,""))))</f>
        <v/>
      </c>
      <c r="DC91" s="356" t="str">
        <f t="shared" si="119"/>
        <v/>
      </c>
      <c r="DD91" s="93" t="str">
        <f t="shared" si="120"/>
        <v/>
      </c>
      <c r="DE91" s="105" t="str">
        <f>IF(OR($B91=0,$B91=""),"",IF(AND($E$3="Nursery"),'Marks Entry Nursery'!AV90,IF(AND($E$3="LKG"),'Marks Entry LKG'!AV90,IF(AND($E$3="UKG"),'Marks Entry UKG'!AV90,""))))</f>
        <v/>
      </c>
      <c r="DF91" s="105" t="str">
        <f>IF(OR($B91=0,$B91=""),"",IF(AND($E$3="Nursery"),'Marks Entry Nursery'!AW90,IF(AND($E$3="LKG"),'Marks Entry LKG'!AW90,IF(AND($E$3="UKG"),'Marks Entry UKG'!AW90,""))))</f>
        <v/>
      </c>
      <c r="DG91" s="356" t="str">
        <f t="shared" si="121"/>
        <v/>
      </c>
      <c r="DH91" s="93" t="str">
        <f t="shared" si="122"/>
        <v/>
      </c>
      <c r="DI91" s="63" t="str">
        <f t="shared" si="123"/>
        <v/>
      </c>
      <c r="DJ91" s="358" t="str">
        <f t="shared" si="124"/>
        <v/>
      </c>
      <c r="DK91" s="67" t="str">
        <f t="shared" si="125"/>
        <v/>
      </c>
      <c r="DL91" s="68" t="str">
        <f t="shared" si="126"/>
        <v/>
      </c>
      <c r="DM91" s="386" t="str">
        <f>IFERROR(IF(B91="NSO","NSO",IF(OR(D91="",G91="",F91="",B91="",DI91=0),"",IF('Master sheet'!$D$14="Hindi","कक्षोंन्नति","Promoted"))),"")</f>
        <v/>
      </c>
      <c r="DN91" s="42" t="str">
        <f>IF(OR(B91=0,B91=""),"",IF(AND($E$3="Nursery"),'Marks Entry Nursery'!AX90,IF(AND($E$3="LKG"),'Marks Entry LKG'!AX90,IF(AND($E$3="UKG"),'Marks Entry UKG'!AX90,""))))</f>
        <v/>
      </c>
      <c r="DO91" s="42" t="str">
        <f>IF(OR(B91=0,B91=""),"",IF(AND($E$3="Nursery"),'Marks Entry Nursery'!AY90,IF(AND($E$3="LKG"),'Marks Entry LKG'!AY90,IF(AND($E$3="UKG"),'Marks Entry UKG'!AY90,""))))</f>
        <v/>
      </c>
      <c r="DP91" s="213" t="str">
        <f t="shared" si="127"/>
        <v/>
      </c>
      <c r="DQ91" s="43"/>
      <c r="DX91" s="44">
        <f>IF(AND($E$3="Nursery"),'Marks Entry Nursery'!I90,IF(AND($E$3="LKG"),'Marks Entry LKG'!I90,IF(AND($E$3="UKG"),'Marks Entry UKG'!I90,"")))</f>
        <v>0</v>
      </c>
    </row>
    <row r="92" spans="1:128" ht="18.95" customHeight="1">
      <c r="A92" s="56">
        <v>85</v>
      </c>
      <c r="B92" s="260" t="str">
        <f>IF(OR(DX92=0,DX92=""),"",IF(AND($E$3="Nursery"),'Marks Entry Nursery'!I91,IF(AND($E$3="LKG"),'Marks Entry LKG'!I91,IF(AND($E$3="UKG"),'Marks Entry UKG'!I91,""))))</f>
        <v/>
      </c>
      <c r="C92" s="57" t="str">
        <f>IF(OR($B92=0,$B92=""),"",IF(AND($E$3="Nursery"),'Marks Entry Nursery'!B91,IF(AND($E$3="LKG"),'Marks Entry LKG'!B91,IF(AND($E$3="UKG"),'Marks Entry UKG'!B91,""))))</f>
        <v/>
      </c>
      <c r="D92" s="57" t="str">
        <f>IF(OR($B92=0,$B92=""),"",IF(AND($E$3="Nursery"),'Marks Entry Nursery'!C91,IF(AND($E$3="LKG"),'Marks Entry LKG'!C91,IF(AND($E$3="UKG"),'Marks Entry UKG'!C91,""))))</f>
        <v/>
      </c>
      <c r="E92" s="401" t="str">
        <f>IF(OR(B92=0,B92=""),"",IF(AND($E$3="Nursery"),'Marks Entry Nursery'!E91,IF(AND($E$3="LKG"),'Marks Entry LKG'!E91,IF(AND($E$3="UKG"),'Marks Entry UKG'!E91,""))))</f>
        <v/>
      </c>
      <c r="F92" s="259" t="str">
        <f>IF(OR(B92=0,B92=""),"",IF(AND($E$3="Nursery"),'Marks Entry Nursery'!D91,IF(AND($E$3="LKG"),'Marks Entry LKG'!D91,IF(AND($E$3="UKG"),'Marks Entry UKG'!D91,""))))</f>
        <v/>
      </c>
      <c r="G92" s="406" t="str">
        <f>IF(OR($B92=0,$B92=""),"",IF(AND($E$3="Nursery"),'Marks Entry Nursery'!F91,IF(AND($E$3="LKG"),'Marks Entry LKG'!F91,IF(AND($E$3="UKG"),'Marks Entry UKG'!F91,""))))</f>
        <v/>
      </c>
      <c r="H92" s="406" t="str">
        <f>IF(OR($B92=0,$B92=""),"",IF(AND($E$3="Nursery"),'Marks Entry Nursery'!G91,IF(AND($E$3="LKG"),'Marks Entry LKG'!G91,IF(AND($E$3="UKG"),'Marks Entry UKG'!G91,""))))</f>
        <v/>
      </c>
      <c r="I92" s="406" t="str">
        <f>IF(OR($B92=0,$B92=""),"",IF(AND($E$3="Nursery"),'Marks Entry Nursery'!H91,IF(AND($E$3="LKG"),'Marks Entry LKG'!H91,IF(AND($E$3="UKG"),'Marks Entry UKG'!H91,""))))</f>
        <v/>
      </c>
      <c r="J92" s="228" t="str">
        <f>IF(OR($B92=0,$B92=""),"",IF(AND($E$3="Nursery"),'Marks Entry Nursery'!J91,IF(AND($E$3="LKG"),'Marks Entry LKG'!J91,IF(AND($E$3="UKG"),'Marks Entry UKG'!J91,""))))</f>
        <v/>
      </c>
      <c r="K92" s="228" t="str">
        <f>IF(OR($B92=0,$B92=""),"",IF(AND($E$3="Nursery"),'Marks Entry Nursery'!K91,IF(AND($E$3="LKG"),'Marks Entry LKG'!K91,IF(AND($E$3="UKG"),'Marks Entry UKG'!K91,""))))</f>
        <v/>
      </c>
      <c r="L92" s="105"/>
      <c r="M92" s="105"/>
      <c r="N92" s="105"/>
      <c r="O92" s="51"/>
      <c r="P92" s="105" t="str">
        <f>IF(OR($B92=0,$B92=""),"",IF(AND($E$3="Nursery"),'Marks Entry Nursery'!O91,IF(AND($E$3="LKG"),'Marks Entry LKG'!O91,IF(AND($E$3="UKG"),'Marks Entry UKG'!O91,""))))</f>
        <v/>
      </c>
      <c r="Q92" s="105" t="str">
        <f>IF(OR($B92=0,$B92=""),"",IF(AND($E$3="Nursery"),'Marks Entry Nursery'!P91,IF(AND($E$3="LKG"),'Marks Entry LKG'!P91,IF(AND($E$3="UKG"),'Marks Entry UKG'!P91,""))))</f>
        <v/>
      </c>
      <c r="R92" s="54" t="str">
        <f t="shared" si="64"/>
        <v/>
      </c>
      <c r="S92" s="51">
        <f t="shared" si="65"/>
        <v>0</v>
      </c>
      <c r="T92" s="105" t="str">
        <f>IF(OR($B92=0,$B92=""),"",IF(AND($E$3="Nursery"),'Marks Entry Nursery'!Q91,IF(AND($E$3="LKG"),'Marks Entry LKG'!Q91,IF(AND($E$3="UKG"),'Marks Entry UKG'!Q91,""))))</f>
        <v/>
      </c>
      <c r="U92" s="105" t="str">
        <f>IF(OR($B92=0,$B92=""),"",IF(AND($E$3="Nursery"),'Marks Entry Nursery'!R91,IF(AND($E$3="LKG"),'Marks Entry LKG'!R91,IF(AND($E$3="UKG"),'Marks Entry UKG'!R91,""))))</f>
        <v/>
      </c>
      <c r="V92" s="55" t="str">
        <f t="shared" si="66"/>
        <v/>
      </c>
      <c r="W92" s="51" t="str">
        <f t="shared" si="67"/>
        <v/>
      </c>
      <c r="X92" s="89">
        <f t="shared" si="68"/>
        <v>0</v>
      </c>
      <c r="Y92" s="89" t="str">
        <f t="shared" si="69"/>
        <v/>
      </c>
      <c r="Z92" s="89" t="str">
        <f t="shared" si="70"/>
        <v/>
      </c>
      <c r="AA92" s="89" t="str">
        <f t="shared" si="71"/>
        <v/>
      </c>
      <c r="AB92" s="89" t="str">
        <f t="shared" si="72"/>
        <v/>
      </c>
      <c r="AC92" s="93" t="str">
        <f t="shared" si="73"/>
        <v/>
      </c>
      <c r="AD92" s="105"/>
      <c r="AE92" s="105"/>
      <c r="AF92" s="105"/>
      <c r="AG92" s="51"/>
      <c r="AH92" s="105" t="str">
        <f>IF(OR($B92=0,$B92=""),"",IF(AND($E$3="Nursery"),'Marks Entry Nursery'!V91,IF(AND($E$3="LKG"),'Marks Entry LKG'!V91,IF(AND($E$3="UKG"),'Marks Entry UKG'!V91,""))))</f>
        <v/>
      </c>
      <c r="AI92" s="105" t="str">
        <f>IF(OR($B92=0,$B92=""),"",IF(AND($E$3="Nursery"),'Marks Entry Nursery'!W91,IF(AND($E$3="LKG"),'Marks Entry LKG'!W91,IF(AND($E$3="UKG"),'Marks Entry UKG'!W91,""))))</f>
        <v/>
      </c>
      <c r="AJ92" s="54" t="str">
        <f t="shared" si="74"/>
        <v/>
      </c>
      <c r="AK92" s="51">
        <f t="shared" si="75"/>
        <v>0</v>
      </c>
      <c r="AL92" s="105" t="str">
        <f>IF(OR($B92=0,$B92=""),"",IF(AND($E$3="Nursery"),'Marks Entry Nursery'!X91,IF(AND($E$3="LKG"),'Marks Entry LKG'!X91,IF(AND($E$3="UKG"),'Marks Entry UKG'!X91,""))))</f>
        <v/>
      </c>
      <c r="AM92" s="105" t="str">
        <f>IF(OR($B92=0,$B92=""),"",IF(AND($E$3="Nursery"),'Marks Entry Nursery'!Y91,IF(AND($E$3="LKG"),'Marks Entry LKG'!Y91,IF(AND($E$3="UKG"),'Marks Entry UKG'!Y91,""))))</f>
        <v/>
      </c>
      <c r="AN92" s="55" t="str">
        <f t="shared" si="76"/>
        <v/>
      </c>
      <c r="AO92" s="51" t="str">
        <f t="shared" si="77"/>
        <v/>
      </c>
      <c r="AP92" s="89">
        <f t="shared" si="78"/>
        <v>0</v>
      </c>
      <c r="AQ92" s="89" t="str">
        <f t="shared" si="79"/>
        <v/>
      </c>
      <c r="AR92" s="89" t="str">
        <f t="shared" si="80"/>
        <v/>
      </c>
      <c r="AS92" s="89" t="str">
        <f t="shared" si="81"/>
        <v/>
      </c>
      <c r="AT92" s="89" t="str">
        <f t="shared" si="82"/>
        <v/>
      </c>
      <c r="AU92" s="93" t="str">
        <f t="shared" si="83"/>
        <v/>
      </c>
      <c r="AV92" s="105"/>
      <c r="AW92" s="105"/>
      <c r="AX92" s="105"/>
      <c r="AY92" s="51"/>
      <c r="AZ92" s="105" t="str">
        <f>IF(OR($B92=0,$B92=""),"",IF(AND($E$3="Nursery"),'Marks Entry Nursery'!AC91,IF(AND($E$3="LKG"),'Marks Entry LKG'!AC91,IF(AND($E$3="UKG"),'Marks Entry UKG'!AC91,""))))</f>
        <v/>
      </c>
      <c r="BA92" s="105" t="str">
        <f>IF(OR($B92=0,$B92=""),"",IF(AND($E$3="Nursery"),'Marks Entry Nursery'!AD91,IF(AND($E$3="LKG"),'Marks Entry LKG'!AD91,IF(AND($E$3="UKG"),'Marks Entry UKG'!AD91,""))))</f>
        <v/>
      </c>
      <c r="BB92" s="54" t="str">
        <f t="shared" si="84"/>
        <v/>
      </c>
      <c r="BC92" s="51">
        <f t="shared" si="85"/>
        <v>0</v>
      </c>
      <c r="BD92" s="105" t="str">
        <f>IF(OR($B92=0,$B92=""),"",IF(AND($E$3="Nursery"),'Marks Entry Nursery'!AE91,IF(AND($E$3="LKG"),'Marks Entry LKG'!AE91,IF(AND($E$3="UKG"),'Marks Entry UKG'!AE91,""))))</f>
        <v/>
      </c>
      <c r="BE92" s="105" t="str">
        <f>IF(OR($B92=0,$B92=""),"",IF(AND($E$3="Nursery"),'Marks Entry Nursery'!AF91,IF(AND($E$3="LKG"),'Marks Entry LKG'!AF91,IF(AND($E$3="UKG"),'Marks Entry UKG'!AF91,""))))</f>
        <v/>
      </c>
      <c r="BF92" s="55" t="str">
        <f t="shared" si="86"/>
        <v/>
      </c>
      <c r="BG92" s="51" t="str">
        <f t="shared" si="87"/>
        <v/>
      </c>
      <c r="BH92" s="89">
        <f t="shared" si="88"/>
        <v>0</v>
      </c>
      <c r="BI92" s="89" t="str">
        <f t="shared" si="89"/>
        <v/>
      </c>
      <c r="BJ92" s="89" t="str">
        <f t="shared" si="90"/>
        <v/>
      </c>
      <c r="BK92" s="89" t="str">
        <f t="shared" si="91"/>
        <v/>
      </c>
      <c r="BL92" s="89" t="str">
        <f t="shared" si="92"/>
        <v/>
      </c>
      <c r="BM92" s="93" t="str">
        <f t="shared" si="93"/>
        <v/>
      </c>
      <c r="BN92" s="105"/>
      <c r="BO92" s="105"/>
      <c r="BP92" s="105"/>
      <c r="BQ92" s="51"/>
      <c r="BR92" s="105" t="str">
        <f>IF(OR($B92=0,$B92=""),"",IF(AND($E$3="Nursery"),'Marks Entry Nursery'!AJ91,IF(AND($E$3="LKG"),'Marks Entry LKG'!AJ91,IF(AND($E$3="UKG"),'Marks Entry UKG'!AJ91,""))))</f>
        <v/>
      </c>
      <c r="BS92" s="105" t="str">
        <f>IF(OR($B92=0,$B92=""),"",IF(AND($E$3="Nursery"),'Marks Entry Nursery'!AK91,IF(AND($E$3="LKG"),'Marks Entry LKG'!AK91,IF(AND($E$3="UKG"),'Marks Entry UKG'!AK91,""))))</f>
        <v/>
      </c>
      <c r="BT92" s="54" t="str">
        <f t="shared" si="94"/>
        <v/>
      </c>
      <c r="BU92" s="51">
        <f t="shared" si="95"/>
        <v>0</v>
      </c>
      <c r="BV92" s="105" t="str">
        <f>IF(OR($B92=0,$B92=""),"",IF(AND($E$3="Nursery"),'Marks Entry Nursery'!AL91,IF(AND($E$3="LKG"),'Marks Entry LKG'!AL91,IF(AND($E$3="UKG"),'Marks Entry UKG'!AL91,""))))</f>
        <v/>
      </c>
      <c r="BW92" s="105" t="str">
        <f>IF(OR($B92=0,$B92=""),"",IF(AND($E$3="Nursery"),'Marks Entry Nursery'!AM91,IF(AND($E$3="LKG"),'Marks Entry LKG'!AM91,IF(AND($E$3="UKG"),'Marks Entry UKG'!AM91,""))))</f>
        <v/>
      </c>
      <c r="BX92" s="55" t="str">
        <f t="shared" si="96"/>
        <v/>
      </c>
      <c r="BY92" s="51" t="str">
        <f t="shared" si="97"/>
        <v/>
      </c>
      <c r="BZ92" s="89">
        <f t="shared" si="98"/>
        <v>0</v>
      </c>
      <c r="CA92" s="89" t="str">
        <f t="shared" si="99"/>
        <v/>
      </c>
      <c r="CB92" s="89" t="str">
        <f t="shared" si="100"/>
        <v/>
      </c>
      <c r="CC92" s="89" t="str">
        <f t="shared" si="101"/>
        <v/>
      </c>
      <c r="CD92" s="89" t="str">
        <f t="shared" si="102"/>
        <v/>
      </c>
      <c r="CE92" s="93" t="str">
        <f t="shared" si="103"/>
        <v/>
      </c>
      <c r="CF92" s="105" t="str">
        <f>IF(OR($B92=0,$B92=""),"",IF(AND($E$3="Nursery"),'Marks Entry Nursery'!AN91,IF(AND($E$3="LKG"),'Marks Entry LKG'!AN91,IF(AND($E$3="UKG"),'Marks Entry UKG'!AN91,""))))</f>
        <v/>
      </c>
      <c r="CG92" s="105" t="str">
        <f>IF(OR($B92=0,$B92=""),"",IF(AND($E$3="Nursery"),'Marks Entry Nursery'!AO91,IF(AND($E$3="LKG"),'Marks Entry LKG'!AO91,IF(AND($E$3="UKG"),'Marks Entry UKG'!AO91,""))))</f>
        <v/>
      </c>
      <c r="CH92" s="106" t="str">
        <f t="shared" si="104"/>
        <v/>
      </c>
      <c r="CI92" s="107">
        <f t="shared" si="105"/>
        <v>0</v>
      </c>
      <c r="CJ92" s="107" t="str">
        <f t="shared" si="106"/>
        <v/>
      </c>
      <c r="CK92" s="107" t="str">
        <f t="shared" si="107"/>
        <v/>
      </c>
      <c r="CL92" s="92" t="str">
        <f t="shared" si="108"/>
        <v/>
      </c>
      <c r="CM92" s="105" t="str">
        <f>IF(OR($B92=0,$B92=""),"",IF(AND($E$3="Nursery"),'Marks Entry Nursery'!AP91,IF(AND($E$3="LKG"),'Marks Entry LKG'!AP91,IF(AND($E$3="UKG"),'Marks Entry UKG'!AP91,""))))</f>
        <v/>
      </c>
      <c r="CN92" s="105" t="str">
        <f>IF(OR($B92=0,$B92=""),"",IF(AND($E$3="Nursery"),'Marks Entry Nursery'!AQ91,IF(AND($E$3="LKG"),'Marks Entry LKG'!AQ91,IF(AND($E$3="UKG"),'Marks Entry UKG'!AQ91,""))))</f>
        <v/>
      </c>
      <c r="CO92" s="106" t="str">
        <f t="shared" si="109"/>
        <v/>
      </c>
      <c r="CP92" s="107">
        <f t="shared" si="110"/>
        <v>0</v>
      </c>
      <c r="CQ92" s="107" t="str">
        <f t="shared" si="111"/>
        <v/>
      </c>
      <c r="CR92" s="107" t="str">
        <f t="shared" si="112"/>
        <v/>
      </c>
      <c r="CS92" s="92" t="str">
        <f t="shared" si="113"/>
        <v/>
      </c>
      <c r="CT92" s="105" t="str">
        <f>IF(OR($B92=0,$B92=""),"",IF(AND($E$3="Nursery"),'Marks Entry Nursery'!AR91,IF(AND($E$3="LKG"),'Marks Entry LKG'!AR91,IF(AND($E$3="UKG"),'Marks Entry UKG'!AR91,""))))</f>
        <v/>
      </c>
      <c r="CU92" s="105" t="str">
        <f>IF(OR($B92=0,$B92=""),"",IF(AND($E$3="Nursery"),'Marks Entry Nursery'!AS91,IF(AND($E$3="LKG"),'Marks Entry LKG'!AS91,IF(AND($E$3="UKG"),'Marks Entry UKG'!AS91,""))))</f>
        <v/>
      </c>
      <c r="CV92" s="106" t="str">
        <f t="shared" si="114"/>
        <v/>
      </c>
      <c r="CW92" s="107">
        <f t="shared" si="115"/>
        <v>0</v>
      </c>
      <c r="CX92" s="107" t="str">
        <f t="shared" si="116"/>
        <v/>
      </c>
      <c r="CY92" s="107" t="str">
        <f t="shared" si="117"/>
        <v/>
      </c>
      <c r="CZ92" s="92" t="str">
        <f t="shared" si="118"/>
        <v/>
      </c>
      <c r="DA92" s="105" t="str">
        <f>IF(OR($B92=0,$B92=""),"",IF(AND($E$3="Nursery"),'Marks Entry Nursery'!AT91,IF(AND($E$3="LKG"),'Marks Entry LKG'!AT91,IF(AND($E$3="UKG"),'Marks Entry UKG'!AT91,""))))</f>
        <v/>
      </c>
      <c r="DB92" s="105" t="str">
        <f>IF(OR($B92=0,$B92=""),"",IF(AND($E$3="Nursery"),'Marks Entry Nursery'!AU91,IF(AND($E$3="LKG"),'Marks Entry LKG'!AU91,IF(AND($E$3="UKG"),'Marks Entry UKG'!AU91,""))))</f>
        <v/>
      </c>
      <c r="DC92" s="356" t="str">
        <f t="shared" si="119"/>
        <v/>
      </c>
      <c r="DD92" s="93" t="str">
        <f t="shared" si="120"/>
        <v/>
      </c>
      <c r="DE92" s="105" t="str">
        <f>IF(OR($B92=0,$B92=""),"",IF(AND($E$3="Nursery"),'Marks Entry Nursery'!AV91,IF(AND($E$3="LKG"),'Marks Entry LKG'!AV91,IF(AND($E$3="UKG"),'Marks Entry UKG'!AV91,""))))</f>
        <v/>
      </c>
      <c r="DF92" s="105" t="str">
        <f>IF(OR($B92=0,$B92=""),"",IF(AND($E$3="Nursery"),'Marks Entry Nursery'!AW91,IF(AND($E$3="LKG"),'Marks Entry LKG'!AW91,IF(AND($E$3="UKG"),'Marks Entry UKG'!AW91,""))))</f>
        <v/>
      </c>
      <c r="DG92" s="356" t="str">
        <f t="shared" si="121"/>
        <v/>
      </c>
      <c r="DH92" s="93" t="str">
        <f t="shared" si="122"/>
        <v/>
      </c>
      <c r="DI92" s="63" t="str">
        <f t="shared" si="123"/>
        <v/>
      </c>
      <c r="DJ92" s="358" t="str">
        <f t="shared" si="124"/>
        <v/>
      </c>
      <c r="DK92" s="67" t="str">
        <f t="shared" si="125"/>
        <v/>
      </c>
      <c r="DL92" s="68" t="str">
        <f t="shared" si="126"/>
        <v/>
      </c>
      <c r="DM92" s="386" t="str">
        <f>IFERROR(IF(B92="NSO","NSO",IF(OR(D92="",G92="",F92="",B92="",DI92=0),"",IF('Master sheet'!$D$14="Hindi","कक्षोंन्नति","Promoted"))),"")</f>
        <v/>
      </c>
      <c r="DN92" s="42" t="str">
        <f>IF(OR(B92=0,B92=""),"",IF(AND($E$3="Nursery"),'Marks Entry Nursery'!AX91,IF(AND($E$3="LKG"),'Marks Entry LKG'!AX91,IF(AND($E$3="UKG"),'Marks Entry UKG'!AX91,""))))</f>
        <v/>
      </c>
      <c r="DO92" s="42" t="str">
        <f>IF(OR(B92=0,B92=""),"",IF(AND($E$3="Nursery"),'Marks Entry Nursery'!AY91,IF(AND($E$3="LKG"),'Marks Entry LKG'!AY91,IF(AND($E$3="UKG"),'Marks Entry UKG'!AY91,""))))</f>
        <v/>
      </c>
      <c r="DP92" s="213" t="str">
        <f t="shared" si="127"/>
        <v/>
      </c>
      <c r="DQ92" s="43"/>
      <c r="DX92" s="44">
        <f>IF(AND($E$3="Nursery"),'Marks Entry Nursery'!I91,IF(AND($E$3="LKG"),'Marks Entry LKG'!I91,IF(AND($E$3="UKG"),'Marks Entry UKG'!I91,"")))</f>
        <v>0</v>
      </c>
    </row>
    <row r="93" spans="1:128" ht="18.95" customHeight="1">
      <c r="A93" s="56">
        <v>86</v>
      </c>
      <c r="B93" s="260" t="str">
        <f>IF(OR(DX93=0,DX93=""),"",IF(AND($E$3="Nursery"),'Marks Entry Nursery'!I92,IF(AND($E$3="LKG"),'Marks Entry LKG'!I92,IF(AND($E$3="UKG"),'Marks Entry UKG'!I92,""))))</f>
        <v/>
      </c>
      <c r="C93" s="57" t="str">
        <f>IF(OR($B93=0,$B93=""),"",IF(AND($E$3="Nursery"),'Marks Entry Nursery'!B92,IF(AND($E$3="LKG"),'Marks Entry LKG'!B92,IF(AND($E$3="UKG"),'Marks Entry UKG'!B92,""))))</f>
        <v/>
      </c>
      <c r="D93" s="57" t="str">
        <f>IF(OR($B93=0,$B93=""),"",IF(AND($E$3="Nursery"),'Marks Entry Nursery'!C92,IF(AND($E$3="LKG"),'Marks Entry LKG'!C92,IF(AND($E$3="UKG"),'Marks Entry UKG'!C92,""))))</f>
        <v/>
      </c>
      <c r="E93" s="401" t="str">
        <f>IF(OR(B93=0,B93=""),"",IF(AND($E$3="Nursery"),'Marks Entry Nursery'!E92,IF(AND($E$3="LKG"),'Marks Entry LKG'!E92,IF(AND($E$3="UKG"),'Marks Entry UKG'!E92,""))))</f>
        <v/>
      </c>
      <c r="F93" s="259" t="str">
        <f>IF(OR(B93=0,B93=""),"",IF(AND($E$3="Nursery"),'Marks Entry Nursery'!D92,IF(AND($E$3="LKG"),'Marks Entry LKG'!D92,IF(AND($E$3="UKG"),'Marks Entry UKG'!D92,""))))</f>
        <v/>
      </c>
      <c r="G93" s="406" t="str">
        <f>IF(OR($B93=0,$B93=""),"",IF(AND($E$3="Nursery"),'Marks Entry Nursery'!F92,IF(AND($E$3="LKG"),'Marks Entry LKG'!F92,IF(AND($E$3="UKG"),'Marks Entry UKG'!F92,""))))</f>
        <v/>
      </c>
      <c r="H93" s="406" t="str">
        <f>IF(OR($B93=0,$B93=""),"",IF(AND($E$3="Nursery"),'Marks Entry Nursery'!G92,IF(AND($E$3="LKG"),'Marks Entry LKG'!G92,IF(AND($E$3="UKG"),'Marks Entry UKG'!G92,""))))</f>
        <v/>
      </c>
      <c r="I93" s="406" t="str">
        <f>IF(OR($B93=0,$B93=""),"",IF(AND($E$3="Nursery"),'Marks Entry Nursery'!H92,IF(AND($E$3="LKG"),'Marks Entry LKG'!H92,IF(AND($E$3="UKG"),'Marks Entry UKG'!H92,""))))</f>
        <v/>
      </c>
      <c r="J93" s="228" t="str">
        <f>IF(OR($B93=0,$B93=""),"",IF(AND($E$3="Nursery"),'Marks Entry Nursery'!J92,IF(AND($E$3="LKG"),'Marks Entry LKG'!J92,IF(AND($E$3="UKG"),'Marks Entry UKG'!J92,""))))</f>
        <v/>
      </c>
      <c r="K93" s="228" t="str">
        <f>IF(OR($B93=0,$B93=""),"",IF(AND($E$3="Nursery"),'Marks Entry Nursery'!K92,IF(AND($E$3="LKG"),'Marks Entry LKG'!K92,IF(AND($E$3="UKG"),'Marks Entry UKG'!K92,""))))</f>
        <v/>
      </c>
      <c r="L93" s="105"/>
      <c r="M93" s="105"/>
      <c r="N93" s="105"/>
      <c r="O93" s="51"/>
      <c r="P93" s="105" t="str">
        <f>IF(OR($B93=0,$B93=""),"",IF(AND($E$3="Nursery"),'Marks Entry Nursery'!O92,IF(AND($E$3="LKG"),'Marks Entry LKG'!O92,IF(AND($E$3="UKG"),'Marks Entry UKG'!O92,""))))</f>
        <v/>
      </c>
      <c r="Q93" s="105" t="str">
        <f>IF(OR($B93=0,$B93=""),"",IF(AND($E$3="Nursery"),'Marks Entry Nursery'!P92,IF(AND($E$3="LKG"),'Marks Entry LKG'!P92,IF(AND($E$3="UKG"),'Marks Entry UKG'!P92,""))))</f>
        <v/>
      </c>
      <c r="R93" s="54" t="str">
        <f t="shared" si="64"/>
        <v/>
      </c>
      <c r="S93" s="51">
        <f t="shared" si="65"/>
        <v>0</v>
      </c>
      <c r="T93" s="105" t="str">
        <f>IF(OR($B93=0,$B93=""),"",IF(AND($E$3="Nursery"),'Marks Entry Nursery'!Q92,IF(AND($E$3="LKG"),'Marks Entry LKG'!Q92,IF(AND($E$3="UKG"),'Marks Entry UKG'!Q92,""))))</f>
        <v/>
      </c>
      <c r="U93" s="105" t="str">
        <f>IF(OR($B93=0,$B93=""),"",IF(AND($E$3="Nursery"),'Marks Entry Nursery'!R92,IF(AND($E$3="LKG"),'Marks Entry LKG'!R92,IF(AND($E$3="UKG"),'Marks Entry UKG'!R92,""))))</f>
        <v/>
      </c>
      <c r="V93" s="55" t="str">
        <f t="shared" si="66"/>
        <v/>
      </c>
      <c r="W93" s="51" t="str">
        <f t="shared" si="67"/>
        <v/>
      </c>
      <c r="X93" s="89">
        <f t="shared" si="68"/>
        <v>0</v>
      </c>
      <c r="Y93" s="89" t="str">
        <f t="shared" si="69"/>
        <v/>
      </c>
      <c r="Z93" s="89" t="str">
        <f t="shared" si="70"/>
        <v/>
      </c>
      <c r="AA93" s="89" t="str">
        <f t="shared" si="71"/>
        <v/>
      </c>
      <c r="AB93" s="89" t="str">
        <f t="shared" si="72"/>
        <v/>
      </c>
      <c r="AC93" s="93" t="str">
        <f t="shared" si="73"/>
        <v/>
      </c>
      <c r="AD93" s="105"/>
      <c r="AE93" s="105"/>
      <c r="AF93" s="105"/>
      <c r="AG93" s="51"/>
      <c r="AH93" s="105" t="str">
        <f>IF(OR($B93=0,$B93=""),"",IF(AND($E$3="Nursery"),'Marks Entry Nursery'!V92,IF(AND($E$3="LKG"),'Marks Entry LKG'!V92,IF(AND($E$3="UKG"),'Marks Entry UKG'!V92,""))))</f>
        <v/>
      </c>
      <c r="AI93" s="105" t="str">
        <f>IF(OR($B93=0,$B93=""),"",IF(AND($E$3="Nursery"),'Marks Entry Nursery'!W92,IF(AND($E$3="LKG"),'Marks Entry LKG'!W92,IF(AND($E$3="UKG"),'Marks Entry UKG'!W92,""))))</f>
        <v/>
      </c>
      <c r="AJ93" s="54" t="str">
        <f t="shared" si="74"/>
        <v/>
      </c>
      <c r="AK93" s="51">
        <f t="shared" si="75"/>
        <v>0</v>
      </c>
      <c r="AL93" s="105" t="str">
        <f>IF(OR($B93=0,$B93=""),"",IF(AND($E$3="Nursery"),'Marks Entry Nursery'!X92,IF(AND($E$3="LKG"),'Marks Entry LKG'!X92,IF(AND($E$3="UKG"),'Marks Entry UKG'!X92,""))))</f>
        <v/>
      </c>
      <c r="AM93" s="105" t="str">
        <f>IF(OR($B93=0,$B93=""),"",IF(AND($E$3="Nursery"),'Marks Entry Nursery'!Y92,IF(AND($E$3="LKG"),'Marks Entry LKG'!Y92,IF(AND($E$3="UKG"),'Marks Entry UKG'!Y92,""))))</f>
        <v/>
      </c>
      <c r="AN93" s="55" t="str">
        <f t="shared" si="76"/>
        <v/>
      </c>
      <c r="AO93" s="51" t="str">
        <f t="shared" si="77"/>
        <v/>
      </c>
      <c r="AP93" s="89">
        <f t="shared" si="78"/>
        <v>0</v>
      </c>
      <c r="AQ93" s="89" t="str">
        <f t="shared" si="79"/>
        <v/>
      </c>
      <c r="AR93" s="89" t="str">
        <f t="shared" si="80"/>
        <v/>
      </c>
      <c r="AS93" s="89" t="str">
        <f t="shared" si="81"/>
        <v/>
      </c>
      <c r="AT93" s="89" t="str">
        <f t="shared" si="82"/>
        <v/>
      </c>
      <c r="AU93" s="93" t="str">
        <f t="shared" si="83"/>
        <v/>
      </c>
      <c r="AV93" s="105"/>
      <c r="AW93" s="105"/>
      <c r="AX93" s="105"/>
      <c r="AY93" s="51"/>
      <c r="AZ93" s="105" t="str">
        <f>IF(OR($B93=0,$B93=""),"",IF(AND($E$3="Nursery"),'Marks Entry Nursery'!AC92,IF(AND($E$3="LKG"),'Marks Entry LKG'!AC92,IF(AND($E$3="UKG"),'Marks Entry UKG'!AC92,""))))</f>
        <v/>
      </c>
      <c r="BA93" s="105" t="str">
        <f>IF(OR($B93=0,$B93=""),"",IF(AND($E$3="Nursery"),'Marks Entry Nursery'!AD92,IF(AND($E$3="LKG"),'Marks Entry LKG'!AD92,IF(AND($E$3="UKG"),'Marks Entry UKG'!AD92,""))))</f>
        <v/>
      </c>
      <c r="BB93" s="54" t="str">
        <f t="shared" si="84"/>
        <v/>
      </c>
      <c r="BC93" s="51">
        <f t="shared" si="85"/>
        <v>0</v>
      </c>
      <c r="BD93" s="105" t="str">
        <f>IF(OR($B93=0,$B93=""),"",IF(AND($E$3="Nursery"),'Marks Entry Nursery'!AE92,IF(AND($E$3="LKG"),'Marks Entry LKG'!AE92,IF(AND($E$3="UKG"),'Marks Entry UKG'!AE92,""))))</f>
        <v/>
      </c>
      <c r="BE93" s="105" t="str">
        <f>IF(OR($B93=0,$B93=""),"",IF(AND($E$3="Nursery"),'Marks Entry Nursery'!AF92,IF(AND($E$3="LKG"),'Marks Entry LKG'!AF92,IF(AND($E$3="UKG"),'Marks Entry UKG'!AF92,""))))</f>
        <v/>
      </c>
      <c r="BF93" s="55" t="str">
        <f t="shared" si="86"/>
        <v/>
      </c>
      <c r="BG93" s="51" t="str">
        <f t="shared" si="87"/>
        <v/>
      </c>
      <c r="BH93" s="89">
        <f t="shared" si="88"/>
        <v>0</v>
      </c>
      <c r="BI93" s="89" t="str">
        <f t="shared" si="89"/>
        <v/>
      </c>
      <c r="BJ93" s="89" t="str">
        <f t="shared" si="90"/>
        <v/>
      </c>
      <c r="BK93" s="89" t="str">
        <f t="shared" si="91"/>
        <v/>
      </c>
      <c r="BL93" s="89" t="str">
        <f t="shared" si="92"/>
        <v/>
      </c>
      <c r="BM93" s="93" t="str">
        <f t="shared" si="93"/>
        <v/>
      </c>
      <c r="BN93" s="105"/>
      <c r="BO93" s="105"/>
      <c r="BP93" s="105"/>
      <c r="BQ93" s="51"/>
      <c r="BR93" s="105" t="str">
        <f>IF(OR($B93=0,$B93=""),"",IF(AND($E$3="Nursery"),'Marks Entry Nursery'!AJ92,IF(AND($E$3="LKG"),'Marks Entry LKG'!AJ92,IF(AND($E$3="UKG"),'Marks Entry UKG'!AJ92,""))))</f>
        <v/>
      </c>
      <c r="BS93" s="105" t="str">
        <f>IF(OR($B93=0,$B93=""),"",IF(AND($E$3="Nursery"),'Marks Entry Nursery'!AK92,IF(AND($E$3="LKG"),'Marks Entry LKG'!AK92,IF(AND($E$3="UKG"),'Marks Entry UKG'!AK92,""))))</f>
        <v/>
      </c>
      <c r="BT93" s="54" t="str">
        <f t="shared" si="94"/>
        <v/>
      </c>
      <c r="BU93" s="51">
        <f t="shared" si="95"/>
        <v>0</v>
      </c>
      <c r="BV93" s="105" t="str">
        <f>IF(OR($B93=0,$B93=""),"",IF(AND($E$3="Nursery"),'Marks Entry Nursery'!AL92,IF(AND($E$3="LKG"),'Marks Entry LKG'!AL92,IF(AND($E$3="UKG"),'Marks Entry UKG'!AL92,""))))</f>
        <v/>
      </c>
      <c r="BW93" s="105" t="str">
        <f>IF(OR($B93=0,$B93=""),"",IF(AND($E$3="Nursery"),'Marks Entry Nursery'!AM92,IF(AND($E$3="LKG"),'Marks Entry LKG'!AM92,IF(AND($E$3="UKG"),'Marks Entry UKG'!AM92,""))))</f>
        <v/>
      </c>
      <c r="BX93" s="55" t="str">
        <f t="shared" si="96"/>
        <v/>
      </c>
      <c r="BY93" s="51" t="str">
        <f t="shared" si="97"/>
        <v/>
      </c>
      <c r="BZ93" s="89">
        <f t="shared" si="98"/>
        <v>0</v>
      </c>
      <c r="CA93" s="89" t="str">
        <f t="shared" si="99"/>
        <v/>
      </c>
      <c r="CB93" s="89" t="str">
        <f t="shared" si="100"/>
        <v/>
      </c>
      <c r="CC93" s="89" t="str">
        <f t="shared" si="101"/>
        <v/>
      </c>
      <c r="CD93" s="89" t="str">
        <f t="shared" si="102"/>
        <v/>
      </c>
      <c r="CE93" s="93" t="str">
        <f t="shared" si="103"/>
        <v/>
      </c>
      <c r="CF93" s="105" t="str">
        <f>IF(OR($B93=0,$B93=""),"",IF(AND($E$3="Nursery"),'Marks Entry Nursery'!AN92,IF(AND($E$3="LKG"),'Marks Entry LKG'!AN92,IF(AND($E$3="UKG"),'Marks Entry UKG'!AN92,""))))</f>
        <v/>
      </c>
      <c r="CG93" s="105" t="str">
        <f>IF(OR($B93=0,$B93=""),"",IF(AND($E$3="Nursery"),'Marks Entry Nursery'!AO92,IF(AND($E$3="LKG"),'Marks Entry LKG'!AO92,IF(AND($E$3="UKG"),'Marks Entry UKG'!AO92,""))))</f>
        <v/>
      </c>
      <c r="CH93" s="106" t="str">
        <f t="shared" si="104"/>
        <v/>
      </c>
      <c r="CI93" s="107">
        <f t="shared" si="105"/>
        <v>0</v>
      </c>
      <c r="CJ93" s="107" t="str">
        <f t="shared" si="106"/>
        <v/>
      </c>
      <c r="CK93" s="107" t="str">
        <f t="shared" si="107"/>
        <v/>
      </c>
      <c r="CL93" s="92" t="str">
        <f t="shared" si="108"/>
        <v/>
      </c>
      <c r="CM93" s="105" t="str">
        <f>IF(OR($B93=0,$B93=""),"",IF(AND($E$3="Nursery"),'Marks Entry Nursery'!AP92,IF(AND($E$3="LKG"),'Marks Entry LKG'!AP92,IF(AND($E$3="UKG"),'Marks Entry UKG'!AP92,""))))</f>
        <v/>
      </c>
      <c r="CN93" s="105" t="str">
        <f>IF(OR($B93=0,$B93=""),"",IF(AND($E$3="Nursery"),'Marks Entry Nursery'!AQ92,IF(AND($E$3="LKG"),'Marks Entry LKG'!AQ92,IF(AND($E$3="UKG"),'Marks Entry UKG'!AQ92,""))))</f>
        <v/>
      </c>
      <c r="CO93" s="106" t="str">
        <f t="shared" si="109"/>
        <v/>
      </c>
      <c r="CP93" s="107">
        <f t="shared" si="110"/>
        <v>0</v>
      </c>
      <c r="CQ93" s="107" t="str">
        <f t="shared" si="111"/>
        <v/>
      </c>
      <c r="CR93" s="107" t="str">
        <f t="shared" si="112"/>
        <v/>
      </c>
      <c r="CS93" s="92" t="str">
        <f t="shared" si="113"/>
        <v/>
      </c>
      <c r="CT93" s="105" t="str">
        <f>IF(OR($B93=0,$B93=""),"",IF(AND($E$3="Nursery"),'Marks Entry Nursery'!AR92,IF(AND($E$3="LKG"),'Marks Entry LKG'!AR92,IF(AND($E$3="UKG"),'Marks Entry UKG'!AR92,""))))</f>
        <v/>
      </c>
      <c r="CU93" s="105" t="str">
        <f>IF(OR($B93=0,$B93=""),"",IF(AND($E$3="Nursery"),'Marks Entry Nursery'!AS92,IF(AND($E$3="LKG"),'Marks Entry LKG'!AS92,IF(AND($E$3="UKG"),'Marks Entry UKG'!AS92,""))))</f>
        <v/>
      </c>
      <c r="CV93" s="106" t="str">
        <f t="shared" si="114"/>
        <v/>
      </c>
      <c r="CW93" s="107">
        <f t="shared" si="115"/>
        <v>0</v>
      </c>
      <c r="CX93" s="107" t="str">
        <f t="shared" si="116"/>
        <v/>
      </c>
      <c r="CY93" s="107" t="str">
        <f t="shared" si="117"/>
        <v/>
      </c>
      <c r="CZ93" s="92" t="str">
        <f t="shared" si="118"/>
        <v/>
      </c>
      <c r="DA93" s="105" t="str">
        <f>IF(OR($B93=0,$B93=""),"",IF(AND($E$3="Nursery"),'Marks Entry Nursery'!AT92,IF(AND($E$3="LKG"),'Marks Entry LKG'!AT92,IF(AND($E$3="UKG"),'Marks Entry UKG'!AT92,""))))</f>
        <v/>
      </c>
      <c r="DB93" s="105" t="str">
        <f>IF(OR($B93=0,$B93=""),"",IF(AND($E$3="Nursery"),'Marks Entry Nursery'!AU92,IF(AND($E$3="LKG"),'Marks Entry LKG'!AU92,IF(AND($E$3="UKG"),'Marks Entry UKG'!AU92,""))))</f>
        <v/>
      </c>
      <c r="DC93" s="356" t="str">
        <f t="shared" si="119"/>
        <v/>
      </c>
      <c r="DD93" s="93" t="str">
        <f t="shared" si="120"/>
        <v/>
      </c>
      <c r="DE93" s="105" t="str">
        <f>IF(OR($B93=0,$B93=""),"",IF(AND($E$3="Nursery"),'Marks Entry Nursery'!AV92,IF(AND($E$3="LKG"),'Marks Entry LKG'!AV92,IF(AND($E$3="UKG"),'Marks Entry UKG'!AV92,""))))</f>
        <v/>
      </c>
      <c r="DF93" s="105" t="str">
        <f>IF(OR($B93=0,$B93=""),"",IF(AND($E$3="Nursery"),'Marks Entry Nursery'!AW92,IF(AND($E$3="LKG"),'Marks Entry LKG'!AW92,IF(AND($E$3="UKG"),'Marks Entry UKG'!AW92,""))))</f>
        <v/>
      </c>
      <c r="DG93" s="356" t="str">
        <f t="shared" si="121"/>
        <v/>
      </c>
      <c r="DH93" s="93" t="str">
        <f t="shared" si="122"/>
        <v/>
      </c>
      <c r="DI93" s="63" t="str">
        <f t="shared" si="123"/>
        <v/>
      </c>
      <c r="DJ93" s="358" t="str">
        <f t="shared" si="124"/>
        <v/>
      </c>
      <c r="DK93" s="67" t="str">
        <f t="shared" si="125"/>
        <v/>
      </c>
      <c r="DL93" s="68" t="str">
        <f t="shared" si="126"/>
        <v/>
      </c>
      <c r="DM93" s="386" t="str">
        <f>IFERROR(IF(B93="NSO","NSO",IF(OR(D93="",G93="",F93="",B93="",DI93=0),"",IF('Master sheet'!$D$14="Hindi","कक्षोंन्नति","Promoted"))),"")</f>
        <v/>
      </c>
      <c r="DN93" s="42" t="str">
        <f>IF(OR(B93=0,B93=""),"",IF(AND($E$3="Nursery"),'Marks Entry Nursery'!AX92,IF(AND($E$3="LKG"),'Marks Entry LKG'!AX92,IF(AND($E$3="UKG"),'Marks Entry UKG'!AX92,""))))</f>
        <v/>
      </c>
      <c r="DO93" s="42" t="str">
        <f>IF(OR(B93=0,B93=""),"",IF(AND($E$3="Nursery"),'Marks Entry Nursery'!AY92,IF(AND($E$3="LKG"),'Marks Entry LKG'!AY92,IF(AND($E$3="UKG"),'Marks Entry UKG'!AY92,""))))</f>
        <v/>
      </c>
      <c r="DP93" s="213" t="str">
        <f t="shared" si="127"/>
        <v/>
      </c>
      <c r="DQ93" s="43"/>
      <c r="DX93" s="44">
        <f>IF(AND($E$3="Nursery"),'Marks Entry Nursery'!I92,IF(AND($E$3="LKG"),'Marks Entry LKG'!I92,IF(AND($E$3="UKG"),'Marks Entry UKG'!I92,"")))</f>
        <v>0</v>
      </c>
    </row>
    <row r="94" spans="1:128" ht="18.95" customHeight="1">
      <c r="A94" s="56">
        <v>87</v>
      </c>
      <c r="B94" s="260" t="str">
        <f>IF(OR(DX94=0,DX94=""),"",IF(AND($E$3="Nursery"),'Marks Entry Nursery'!I93,IF(AND($E$3="LKG"),'Marks Entry LKG'!I93,IF(AND($E$3="UKG"),'Marks Entry UKG'!I93,""))))</f>
        <v/>
      </c>
      <c r="C94" s="57" t="str">
        <f>IF(OR($B94=0,$B94=""),"",IF(AND($E$3="Nursery"),'Marks Entry Nursery'!B93,IF(AND($E$3="LKG"),'Marks Entry LKG'!B93,IF(AND($E$3="UKG"),'Marks Entry UKG'!B93,""))))</f>
        <v/>
      </c>
      <c r="D94" s="57" t="str">
        <f>IF(OR($B94=0,$B94=""),"",IF(AND($E$3="Nursery"),'Marks Entry Nursery'!C93,IF(AND($E$3="LKG"),'Marks Entry LKG'!C93,IF(AND($E$3="UKG"),'Marks Entry UKG'!C93,""))))</f>
        <v/>
      </c>
      <c r="E94" s="401" t="str">
        <f>IF(OR(B94=0,B94=""),"",IF(AND($E$3="Nursery"),'Marks Entry Nursery'!E93,IF(AND($E$3="LKG"),'Marks Entry LKG'!E93,IF(AND($E$3="UKG"),'Marks Entry UKG'!E93,""))))</f>
        <v/>
      </c>
      <c r="F94" s="259" t="str">
        <f>IF(OR(B94=0,B94=""),"",IF(AND($E$3="Nursery"),'Marks Entry Nursery'!D93,IF(AND($E$3="LKG"),'Marks Entry LKG'!D93,IF(AND($E$3="UKG"),'Marks Entry UKG'!D93,""))))</f>
        <v/>
      </c>
      <c r="G94" s="406" t="str">
        <f>IF(OR($B94=0,$B94=""),"",IF(AND($E$3="Nursery"),'Marks Entry Nursery'!F93,IF(AND($E$3="LKG"),'Marks Entry LKG'!F93,IF(AND($E$3="UKG"),'Marks Entry UKG'!F93,""))))</f>
        <v/>
      </c>
      <c r="H94" s="406" t="str">
        <f>IF(OR($B94=0,$B94=""),"",IF(AND($E$3="Nursery"),'Marks Entry Nursery'!G93,IF(AND($E$3="LKG"),'Marks Entry LKG'!G93,IF(AND($E$3="UKG"),'Marks Entry UKG'!G93,""))))</f>
        <v/>
      </c>
      <c r="I94" s="406" t="str">
        <f>IF(OR($B94=0,$B94=""),"",IF(AND($E$3="Nursery"),'Marks Entry Nursery'!H93,IF(AND($E$3="LKG"),'Marks Entry LKG'!H93,IF(AND($E$3="UKG"),'Marks Entry UKG'!H93,""))))</f>
        <v/>
      </c>
      <c r="J94" s="228" t="str">
        <f>IF(OR($B94=0,$B94=""),"",IF(AND($E$3="Nursery"),'Marks Entry Nursery'!J93,IF(AND($E$3="LKG"),'Marks Entry LKG'!J93,IF(AND($E$3="UKG"),'Marks Entry UKG'!J93,""))))</f>
        <v/>
      </c>
      <c r="K94" s="228" t="str">
        <f>IF(OR($B94=0,$B94=""),"",IF(AND($E$3="Nursery"),'Marks Entry Nursery'!K93,IF(AND($E$3="LKG"),'Marks Entry LKG'!K93,IF(AND($E$3="UKG"),'Marks Entry UKG'!K93,""))))</f>
        <v/>
      </c>
      <c r="L94" s="105"/>
      <c r="M94" s="105"/>
      <c r="N94" s="105"/>
      <c r="O94" s="51"/>
      <c r="P94" s="105" t="str">
        <f>IF(OR($B94=0,$B94=""),"",IF(AND($E$3="Nursery"),'Marks Entry Nursery'!O93,IF(AND($E$3="LKG"),'Marks Entry LKG'!O93,IF(AND($E$3="UKG"),'Marks Entry UKG'!O93,""))))</f>
        <v/>
      </c>
      <c r="Q94" s="105" t="str">
        <f>IF(OR($B94=0,$B94=""),"",IF(AND($E$3="Nursery"),'Marks Entry Nursery'!P93,IF(AND($E$3="LKG"),'Marks Entry LKG'!P93,IF(AND($E$3="UKG"),'Marks Entry UKG'!P93,""))))</f>
        <v/>
      </c>
      <c r="R94" s="54" t="str">
        <f t="shared" si="64"/>
        <v/>
      </c>
      <c r="S94" s="51">
        <f t="shared" si="65"/>
        <v>0</v>
      </c>
      <c r="T94" s="105" t="str">
        <f>IF(OR($B94=0,$B94=""),"",IF(AND($E$3="Nursery"),'Marks Entry Nursery'!Q93,IF(AND($E$3="LKG"),'Marks Entry LKG'!Q93,IF(AND($E$3="UKG"),'Marks Entry UKG'!Q93,""))))</f>
        <v/>
      </c>
      <c r="U94" s="105" t="str">
        <f>IF(OR($B94=0,$B94=""),"",IF(AND($E$3="Nursery"),'Marks Entry Nursery'!R93,IF(AND($E$3="LKG"),'Marks Entry LKG'!R93,IF(AND($E$3="UKG"),'Marks Entry UKG'!R93,""))))</f>
        <v/>
      </c>
      <c r="V94" s="55" t="str">
        <f t="shared" si="66"/>
        <v/>
      </c>
      <c r="W94" s="51" t="str">
        <f t="shared" si="67"/>
        <v/>
      </c>
      <c r="X94" s="89">
        <f t="shared" si="68"/>
        <v>0</v>
      </c>
      <c r="Y94" s="89" t="str">
        <f t="shared" si="69"/>
        <v/>
      </c>
      <c r="Z94" s="89" t="str">
        <f t="shared" si="70"/>
        <v/>
      </c>
      <c r="AA94" s="89" t="str">
        <f t="shared" si="71"/>
        <v/>
      </c>
      <c r="AB94" s="89" t="str">
        <f t="shared" si="72"/>
        <v/>
      </c>
      <c r="AC94" s="93" t="str">
        <f t="shared" si="73"/>
        <v/>
      </c>
      <c r="AD94" s="105"/>
      <c r="AE94" s="105"/>
      <c r="AF94" s="105"/>
      <c r="AG94" s="51"/>
      <c r="AH94" s="105" t="str">
        <f>IF(OR($B94=0,$B94=""),"",IF(AND($E$3="Nursery"),'Marks Entry Nursery'!V93,IF(AND($E$3="LKG"),'Marks Entry LKG'!V93,IF(AND($E$3="UKG"),'Marks Entry UKG'!V93,""))))</f>
        <v/>
      </c>
      <c r="AI94" s="105" t="str">
        <f>IF(OR($B94=0,$B94=""),"",IF(AND($E$3="Nursery"),'Marks Entry Nursery'!W93,IF(AND($E$3="LKG"),'Marks Entry LKG'!W93,IF(AND($E$3="UKG"),'Marks Entry UKG'!W93,""))))</f>
        <v/>
      </c>
      <c r="AJ94" s="54" t="str">
        <f t="shared" si="74"/>
        <v/>
      </c>
      <c r="AK94" s="51">
        <f t="shared" si="75"/>
        <v>0</v>
      </c>
      <c r="AL94" s="105" t="str">
        <f>IF(OR($B94=0,$B94=""),"",IF(AND($E$3="Nursery"),'Marks Entry Nursery'!X93,IF(AND($E$3="LKG"),'Marks Entry LKG'!X93,IF(AND($E$3="UKG"),'Marks Entry UKG'!X93,""))))</f>
        <v/>
      </c>
      <c r="AM94" s="105" t="str">
        <f>IF(OR($B94=0,$B94=""),"",IF(AND($E$3="Nursery"),'Marks Entry Nursery'!Y93,IF(AND($E$3="LKG"),'Marks Entry LKG'!Y93,IF(AND($E$3="UKG"),'Marks Entry UKG'!Y93,""))))</f>
        <v/>
      </c>
      <c r="AN94" s="55" t="str">
        <f t="shared" si="76"/>
        <v/>
      </c>
      <c r="AO94" s="51" t="str">
        <f t="shared" si="77"/>
        <v/>
      </c>
      <c r="AP94" s="89">
        <f t="shared" si="78"/>
        <v>0</v>
      </c>
      <c r="AQ94" s="89" t="str">
        <f t="shared" si="79"/>
        <v/>
      </c>
      <c r="AR94" s="89" t="str">
        <f t="shared" si="80"/>
        <v/>
      </c>
      <c r="AS94" s="89" t="str">
        <f t="shared" si="81"/>
        <v/>
      </c>
      <c r="AT94" s="89" t="str">
        <f t="shared" si="82"/>
        <v/>
      </c>
      <c r="AU94" s="93" t="str">
        <f t="shared" si="83"/>
        <v/>
      </c>
      <c r="AV94" s="105"/>
      <c r="AW94" s="105"/>
      <c r="AX94" s="105"/>
      <c r="AY94" s="51"/>
      <c r="AZ94" s="105" t="str">
        <f>IF(OR($B94=0,$B94=""),"",IF(AND($E$3="Nursery"),'Marks Entry Nursery'!AC93,IF(AND($E$3="LKG"),'Marks Entry LKG'!AC93,IF(AND($E$3="UKG"),'Marks Entry UKG'!AC93,""))))</f>
        <v/>
      </c>
      <c r="BA94" s="105" t="str">
        <f>IF(OR($B94=0,$B94=""),"",IF(AND($E$3="Nursery"),'Marks Entry Nursery'!AD93,IF(AND($E$3="LKG"),'Marks Entry LKG'!AD93,IF(AND($E$3="UKG"),'Marks Entry UKG'!AD93,""))))</f>
        <v/>
      </c>
      <c r="BB94" s="54" t="str">
        <f t="shared" si="84"/>
        <v/>
      </c>
      <c r="BC94" s="51">
        <f t="shared" si="85"/>
        <v>0</v>
      </c>
      <c r="BD94" s="105" t="str">
        <f>IF(OR($B94=0,$B94=""),"",IF(AND($E$3="Nursery"),'Marks Entry Nursery'!AE93,IF(AND($E$3="LKG"),'Marks Entry LKG'!AE93,IF(AND($E$3="UKG"),'Marks Entry UKG'!AE93,""))))</f>
        <v/>
      </c>
      <c r="BE94" s="105" t="str">
        <f>IF(OR($B94=0,$B94=""),"",IF(AND($E$3="Nursery"),'Marks Entry Nursery'!AF93,IF(AND($E$3="LKG"),'Marks Entry LKG'!AF93,IF(AND($E$3="UKG"),'Marks Entry UKG'!AF93,""))))</f>
        <v/>
      </c>
      <c r="BF94" s="55" t="str">
        <f t="shared" si="86"/>
        <v/>
      </c>
      <c r="BG94" s="51" t="str">
        <f t="shared" si="87"/>
        <v/>
      </c>
      <c r="BH94" s="89">
        <f t="shared" si="88"/>
        <v>0</v>
      </c>
      <c r="BI94" s="89" t="str">
        <f t="shared" si="89"/>
        <v/>
      </c>
      <c r="BJ94" s="89" t="str">
        <f t="shared" si="90"/>
        <v/>
      </c>
      <c r="BK94" s="89" t="str">
        <f t="shared" si="91"/>
        <v/>
      </c>
      <c r="BL94" s="89" t="str">
        <f t="shared" si="92"/>
        <v/>
      </c>
      <c r="BM94" s="93" t="str">
        <f t="shared" si="93"/>
        <v/>
      </c>
      <c r="BN94" s="105"/>
      <c r="BO94" s="105"/>
      <c r="BP94" s="105"/>
      <c r="BQ94" s="51"/>
      <c r="BR94" s="105" t="str">
        <f>IF(OR($B94=0,$B94=""),"",IF(AND($E$3="Nursery"),'Marks Entry Nursery'!AJ93,IF(AND($E$3="LKG"),'Marks Entry LKG'!AJ93,IF(AND($E$3="UKG"),'Marks Entry UKG'!AJ93,""))))</f>
        <v/>
      </c>
      <c r="BS94" s="105" t="str">
        <f>IF(OR($B94=0,$B94=""),"",IF(AND($E$3="Nursery"),'Marks Entry Nursery'!AK93,IF(AND($E$3="LKG"),'Marks Entry LKG'!AK93,IF(AND($E$3="UKG"),'Marks Entry UKG'!AK93,""))))</f>
        <v/>
      </c>
      <c r="BT94" s="54" t="str">
        <f t="shared" si="94"/>
        <v/>
      </c>
      <c r="BU94" s="51">
        <f t="shared" si="95"/>
        <v>0</v>
      </c>
      <c r="BV94" s="105" t="str">
        <f>IF(OR($B94=0,$B94=""),"",IF(AND($E$3="Nursery"),'Marks Entry Nursery'!AL93,IF(AND($E$3="LKG"),'Marks Entry LKG'!AL93,IF(AND($E$3="UKG"),'Marks Entry UKG'!AL93,""))))</f>
        <v/>
      </c>
      <c r="BW94" s="105" t="str">
        <f>IF(OR($B94=0,$B94=""),"",IF(AND($E$3="Nursery"),'Marks Entry Nursery'!AM93,IF(AND($E$3="LKG"),'Marks Entry LKG'!AM93,IF(AND($E$3="UKG"),'Marks Entry UKG'!AM93,""))))</f>
        <v/>
      </c>
      <c r="BX94" s="55" t="str">
        <f t="shared" si="96"/>
        <v/>
      </c>
      <c r="BY94" s="51" t="str">
        <f t="shared" si="97"/>
        <v/>
      </c>
      <c r="BZ94" s="89">
        <f t="shared" si="98"/>
        <v>0</v>
      </c>
      <c r="CA94" s="89" t="str">
        <f t="shared" si="99"/>
        <v/>
      </c>
      <c r="CB94" s="89" t="str">
        <f t="shared" si="100"/>
        <v/>
      </c>
      <c r="CC94" s="89" t="str">
        <f t="shared" si="101"/>
        <v/>
      </c>
      <c r="CD94" s="89" t="str">
        <f t="shared" si="102"/>
        <v/>
      </c>
      <c r="CE94" s="93" t="str">
        <f t="shared" si="103"/>
        <v/>
      </c>
      <c r="CF94" s="105" t="str">
        <f>IF(OR($B94=0,$B94=""),"",IF(AND($E$3="Nursery"),'Marks Entry Nursery'!AN93,IF(AND($E$3="LKG"),'Marks Entry LKG'!AN93,IF(AND($E$3="UKG"),'Marks Entry UKG'!AN93,""))))</f>
        <v/>
      </c>
      <c r="CG94" s="105" t="str">
        <f>IF(OR($B94=0,$B94=""),"",IF(AND($E$3="Nursery"),'Marks Entry Nursery'!AO93,IF(AND($E$3="LKG"),'Marks Entry LKG'!AO93,IF(AND($E$3="UKG"),'Marks Entry UKG'!AO93,""))))</f>
        <v/>
      </c>
      <c r="CH94" s="106" t="str">
        <f t="shared" si="104"/>
        <v/>
      </c>
      <c r="CI94" s="107">
        <f t="shared" si="105"/>
        <v>0</v>
      </c>
      <c r="CJ94" s="107" t="str">
        <f t="shared" si="106"/>
        <v/>
      </c>
      <c r="CK94" s="107" t="str">
        <f t="shared" si="107"/>
        <v/>
      </c>
      <c r="CL94" s="92" t="str">
        <f t="shared" si="108"/>
        <v/>
      </c>
      <c r="CM94" s="105" t="str">
        <f>IF(OR($B94=0,$B94=""),"",IF(AND($E$3="Nursery"),'Marks Entry Nursery'!AP93,IF(AND($E$3="LKG"),'Marks Entry LKG'!AP93,IF(AND($E$3="UKG"),'Marks Entry UKG'!AP93,""))))</f>
        <v/>
      </c>
      <c r="CN94" s="105" t="str">
        <f>IF(OR($B94=0,$B94=""),"",IF(AND($E$3="Nursery"),'Marks Entry Nursery'!AQ93,IF(AND($E$3="LKG"),'Marks Entry LKG'!AQ93,IF(AND($E$3="UKG"),'Marks Entry UKG'!AQ93,""))))</f>
        <v/>
      </c>
      <c r="CO94" s="106" t="str">
        <f t="shared" si="109"/>
        <v/>
      </c>
      <c r="CP94" s="107">
        <f t="shared" si="110"/>
        <v>0</v>
      </c>
      <c r="CQ94" s="107" t="str">
        <f t="shared" si="111"/>
        <v/>
      </c>
      <c r="CR94" s="107" t="str">
        <f t="shared" si="112"/>
        <v/>
      </c>
      <c r="CS94" s="92" t="str">
        <f t="shared" si="113"/>
        <v/>
      </c>
      <c r="CT94" s="105" t="str">
        <f>IF(OR($B94=0,$B94=""),"",IF(AND($E$3="Nursery"),'Marks Entry Nursery'!AR93,IF(AND($E$3="LKG"),'Marks Entry LKG'!AR93,IF(AND($E$3="UKG"),'Marks Entry UKG'!AR93,""))))</f>
        <v/>
      </c>
      <c r="CU94" s="105" t="str">
        <f>IF(OR($B94=0,$B94=""),"",IF(AND($E$3="Nursery"),'Marks Entry Nursery'!AS93,IF(AND($E$3="LKG"),'Marks Entry LKG'!AS93,IF(AND($E$3="UKG"),'Marks Entry UKG'!AS93,""))))</f>
        <v/>
      </c>
      <c r="CV94" s="106" t="str">
        <f t="shared" si="114"/>
        <v/>
      </c>
      <c r="CW94" s="107">
        <f t="shared" si="115"/>
        <v>0</v>
      </c>
      <c r="CX94" s="107" t="str">
        <f t="shared" si="116"/>
        <v/>
      </c>
      <c r="CY94" s="107" t="str">
        <f t="shared" si="117"/>
        <v/>
      </c>
      <c r="CZ94" s="92" t="str">
        <f t="shared" si="118"/>
        <v/>
      </c>
      <c r="DA94" s="105" t="str">
        <f>IF(OR($B94=0,$B94=""),"",IF(AND($E$3="Nursery"),'Marks Entry Nursery'!AT93,IF(AND($E$3="LKG"),'Marks Entry LKG'!AT93,IF(AND($E$3="UKG"),'Marks Entry UKG'!AT93,""))))</f>
        <v/>
      </c>
      <c r="DB94" s="105" t="str">
        <f>IF(OR($B94=0,$B94=""),"",IF(AND($E$3="Nursery"),'Marks Entry Nursery'!AU93,IF(AND($E$3="LKG"),'Marks Entry LKG'!AU93,IF(AND($E$3="UKG"),'Marks Entry UKG'!AU93,""))))</f>
        <v/>
      </c>
      <c r="DC94" s="356" t="str">
        <f t="shared" si="119"/>
        <v/>
      </c>
      <c r="DD94" s="93" t="str">
        <f t="shared" si="120"/>
        <v/>
      </c>
      <c r="DE94" s="105" t="str">
        <f>IF(OR($B94=0,$B94=""),"",IF(AND($E$3="Nursery"),'Marks Entry Nursery'!AV93,IF(AND($E$3="LKG"),'Marks Entry LKG'!AV93,IF(AND($E$3="UKG"),'Marks Entry UKG'!AV93,""))))</f>
        <v/>
      </c>
      <c r="DF94" s="105" t="str">
        <f>IF(OR($B94=0,$B94=""),"",IF(AND($E$3="Nursery"),'Marks Entry Nursery'!AW93,IF(AND($E$3="LKG"),'Marks Entry LKG'!AW93,IF(AND($E$3="UKG"),'Marks Entry UKG'!AW93,""))))</f>
        <v/>
      </c>
      <c r="DG94" s="356" t="str">
        <f t="shared" si="121"/>
        <v/>
      </c>
      <c r="DH94" s="93" t="str">
        <f t="shared" si="122"/>
        <v/>
      </c>
      <c r="DI94" s="63" t="str">
        <f t="shared" si="123"/>
        <v/>
      </c>
      <c r="DJ94" s="358" t="str">
        <f t="shared" si="124"/>
        <v/>
      </c>
      <c r="DK94" s="67" t="str">
        <f t="shared" si="125"/>
        <v/>
      </c>
      <c r="DL94" s="68" t="str">
        <f t="shared" si="126"/>
        <v/>
      </c>
      <c r="DM94" s="386" t="str">
        <f>IFERROR(IF(B94="NSO","NSO",IF(OR(D94="",G94="",F94="",B94="",DI94=0),"",IF('Master sheet'!$D$14="Hindi","कक्षोंन्नति","Promoted"))),"")</f>
        <v/>
      </c>
      <c r="DN94" s="42" t="str">
        <f>IF(OR(B94=0,B94=""),"",IF(AND($E$3="Nursery"),'Marks Entry Nursery'!AX93,IF(AND($E$3="LKG"),'Marks Entry LKG'!AX93,IF(AND($E$3="UKG"),'Marks Entry UKG'!AX93,""))))</f>
        <v/>
      </c>
      <c r="DO94" s="42" t="str">
        <f>IF(OR(B94=0,B94=""),"",IF(AND($E$3="Nursery"),'Marks Entry Nursery'!AY93,IF(AND($E$3="LKG"),'Marks Entry LKG'!AY93,IF(AND($E$3="UKG"),'Marks Entry UKG'!AY93,""))))</f>
        <v/>
      </c>
      <c r="DP94" s="213" t="str">
        <f t="shared" si="127"/>
        <v/>
      </c>
      <c r="DQ94" s="43"/>
      <c r="DX94" s="44">
        <f>IF(AND($E$3="Nursery"),'Marks Entry Nursery'!I93,IF(AND($E$3="LKG"),'Marks Entry LKG'!I93,IF(AND($E$3="UKG"),'Marks Entry UKG'!I93,"")))</f>
        <v>0</v>
      </c>
    </row>
    <row r="95" spans="1:128" ht="18.95" customHeight="1">
      <c r="A95" s="56">
        <v>88</v>
      </c>
      <c r="B95" s="260" t="str">
        <f>IF(OR(DX95=0,DX95=""),"",IF(AND($E$3="Nursery"),'Marks Entry Nursery'!I94,IF(AND($E$3="LKG"),'Marks Entry LKG'!I94,IF(AND($E$3="UKG"),'Marks Entry UKG'!I94,""))))</f>
        <v/>
      </c>
      <c r="C95" s="57" t="str">
        <f>IF(OR($B95=0,$B95=""),"",IF(AND($E$3="Nursery"),'Marks Entry Nursery'!B94,IF(AND($E$3="LKG"),'Marks Entry LKG'!B94,IF(AND($E$3="UKG"),'Marks Entry UKG'!B94,""))))</f>
        <v/>
      </c>
      <c r="D95" s="57" t="str">
        <f>IF(OR($B95=0,$B95=""),"",IF(AND($E$3="Nursery"),'Marks Entry Nursery'!C94,IF(AND($E$3="LKG"),'Marks Entry LKG'!C94,IF(AND($E$3="UKG"),'Marks Entry UKG'!C94,""))))</f>
        <v/>
      </c>
      <c r="E95" s="401" t="str">
        <f>IF(OR(B95=0,B95=""),"",IF(AND($E$3="Nursery"),'Marks Entry Nursery'!E94,IF(AND($E$3="LKG"),'Marks Entry LKG'!E94,IF(AND($E$3="UKG"),'Marks Entry UKG'!E94,""))))</f>
        <v/>
      </c>
      <c r="F95" s="259" t="str">
        <f>IF(OR(B95=0,B95=""),"",IF(AND($E$3="Nursery"),'Marks Entry Nursery'!D94,IF(AND($E$3="LKG"),'Marks Entry LKG'!D94,IF(AND($E$3="UKG"),'Marks Entry UKG'!D94,""))))</f>
        <v/>
      </c>
      <c r="G95" s="406" t="str">
        <f>IF(OR($B95=0,$B95=""),"",IF(AND($E$3="Nursery"),'Marks Entry Nursery'!F94,IF(AND($E$3="LKG"),'Marks Entry LKG'!F94,IF(AND($E$3="UKG"),'Marks Entry UKG'!F94,""))))</f>
        <v/>
      </c>
      <c r="H95" s="406" t="str">
        <f>IF(OR($B95=0,$B95=""),"",IF(AND($E$3="Nursery"),'Marks Entry Nursery'!G94,IF(AND($E$3="LKG"),'Marks Entry LKG'!G94,IF(AND($E$3="UKG"),'Marks Entry UKG'!G94,""))))</f>
        <v/>
      </c>
      <c r="I95" s="406" t="str">
        <f>IF(OR($B95=0,$B95=""),"",IF(AND($E$3="Nursery"),'Marks Entry Nursery'!H94,IF(AND($E$3="LKG"),'Marks Entry LKG'!H94,IF(AND($E$3="UKG"),'Marks Entry UKG'!H94,""))))</f>
        <v/>
      </c>
      <c r="J95" s="228" t="str">
        <f>IF(OR($B95=0,$B95=""),"",IF(AND($E$3="Nursery"),'Marks Entry Nursery'!J94,IF(AND($E$3="LKG"),'Marks Entry LKG'!J94,IF(AND($E$3="UKG"),'Marks Entry UKG'!J94,""))))</f>
        <v/>
      </c>
      <c r="K95" s="228" t="str">
        <f>IF(OR($B95=0,$B95=""),"",IF(AND($E$3="Nursery"),'Marks Entry Nursery'!K94,IF(AND($E$3="LKG"),'Marks Entry LKG'!K94,IF(AND($E$3="UKG"),'Marks Entry UKG'!K94,""))))</f>
        <v/>
      </c>
      <c r="L95" s="105"/>
      <c r="M95" s="105"/>
      <c r="N95" s="105"/>
      <c r="O95" s="51"/>
      <c r="P95" s="105" t="str">
        <f>IF(OR($B95=0,$B95=""),"",IF(AND($E$3="Nursery"),'Marks Entry Nursery'!O94,IF(AND($E$3="LKG"),'Marks Entry LKG'!O94,IF(AND($E$3="UKG"),'Marks Entry UKG'!O94,""))))</f>
        <v/>
      </c>
      <c r="Q95" s="105" t="str">
        <f>IF(OR($B95=0,$B95=""),"",IF(AND($E$3="Nursery"),'Marks Entry Nursery'!P94,IF(AND($E$3="LKG"),'Marks Entry LKG'!P94,IF(AND($E$3="UKG"),'Marks Entry UKG'!P94,""))))</f>
        <v/>
      </c>
      <c r="R95" s="54" t="str">
        <f t="shared" si="64"/>
        <v/>
      </c>
      <c r="S95" s="51">
        <f t="shared" si="65"/>
        <v>0</v>
      </c>
      <c r="T95" s="105" t="str">
        <f>IF(OR($B95=0,$B95=""),"",IF(AND($E$3="Nursery"),'Marks Entry Nursery'!Q94,IF(AND($E$3="LKG"),'Marks Entry LKG'!Q94,IF(AND($E$3="UKG"),'Marks Entry UKG'!Q94,""))))</f>
        <v/>
      </c>
      <c r="U95" s="105" t="str">
        <f>IF(OR($B95=0,$B95=""),"",IF(AND($E$3="Nursery"),'Marks Entry Nursery'!R94,IF(AND($E$3="LKG"),'Marks Entry LKG'!R94,IF(AND($E$3="UKG"),'Marks Entry UKG'!R94,""))))</f>
        <v/>
      </c>
      <c r="V95" s="55" t="str">
        <f t="shared" si="66"/>
        <v/>
      </c>
      <c r="W95" s="51" t="str">
        <f t="shared" si="67"/>
        <v/>
      </c>
      <c r="X95" s="89">
        <f t="shared" si="68"/>
        <v>0</v>
      </c>
      <c r="Y95" s="89" t="str">
        <f t="shared" si="69"/>
        <v/>
      </c>
      <c r="Z95" s="89" t="str">
        <f t="shared" si="70"/>
        <v/>
      </c>
      <c r="AA95" s="89" t="str">
        <f t="shared" si="71"/>
        <v/>
      </c>
      <c r="AB95" s="89" t="str">
        <f t="shared" si="72"/>
        <v/>
      </c>
      <c r="AC95" s="93" t="str">
        <f t="shared" si="73"/>
        <v/>
      </c>
      <c r="AD95" s="105"/>
      <c r="AE95" s="105"/>
      <c r="AF95" s="105"/>
      <c r="AG95" s="51"/>
      <c r="AH95" s="105" t="str">
        <f>IF(OR($B95=0,$B95=""),"",IF(AND($E$3="Nursery"),'Marks Entry Nursery'!V94,IF(AND($E$3="LKG"),'Marks Entry LKG'!V94,IF(AND($E$3="UKG"),'Marks Entry UKG'!V94,""))))</f>
        <v/>
      </c>
      <c r="AI95" s="105" t="str">
        <f>IF(OR($B95=0,$B95=""),"",IF(AND($E$3="Nursery"),'Marks Entry Nursery'!W94,IF(AND($E$3="LKG"),'Marks Entry LKG'!W94,IF(AND($E$3="UKG"),'Marks Entry UKG'!W94,""))))</f>
        <v/>
      </c>
      <c r="AJ95" s="54" t="str">
        <f t="shared" si="74"/>
        <v/>
      </c>
      <c r="AK95" s="51">
        <f t="shared" si="75"/>
        <v>0</v>
      </c>
      <c r="AL95" s="105" t="str">
        <f>IF(OR($B95=0,$B95=""),"",IF(AND($E$3="Nursery"),'Marks Entry Nursery'!X94,IF(AND($E$3="LKG"),'Marks Entry LKG'!X94,IF(AND($E$3="UKG"),'Marks Entry UKG'!X94,""))))</f>
        <v/>
      </c>
      <c r="AM95" s="105" t="str">
        <f>IF(OR($B95=0,$B95=""),"",IF(AND($E$3="Nursery"),'Marks Entry Nursery'!Y94,IF(AND($E$3="LKG"),'Marks Entry LKG'!Y94,IF(AND($E$3="UKG"),'Marks Entry UKG'!Y94,""))))</f>
        <v/>
      </c>
      <c r="AN95" s="55" t="str">
        <f t="shared" si="76"/>
        <v/>
      </c>
      <c r="AO95" s="51" t="str">
        <f t="shared" si="77"/>
        <v/>
      </c>
      <c r="AP95" s="89">
        <f t="shared" si="78"/>
        <v>0</v>
      </c>
      <c r="AQ95" s="89" t="str">
        <f t="shared" si="79"/>
        <v/>
      </c>
      <c r="AR95" s="89" t="str">
        <f t="shared" si="80"/>
        <v/>
      </c>
      <c r="AS95" s="89" t="str">
        <f t="shared" si="81"/>
        <v/>
      </c>
      <c r="AT95" s="89" t="str">
        <f t="shared" si="82"/>
        <v/>
      </c>
      <c r="AU95" s="93" t="str">
        <f t="shared" si="83"/>
        <v/>
      </c>
      <c r="AV95" s="105"/>
      <c r="AW95" s="105"/>
      <c r="AX95" s="105"/>
      <c r="AY95" s="51"/>
      <c r="AZ95" s="105" t="str">
        <f>IF(OR($B95=0,$B95=""),"",IF(AND($E$3="Nursery"),'Marks Entry Nursery'!AC94,IF(AND($E$3="LKG"),'Marks Entry LKG'!AC94,IF(AND($E$3="UKG"),'Marks Entry UKG'!AC94,""))))</f>
        <v/>
      </c>
      <c r="BA95" s="105" t="str">
        <f>IF(OR($B95=0,$B95=""),"",IF(AND($E$3="Nursery"),'Marks Entry Nursery'!AD94,IF(AND($E$3="LKG"),'Marks Entry LKG'!AD94,IF(AND($E$3="UKG"),'Marks Entry UKG'!AD94,""))))</f>
        <v/>
      </c>
      <c r="BB95" s="54" t="str">
        <f t="shared" si="84"/>
        <v/>
      </c>
      <c r="BC95" s="51">
        <f t="shared" si="85"/>
        <v>0</v>
      </c>
      <c r="BD95" s="105" t="str">
        <f>IF(OR($B95=0,$B95=""),"",IF(AND($E$3="Nursery"),'Marks Entry Nursery'!AE94,IF(AND($E$3="LKG"),'Marks Entry LKG'!AE94,IF(AND($E$3="UKG"),'Marks Entry UKG'!AE94,""))))</f>
        <v/>
      </c>
      <c r="BE95" s="105" t="str">
        <f>IF(OR($B95=0,$B95=""),"",IF(AND($E$3="Nursery"),'Marks Entry Nursery'!AF94,IF(AND($E$3="LKG"),'Marks Entry LKG'!AF94,IF(AND($E$3="UKG"),'Marks Entry UKG'!AF94,""))))</f>
        <v/>
      </c>
      <c r="BF95" s="55" t="str">
        <f t="shared" si="86"/>
        <v/>
      </c>
      <c r="BG95" s="51" t="str">
        <f t="shared" si="87"/>
        <v/>
      </c>
      <c r="BH95" s="89">
        <f t="shared" si="88"/>
        <v>0</v>
      </c>
      <c r="BI95" s="89" t="str">
        <f t="shared" si="89"/>
        <v/>
      </c>
      <c r="BJ95" s="89" t="str">
        <f t="shared" si="90"/>
        <v/>
      </c>
      <c r="BK95" s="89" t="str">
        <f t="shared" si="91"/>
        <v/>
      </c>
      <c r="BL95" s="89" t="str">
        <f t="shared" si="92"/>
        <v/>
      </c>
      <c r="BM95" s="93" t="str">
        <f t="shared" si="93"/>
        <v/>
      </c>
      <c r="BN95" s="105"/>
      <c r="BO95" s="105"/>
      <c r="BP95" s="105"/>
      <c r="BQ95" s="51"/>
      <c r="BR95" s="105" t="str">
        <f>IF(OR($B95=0,$B95=""),"",IF(AND($E$3="Nursery"),'Marks Entry Nursery'!AJ94,IF(AND($E$3="LKG"),'Marks Entry LKG'!AJ94,IF(AND($E$3="UKG"),'Marks Entry UKG'!AJ94,""))))</f>
        <v/>
      </c>
      <c r="BS95" s="105" t="str">
        <f>IF(OR($B95=0,$B95=""),"",IF(AND($E$3="Nursery"),'Marks Entry Nursery'!AK94,IF(AND($E$3="LKG"),'Marks Entry LKG'!AK94,IF(AND($E$3="UKG"),'Marks Entry UKG'!AK94,""))))</f>
        <v/>
      </c>
      <c r="BT95" s="54" t="str">
        <f t="shared" si="94"/>
        <v/>
      </c>
      <c r="BU95" s="51">
        <f t="shared" si="95"/>
        <v>0</v>
      </c>
      <c r="BV95" s="105" t="str">
        <f>IF(OR($B95=0,$B95=""),"",IF(AND($E$3="Nursery"),'Marks Entry Nursery'!AL94,IF(AND($E$3="LKG"),'Marks Entry LKG'!AL94,IF(AND($E$3="UKG"),'Marks Entry UKG'!AL94,""))))</f>
        <v/>
      </c>
      <c r="BW95" s="105" t="str">
        <f>IF(OR($B95=0,$B95=""),"",IF(AND($E$3="Nursery"),'Marks Entry Nursery'!AM94,IF(AND($E$3="LKG"),'Marks Entry LKG'!AM94,IF(AND($E$3="UKG"),'Marks Entry UKG'!AM94,""))))</f>
        <v/>
      </c>
      <c r="BX95" s="55" t="str">
        <f t="shared" si="96"/>
        <v/>
      </c>
      <c r="BY95" s="51" t="str">
        <f t="shared" si="97"/>
        <v/>
      </c>
      <c r="BZ95" s="89">
        <f t="shared" si="98"/>
        <v>0</v>
      </c>
      <c r="CA95" s="89" t="str">
        <f t="shared" si="99"/>
        <v/>
      </c>
      <c r="CB95" s="89" t="str">
        <f t="shared" si="100"/>
        <v/>
      </c>
      <c r="CC95" s="89" t="str">
        <f t="shared" si="101"/>
        <v/>
      </c>
      <c r="CD95" s="89" t="str">
        <f t="shared" si="102"/>
        <v/>
      </c>
      <c r="CE95" s="93" t="str">
        <f t="shared" si="103"/>
        <v/>
      </c>
      <c r="CF95" s="105" t="str">
        <f>IF(OR($B95=0,$B95=""),"",IF(AND($E$3="Nursery"),'Marks Entry Nursery'!AN94,IF(AND($E$3="LKG"),'Marks Entry LKG'!AN94,IF(AND($E$3="UKG"),'Marks Entry UKG'!AN94,""))))</f>
        <v/>
      </c>
      <c r="CG95" s="105" t="str">
        <f>IF(OR($B95=0,$B95=""),"",IF(AND($E$3="Nursery"),'Marks Entry Nursery'!AO94,IF(AND($E$3="LKG"),'Marks Entry LKG'!AO94,IF(AND($E$3="UKG"),'Marks Entry UKG'!AO94,""))))</f>
        <v/>
      </c>
      <c r="CH95" s="106" t="str">
        <f t="shared" si="104"/>
        <v/>
      </c>
      <c r="CI95" s="107">
        <f t="shared" si="105"/>
        <v>0</v>
      </c>
      <c r="CJ95" s="107" t="str">
        <f t="shared" si="106"/>
        <v/>
      </c>
      <c r="CK95" s="107" t="str">
        <f t="shared" si="107"/>
        <v/>
      </c>
      <c r="CL95" s="92" t="str">
        <f t="shared" si="108"/>
        <v/>
      </c>
      <c r="CM95" s="105" t="str">
        <f>IF(OR($B95=0,$B95=""),"",IF(AND($E$3="Nursery"),'Marks Entry Nursery'!AP94,IF(AND($E$3="LKG"),'Marks Entry LKG'!AP94,IF(AND($E$3="UKG"),'Marks Entry UKG'!AP94,""))))</f>
        <v/>
      </c>
      <c r="CN95" s="105" t="str">
        <f>IF(OR($B95=0,$B95=""),"",IF(AND($E$3="Nursery"),'Marks Entry Nursery'!AQ94,IF(AND($E$3="LKG"),'Marks Entry LKG'!AQ94,IF(AND($E$3="UKG"),'Marks Entry UKG'!AQ94,""))))</f>
        <v/>
      </c>
      <c r="CO95" s="106" t="str">
        <f t="shared" si="109"/>
        <v/>
      </c>
      <c r="CP95" s="107">
        <f t="shared" si="110"/>
        <v>0</v>
      </c>
      <c r="CQ95" s="107" t="str">
        <f t="shared" si="111"/>
        <v/>
      </c>
      <c r="CR95" s="107" t="str">
        <f t="shared" si="112"/>
        <v/>
      </c>
      <c r="CS95" s="92" t="str">
        <f t="shared" si="113"/>
        <v/>
      </c>
      <c r="CT95" s="105" t="str">
        <f>IF(OR($B95=0,$B95=""),"",IF(AND($E$3="Nursery"),'Marks Entry Nursery'!AR94,IF(AND($E$3="LKG"),'Marks Entry LKG'!AR94,IF(AND($E$3="UKG"),'Marks Entry UKG'!AR94,""))))</f>
        <v/>
      </c>
      <c r="CU95" s="105" t="str">
        <f>IF(OR($B95=0,$B95=""),"",IF(AND($E$3="Nursery"),'Marks Entry Nursery'!AS94,IF(AND($E$3="LKG"),'Marks Entry LKG'!AS94,IF(AND($E$3="UKG"),'Marks Entry UKG'!AS94,""))))</f>
        <v/>
      </c>
      <c r="CV95" s="106" t="str">
        <f t="shared" si="114"/>
        <v/>
      </c>
      <c r="CW95" s="107">
        <f t="shared" si="115"/>
        <v>0</v>
      </c>
      <c r="CX95" s="107" t="str">
        <f t="shared" si="116"/>
        <v/>
      </c>
      <c r="CY95" s="107" t="str">
        <f t="shared" si="117"/>
        <v/>
      </c>
      <c r="CZ95" s="92" t="str">
        <f t="shared" si="118"/>
        <v/>
      </c>
      <c r="DA95" s="105" t="str">
        <f>IF(OR($B95=0,$B95=""),"",IF(AND($E$3="Nursery"),'Marks Entry Nursery'!AT94,IF(AND($E$3="LKG"),'Marks Entry LKG'!AT94,IF(AND($E$3="UKG"),'Marks Entry UKG'!AT94,""))))</f>
        <v/>
      </c>
      <c r="DB95" s="105" t="str">
        <f>IF(OR($B95=0,$B95=""),"",IF(AND($E$3="Nursery"),'Marks Entry Nursery'!AU94,IF(AND($E$3="LKG"),'Marks Entry LKG'!AU94,IF(AND($E$3="UKG"),'Marks Entry UKG'!AU94,""))))</f>
        <v/>
      </c>
      <c r="DC95" s="356" t="str">
        <f t="shared" si="119"/>
        <v/>
      </c>
      <c r="DD95" s="93" t="str">
        <f t="shared" si="120"/>
        <v/>
      </c>
      <c r="DE95" s="105" t="str">
        <f>IF(OR($B95=0,$B95=""),"",IF(AND($E$3="Nursery"),'Marks Entry Nursery'!AV94,IF(AND($E$3="LKG"),'Marks Entry LKG'!AV94,IF(AND($E$3="UKG"),'Marks Entry UKG'!AV94,""))))</f>
        <v/>
      </c>
      <c r="DF95" s="105" t="str">
        <f>IF(OR($B95=0,$B95=""),"",IF(AND($E$3="Nursery"),'Marks Entry Nursery'!AW94,IF(AND($E$3="LKG"),'Marks Entry LKG'!AW94,IF(AND($E$3="UKG"),'Marks Entry UKG'!AW94,""))))</f>
        <v/>
      </c>
      <c r="DG95" s="356" t="str">
        <f t="shared" si="121"/>
        <v/>
      </c>
      <c r="DH95" s="93" t="str">
        <f t="shared" si="122"/>
        <v/>
      </c>
      <c r="DI95" s="63" t="str">
        <f t="shared" si="123"/>
        <v/>
      </c>
      <c r="DJ95" s="358" t="str">
        <f t="shared" si="124"/>
        <v/>
      </c>
      <c r="DK95" s="67" t="str">
        <f t="shared" si="125"/>
        <v/>
      </c>
      <c r="DL95" s="68" t="str">
        <f t="shared" si="126"/>
        <v/>
      </c>
      <c r="DM95" s="386" t="str">
        <f>IFERROR(IF(B95="NSO","NSO",IF(OR(D95="",G95="",F95="",B95="",DI95=0),"",IF('Master sheet'!$D$14="Hindi","कक्षोंन्नति","Promoted"))),"")</f>
        <v/>
      </c>
      <c r="DN95" s="42" t="str">
        <f>IF(OR(B95=0,B95=""),"",IF(AND($E$3="Nursery"),'Marks Entry Nursery'!AX94,IF(AND($E$3="LKG"),'Marks Entry LKG'!AX94,IF(AND($E$3="UKG"),'Marks Entry UKG'!AX94,""))))</f>
        <v/>
      </c>
      <c r="DO95" s="42" t="str">
        <f>IF(OR(B95=0,B95=""),"",IF(AND($E$3="Nursery"),'Marks Entry Nursery'!AY94,IF(AND($E$3="LKG"),'Marks Entry LKG'!AY94,IF(AND($E$3="UKG"),'Marks Entry UKG'!AY94,""))))</f>
        <v/>
      </c>
      <c r="DP95" s="213" t="str">
        <f t="shared" si="127"/>
        <v/>
      </c>
      <c r="DQ95" s="43"/>
      <c r="DX95" s="44">
        <f>IF(AND($E$3="Nursery"),'Marks Entry Nursery'!I94,IF(AND($E$3="LKG"),'Marks Entry LKG'!I94,IF(AND($E$3="UKG"),'Marks Entry UKG'!I94,"")))</f>
        <v>0</v>
      </c>
    </row>
    <row r="96" spans="1:128" ht="18.95" customHeight="1">
      <c r="A96" s="56">
        <v>89</v>
      </c>
      <c r="B96" s="260" t="str">
        <f>IF(OR(DX96=0,DX96=""),"",IF(AND($E$3="Nursery"),'Marks Entry Nursery'!I95,IF(AND($E$3="LKG"),'Marks Entry LKG'!I95,IF(AND($E$3="UKG"),'Marks Entry UKG'!I95,""))))</f>
        <v/>
      </c>
      <c r="C96" s="57" t="str">
        <f>IF(OR($B96=0,$B96=""),"",IF(AND($E$3="Nursery"),'Marks Entry Nursery'!B95,IF(AND($E$3="LKG"),'Marks Entry LKG'!B95,IF(AND($E$3="UKG"),'Marks Entry UKG'!B95,""))))</f>
        <v/>
      </c>
      <c r="D96" s="57" t="str">
        <f>IF(OR($B96=0,$B96=""),"",IF(AND($E$3="Nursery"),'Marks Entry Nursery'!C95,IF(AND($E$3="LKG"),'Marks Entry LKG'!C95,IF(AND($E$3="UKG"),'Marks Entry UKG'!C95,""))))</f>
        <v/>
      </c>
      <c r="E96" s="401" t="str">
        <f>IF(OR(B96=0,B96=""),"",IF(AND($E$3="Nursery"),'Marks Entry Nursery'!E95,IF(AND($E$3="LKG"),'Marks Entry LKG'!E95,IF(AND($E$3="UKG"),'Marks Entry UKG'!E95,""))))</f>
        <v/>
      </c>
      <c r="F96" s="259" t="str">
        <f>IF(OR(B96=0,B96=""),"",IF(AND($E$3="Nursery"),'Marks Entry Nursery'!D95,IF(AND($E$3="LKG"),'Marks Entry LKG'!D95,IF(AND($E$3="UKG"),'Marks Entry UKG'!D95,""))))</f>
        <v/>
      </c>
      <c r="G96" s="406" t="str">
        <f>IF(OR($B96=0,$B96=""),"",IF(AND($E$3="Nursery"),'Marks Entry Nursery'!F95,IF(AND($E$3="LKG"),'Marks Entry LKG'!F95,IF(AND($E$3="UKG"),'Marks Entry UKG'!F95,""))))</f>
        <v/>
      </c>
      <c r="H96" s="406" t="str">
        <f>IF(OR($B96=0,$B96=""),"",IF(AND($E$3="Nursery"),'Marks Entry Nursery'!G95,IF(AND($E$3="LKG"),'Marks Entry LKG'!G95,IF(AND($E$3="UKG"),'Marks Entry UKG'!G95,""))))</f>
        <v/>
      </c>
      <c r="I96" s="406" t="str">
        <f>IF(OR($B96=0,$B96=""),"",IF(AND($E$3="Nursery"),'Marks Entry Nursery'!H95,IF(AND($E$3="LKG"),'Marks Entry LKG'!H95,IF(AND($E$3="UKG"),'Marks Entry UKG'!H95,""))))</f>
        <v/>
      </c>
      <c r="J96" s="228" t="str">
        <f>IF(OR($B96=0,$B96=""),"",IF(AND($E$3="Nursery"),'Marks Entry Nursery'!J95,IF(AND($E$3="LKG"),'Marks Entry LKG'!J95,IF(AND($E$3="UKG"),'Marks Entry UKG'!J95,""))))</f>
        <v/>
      </c>
      <c r="K96" s="228" t="str">
        <f>IF(OR($B96=0,$B96=""),"",IF(AND($E$3="Nursery"),'Marks Entry Nursery'!K95,IF(AND($E$3="LKG"),'Marks Entry LKG'!K95,IF(AND($E$3="UKG"),'Marks Entry UKG'!K95,""))))</f>
        <v/>
      </c>
      <c r="L96" s="105"/>
      <c r="M96" s="105"/>
      <c r="N96" s="105"/>
      <c r="O96" s="51"/>
      <c r="P96" s="105" t="str">
        <f>IF(OR($B96=0,$B96=""),"",IF(AND($E$3="Nursery"),'Marks Entry Nursery'!O95,IF(AND($E$3="LKG"),'Marks Entry LKG'!O95,IF(AND($E$3="UKG"),'Marks Entry UKG'!O95,""))))</f>
        <v/>
      </c>
      <c r="Q96" s="105" t="str">
        <f>IF(OR($B96=0,$B96=""),"",IF(AND($E$3="Nursery"),'Marks Entry Nursery'!P95,IF(AND($E$3="LKG"),'Marks Entry LKG'!P95,IF(AND($E$3="UKG"),'Marks Entry UKG'!P95,""))))</f>
        <v/>
      </c>
      <c r="R96" s="54" t="str">
        <f t="shared" si="64"/>
        <v/>
      </c>
      <c r="S96" s="51">
        <f t="shared" si="65"/>
        <v>0</v>
      </c>
      <c r="T96" s="105" t="str">
        <f>IF(OR($B96=0,$B96=""),"",IF(AND($E$3="Nursery"),'Marks Entry Nursery'!Q95,IF(AND($E$3="LKG"),'Marks Entry LKG'!Q95,IF(AND($E$3="UKG"),'Marks Entry UKG'!Q95,""))))</f>
        <v/>
      </c>
      <c r="U96" s="105" t="str">
        <f>IF(OR($B96=0,$B96=""),"",IF(AND($E$3="Nursery"),'Marks Entry Nursery'!R95,IF(AND($E$3="LKG"),'Marks Entry LKG'!R95,IF(AND($E$3="UKG"),'Marks Entry UKG'!R95,""))))</f>
        <v/>
      </c>
      <c r="V96" s="55" t="str">
        <f t="shared" si="66"/>
        <v/>
      </c>
      <c r="W96" s="51" t="str">
        <f t="shared" si="67"/>
        <v/>
      </c>
      <c r="X96" s="89">
        <f t="shared" si="68"/>
        <v>0</v>
      </c>
      <c r="Y96" s="89" t="str">
        <f t="shared" si="69"/>
        <v/>
      </c>
      <c r="Z96" s="89" t="str">
        <f t="shared" si="70"/>
        <v/>
      </c>
      <c r="AA96" s="89" t="str">
        <f t="shared" si="71"/>
        <v/>
      </c>
      <c r="AB96" s="89" t="str">
        <f t="shared" si="72"/>
        <v/>
      </c>
      <c r="AC96" s="93" t="str">
        <f t="shared" si="73"/>
        <v/>
      </c>
      <c r="AD96" s="105"/>
      <c r="AE96" s="105"/>
      <c r="AF96" s="105"/>
      <c r="AG96" s="51"/>
      <c r="AH96" s="105" t="str">
        <f>IF(OR($B96=0,$B96=""),"",IF(AND($E$3="Nursery"),'Marks Entry Nursery'!V95,IF(AND($E$3="LKG"),'Marks Entry LKG'!V95,IF(AND($E$3="UKG"),'Marks Entry UKG'!V95,""))))</f>
        <v/>
      </c>
      <c r="AI96" s="105" t="str">
        <f>IF(OR($B96=0,$B96=""),"",IF(AND($E$3="Nursery"),'Marks Entry Nursery'!W95,IF(AND($E$3="LKG"),'Marks Entry LKG'!W95,IF(AND($E$3="UKG"),'Marks Entry UKG'!W95,""))))</f>
        <v/>
      </c>
      <c r="AJ96" s="54" t="str">
        <f t="shared" si="74"/>
        <v/>
      </c>
      <c r="AK96" s="51">
        <f t="shared" si="75"/>
        <v>0</v>
      </c>
      <c r="AL96" s="105" t="str">
        <f>IF(OR($B96=0,$B96=""),"",IF(AND($E$3="Nursery"),'Marks Entry Nursery'!X95,IF(AND($E$3="LKG"),'Marks Entry LKG'!X95,IF(AND($E$3="UKG"),'Marks Entry UKG'!X95,""))))</f>
        <v/>
      </c>
      <c r="AM96" s="105" t="str">
        <f>IF(OR($B96=0,$B96=""),"",IF(AND($E$3="Nursery"),'Marks Entry Nursery'!Y95,IF(AND($E$3="LKG"),'Marks Entry LKG'!Y95,IF(AND($E$3="UKG"),'Marks Entry UKG'!Y95,""))))</f>
        <v/>
      </c>
      <c r="AN96" s="55" t="str">
        <f t="shared" si="76"/>
        <v/>
      </c>
      <c r="AO96" s="51" t="str">
        <f t="shared" si="77"/>
        <v/>
      </c>
      <c r="AP96" s="89">
        <f t="shared" si="78"/>
        <v>0</v>
      </c>
      <c r="AQ96" s="89" t="str">
        <f t="shared" si="79"/>
        <v/>
      </c>
      <c r="AR96" s="89" t="str">
        <f t="shared" si="80"/>
        <v/>
      </c>
      <c r="AS96" s="89" t="str">
        <f t="shared" si="81"/>
        <v/>
      </c>
      <c r="AT96" s="89" t="str">
        <f t="shared" si="82"/>
        <v/>
      </c>
      <c r="AU96" s="93" t="str">
        <f t="shared" si="83"/>
        <v/>
      </c>
      <c r="AV96" s="105"/>
      <c r="AW96" s="105"/>
      <c r="AX96" s="105"/>
      <c r="AY96" s="51"/>
      <c r="AZ96" s="105" t="str">
        <f>IF(OR($B96=0,$B96=""),"",IF(AND($E$3="Nursery"),'Marks Entry Nursery'!AC95,IF(AND($E$3="LKG"),'Marks Entry LKG'!AC95,IF(AND($E$3="UKG"),'Marks Entry UKG'!AC95,""))))</f>
        <v/>
      </c>
      <c r="BA96" s="105" t="str">
        <f>IF(OR($B96=0,$B96=""),"",IF(AND($E$3="Nursery"),'Marks Entry Nursery'!AD95,IF(AND($E$3="LKG"),'Marks Entry LKG'!AD95,IF(AND($E$3="UKG"),'Marks Entry UKG'!AD95,""))))</f>
        <v/>
      </c>
      <c r="BB96" s="54" t="str">
        <f t="shared" si="84"/>
        <v/>
      </c>
      <c r="BC96" s="51">
        <f t="shared" si="85"/>
        <v>0</v>
      </c>
      <c r="BD96" s="105" t="str">
        <f>IF(OR($B96=0,$B96=""),"",IF(AND($E$3="Nursery"),'Marks Entry Nursery'!AE95,IF(AND($E$3="LKG"),'Marks Entry LKG'!AE95,IF(AND($E$3="UKG"),'Marks Entry UKG'!AE95,""))))</f>
        <v/>
      </c>
      <c r="BE96" s="105" t="str">
        <f>IF(OR($B96=0,$B96=""),"",IF(AND($E$3="Nursery"),'Marks Entry Nursery'!AF95,IF(AND($E$3="LKG"),'Marks Entry LKG'!AF95,IF(AND($E$3="UKG"),'Marks Entry UKG'!AF95,""))))</f>
        <v/>
      </c>
      <c r="BF96" s="55" t="str">
        <f t="shared" si="86"/>
        <v/>
      </c>
      <c r="BG96" s="51" t="str">
        <f t="shared" si="87"/>
        <v/>
      </c>
      <c r="BH96" s="89">
        <f t="shared" si="88"/>
        <v>0</v>
      </c>
      <c r="BI96" s="89" t="str">
        <f t="shared" si="89"/>
        <v/>
      </c>
      <c r="BJ96" s="89" t="str">
        <f t="shared" si="90"/>
        <v/>
      </c>
      <c r="BK96" s="89" t="str">
        <f t="shared" si="91"/>
        <v/>
      </c>
      <c r="BL96" s="89" t="str">
        <f t="shared" si="92"/>
        <v/>
      </c>
      <c r="BM96" s="93" t="str">
        <f t="shared" si="93"/>
        <v/>
      </c>
      <c r="BN96" s="105"/>
      <c r="BO96" s="105"/>
      <c r="BP96" s="105"/>
      <c r="BQ96" s="51"/>
      <c r="BR96" s="105" t="str">
        <f>IF(OR($B96=0,$B96=""),"",IF(AND($E$3="Nursery"),'Marks Entry Nursery'!AJ95,IF(AND($E$3="LKG"),'Marks Entry LKG'!AJ95,IF(AND($E$3="UKG"),'Marks Entry UKG'!AJ95,""))))</f>
        <v/>
      </c>
      <c r="BS96" s="105" t="str">
        <f>IF(OR($B96=0,$B96=""),"",IF(AND($E$3="Nursery"),'Marks Entry Nursery'!AK95,IF(AND($E$3="LKG"),'Marks Entry LKG'!AK95,IF(AND($E$3="UKG"),'Marks Entry UKG'!AK95,""))))</f>
        <v/>
      </c>
      <c r="BT96" s="54" t="str">
        <f t="shared" si="94"/>
        <v/>
      </c>
      <c r="BU96" s="51">
        <f t="shared" si="95"/>
        <v>0</v>
      </c>
      <c r="BV96" s="105" t="str">
        <f>IF(OR($B96=0,$B96=""),"",IF(AND($E$3="Nursery"),'Marks Entry Nursery'!AL95,IF(AND($E$3="LKG"),'Marks Entry LKG'!AL95,IF(AND($E$3="UKG"),'Marks Entry UKG'!AL95,""))))</f>
        <v/>
      </c>
      <c r="BW96" s="105" t="str">
        <f>IF(OR($B96=0,$B96=""),"",IF(AND($E$3="Nursery"),'Marks Entry Nursery'!AM95,IF(AND($E$3="LKG"),'Marks Entry LKG'!AM95,IF(AND($E$3="UKG"),'Marks Entry UKG'!AM95,""))))</f>
        <v/>
      </c>
      <c r="BX96" s="55" t="str">
        <f t="shared" si="96"/>
        <v/>
      </c>
      <c r="BY96" s="51" t="str">
        <f t="shared" si="97"/>
        <v/>
      </c>
      <c r="BZ96" s="89">
        <f t="shared" si="98"/>
        <v>0</v>
      </c>
      <c r="CA96" s="89" t="str">
        <f t="shared" si="99"/>
        <v/>
      </c>
      <c r="CB96" s="89" t="str">
        <f t="shared" si="100"/>
        <v/>
      </c>
      <c r="CC96" s="89" t="str">
        <f t="shared" si="101"/>
        <v/>
      </c>
      <c r="CD96" s="89" t="str">
        <f t="shared" si="102"/>
        <v/>
      </c>
      <c r="CE96" s="93" t="str">
        <f t="shared" si="103"/>
        <v/>
      </c>
      <c r="CF96" s="105" t="str">
        <f>IF(OR($B96=0,$B96=""),"",IF(AND($E$3="Nursery"),'Marks Entry Nursery'!AN95,IF(AND($E$3="LKG"),'Marks Entry LKG'!AN95,IF(AND($E$3="UKG"),'Marks Entry UKG'!AN95,""))))</f>
        <v/>
      </c>
      <c r="CG96" s="105" t="str">
        <f>IF(OR($B96=0,$B96=""),"",IF(AND($E$3="Nursery"),'Marks Entry Nursery'!AO95,IF(AND($E$3="LKG"),'Marks Entry LKG'!AO95,IF(AND($E$3="UKG"),'Marks Entry UKG'!AO95,""))))</f>
        <v/>
      </c>
      <c r="CH96" s="106" t="str">
        <f t="shared" si="104"/>
        <v/>
      </c>
      <c r="CI96" s="107">
        <f t="shared" si="105"/>
        <v>0</v>
      </c>
      <c r="CJ96" s="107" t="str">
        <f t="shared" si="106"/>
        <v/>
      </c>
      <c r="CK96" s="107" t="str">
        <f t="shared" si="107"/>
        <v/>
      </c>
      <c r="CL96" s="92" t="str">
        <f t="shared" si="108"/>
        <v/>
      </c>
      <c r="CM96" s="105" t="str">
        <f>IF(OR($B96=0,$B96=""),"",IF(AND($E$3="Nursery"),'Marks Entry Nursery'!AP95,IF(AND($E$3="LKG"),'Marks Entry LKG'!AP95,IF(AND($E$3="UKG"),'Marks Entry UKG'!AP95,""))))</f>
        <v/>
      </c>
      <c r="CN96" s="105" t="str">
        <f>IF(OR($B96=0,$B96=""),"",IF(AND($E$3="Nursery"),'Marks Entry Nursery'!AQ95,IF(AND($E$3="LKG"),'Marks Entry LKG'!AQ95,IF(AND($E$3="UKG"),'Marks Entry UKG'!AQ95,""))))</f>
        <v/>
      </c>
      <c r="CO96" s="106" t="str">
        <f t="shared" si="109"/>
        <v/>
      </c>
      <c r="CP96" s="107">
        <f t="shared" si="110"/>
        <v>0</v>
      </c>
      <c r="CQ96" s="107" t="str">
        <f t="shared" si="111"/>
        <v/>
      </c>
      <c r="CR96" s="107" t="str">
        <f t="shared" si="112"/>
        <v/>
      </c>
      <c r="CS96" s="92" t="str">
        <f t="shared" si="113"/>
        <v/>
      </c>
      <c r="CT96" s="105" t="str">
        <f>IF(OR($B96=0,$B96=""),"",IF(AND($E$3="Nursery"),'Marks Entry Nursery'!AR95,IF(AND($E$3="LKG"),'Marks Entry LKG'!AR95,IF(AND($E$3="UKG"),'Marks Entry UKG'!AR95,""))))</f>
        <v/>
      </c>
      <c r="CU96" s="105" t="str">
        <f>IF(OR($B96=0,$B96=""),"",IF(AND($E$3="Nursery"),'Marks Entry Nursery'!AS95,IF(AND($E$3="LKG"),'Marks Entry LKG'!AS95,IF(AND($E$3="UKG"),'Marks Entry UKG'!AS95,""))))</f>
        <v/>
      </c>
      <c r="CV96" s="106" t="str">
        <f t="shared" si="114"/>
        <v/>
      </c>
      <c r="CW96" s="107">
        <f t="shared" si="115"/>
        <v>0</v>
      </c>
      <c r="CX96" s="107" t="str">
        <f t="shared" si="116"/>
        <v/>
      </c>
      <c r="CY96" s="107" t="str">
        <f t="shared" si="117"/>
        <v/>
      </c>
      <c r="CZ96" s="92" t="str">
        <f t="shared" si="118"/>
        <v/>
      </c>
      <c r="DA96" s="105" t="str">
        <f>IF(OR($B96=0,$B96=""),"",IF(AND($E$3="Nursery"),'Marks Entry Nursery'!AT95,IF(AND($E$3="LKG"),'Marks Entry LKG'!AT95,IF(AND($E$3="UKG"),'Marks Entry UKG'!AT95,""))))</f>
        <v/>
      </c>
      <c r="DB96" s="105" t="str">
        <f>IF(OR($B96=0,$B96=""),"",IF(AND($E$3="Nursery"),'Marks Entry Nursery'!AU95,IF(AND($E$3="LKG"),'Marks Entry LKG'!AU95,IF(AND($E$3="UKG"),'Marks Entry UKG'!AU95,""))))</f>
        <v/>
      </c>
      <c r="DC96" s="356" t="str">
        <f t="shared" si="119"/>
        <v/>
      </c>
      <c r="DD96" s="93" t="str">
        <f t="shared" si="120"/>
        <v/>
      </c>
      <c r="DE96" s="105" t="str">
        <f>IF(OR($B96=0,$B96=""),"",IF(AND($E$3="Nursery"),'Marks Entry Nursery'!AV95,IF(AND($E$3="LKG"),'Marks Entry LKG'!AV95,IF(AND($E$3="UKG"),'Marks Entry UKG'!AV95,""))))</f>
        <v/>
      </c>
      <c r="DF96" s="105" t="str">
        <f>IF(OR($B96=0,$B96=""),"",IF(AND($E$3="Nursery"),'Marks Entry Nursery'!AW95,IF(AND($E$3="LKG"),'Marks Entry LKG'!AW95,IF(AND($E$3="UKG"),'Marks Entry UKG'!AW95,""))))</f>
        <v/>
      </c>
      <c r="DG96" s="356" t="str">
        <f t="shared" si="121"/>
        <v/>
      </c>
      <c r="DH96" s="93" t="str">
        <f t="shared" si="122"/>
        <v/>
      </c>
      <c r="DI96" s="63" t="str">
        <f t="shared" si="123"/>
        <v/>
      </c>
      <c r="DJ96" s="358" t="str">
        <f t="shared" si="124"/>
        <v/>
      </c>
      <c r="DK96" s="67" t="str">
        <f t="shared" si="125"/>
        <v/>
      </c>
      <c r="DL96" s="68" t="str">
        <f t="shared" si="126"/>
        <v/>
      </c>
      <c r="DM96" s="386" t="str">
        <f>IFERROR(IF(B96="NSO","NSO",IF(OR(D96="",G96="",F96="",B96="",DI96=0),"",IF('Master sheet'!$D$14="Hindi","कक्षोंन्नति","Promoted"))),"")</f>
        <v/>
      </c>
      <c r="DN96" s="42" t="str">
        <f>IF(OR(B96=0,B96=""),"",IF(AND($E$3="Nursery"),'Marks Entry Nursery'!AX95,IF(AND($E$3="LKG"),'Marks Entry LKG'!AX95,IF(AND($E$3="UKG"),'Marks Entry UKG'!AX95,""))))</f>
        <v/>
      </c>
      <c r="DO96" s="42" t="str">
        <f>IF(OR(B96=0,B96=""),"",IF(AND($E$3="Nursery"),'Marks Entry Nursery'!AY95,IF(AND($E$3="LKG"),'Marks Entry LKG'!AY95,IF(AND($E$3="UKG"),'Marks Entry UKG'!AY95,""))))</f>
        <v/>
      </c>
      <c r="DP96" s="213" t="str">
        <f t="shared" si="127"/>
        <v/>
      </c>
      <c r="DQ96" s="43"/>
      <c r="DX96" s="44">
        <f>IF(AND($E$3="Nursery"),'Marks Entry Nursery'!I95,IF(AND($E$3="LKG"),'Marks Entry LKG'!I95,IF(AND($E$3="UKG"),'Marks Entry UKG'!I95,"")))</f>
        <v>0</v>
      </c>
    </row>
    <row r="97" spans="1:128" ht="18.95" customHeight="1">
      <c r="A97" s="56">
        <v>90</v>
      </c>
      <c r="B97" s="260" t="str">
        <f>IF(OR(DX97=0,DX97=""),"",IF(AND($E$3="Nursery"),'Marks Entry Nursery'!I96,IF(AND($E$3="LKG"),'Marks Entry LKG'!I96,IF(AND($E$3="UKG"),'Marks Entry UKG'!I96,""))))</f>
        <v/>
      </c>
      <c r="C97" s="57" t="str">
        <f>IF(OR($B97=0,$B97=""),"",IF(AND($E$3="Nursery"),'Marks Entry Nursery'!B96,IF(AND($E$3="LKG"),'Marks Entry LKG'!B96,IF(AND($E$3="UKG"),'Marks Entry UKG'!B96,""))))</f>
        <v/>
      </c>
      <c r="D97" s="57" t="str">
        <f>IF(OR($B97=0,$B97=""),"",IF(AND($E$3="Nursery"),'Marks Entry Nursery'!C96,IF(AND($E$3="LKG"),'Marks Entry LKG'!C96,IF(AND($E$3="UKG"),'Marks Entry UKG'!C96,""))))</f>
        <v/>
      </c>
      <c r="E97" s="401" t="str">
        <f>IF(OR(B97=0,B97=""),"",IF(AND($E$3="Nursery"),'Marks Entry Nursery'!E96,IF(AND($E$3="LKG"),'Marks Entry LKG'!E96,IF(AND($E$3="UKG"),'Marks Entry UKG'!E96,""))))</f>
        <v/>
      </c>
      <c r="F97" s="259" t="str">
        <f>IF(OR(B97=0,B97=""),"",IF(AND($E$3="Nursery"),'Marks Entry Nursery'!D96,IF(AND($E$3="LKG"),'Marks Entry LKG'!D96,IF(AND($E$3="UKG"),'Marks Entry UKG'!D96,""))))</f>
        <v/>
      </c>
      <c r="G97" s="406" t="str">
        <f>IF(OR($B97=0,$B97=""),"",IF(AND($E$3="Nursery"),'Marks Entry Nursery'!F96,IF(AND($E$3="LKG"),'Marks Entry LKG'!F96,IF(AND($E$3="UKG"),'Marks Entry UKG'!F96,""))))</f>
        <v/>
      </c>
      <c r="H97" s="406" t="str">
        <f>IF(OR($B97=0,$B97=""),"",IF(AND($E$3="Nursery"),'Marks Entry Nursery'!G96,IF(AND($E$3="LKG"),'Marks Entry LKG'!G96,IF(AND($E$3="UKG"),'Marks Entry UKG'!G96,""))))</f>
        <v/>
      </c>
      <c r="I97" s="406" t="str">
        <f>IF(OR($B97=0,$B97=""),"",IF(AND($E$3="Nursery"),'Marks Entry Nursery'!H96,IF(AND($E$3="LKG"),'Marks Entry LKG'!H96,IF(AND($E$3="UKG"),'Marks Entry UKG'!H96,""))))</f>
        <v/>
      </c>
      <c r="J97" s="228" t="str">
        <f>IF(OR($B97=0,$B97=""),"",IF(AND($E$3="Nursery"),'Marks Entry Nursery'!J96,IF(AND($E$3="LKG"),'Marks Entry LKG'!J96,IF(AND($E$3="UKG"),'Marks Entry UKG'!J96,""))))</f>
        <v/>
      </c>
      <c r="K97" s="228" t="str">
        <f>IF(OR($B97=0,$B97=""),"",IF(AND($E$3="Nursery"),'Marks Entry Nursery'!K96,IF(AND($E$3="LKG"),'Marks Entry LKG'!K96,IF(AND($E$3="UKG"),'Marks Entry UKG'!K96,""))))</f>
        <v/>
      </c>
      <c r="L97" s="105"/>
      <c r="M97" s="105"/>
      <c r="N97" s="105"/>
      <c r="O97" s="51"/>
      <c r="P97" s="105" t="str">
        <f>IF(OR($B97=0,$B97=""),"",IF(AND($E$3="Nursery"),'Marks Entry Nursery'!O96,IF(AND($E$3="LKG"),'Marks Entry LKG'!O96,IF(AND($E$3="UKG"),'Marks Entry UKG'!O96,""))))</f>
        <v/>
      </c>
      <c r="Q97" s="105" t="str">
        <f>IF(OR($B97=0,$B97=""),"",IF(AND($E$3="Nursery"),'Marks Entry Nursery'!P96,IF(AND($E$3="LKG"),'Marks Entry LKG'!P96,IF(AND($E$3="UKG"),'Marks Entry UKG'!P96,""))))</f>
        <v/>
      </c>
      <c r="R97" s="54" t="str">
        <f t="shared" si="64"/>
        <v/>
      </c>
      <c r="S97" s="51">
        <f t="shared" si="65"/>
        <v>0</v>
      </c>
      <c r="T97" s="105" t="str">
        <f>IF(OR($B97=0,$B97=""),"",IF(AND($E$3="Nursery"),'Marks Entry Nursery'!Q96,IF(AND($E$3="LKG"),'Marks Entry LKG'!Q96,IF(AND($E$3="UKG"),'Marks Entry UKG'!Q96,""))))</f>
        <v/>
      </c>
      <c r="U97" s="105" t="str">
        <f>IF(OR($B97=0,$B97=""),"",IF(AND($E$3="Nursery"),'Marks Entry Nursery'!R96,IF(AND($E$3="LKG"),'Marks Entry LKG'!R96,IF(AND($E$3="UKG"),'Marks Entry UKG'!R96,""))))</f>
        <v/>
      </c>
      <c r="V97" s="55" t="str">
        <f t="shared" si="66"/>
        <v/>
      </c>
      <c r="W97" s="51" t="str">
        <f t="shared" si="67"/>
        <v/>
      </c>
      <c r="X97" s="89">
        <f t="shared" si="68"/>
        <v>0</v>
      </c>
      <c r="Y97" s="89" t="str">
        <f t="shared" si="69"/>
        <v/>
      </c>
      <c r="Z97" s="89" t="str">
        <f t="shared" si="70"/>
        <v/>
      </c>
      <c r="AA97" s="89" t="str">
        <f t="shared" si="71"/>
        <v/>
      </c>
      <c r="AB97" s="89" t="str">
        <f t="shared" si="72"/>
        <v/>
      </c>
      <c r="AC97" s="93" t="str">
        <f t="shared" si="73"/>
        <v/>
      </c>
      <c r="AD97" s="105"/>
      <c r="AE97" s="105"/>
      <c r="AF97" s="105"/>
      <c r="AG97" s="51"/>
      <c r="AH97" s="105" t="str">
        <f>IF(OR($B97=0,$B97=""),"",IF(AND($E$3="Nursery"),'Marks Entry Nursery'!V96,IF(AND($E$3="LKG"),'Marks Entry LKG'!V96,IF(AND($E$3="UKG"),'Marks Entry UKG'!V96,""))))</f>
        <v/>
      </c>
      <c r="AI97" s="105" t="str">
        <f>IF(OR($B97=0,$B97=""),"",IF(AND($E$3="Nursery"),'Marks Entry Nursery'!W96,IF(AND($E$3="LKG"),'Marks Entry LKG'!W96,IF(AND($E$3="UKG"),'Marks Entry UKG'!W96,""))))</f>
        <v/>
      </c>
      <c r="AJ97" s="54" t="str">
        <f t="shared" si="74"/>
        <v/>
      </c>
      <c r="AK97" s="51">
        <f t="shared" si="75"/>
        <v>0</v>
      </c>
      <c r="AL97" s="105" t="str">
        <f>IF(OR($B97=0,$B97=""),"",IF(AND($E$3="Nursery"),'Marks Entry Nursery'!X96,IF(AND($E$3="LKG"),'Marks Entry LKG'!X96,IF(AND($E$3="UKG"),'Marks Entry UKG'!X96,""))))</f>
        <v/>
      </c>
      <c r="AM97" s="105" t="str">
        <f>IF(OR($B97=0,$B97=""),"",IF(AND($E$3="Nursery"),'Marks Entry Nursery'!Y96,IF(AND($E$3="LKG"),'Marks Entry LKG'!Y96,IF(AND($E$3="UKG"),'Marks Entry UKG'!Y96,""))))</f>
        <v/>
      </c>
      <c r="AN97" s="55" t="str">
        <f t="shared" si="76"/>
        <v/>
      </c>
      <c r="AO97" s="51" t="str">
        <f t="shared" si="77"/>
        <v/>
      </c>
      <c r="AP97" s="89">
        <f t="shared" si="78"/>
        <v>0</v>
      </c>
      <c r="AQ97" s="89" t="str">
        <f t="shared" si="79"/>
        <v/>
      </c>
      <c r="AR97" s="89" t="str">
        <f t="shared" si="80"/>
        <v/>
      </c>
      <c r="AS97" s="89" t="str">
        <f t="shared" si="81"/>
        <v/>
      </c>
      <c r="AT97" s="89" t="str">
        <f t="shared" si="82"/>
        <v/>
      </c>
      <c r="AU97" s="93" t="str">
        <f t="shared" si="83"/>
        <v/>
      </c>
      <c r="AV97" s="105"/>
      <c r="AW97" s="105"/>
      <c r="AX97" s="105"/>
      <c r="AY97" s="51"/>
      <c r="AZ97" s="105" t="str">
        <f>IF(OR($B97=0,$B97=""),"",IF(AND($E$3="Nursery"),'Marks Entry Nursery'!AC96,IF(AND($E$3="LKG"),'Marks Entry LKG'!AC96,IF(AND($E$3="UKG"),'Marks Entry UKG'!AC96,""))))</f>
        <v/>
      </c>
      <c r="BA97" s="105" t="str">
        <f>IF(OR($B97=0,$B97=""),"",IF(AND($E$3="Nursery"),'Marks Entry Nursery'!AD96,IF(AND($E$3="LKG"),'Marks Entry LKG'!AD96,IF(AND($E$3="UKG"),'Marks Entry UKG'!AD96,""))))</f>
        <v/>
      </c>
      <c r="BB97" s="54" t="str">
        <f t="shared" si="84"/>
        <v/>
      </c>
      <c r="BC97" s="51">
        <f t="shared" si="85"/>
        <v>0</v>
      </c>
      <c r="BD97" s="105" t="str">
        <f>IF(OR($B97=0,$B97=""),"",IF(AND($E$3="Nursery"),'Marks Entry Nursery'!AE96,IF(AND($E$3="LKG"),'Marks Entry LKG'!AE96,IF(AND($E$3="UKG"),'Marks Entry UKG'!AE96,""))))</f>
        <v/>
      </c>
      <c r="BE97" s="105" t="str">
        <f>IF(OR($B97=0,$B97=""),"",IF(AND($E$3="Nursery"),'Marks Entry Nursery'!AF96,IF(AND($E$3="LKG"),'Marks Entry LKG'!AF96,IF(AND($E$3="UKG"),'Marks Entry UKG'!AF96,""))))</f>
        <v/>
      </c>
      <c r="BF97" s="55" t="str">
        <f t="shared" si="86"/>
        <v/>
      </c>
      <c r="BG97" s="51" t="str">
        <f t="shared" si="87"/>
        <v/>
      </c>
      <c r="BH97" s="89">
        <f t="shared" si="88"/>
        <v>0</v>
      </c>
      <c r="BI97" s="89" t="str">
        <f t="shared" si="89"/>
        <v/>
      </c>
      <c r="BJ97" s="89" t="str">
        <f t="shared" si="90"/>
        <v/>
      </c>
      <c r="BK97" s="89" t="str">
        <f t="shared" si="91"/>
        <v/>
      </c>
      <c r="BL97" s="89" t="str">
        <f t="shared" si="92"/>
        <v/>
      </c>
      <c r="BM97" s="93" t="str">
        <f t="shared" si="93"/>
        <v/>
      </c>
      <c r="BN97" s="105"/>
      <c r="BO97" s="105"/>
      <c r="BP97" s="105"/>
      <c r="BQ97" s="51"/>
      <c r="BR97" s="105" t="str">
        <f>IF(OR($B97=0,$B97=""),"",IF(AND($E$3="Nursery"),'Marks Entry Nursery'!AJ96,IF(AND($E$3="LKG"),'Marks Entry LKG'!AJ96,IF(AND($E$3="UKG"),'Marks Entry UKG'!AJ96,""))))</f>
        <v/>
      </c>
      <c r="BS97" s="105" t="str">
        <f>IF(OR($B97=0,$B97=""),"",IF(AND($E$3="Nursery"),'Marks Entry Nursery'!AK96,IF(AND($E$3="LKG"),'Marks Entry LKG'!AK96,IF(AND($E$3="UKG"),'Marks Entry UKG'!AK96,""))))</f>
        <v/>
      </c>
      <c r="BT97" s="54" t="str">
        <f t="shared" si="94"/>
        <v/>
      </c>
      <c r="BU97" s="51">
        <f t="shared" si="95"/>
        <v>0</v>
      </c>
      <c r="BV97" s="105" t="str">
        <f>IF(OR($B97=0,$B97=""),"",IF(AND($E$3="Nursery"),'Marks Entry Nursery'!AL96,IF(AND($E$3="LKG"),'Marks Entry LKG'!AL96,IF(AND($E$3="UKG"),'Marks Entry UKG'!AL96,""))))</f>
        <v/>
      </c>
      <c r="BW97" s="105" t="str">
        <f>IF(OR($B97=0,$B97=""),"",IF(AND($E$3="Nursery"),'Marks Entry Nursery'!AM96,IF(AND($E$3="LKG"),'Marks Entry LKG'!AM96,IF(AND($E$3="UKG"),'Marks Entry UKG'!AM96,""))))</f>
        <v/>
      </c>
      <c r="BX97" s="55" t="str">
        <f t="shared" si="96"/>
        <v/>
      </c>
      <c r="BY97" s="51" t="str">
        <f t="shared" si="97"/>
        <v/>
      </c>
      <c r="BZ97" s="89">
        <f t="shared" si="98"/>
        <v>0</v>
      </c>
      <c r="CA97" s="89" t="str">
        <f t="shared" si="99"/>
        <v/>
      </c>
      <c r="CB97" s="89" t="str">
        <f t="shared" si="100"/>
        <v/>
      </c>
      <c r="CC97" s="89" t="str">
        <f t="shared" si="101"/>
        <v/>
      </c>
      <c r="CD97" s="89" t="str">
        <f t="shared" si="102"/>
        <v/>
      </c>
      <c r="CE97" s="93" t="str">
        <f t="shared" si="103"/>
        <v/>
      </c>
      <c r="CF97" s="105" t="str">
        <f>IF(OR($B97=0,$B97=""),"",IF(AND($E$3="Nursery"),'Marks Entry Nursery'!AN96,IF(AND($E$3="LKG"),'Marks Entry LKG'!AN96,IF(AND($E$3="UKG"),'Marks Entry UKG'!AN96,""))))</f>
        <v/>
      </c>
      <c r="CG97" s="105" t="str">
        <f>IF(OR($B97=0,$B97=""),"",IF(AND($E$3="Nursery"),'Marks Entry Nursery'!AO96,IF(AND($E$3="LKG"),'Marks Entry LKG'!AO96,IF(AND($E$3="UKG"),'Marks Entry UKG'!AO96,""))))</f>
        <v/>
      </c>
      <c r="CH97" s="106" t="str">
        <f t="shared" si="104"/>
        <v/>
      </c>
      <c r="CI97" s="107">
        <f t="shared" si="105"/>
        <v>0</v>
      </c>
      <c r="CJ97" s="107" t="str">
        <f t="shared" si="106"/>
        <v/>
      </c>
      <c r="CK97" s="107" t="str">
        <f t="shared" si="107"/>
        <v/>
      </c>
      <c r="CL97" s="92" t="str">
        <f t="shared" si="108"/>
        <v/>
      </c>
      <c r="CM97" s="105" t="str">
        <f>IF(OR($B97=0,$B97=""),"",IF(AND($E$3="Nursery"),'Marks Entry Nursery'!AP96,IF(AND($E$3="LKG"),'Marks Entry LKG'!AP96,IF(AND($E$3="UKG"),'Marks Entry UKG'!AP96,""))))</f>
        <v/>
      </c>
      <c r="CN97" s="105" t="str">
        <f>IF(OR($B97=0,$B97=""),"",IF(AND($E$3="Nursery"),'Marks Entry Nursery'!AQ96,IF(AND($E$3="LKG"),'Marks Entry LKG'!AQ96,IF(AND($E$3="UKG"),'Marks Entry UKG'!AQ96,""))))</f>
        <v/>
      </c>
      <c r="CO97" s="106" t="str">
        <f t="shared" si="109"/>
        <v/>
      </c>
      <c r="CP97" s="107">
        <f t="shared" si="110"/>
        <v>0</v>
      </c>
      <c r="CQ97" s="107" t="str">
        <f t="shared" si="111"/>
        <v/>
      </c>
      <c r="CR97" s="107" t="str">
        <f t="shared" si="112"/>
        <v/>
      </c>
      <c r="CS97" s="92" t="str">
        <f t="shared" si="113"/>
        <v/>
      </c>
      <c r="CT97" s="105" t="str">
        <f>IF(OR($B97=0,$B97=""),"",IF(AND($E$3="Nursery"),'Marks Entry Nursery'!AR96,IF(AND($E$3="LKG"),'Marks Entry LKG'!AR96,IF(AND($E$3="UKG"),'Marks Entry UKG'!AR96,""))))</f>
        <v/>
      </c>
      <c r="CU97" s="105" t="str">
        <f>IF(OR($B97=0,$B97=""),"",IF(AND($E$3="Nursery"),'Marks Entry Nursery'!AS96,IF(AND($E$3="LKG"),'Marks Entry LKG'!AS96,IF(AND($E$3="UKG"),'Marks Entry UKG'!AS96,""))))</f>
        <v/>
      </c>
      <c r="CV97" s="106" t="str">
        <f t="shared" si="114"/>
        <v/>
      </c>
      <c r="CW97" s="107">
        <f t="shared" si="115"/>
        <v>0</v>
      </c>
      <c r="CX97" s="107" t="str">
        <f t="shared" si="116"/>
        <v/>
      </c>
      <c r="CY97" s="107" t="str">
        <f t="shared" si="117"/>
        <v/>
      </c>
      <c r="CZ97" s="92" t="str">
        <f t="shared" si="118"/>
        <v/>
      </c>
      <c r="DA97" s="105" t="str">
        <f>IF(OR($B97=0,$B97=""),"",IF(AND($E$3="Nursery"),'Marks Entry Nursery'!AT96,IF(AND($E$3="LKG"),'Marks Entry LKG'!AT96,IF(AND($E$3="UKG"),'Marks Entry UKG'!AT96,""))))</f>
        <v/>
      </c>
      <c r="DB97" s="105" t="str">
        <f>IF(OR($B97=0,$B97=""),"",IF(AND($E$3="Nursery"),'Marks Entry Nursery'!AU96,IF(AND($E$3="LKG"),'Marks Entry LKG'!AU96,IF(AND($E$3="UKG"),'Marks Entry UKG'!AU96,""))))</f>
        <v/>
      </c>
      <c r="DC97" s="356" t="str">
        <f t="shared" si="119"/>
        <v/>
      </c>
      <c r="DD97" s="93" t="str">
        <f t="shared" si="120"/>
        <v/>
      </c>
      <c r="DE97" s="105" t="str">
        <f>IF(OR($B97=0,$B97=""),"",IF(AND($E$3="Nursery"),'Marks Entry Nursery'!AV96,IF(AND($E$3="LKG"),'Marks Entry LKG'!AV96,IF(AND($E$3="UKG"),'Marks Entry UKG'!AV96,""))))</f>
        <v/>
      </c>
      <c r="DF97" s="105" t="str">
        <f>IF(OR($B97=0,$B97=""),"",IF(AND($E$3="Nursery"),'Marks Entry Nursery'!AW96,IF(AND($E$3="LKG"),'Marks Entry LKG'!AW96,IF(AND($E$3="UKG"),'Marks Entry UKG'!AW96,""))))</f>
        <v/>
      </c>
      <c r="DG97" s="356" t="str">
        <f t="shared" si="121"/>
        <v/>
      </c>
      <c r="DH97" s="93" t="str">
        <f t="shared" si="122"/>
        <v/>
      </c>
      <c r="DI97" s="63" t="str">
        <f t="shared" si="123"/>
        <v/>
      </c>
      <c r="DJ97" s="358" t="str">
        <f t="shared" si="124"/>
        <v/>
      </c>
      <c r="DK97" s="67" t="str">
        <f t="shared" si="125"/>
        <v/>
      </c>
      <c r="DL97" s="68" t="str">
        <f t="shared" si="126"/>
        <v/>
      </c>
      <c r="DM97" s="386" t="str">
        <f>IFERROR(IF(B97="NSO","NSO",IF(OR(D97="",G97="",F97="",B97="",DI97=0),"",IF('Master sheet'!$D$14="Hindi","कक्षोंन्नति","Promoted"))),"")</f>
        <v/>
      </c>
      <c r="DN97" s="42" t="str">
        <f>IF(OR(B97=0,B97=""),"",IF(AND($E$3="Nursery"),'Marks Entry Nursery'!AX96,IF(AND($E$3="LKG"),'Marks Entry LKG'!AX96,IF(AND($E$3="UKG"),'Marks Entry UKG'!AX96,""))))</f>
        <v/>
      </c>
      <c r="DO97" s="42" t="str">
        <f>IF(OR(B97=0,B97=""),"",IF(AND($E$3="Nursery"),'Marks Entry Nursery'!AY96,IF(AND($E$3="LKG"),'Marks Entry LKG'!AY96,IF(AND($E$3="UKG"),'Marks Entry UKG'!AY96,""))))</f>
        <v/>
      </c>
      <c r="DP97" s="213" t="str">
        <f t="shared" si="127"/>
        <v/>
      </c>
      <c r="DQ97" s="43"/>
      <c r="DX97" s="44">
        <f>IF(AND($E$3="Nursery"),'Marks Entry Nursery'!I96,IF(AND($E$3="LKG"),'Marks Entry LKG'!I96,IF(AND($E$3="UKG"),'Marks Entry UKG'!I96,"")))</f>
        <v>0</v>
      </c>
    </row>
    <row r="98" spans="1:128" ht="18.95" customHeight="1">
      <c r="A98" s="56">
        <v>91</v>
      </c>
      <c r="B98" s="260" t="str">
        <f>IF(OR(DX98=0,DX98=""),"",IF(AND($E$3="Nursery"),'Marks Entry Nursery'!I97,IF(AND($E$3="LKG"),'Marks Entry LKG'!I97,IF(AND($E$3="UKG"),'Marks Entry UKG'!I97,""))))</f>
        <v/>
      </c>
      <c r="C98" s="57" t="str">
        <f>IF(OR($B98=0,$B98=""),"",IF(AND($E$3="Nursery"),'Marks Entry Nursery'!B97,IF(AND($E$3="LKG"),'Marks Entry LKG'!B97,IF(AND($E$3="UKG"),'Marks Entry UKG'!B97,""))))</f>
        <v/>
      </c>
      <c r="D98" s="57" t="str">
        <f>IF(OR($B98=0,$B98=""),"",IF(AND($E$3="Nursery"),'Marks Entry Nursery'!C97,IF(AND($E$3="LKG"),'Marks Entry LKG'!C97,IF(AND($E$3="UKG"),'Marks Entry UKG'!C97,""))))</f>
        <v/>
      </c>
      <c r="E98" s="401" t="str">
        <f>IF(OR(B98=0,B98=""),"",IF(AND($E$3="Nursery"),'Marks Entry Nursery'!E97,IF(AND($E$3="LKG"),'Marks Entry LKG'!E97,IF(AND($E$3="UKG"),'Marks Entry UKG'!E97,""))))</f>
        <v/>
      </c>
      <c r="F98" s="259" t="str">
        <f>IF(OR(B98=0,B98=""),"",IF(AND($E$3="Nursery"),'Marks Entry Nursery'!D97,IF(AND($E$3="LKG"),'Marks Entry LKG'!D97,IF(AND($E$3="UKG"),'Marks Entry UKG'!D97,""))))</f>
        <v/>
      </c>
      <c r="G98" s="406" t="str">
        <f>IF(OR($B98=0,$B98=""),"",IF(AND($E$3="Nursery"),'Marks Entry Nursery'!F97,IF(AND($E$3="LKG"),'Marks Entry LKG'!F97,IF(AND($E$3="UKG"),'Marks Entry UKG'!F97,""))))</f>
        <v/>
      </c>
      <c r="H98" s="406" t="str">
        <f>IF(OR($B98=0,$B98=""),"",IF(AND($E$3="Nursery"),'Marks Entry Nursery'!G97,IF(AND($E$3="LKG"),'Marks Entry LKG'!G97,IF(AND($E$3="UKG"),'Marks Entry UKG'!G97,""))))</f>
        <v/>
      </c>
      <c r="I98" s="406" t="str">
        <f>IF(OR($B98=0,$B98=""),"",IF(AND($E$3="Nursery"),'Marks Entry Nursery'!H97,IF(AND($E$3="LKG"),'Marks Entry LKG'!H97,IF(AND($E$3="UKG"),'Marks Entry UKG'!H97,""))))</f>
        <v/>
      </c>
      <c r="J98" s="228" t="str">
        <f>IF(OR($B98=0,$B98=""),"",IF(AND($E$3="Nursery"),'Marks Entry Nursery'!J97,IF(AND($E$3="LKG"),'Marks Entry LKG'!J97,IF(AND($E$3="UKG"),'Marks Entry UKG'!J97,""))))</f>
        <v/>
      </c>
      <c r="K98" s="228" t="str">
        <f>IF(OR($B98=0,$B98=""),"",IF(AND($E$3="Nursery"),'Marks Entry Nursery'!K97,IF(AND($E$3="LKG"),'Marks Entry LKG'!K97,IF(AND($E$3="UKG"),'Marks Entry UKG'!K97,""))))</f>
        <v/>
      </c>
      <c r="L98" s="105"/>
      <c r="M98" s="105"/>
      <c r="N98" s="105"/>
      <c r="O98" s="51"/>
      <c r="P98" s="105" t="str">
        <f>IF(OR($B98=0,$B98=""),"",IF(AND($E$3="Nursery"),'Marks Entry Nursery'!O97,IF(AND($E$3="LKG"),'Marks Entry LKG'!O97,IF(AND($E$3="UKG"),'Marks Entry UKG'!O97,""))))</f>
        <v/>
      </c>
      <c r="Q98" s="105" t="str">
        <f>IF(OR($B98=0,$B98=""),"",IF(AND($E$3="Nursery"),'Marks Entry Nursery'!P97,IF(AND($E$3="LKG"),'Marks Entry LKG'!P97,IF(AND($E$3="UKG"),'Marks Entry UKG'!P97,""))))</f>
        <v/>
      </c>
      <c r="R98" s="54" t="str">
        <f t="shared" si="64"/>
        <v/>
      </c>
      <c r="S98" s="51">
        <f t="shared" si="65"/>
        <v>0</v>
      </c>
      <c r="T98" s="105" t="str">
        <f>IF(OR($B98=0,$B98=""),"",IF(AND($E$3="Nursery"),'Marks Entry Nursery'!Q97,IF(AND($E$3="LKG"),'Marks Entry LKG'!Q97,IF(AND($E$3="UKG"),'Marks Entry UKG'!Q97,""))))</f>
        <v/>
      </c>
      <c r="U98" s="105" t="str">
        <f>IF(OR($B98=0,$B98=""),"",IF(AND($E$3="Nursery"),'Marks Entry Nursery'!R97,IF(AND($E$3="LKG"),'Marks Entry LKG'!R97,IF(AND($E$3="UKG"),'Marks Entry UKG'!R97,""))))</f>
        <v/>
      </c>
      <c r="V98" s="55" t="str">
        <f t="shared" si="66"/>
        <v/>
      </c>
      <c r="W98" s="51" t="str">
        <f t="shared" si="67"/>
        <v/>
      </c>
      <c r="X98" s="89">
        <f t="shared" si="68"/>
        <v>0</v>
      </c>
      <c r="Y98" s="89" t="str">
        <f t="shared" si="69"/>
        <v/>
      </c>
      <c r="Z98" s="89" t="str">
        <f t="shared" si="70"/>
        <v/>
      </c>
      <c r="AA98" s="89" t="str">
        <f t="shared" si="71"/>
        <v/>
      </c>
      <c r="AB98" s="89" t="str">
        <f t="shared" si="72"/>
        <v/>
      </c>
      <c r="AC98" s="93" t="str">
        <f t="shared" si="73"/>
        <v/>
      </c>
      <c r="AD98" s="105"/>
      <c r="AE98" s="105"/>
      <c r="AF98" s="105"/>
      <c r="AG98" s="51"/>
      <c r="AH98" s="105" t="str">
        <f>IF(OR($B98=0,$B98=""),"",IF(AND($E$3="Nursery"),'Marks Entry Nursery'!V97,IF(AND($E$3="LKG"),'Marks Entry LKG'!V97,IF(AND($E$3="UKG"),'Marks Entry UKG'!V97,""))))</f>
        <v/>
      </c>
      <c r="AI98" s="105" t="str">
        <f>IF(OR($B98=0,$B98=""),"",IF(AND($E$3="Nursery"),'Marks Entry Nursery'!W97,IF(AND($E$3="LKG"),'Marks Entry LKG'!W97,IF(AND($E$3="UKG"),'Marks Entry UKG'!W97,""))))</f>
        <v/>
      </c>
      <c r="AJ98" s="54" t="str">
        <f t="shared" si="74"/>
        <v/>
      </c>
      <c r="AK98" s="51">
        <f t="shared" si="75"/>
        <v>0</v>
      </c>
      <c r="AL98" s="105" t="str">
        <f>IF(OR($B98=0,$B98=""),"",IF(AND($E$3="Nursery"),'Marks Entry Nursery'!X97,IF(AND($E$3="LKG"),'Marks Entry LKG'!X97,IF(AND($E$3="UKG"),'Marks Entry UKG'!X97,""))))</f>
        <v/>
      </c>
      <c r="AM98" s="105" t="str">
        <f>IF(OR($B98=0,$B98=""),"",IF(AND($E$3="Nursery"),'Marks Entry Nursery'!Y97,IF(AND($E$3="LKG"),'Marks Entry LKG'!Y97,IF(AND($E$3="UKG"),'Marks Entry UKG'!Y97,""))))</f>
        <v/>
      </c>
      <c r="AN98" s="55" t="str">
        <f t="shared" si="76"/>
        <v/>
      </c>
      <c r="AO98" s="51" t="str">
        <f t="shared" si="77"/>
        <v/>
      </c>
      <c r="AP98" s="89">
        <f t="shared" si="78"/>
        <v>0</v>
      </c>
      <c r="AQ98" s="89" t="str">
        <f t="shared" si="79"/>
        <v/>
      </c>
      <c r="AR98" s="89" t="str">
        <f t="shared" si="80"/>
        <v/>
      </c>
      <c r="AS98" s="89" t="str">
        <f t="shared" si="81"/>
        <v/>
      </c>
      <c r="AT98" s="89" t="str">
        <f t="shared" si="82"/>
        <v/>
      </c>
      <c r="AU98" s="93" t="str">
        <f t="shared" si="83"/>
        <v/>
      </c>
      <c r="AV98" s="105"/>
      <c r="AW98" s="105"/>
      <c r="AX98" s="105"/>
      <c r="AY98" s="51"/>
      <c r="AZ98" s="105" t="str">
        <f>IF(OR($B98=0,$B98=""),"",IF(AND($E$3="Nursery"),'Marks Entry Nursery'!AC97,IF(AND($E$3="LKG"),'Marks Entry LKG'!AC97,IF(AND($E$3="UKG"),'Marks Entry UKG'!AC97,""))))</f>
        <v/>
      </c>
      <c r="BA98" s="105" t="str">
        <f>IF(OR($B98=0,$B98=""),"",IF(AND($E$3="Nursery"),'Marks Entry Nursery'!AD97,IF(AND($E$3="LKG"),'Marks Entry LKG'!AD97,IF(AND($E$3="UKG"),'Marks Entry UKG'!AD97,""))))</f>
        <v/>
      </c>
      <c r="BB98" s="54" t="str">
        <f t="shared" si="84"/>
        <v/>
      </c>
      <c r="BC98" s="51">
        <f t="shared" si="85"/>
        <v>0</v>
      </c>
      <c r="BD98" s="105" t="str">
        <f>IF(OR($B98=0,$B98=""),"",IF(AND($E$3="Nursery"),'Marks Entry Nursery'!AE97,IF(AND($E$3="LKG"),'Marks Entry LKG'!AE97,IF(AND($E$3="UKG"),'Marks Entry UKG'!AE97,""))))</f>
        <v/>
      </c>
      <c r="BE98" s="105" t="str">
        <f>IF(OR($B98=0,$B98=""),"",IF(AND($E$3="Nursery"),'Marks Entry Nursery'!AF97,IF(AND($E$3="LKG"),'Marks Entry LKG'!AF97,IF(AND($E$3="UKG"),'Marks Entry UKG'!AF97,""))))</f>
        <v/>
      </c>
      <c r="BF98" s="55" t="str">
        <f t="shared" si="86"/>
        <v/>
      </c>
      <c r="BG98" s="51" t="str">
        <f t="shared" si="87"/>
        <v/>
      </c>
      <c r="BH98" s="89">
        <f t="shared" si="88"/>
        <v>0</v>
      </c>
      <c r="BI98" s="89" t="str">
        <f t="shared" si="89"/>
        <v/>
      </c>
      <c r="BJ98" s="89" t="str">
        <f t="shared" si="90"/>
        <v/>
      </c>
      <c r="BK98" s="89" t="str">
        <f t="shared" si="91"/>
        <v/>
      </c>
      <c r="BL98" s="89" t="str">
        <f t="shared" si="92"/>
        <v/>
      </c>
      <c r="BM98" s="93" t="str">
        <f t="shared" si="93"/>
        <v/>
      </c>
      <c r="BN98" s="105"/>
      <c r="BO98" s="105"/>
      <c r="BP98" s="105"/>
      <c r="BQ98" s="51"/>
      <c r="BR98" s="105" t="str">
        <f>IF(OR($B98=0,$B98=""),"",IF(AND($E$3="Nursery"),'Marks Entry Nursery'!AJ97,IF(AND($E$3="LKG"),'Marks Entry LKG'!AJ97,IF(AND($E$3="UKG"),'Marks Entry UKG'!AJ97,""))))</f>
        <v/>
      </c>
      <c r="BS98" s="105" t="str">
        <f>IF(OR($B98=0,$B98=""),"",IF(AND($E$3="Nursery"),'Marks Entry Nursery'!AK97,IF(AND($E$3="LKG"),'Marks Entry LKG'!AK97,IF(AND($E$3="UKG"),'Marks Entry UKG'!AK97,""))))</f>
        <v/>
      </c>
      <c r="BT98" s="54" t="str">
        <f t="shared" si="94"/>
        <v/>
      </c>
      <c r="BU98" s="51">
        <f t="shared" si="95"/>
        <v>0</v>
      </c>
      <c r="BV98" s="105" t="str">
        <f>IF(OR($B98=0,$B98=""),"",IF(AND($E$3="Nursery"),'Marks Entry Nursery'!AL97,IF(AND($E$3="LKG"),'Marks Entry LKG'!AL97,IF(AND($E$3="UKG"),'Marks Entry UKG'!AL97,""))))</f>
        <v/>
      </c>
      <c r="BW98" s="105" t="str">
        <f>IF(OR($B98=0,$B98=""),"",IF(AND($E$3="Nursery"),'Marks Entry Nursery'!AM97,IF(AND($E$3="LKG"),'Marks Entry LKG'!AM97,IF(AND($E$3="UKG"),'Marks Entry UKG'!AM97,""))))</f>
        <v/>
      </c>
      <c r="BX98" s="55" t="str">
        <f t="shared" si="96"/>
        <v/>
      </c>
      <c r="BY98" s="51" t="str">
        <f t="shared" si="97"/>
        <v/>
      </c>
      <c r="BZ98" s="89">
        <f t="shared" si="98"/>
        <v>0</v>
      </c>
      <c r="CA98" s="89" t="str">
        <f t="shared" si="99"/>
        <v/>
      </c>
      <c r="CB98" s="89" t="str">
        <f t="shared" si="100"/>
        <v/>
      </c>
      <c r="CC98" s="89" t="str">
        <f t="shared" si="101"/>
        <v/>
      </c>
      <c r="CD98" s="89" t="str">
        <f t="shared" si="102"/>
        <v/>
      </c>
      <c r="CE98" s="93" t="str">
        <f t="shared" si="103"/>
        <v/>
      </c>
      <c r="CF98" s="105" t="str">
        <f>IF(OR($B98=0,$B98=""),"",IF(AND($E$3="Nursery"),'Marks Entry Nursery'!AN97,IF(AND($E$3="LKG"),'Marks Entry LKG'!AN97,IF(AND($E$3="UKG"),'Marks Entry UKG'!AN97,""))))</f>
        <v/>
      </c>
      <c r="CG98" s="105" t="str">
        <f>IF(OR($B98=0,$B98=""),"",IF(AND($E$3="Nursery"),'Marks Entry Nursery'!AO97,IF(AND($E$3="LKG"),'Marks Entry LKG'!AO97,IF(AND($E$3="UKG"),'Marks Entry UKG'!AO97,""))))</f>
        <v/>
      </c>
      <c r="CH98" s="106" t="str">
        <f t="shared" si="104"/>
        <v/>
      </c>
      <c r="CI98" s="107">
        <f t="shared" si="105"/>
        <v>0</v>
      </c>
      <c r="CJ98" s="107" t="str">
        <f t="shared" si="106"/>
        <v/>
      </c>
      <c r="CK98" s="107" t="str">
        <f t="shared" si="107"/>
        <v/>
      </c>
      <c r="CL98" s="92" t="str">
        <f t="shared" si="108"/>
        <v/>
      </c>
      <c r="CM98" s="105" t="str">
        <f>IF(OR($B98=0,$B98=""),"",IF(AND($E$3="Nursery"),'Marks Entry Nursery'!AP97,IF(AND($E$3="LKG"),'Marks Entry LKG'!AP97,IF(AND($E$3="UKG"),'Marks Entry UKG'!AP97,""))))</f>
        <v/>
      </c>
      <c r="CN98" s="105" t="str">
        <f>IF(OR($B98=0,$B98=""),"",IF(AND($E$3="Nursery"),'Marks Entry Nursery'!AQ97,IF(AND($E$3="LKG"),'Marks Entry LKG'!AQ97,IF(AND($E$3="UKG"),'Marks Entry UKG'!AQ97,""))))</f>
        <v/>
      </c>
      <c r="CO98" s="106" t="str">
        <f t="shared" si="109"/>
        <v/>
      </c>
      <c r="CP98" s="107">
        <f t="shared" si="110"/>
        <v>0</v>
      </c>
      <c r="CQ98" s="107" t="str">
        <f t="shared" si="111"/>
        <v/>
      </c>
      <c r="CR98" s="107" t="str">
        <f t="shared" si="112"/>
        <v/>
      </c>
      <c r="CS98" s="92" t="str">
        <f t="shared" si="113"/>
        <v/>
      </c>
      <c r="CT98" s="105" t="str">
        <f>IF(OR($B98=0,$B98=""),"",IF(AND($E$3="Nursery"),'Marks Entry Nursery'!AR97,IF(AND($E$3="LKG"),'Marks Entry LKG'!AR97,IF(AND($E$3="UKG"),'Marks Entry UKG'!AR97,""))))</f>
        <v/>
      </c>
      <c r="CU98" s="105" t="str">
        <f>IF(OR($B98=0,$B98=""),"",IF(AND($E$3="Nursery"),'Marks Entry Nursery'!AS97,IF(AND($E$3="LKG"),'Marks Entry LKG'!AS97,IF(AND($E$3="UKG"),'Marks Entry UKG'!AS97,""))))</f>
        <v/>
      </c>
      <c r="CV98" s="106" t="str">
        <f t="shared" si="114"/>
        <v/>
      </c>
      <c r="CW98" s="107">
        <f t="shared" si="115"/>
        <v>0</v>
      </c>
      <c r="CX98" s="107" t="str">
        <f t="shared" si="116"/>
        <v/>
      </c>
      <c r="CY98" s="107" t="str">
        <f t="shared" si="117"/>
        <v/>
      </c>
      <c r="CZ98" s="92" t="str">
        <f t="shared" si="118"/>
        <v/>
      </c>
      <c r="DA98" s="105" t="str">
        <f>IF(OR($B98=0,$B98=""),"",IF(AND($E$3="Nursery"),'Marks Entry Nursery'!AT97,IF(AND($E$3="LKG"),'Marks Entry LKG'!AT97,IF(AND($E$3="UKG"),'Marks Entry UKG'!AT97,""))))</f>
        <v/>
      </c>
      <c r="DB98" s="105" t="str">
        <f>IF(OR($B98=0,$B98=""),"",IF(AND($E$3="Nursery"),'Marks Entry Nursery'!AU97,IF(AND($E$3="LKG"),'Marks Entry LKG'!AU97,IF(AND($E$3="UKG"),'Marks Entry UKG'!AU97,""))))</f>
        <v/>
      </c>
      <c r="DC98" s="356" t="str">
        <f t="shared" si="119"/>
        <v/>
      </c>
      <c r="DD98" s="93" t="str">
        <f t="shared" si="120"/>
        <v/>
      </c>
      <c r="DE98" s="105" t="str">
        <f>IF(OR($B98=0,$B98=""),"",IF(AND($E$3="Nursery"),'Marks Entry Nursery'!AV97,IF(AND($E$3="LKG"),'Marks Entry LKG'!AV97,IF(AND($E$3="UKG"),'Marks Entry UKG'!AV97,""))))</f>
        <v/>
      </c>
      <c r="DF98" s="105" t="str">
        <f>IF(OR($B98=0,$B98=""),"",IF(AND($E$3="Nursery"),'Marks Entry Nursery'!AW97,IF(AND($E$3="LKG"),'Marks Entry LKG'!AW97,IF(AND($E$3="UKG"),'Marks Entry UKG'!AW97,""))))</f>
        <v/>
      </c>
      <c r="DG98" s="356" t="str">
        <f t="shared" si="121"/>
        <v/>
      </c>
      <c r="DH98" s="93" t="str">
        <f t="shared" si="122"/>
        <v/>
      </c>
      <c r="DI98" s="63" t="str">
        <f t="shared" si="123"/>
        <v/>
      </c>
      <c r="DJ98" s="358" t="str">
        <f t="shared" si="124"/>
        <v/>
      </c>
      <c r="DK98" s="67" t="str">
        <f t="shared" si="125"/>
        <v/>
      </c>
      <c r="DL98" s="68" t="str">
        <f t="shared" si="126"/>
        <v/>
      </c>
      <c r="DM98" s="386" t="str">
        <f>IFERROR(IF(B98="NSO","NSO",IF(OR(D98="",G98="",F98="",B98="",DI98=0),"",IF('Master sheet'!$D$14="Hindi","कक्षोंन्नति","Promoted"))),"")</f>
        <v/>
      </c>
      <c r="DN98" s="42" t="str">
        <f>IF(OR(B98=0,B98=""),"",IF(AND($E$3="Nursery"),'Marks Entry Nursery'!AX97,IF(AND($E$3="LKG"),'Marks Entry LKG'!AX97,IF(AND($E$3="UKG"),'Marks Entry UKG'!AX97,""))))</f>
        <v/>
      </c>
      <c r="DO98" s="42" t="str">
        <f>IF(OR(B98=0,B98=""),"",IF(AND($E$3="Nursery"),'Marks Entry Nursery'!AY97,IF(AND($E$3="LKG"),'Marks Entry LKG'!AY97,IF(AND($E$3="UKG"),'Marks Entry UKG'!AY97,""))))</f>
        <v/>
      </c>
      <c r="DP98" s="213" t="str">
        <f t="shared" si="127"/>
        <v/>
      </c>
      <c r="DQ98" s="43"/>
      <c r="DX98" s="44">
        <f>IF(AND($E$3="Nursery"),'Marks Entry Nursery'!I97,IF(AND($E$3="LKG"),'Marks Entry LKG'!I97,IF(AND($E$3="UKG"),'Marks Entry UKG'!I97,"")))</f>
        <v>0</v>
      </c>
    </row>
    <row r="99" spans="1:128" ht="18.95" customHeight="1">
      <c r="A99" s="56">
        <v>92</v>
      </c>
      <c r="B99" s="260" t="str">
        <f>IF(OR(DX99=0,DX99=""),"",IF(AND($E$3="Nursery"),'Marks Entry Nursery'!I98,IF(AND($E$3="LKG"),'Marks Entry LKG'!I98,IF(AND($E$3="UKG"),'Marks Entry UKG'!I98,""))))</f>
        <v/>
      </c>
      <c r="C99" s="57" t="str">
        <f>IF(OR($B99=0,$B99=""),"",IF(AND($E$3="Nursery"),'Marks Entry Nursery'!B98,IF(AND($E$3="LKG"),'Marks Entry LKG'!B98,IF(AND($E$3="UKG"),'Marks Entry UKG'!B98,""))))</f>
        <v/>
      </c>
      <c r="D99" s="57" t="str">
        <f>IF(OR($B99=0,$B99=""),"",IF(AND($E$3="Nursery"),'Marks Entry Nursery'!C98,IF(AND($E$3="LKG"),'Marks Entry LKG'!C98,IF(AND($E$3="UKG"),'Marks Entry UKG'!C98,""))))</f>
        <v/>
      </c>
      <c r="E99" s="401" t="str">
        <f>IF(OR(B99=0,B99=""),"",IF(AND($E$3="Nursery"),'Marks Entry Nursery'!E98,IF(AND($E$3="LKG"),'Marks Entry LKG'!E98,IF(AND($E$3="UKG"),'Marks Entry UKG'!E98,""))))</f>
        <v/>
      </c>
      <c r="F99" s="259" t="str">
        <f>IF(OR(B99=0,B99=""),"",IF(AND($E$3="Nursery"),'Marks Entry Nursery'!D98,IF(AND($E$3="LKG"),'Marks Entry LKG'!D98,IF(AND($E$3="UKG"),'Marks Entry UKG'!D98,""))))</f>
        <v/>
      </c>
      <c r="G99" s="406" t="str">
        <f>IF(OR($B99=0,$B99=""),"",IF(AND($E$3="Nursery"),'Marks Entry Nursery'!F98,IF(AND($E$3="LKG"),'Marks Entry LKG'!F98,IF(AND($E$3="UKG"),'Marks Entry UKG'!F98,""))))</f>
        <v/>
      </c>
      <c r="H99" s="406" t="str">
        <f>IF(OR($B99=0,$B99=""),"",IF(AND($E$3="Nursery"),'Marks Entry Nursery'!G98,IF(AND($E$3="LKG"),'Marks Entry LKG'!G98,IF(AND($E$3="UKG"),'Marks Entry UKG'!G98,""))))</f>
        <v/>
      </c>
      <c r="I99" s="406" t="str">
        <f>IF(OR($B99=0,$B99=""),"",IF(AND($E$3="Nursery"),'Marks Entry Nursery'!H98,IF(AND($E$3="LKG"),'Marks Entry LKG'!H98,IF(AND($E$3="UKG"),'Marks Entry UKG'!H98,""))))</f>
        <v/>
      </c>
      <c r="J99" s="228" t="str">
        <f>IF(OR($B99=0,$B99=""),"",IF(AND($E$3="Nursery"),'Marks Entry Nursery'!J98,IF(AND($E$3="LKG"),'Marks Entry LKG'!J98,IF(AND($E$3="UKG"),'Marks Entry UKG'!J98,""))))</f>
        <v/>
      </c>
      <c r="K99" s="228" t="str">
        <f>IF(OR($B99=0,$B99=""),"",IF(AND($E$3="Nursery"),'Marks Entry Nursery'!K98,IF(AND($E$3="LKG"),'Marks Entry LKG'!K98,IF(AND($E$3="UKG"),'Marks Entry UKG'!K98,""))))</f>
        <v/>
      </c>
      <c r="L99" s="105"/>
      <c r="M99" s="105"/>
      <c r="N99" s="105"/>
      <c r="O99" s="51"/>
      <c r="P99" s="105" t="str">
        <f>IF(OR($B99=0,$B99=""),"",IF(AND($E$3="Nursery"),'Marks Entry Nursery'!O98,IF(AND($E$3="LKG"),'Marks Entry LKG'!O98,IF(AND($E$3="UKG"),'Marks Entry UKG'!O98,""))))</f>
        <v/>
      </c>
      <c r="Q99" s="105" t="str">
        <f>IF(OR($B99=0,$B99=""),"",IF(AND($E$3="Nursery"),'Marks Entry Nursery'!P98,IF(AND($E$3="LKG"),'Marks Entry LKG'!P98,IF(AND($E$3="UKG"),'Marks Entry UKG'!P98,""))))</f>
        <v/>
      </c>
      <c r="R99" s="54" t="str">
        <f t="shared" si="64"/>
        <v/>
      </c>
      <c r="S99" s="51">
        <f t="shared" si="65"/>
        <v>0</v>
      </c>
      <c r="T99" s="105" t="str">
        <f>IF(OR($B99=0,$B99=""),"",IF(AND($E$3="Nursery"),'Marks Entry Nursery'!Q98,IF(AND($E$3="LKG"),'Marks Entry LKG'!Q98,IF(AND($E$3="UKG"),'Marks Entry UKG'!Q98,""))))</f>
        <v/>
      </c>
      <c r="U99" s="105" t="str">
        <f>IF(OR($B99=0,$B99=""),"",IF(AND($E$3="Nursery"),'Marks Entry Nursery'!R98,IF(AND($E$3="LKG"),'Marks Entry LKG'!R98,IF(AND($E$3="UKG"),'Marks Entry UKG'!R98,""))))</f>
        <v/>
      </c>
      <c r="V99" s="55" t="str">
        <f t="shared" si="66"/>
        <v/>
      </c>
      <c r="W99" s="51" t="str">
        <f t="shared" si="67"/>
        <v/>
      </c>
      <c r="X99" s="89">
        <f t="shared" si="68"/>
        <v>0</v>
      </c>
      <c r="Y99" s="89" t="str">
        <f t="shared" si="69"/>
        <v/>
      </c>
      <c r="Z99" s="89" t="str">
        <f t="shared" si="70"/>
        <v/>
      </c>
      <c r="AA99" s="89" t="str">
        <f t="shared" si="71"/>
        <v/>
      </c>
      <c r="AB99" s="89" t="str">
        <f t="shared" si="72"/>
        <v/>
      </c>
      <c r="AC99" s="93" t="str">
        <f t="shared" si="73"/>
        <v/>
      </c>
      <c r="AD99" s="105"/>
      <c r="AE99" s="105"/>
      <c r="AF99" s="105"/>
      <c r="AG99" s="51"/>
      <c r="AH99" s="105" t="str">
        <f>IF(OR($B99=0,$B99=""),"",IF(AND($E$3="Nursery"),'Marks Entry Nursery'!V98,IF(AND($E$3="LKG"),'Marks Entry LKG'!V98,IF(AND($E$3="UKG"),'Marks Entry UKG'!V98,""))))</f>
        <v/>
      </c>
      <c r="AI99" s="105" t="str">
        <f>IF(OR($B99=0,$B99=""),"",IF(AND($E$3="Nursery"),'Marks Entry Nursery'!W98,IF(AND($E$3="LKG"),'Marks Entry LKG'!W98,IF(AND($E$3="UKG"),'Marks Entry UKG'!W98,""))))</f>
        <v/>
      </c>
      <c r="AJ99" s="54" t="str">
        <f t="shared" si="74"/>
        <v/>
      </c>
      <c r="AK99" s="51">
        <f t="shared" si="75"/>
        <v>0</v>
      </c>
      <c r="AL99" s="105" t="str">
        <f>IF(OR($B99=0,$B99=""),"",IF(AND($E$3="Nursery"),'Marks Entry Nursery'!X98,IF(AND($E$3="LKG"),'Marks Entry LKG'!X98,IF(AND($E$3="UKG"),'Marks Entry UKG'!X98,""))))</f>
        <v/>
      </c>
      <c r="AM99" s="105" t="str">
        <f>IF(OR($B99=0,$B99=""),"",IF(AND($E$3="Nursery"),'Marks Entry Nursery'!Y98,IF(AND($E$3="LKG"),'Marks Entry LKG'!Y98,IF(AND($E$3="UKG"),'Marks Entry UKG'!Y98,""))))</f>
        <v/>
      </c>
      <c r="AN99" s="55" t="str">
        <f t="shared" si="76"/>
        <v/>
      </c>
      <c r="AO99" s="51" t="str">
        <f t="shared" si="77"/>
        <v/>
      </c>
      <c r="AP99" s="89">
        <f t="shared" si="78"/>
        <v>0</v>
      </c>
      <c r="AQ99" s="89" t="str">
        <f t="shared" si="79"/>
        <v/>
      </c>
      <c r="AR99" s="89" t="str">
        <f t="shared" si="80"/>
        <v/>
      </c>
      <c r="AS99" s="89" t="str">
        <f t="shared" si="81"/>
        <v/>
      </c>
      <c r="AT99" s="89" t="str">
        <f t="shared" si="82"/>
        <v/>
      </c>
      <c r="AU99" s="93" t="str">
        <f t="shared" si="83"/>
        <v/>
      </c>
      <c r="AV99" s="105"/>
      <c r="AW99" s="105"/>
      <c r="AX99" s="105"/>
      <c r="AY99" s="51"/>
      <c r="AZ99" s="105" t="str">
        <f>IF(OR($B99=0,$B99=""),"",IF(AND($E$3="Nursery"),'Marks Entry Nursery'!AC98,IF(AND($E$3="LKG"),'Marks Entry LKG'!AC98,IF(AND($E$3="UKG"),'Marks Entry UKG'!AC98,""))))</f>
        <v/>
      </c>
      <c r="BA99" s="105" t="str">
        <f>IF(OR($B99=0,$B99=""),"",IF(AND($E$3="Nursery"),'Marks Entry Nursery'!AD98,IF(AND($E$3="LKG"),'Marks Entry LKG'!AD98,IF(AND($E$3="UKG"),'Marks Entry UKG'!AD98,""))))</f>
        <v/>
      </c>
      <c r="BB99" s="54" t="str">
        <f t="shared" si="84"/>
        <v/>
      </c>
      <c r="BC99" s="51">
        <f t="shared" si="85"/>
        <v>0</v>
      </c>
      <c r="BD99" s="105" t="str">
        <f>IF(OR($B99=0,$B99=""),"",IF(AND($E$3="Nursery"),'Marks Entry Nursery'!AE98,IF(AND($E$3="LKG"),'Marks Entry LKG'!AE98,IF(AND($E$3="UKG"),'Marks Entry UKG'!AE98,""))))</f>
        <v/>
      </c>
      <c r="BE99" s="105" t="str">
        <f>IF(OR($B99=0,$B99=""),"",IF(AND($E$3="Nursery"),'Marks Entry Nursery'!AF98,IF(AND($E$3="LKG"),'Marks Entry LKG'!AF98,IF(AND($E$3="UKG"),'Marks Entry UKG'!AF98,""))))</f>
        <v/>
      </c>
      <c r="BF99" s="55" t="str">
        <f t="shared" si="86"/>
        <v/>
      </c>
      <c r="BG99" s="51" t="str">
        <f t="shared" si="87"/>
        <v/>
      </c>
      <c r="BH99" s="89">
        <f t="shared" si="88"/>
        <v>0</v>
      </c>
      <c r="BI99" s="89" t="str">
        <f t="shared" si="89"/>
        <v/>
      </c>
      <c r="BJ99" s="89" t="str">
        <f t="shared" si="90"/>
        <v/>
      </c>
      <c r="BK99" s="89" t="str">
        <f t="shared" si="91"/>
        <v/>
      </c>
      <c r="BL99" s="89" t="str">
        <f t="shared" si="92"/>
        <v/>
      </c>
      <c r="BM99" s="93" t="str">
        <f t="shared" si="93"/>
        <v/>
      </c>
      <c r="BN99" s="105"/>
      <c r="BO99" s="105"/>
      <c r="BP99" s="105"/>
      <c r="BQ99" s="51"/>
      <c r="BR99" s="105" t="str">
        <f>IF(OR($B99=0,$B99=""),"",IF(AND($E$3="Nursery"),'Marks Entry Nursery'!AJ98,IF(AND($E$3="LKG"),'Marks Entry LKG'!AJ98,IF(AND($E$3="UKG"),'Marks Entry UKG'!AJ98,""))))</f>
        <v/>
      </c>
      <c r="BS99" s="105" t="str">
        <f>IF(OR($B99=0,$B99=""),"",IF(AND($E$3="Nursery"),'Marks Entry Nursery'!AK98,IF(AND($E$3="LKG"),'Marks Entry LKG'!AK98,IF(AND($E$3="UKG"),'Marks Entry UKG'!AK98,""))))</f>
        <v/>
      </c>
      <c r="BT99" s="54" t="str">
        <f t="shared" si="94"/>
        <v/>
      </c>
      <c r="BU99" s="51">
        <f t="shared" si="95"/>
        <v>0</v>
      </c>
      <c r="BV99" s="105" t="str">
        <f>IF(OR($B99=0,$B99=""),"",IF(AND($E$3="Nursery"),'Marks Entry Nursery'!AL98,IF(AND($E$3="LKG"),'Marks Entry LKG'!AL98,IF(AND($E$3="UKG"),'Marks Entry UKG'!AL98,""))))</f>
        <v/>
      </c>
      <c r="BW99" s="105" t="str">
        <f>IF(OR($B99=0,$B99=""),"",IF(AND($E$3="Nursery"),'Marks Entry Nursery'!AM98,IF(AND($E$3="LKG"),'Marks Entry LKG'!AM98,IF(AND($E$3="UKG"),'Marks Entry UKG'!AM98,""))))</f>
        <v/>
      </c>
      <c r="BX99" s="55" t="str">
        <f t="shared" si="96"/>
        <v/>
      </c>
      <c r="BY99" s="51" t="str">
        <f t="shared" si="97"/>
        <v/>
      </c>
      <c r="BZ99" s="89">
        <f t="shared" si="98"/>
        <v>0</v>
      </c>
      <c r="CA99" s="89" t="str">
        <f t="shared" si="99"/>
        <v/>
      </c>
      <c r="CB99" s="89" t="str">
        <f t="shared" si="100"/>
        <v/>
      </c>
      <c r="CC99" s="89" t="str">
        <f t="shared" si="101"/>
        <v/>
      </c>
      <c r="CD99" s="89" t="str">
        <f t="shared" si="102"/>
        <v/>
      </c>
      <c r="CE99" s="93" t="str">
        <f t="shared" si="103"/>
        <v/>
      </c>
      <c r="CF99" s="105" t="str">
        <f>IF(OR($B99=0,$B99=""),"",IF(AND($E$3="Nursery"),'Marks Entry Nursery'!AN98,IF(AND($E$3="LKG"),'Marks Entry LKG'!AN98,IF(AND($E$3="UKG"),'Marks Entry UKG'!AN98,""))))</f>
        <v/>
      </c>
      <c r="CG99" s="105" t="str">
        <f>IF(OR($B99=0,$B99=""),"",IF(AND($E$3="Nursery"),'Marks Entry Nursery'!AO98,IF(AND($E$3="LKG"),'Marks Entry LKG'!AO98,IF(AND($E$3="UKG"),'Marks Entry UKG'!AO98,""))))</f>
        <v/>
      </c>
      <c r="CH99" s="106" t="str">
        <f t="shared" si="104"/>
        <v/>
      </c>
      <c r="CI99" s="107">
        <f t="shared" si="105"/>
        <v>0</v>
      </c>
      <c r="CJ99" s="107" t="str">
        <f t="shared" si="106"/>
        <v/>
      </c>
      <c r="CK99" s="107" t="str">
        <f t="shared" si="107"/>
        <v/>
      </c>
      <c r="CL99" s="92" t="str">
        <f t="shared" si="108"/>
        <v/>
      </c>
      <c r="CM99" s="105" t="str">
        <f>IF(OR($B99=0,$B99=""),"",IF(AND($E$3="Nursery"),'Marks Entry Nursery'!AP98,IF(AND($E$3="LKG"),'Marks Entry LKG'!AP98,IF(AND($E$3="UKG"),'Marks Entry UKG'!AP98,""))))</f>
        <v/>
      </c>
      <c r="CN99" s="105" t="str">
        <f>IF(OR($B99=0,$B99=""),"",IF(AND($E$3="Nursery"),'Marks Entry Nursery'!AQ98,IF(AND($E$3="LKG"),'Marks Entry LKG'!AQ98,IF(AND($E$3="UKG"),'Marks Entry UKG'!AQ98,""))))</f>
        <v/>
      </c>
      <c r="CO99" s="106" t="str">
        <f t="shared" si="109"/>
        <v/>
      </c>
      <c r="CP99" s="107">
        <f t="shared" si="110"/>
        <v>0</v>
      </c>
      <c r="CQ99" s="107" t="str">
        <f t="shared" si="111"/>
        <v/>
      </c>
      <c r="CR99" s="107" t="str">
        <f t="shared" si="112"/>
        <v/>
      </c>
      <c r="CS99" s="92" t="str">
        <f t="shared" si="113"/>
        <v/>
      </c>
      <c r="CT99" s="105" t="str">
        <f>IF(OR($B99=0,$B99=""),"",IF(AND($E$3="Nursery"),'Marks Entry Nursery'!AR98,IF(AND($E$3="LKG"),'Marks Entry LKG'!AR98,IF(AND($E$3="UKG"),'Marks Entry UKG'!AR98,""))))</f>
        <v/>
      </c>
      <c r="CU99" s="105" t="str">
        <f>IF(OR($B99=0,$B99=""),"",IF(AND($E$3="Nursery"),'Marks Entry Nursery'!AS98,IF(AND($E$3="LKG"),'Marks Entry LKG'!AS98,IF(AND($E$3="UKG"),'Marks Entry UKG'!AS98,""))))</f>
        <v/>
      </c>
      <c r="CV99" s="106" t="str">
        <f t="shared" si="114"/>
        <v/>
      </c>
      <c r="CW99" s="107">
        <f t="shared" si="115"/>
        <v>0</v>
      </c>
      <c r="CX99" s="107" t="str">
        <f t="shared" si="116"/>
        <v/>
      </c>
      <c r="CY99" s="107" t="str">
        <f t="shared" si="117"/>
        <v/>
      </c>
      <c r="CZ99" s="92" t="str">
        <f t="shared" si="118"/>
        <v/>
      </c>
      <c r="DA99" s="105" t="str">
        <f>IF(OR($B99=0,$B99=""),"",IF(AND($E$3="Nursery"),'Marks Entry Nursery'!AT98,IF(AND($E$3="LKG"),'Marks Entry LKG'!AT98,IF(AND($E$3="UKG"),'Marks Entry UKG'!AT98,""))))</f>
        <v/>
      </c>
      <c r="DB99" s="105" t="str">
        <f>IF(OR($B99=0,$B99=""),"",IF(AND($E$3="Nursery"),'Marks Entry Nursery'!AU98,IF(AND($E$3="LKG"),'Marks Entry LKG'!AU98,IF(AND($E$3="UKG"),'Marks Entry UKG'!AU98,""))))</f>
        <v/>
      </c>
      <c r="DC99" s="356" t="str">
        <f t="shared" si="119"/>
        <v/>
      </c>
      <c r="DD99" s="93" t="str">
        <f t="shared" si="120"/>
        <v/>
      </c>
      <c r="DE99" s="105" t="str">
        <f>IF(OR($B99=0,$B99=""),"",IF(AND($E$3="Nursery"),'Marks Entry Nursery'!AV98,IF(AND($E$3="LKG"),'Marks Entry LKG'!AV98,IF(AND($E$3="UKG"),'Marks Entry UKG'!AV98,""))))</f>
        <v/>
      </c>
      <c r="DF99" s="105" t="str">
        <f>IF(OR($B99=0,$B99=""),"",IF(AND($E$3="Nursery"),'Marks Entry Nursery'!AW98,IF(AND($E$3="LKG"),'Marks Entry LKG'!AW98,IF(AND($E$3="UKG"),'Marks Entry UKG'!AW98,""))))</f>
        <v/>
      </c>
      <c r="DG99" s="356" t="str">
        <f t="shared" si="121"/>
        <v/>
      </c>
      <c r="DH99" s="93" t="str">
        <f t="shared" si="122"/>
        <v/>
      </c>
      <c r="DI99" s="63" t="str">
        <f t="shared" si="123"/>
        <v/>
      </c>
      <c r="DJ99" s="358" t="str">
        <f t="shared" si="124"/>
        <v/>
      </c>
      <c r="DK99" s="67" t="str">
        <f t="shared" si="125"/>
        <v/>
      </c>
      <c r="DL99" s="68" t="str">
        <f t="shared" si="126"/>
        <v/>
      </c>
      <c r="DM99" s="386" t="str">
        <f>IFERROR(IF(B99="NSO","NSO",IF(OR(D99="",G99="",F99="",B99="",DI99=0),"",IF('Master sheet'!$D$14="Hindi","कक्षोंन्नति","Promoted"))),"")</f>
        <v/>
      </c>
      <c r="DN99" s="42" t="str">
        <f>IF(OR(B99=0,B99=""),"",IF(AND($E$3="Nursery"),'Marks Entry Nursery'!AX98,IF(AND($E$3="LKG"),'Marks Entry LKG'!AX98,IF(AND($E$3="UKG"),'Marks Entry UKG'!AX98,""))))</f>
        <v/>
      </c>
      <c r="DO99" s="42" t="str">
        <f>IF(OR(B99=0,B99=""),"",IF(AND($E$3="Nursery"),'Marks Entry Nursery'!AY98,IF(AND($E$3="LKG"),'Marks Entry LKG'!AY98,IF(AND($E$3="UKG"),'Marks Entry UKG'!AY98,""))))</f>
        <v/>
      </c>
      <c r="DP99" s="213" t="str">
        <f t="shared" si="127"/>
        <v/>
      </c>
      <c r="DQ99" s="43"/>
      <c r="DX99" s="44">
        <f>IF(AND($E$3="Nursery"),'Marks Entry Nursery'!I98,IF(AND($E$3="LKG"),'Marks Entry LKG'!I98,IF(AND($E$3="UKG"),'Marks Entry UKG'!I98,"")))</f>
        <v>0</v>
      </c>
    </row>
    <row r="100" spans="1:128" ht="18.95" customHeight="1">
      <c r="A100" s="56">
        <v>93</v>
      </c>
      <c r="B100" s="260" t="str">
        <f>IF(OR(DX100=0,DX100=""),"",IF(AND($E$3="Nursery"),'Marks Entry Nursery'!I99,IF(AND($E$3="LKG"),'Marks Entry LKG'!I99,IF(AND($E$3="UKG"),'Marks Entry UKG'!I99,""))))</f>
        <v/>
      </c>
      <c r="C100" s="57" t="str">
        <f>IF(OR($B100=0,$B100=""),"",IF(AND($E$3="Nursery"),'Marks Entry Nursery'!B99,IF(AND($E$3="LKG"),'Marks Entry LKG'!B99,IF(AND($E$3="UKG"),'Marks Entry UKG'!B99,""))))</f>
        <v/>
      </c>
      <c r="D100" s="57" t="str">
        <f>IF(OR($B100=0,$B100=""),"",IF(AND($E$3="Nursery"),'Marks Entry Nursery'!C99,IF(AND($E$3="LKG"),'Marks Entry LKG'!C99,IF(AND($E$3="UKG"),'Marks Entry UKG'!C99,""))))</f>
        <v/>
      </c>
      <c r="E100" s="401" t="str">
        <f>IF(OR(B100=0,B100=""),"",IF(AND($E$3="Nursery"),'Marks Entry Nursery'!E99,IF(AND($E$3="LKG"),'Marks Entry LKG'!E99,IF(AND($E$3="UKG"),'Marks Entry UKG'!E99,""))))</f>
        <v/>
      </c>
      <c r="F100" s="259" t="str">
        <f>IF(OR(B100=0,B100=""),"",IF(AND($E$3="Nursery"),'Marks Entry Nursery'!D99,IF(AND($E$3="LKG"),'Marks Entry LKG'!D99,IF(AND($E$3="UKG"),'Marks Entry UKG'!D99,""))))</f>
        <v/>
      </c>
      <c r="G100" s="406" t="str">
        <f>IF(OR($B100=0,$B100=""),"",IF(AND($E$3="Nursery"),'Marks Entry Nursery'!F99,IF(AND($E$3="LKG"),'Marks Entry LKG'!F99,IF(AND($E$3="UKG"),'Marks Entry UKG'!F99,""))))</f>
        <v/>
      </c>
      <c r="H100" s="406" t="str">
        <f>IF(OR($B100=0,$B100=""),"",IF(AND($E$3="Nursery"),'Marks Entry Nursery'!G99,IF(AND($E$3="LKG"),'Marks Entry LKG'!G99,IF(AND($E$3="UKG"),'Marks Entry UKG'!G99,""))))</f>
        <v/>
      </c>
      <c r="I100" s="406" t="str">
        <f>IF(OR($B100=0,$B100=""),"",IF(AND($E$3="Nursery"),'Marks Entry Nursery'!H99,IF(AND($E$3="LKG"),'Marks Entry LKG'!H99,IF(AND($E$3="UKG"),'Marks Entry UKG'!H99,""))))</f>
        <v/>
      </c>
      <c r="J100" s="228" t="str">
        <f>IF(OR($B100=0,$B100=""),"",IF(AND($E$3="Nursery"),'Marks Entry Nursery'!J99,IF(AND($E$3="LKG"),'Marks Entry LKG'!J99,IF(AND($E$3="UKG"),'Marks Entry UKG'!J99,""))))</f>
        <v/>
      </c>
      <c r="K100" s="228" t="str">
        <f>IF(OR($B100=0,$B100=""),"",IF(AND($E$3="Nursery"),'Marks Entry Nursery'!K99,IF(AND($E$3="LKG"),'Marks Entry LKG'!K99,IF(AND($E$3="UKG"),'Marks Entry UKG'!K99,""))))</f>
        <v/>
      </c>
      <c r="L100" s="105"/>
      <c r="M100" s="105"/>
      <c r="N100" s="105"/>
      <c r="O100" s="51"/>
      <c r="P100" s="105" t="str">
        <f>IF(OR($B100=0,$B100=""),"",IF(AND($E$3="Nursery"),'Marks Entry Nursery'!O99,IF(AND($E$3="LKG"),'Marks Entry LKG'!O99,IF(AND($E$3="UKG"),'Marks Entry UKG'!O99,""))))</f>
        <v/>
      </c>
      <c r="Q100" s="105" t="str">
        <f>IF(OR($B100=0,$B100=""),"",IF(AND($E$3="Nursery"),'Marks Entry Nursery'!P99,IF(AND($E$3="LKG"),'Marks Entry LKG'!P99,IF(AND($E$3="UKG"),'Marks Entry UKG'!P99,""))))</f>
        <v/>
      </c>
      <c r="R100" s="54" t="str">
        <f t="shared" si="64"/>
        <v/>
      </c>
      <c r="S100" s="51">
        <f t="shared" si="65"/>
        <v>0</v>
      </c>
      <c r="T100" s="105" t="str">
        <f>IF(OR($B100=0,$B100=""),"",IF(AND($E$3="Nursery"),'Marks Entry Nursery'!Q99,IF(AND($E$3="LKG"),'Marks Entry LKG'!Q99,IF(AND($E$3="UKG"),'Marks Entry UKG'!Q99,""))))</f>
        <v/>
      </c>
      <c r="U100" s="105" t="str">
        <f>IF(OR($B100=0,$B100=""),"",IF(AND($E$3="Nursery"),'Marks Entry Nursery'!R99,IF(AND($E$3="LKG"),'Marks Entry LKG'!R99,IF(AND($E$3="UKG"),'Marks Entry UKG'!R99,""))))</f>
        <v/>
      </c>
      <c r="V100" s="55" t="str">
        <f t="shared" si="66"/>
        <v/>
      </c>
      <c r="W100" s="51" t="str">
        <f t="shared" si="67"/>
        <v/>
      </c>
      <c r="X100" s="89">
        <f t="shared" si="68"/>
        <v>0</v>
      </c>
      <c r="Y100" s="89" t="str">
        <f t="shared" si="69"/>
        <v/>
      </c>
      <c r="Z100" s="89" t="str">
        <f t="shared" si="70"/>
        <v/>
      </c>
      <c r="AA100" s="89" t="str">
        <f t="shared" si="71"/>
        <v/>
      </c>
      <c r="AB100" s="89" t="str">
        <f t="shared" si="72"/>
        <v/>
      </c>
      <c r="AC100" s="93" t="str">
        <f t="shared" si="73"/>
        <v/>
      </c>
      <c r="AD100" s="105"/>
      <c r="AE100" s="105"/>
      <c r="AF100" s="105"/>
      <c r="AG100" s="51"/>
      <c r="AH100" s="105" t="str">
        <f>IF(OR($B100=0,$B100=""),"",IF(AND($E$3="Nursery"),'Marks Entry Nursery'!V99,IF(AND($E$3="LKG"),'Marks Entry LKG'!V99,IF(AND($E$3="UKG"),'Marks Entry UKG'!V99,""))))</f>
        <v/>
      </c>
      <c r="AI100" s="105" t="str">
        <f>IF(OR($B100=0,$B100=""),"",IF(AND($E$3="Nursery"),'Marks Entry Nursery'!W99,IF(AND($E$3="LKG"),'Marks Entry LKG'!W99,IF(AND($E$3="UKG"),'Marks Entry UKG'!W99,""))))</f>
        <v/>
      </c>
      <c r="AJ100" s="54" t="str">
        <f t="shared" si="74"/>
        <v/>
      </c>
      <c r="AK100" s="51">
        <f t="shared" si="75"/>
        <v>0</v>
      </c>
      <c r="AL100" s="105" t="str">
        <f>IF(OR($B100=0,$B100=""),"",IF(AND($E$3="Nursery"),'Marks Entry Nursery'!X99,IF(AND($E$3="LKG"),'Marks Entry LKG'!X99,IF(AND($E$3="UKG"),'Marks Entry UKG'!X99,""))))</f>
        <v/>
      </c>
      <c r="AM100" s="105" t="str">
        <f>IF(OR($B100=0,$B100=""),"",IF(AND($E$3="Nursery"),'Marks Entry Nursery'!Y99,IF(AND($E$3="LKG"),'Marks Entry LKG'!Y99,IF(AND($E$3="UKG"),'Marks Entry UKG'!Y99,""))))</f>
        <v/>
      </c>
      <c r="AN100" s="55" t="str">
        <f t="shared" si="76"/>
        <v/>
      </c>
      <c r="AO100" s="51" t="str">
        <f t="shared" si="77"/>
        <v/>
      </c>
      <c r="AP100" s="89">
        <f t="shared" si="78"/>
        <v>0</v>
      </c>
      <c r="AQ100" s="89" t="str">
        <f t="shared" si="79"/>
        <v/>
      </c>
      <c r="AR100" s="89" t="str">
        <f t="shared" si="80"/>
        <v/>
      </c>
      <c r="AS100" s="89" t="str">
        <f t="shared" si="81"/>
        <v/>
      </c>
      <c r="AT100" s="89" t="str">
        <f t="shared" si="82"/>
        <v/>
      </c>
      <c r="AU100" s="93" t="str">
        <f t="shared" si="83"/>
        <v/>
      </c>
      <c r="AV100" s="105"/>
      <c r="AW100" s="105"/>
      <c r="AX100" s="105"/>
      <c r="AY100" s="51"/>
      <c r="AZ100" s="105" t="str">
        <f>IF(OR($B100=0,$B100=""),"",IF(AND($E$3="Nursery"),'Marks Entry Nursery'!AC99,IF(AND($E$3="LKG"),'Marks Entry LKG'!AC99,IF(AND($E$3="UKG"),'Marks Entry UKG'!AC99,""))))</f>
        <v/>
      </c>
      <c r="BA100" s="105" t="str">
        <f>IF(OR($B100=0,$B100=""),"",IF(AND($E$3="Nursery"),'Marks Entry Nursery'!AD99,IF(AND($E$3="LKG"),'Marks Entry LKG'!AD99,IF(AND($E$3="UKG"),'Marks Entry UKG'!AD99,""))))</f>
        <v/>
      </c>
      <c r="BB100" s="54" t="str">
        <f t="shared" si="84"/>
        <v/>
      </c>
      <c r="BC100" s="51">
        <f t="shared" si="85"/>
        <v>0</v>
      </c>
      <c r="BD100" s="105" t="str">
        <f>IF(OR($B100=0,$B100=""),"",IF(AND($E$3="Nursery"),'Marks Entry Nursery'!AE99,IF(AND($E$3="LKG"),'Marks Entry LKG'!AE99,IF(AND($E$3="UKG"),'Marks Entry UKG'!AE99,""))))</f>
        <v/>
      </c>
      <c r="BE100" s="105" t="str">
        <f>IF(OR($B100=0,$B100=""),"",IF(AND($E$3="Nursery"),'Marks Entry Nursery'!AF99,IF(AND($E$3="LKG"),'Marks Entry LKG'!AF99,IF(AND($E$3="UKG"),'Marks Entry UKG'!AF99,""))))</f>
        <v/>
      </c>
      <c r="BF100" s="55" t="str">
        <f t="shared" si="86"/>
        <v/>
      </c>
      <c r="BG100" s="51" t="str">
        <f t="shared" si="87"/>
        <v/>
      </c>
      <c r="BH100" s="89">
        <f t="shared" si="88"/>
        <v>0</v>
      </c>
      <c r="BI100" s="89" t="str">
        <f t="shared" si="89"/>
        <v/>
      </c>
      <c r="BJ100" s="89" t="str">
        <f t="shared" si="90"/>
        <v/>
      </c>
      <c r="BK100" s="89" t="str">
        <f t="shared" si="91"/>
        <v/>
      </c>
      <c r="BL100" s="89" t="str">
        <f t="shared" si="92"/>
        <v/>
      </c>
      <c r="BM100" s="93" t="str">
        <f t="shared" si="93"/>
        <v/>
      </c>
      <c r="BN100" s="105"/>
      <c r="BO100" s="105"/>
      <c r="BP100" s="105"/>
      <c r="BQ100" s="51"/>
      <c r="BR100" s="105" t="str">
        <f>IF(OR($B100=0,$B100=""),"",IF(AND($E$3="Nursery"),'Marks Entry Nursery'!AJ99,IF(AND($E$3="LKG"),'Marks Entry LKG'!AJ99,IF(AND($E$3="UKG"),'Marks Entry UKG'!AJ99,""))))</f>
        <v/>
      </c>
      <c r="BS100" s="105" t="str">
        <f>IF(OR($B100=0,$B100=""),"",IF(AND($E$3="Nursery"),'Marks Entry Nursery'!AK99,IF(AND($E$3="LKG"),'Marks Entry LKG'!AK99,IF(AND($E$3="UKG"),'Marks Entry UKG'!AK99,""))))</f>
        <v/>
      </c>
      <c r="BT100" s="54" t="str">
        <f t="shared" si="94"/>
        <v/>
      </c>
      <c r="BU100" s="51">
        <f t="shared" si="95"/>
        <v>0</v>
      </c>
      <c r="BV100" s="105" t="str">
        <f>IF(OR($B100=0,$B100=""),"",IF(AND($E$3="Nursery"),'Marks Entry Nursery'!AL99,IF(AND($E$3="LKG"),'Marks Entry LKG'!AL99,IF(AND($E$3="UKG"),'Marks Entry UKG'!AL99,""))))</f>
        <v/>
      </c>
      <c r="BW100" s="105" t="str">
        <f>IF(OR($B100=0,$B100=""),"",IF(AND($E$3="Nursery"),'Marks Entry Nursery'!AM99,IF(AND($E$3="LKG"),'Marks Entry LKG'!AM99,IF(AND($E$3="UKG"),'Marks Entry UKG'!AM99,""))))</f>
        <v/>
      </c>
      <c r="BX100" s="55" t="str">
        <f t="shared" si="96"/>
        <v/>
      </c>
      <c r="BY100" s="51" t="str">
        <f t="shared" si="97"/>
        <v/>
      </c>
      <c r="BZ100" s="89">
        <f t="shared" si="98"/>
        <v>0</v>
      </c>
      <c r="CA100" s="89" t="str">
        <f t="shared" si="99"/>
        <v/>
      </c>
      <c r="CB100" s="89" t="str">
        <f t="shared" si="100"/>
        <v/>
      </c>
      <c r="CC100" s="89" t="str">
        <f t="shared" si="101"/>
        <v/>
      </c>
      <c r="CD100" s="89" t="str">
        <f t="shared" si="102"/>
        <v/>
      </c>
      <c r="CE100" s="93" t="str">
        <f t="shared" si="103"/>
        <v/>
      </c>
      <c r="CF100" s="105" t="str">
        <f>IF(OR($B100=0,$B100=""),"",IF(AND($E$3="Nursery"),'Marks Entry Nursery'!AN99,IF(AND($E$3="LKG"),'Marks Entry LKG'!AN99,IF(AND($E$3="UKG"),'Marks Entry UKG'!AN99,""))))</f>
        <v/>
      </c>
      <c r="CG100" s="105" t="str">
        <f>IF(OR($B100=0,$B100=""),"",IF(AND($E$3="Nursery"),'Marks Entry Nursery'!AO99,IF(AND($E$3="LKG"),'Marks Entry LKG'!AO99,IF(AND($E$3="UKG"),'Marks Entry UKG'!AO99,""))))</f>
        <v/>
      </c>
      <c r="CH100" s="106" t="str">
        <f t="shared" si="104"/>
        <v/>
      </c>
      <c r="CI100" s="107">
        <f t="shared" si="105"/>
        <v>0</v>
      </c>
      <c r="CJ100" s="107" t="str">
        <f t="shared" si="106"/>
        <v/>
      </c>
      <c r="CK100" s="107" t="str">
        <f t="shared" si="107"/>
        <v/>
      </c>
      <c r="CL100" s="92" t="str">
        <f t="shared" si="108"/>
        <v/>
      </c>
      <c r="CM100" s="105" t="str">
        <f>IF(OR($B100=0,$B100=""),"",IF(AND($E$3="Nursery"),'Marks Entry Nursery'!AP99,IF(AND($E$3="LKG"),'Marks Entry LKG'!AP99,IF(AND($E$3="UKG"),'Marks Entry UKG'!AP99,""))))</f>
        <v/>
      </c>
      <c r="CN100" s="105" t="str">
        <f>IF(OR($B100=0,$B100=""),"",IF(AND($E$3="Nursery"),'Marks Entry Nursery'!AQ99,IF(AND($E$3="LKG"),'Marks Entry LKG'!AQ99,IF(AND($E$3="UKG"),'Marks Entry UKG'!AQ99,""))))</f>
        <v/>
      </c>
      <c r="CO100" s="106" t="str">
        <f t="shared" si="109"/>
        <v/>
      </c>
      <c r="CP100" s="107">
        <f t="shared" si="110"/>
        <v>0</v>
      </c>
      <c r="CQ100" s="107" t="str">
        <f t="shared" si="111"/>
        <v/>
      </c>
      <c r="CR100" s="107" t="str">
        <f t="shared" si="112"/>
        <v/>
      </c>
      <c r="CS100" s="92" t="str">
        <f t="shared" si="113"/>
        <v/>
      </c>
      <c r="CT100" s="105" t="str">
        <f>IF(OR($B100=0,$B100=""),"",IF(AND($E$3="Nursery"),'Marks Entry Nursery'!AR99,IF(AND($E$3="LKG"),'Marks Entry LKG'!AR99,IF(AND($E$3="UKG"),'Marks Entry UKG'!AR99,""))))</f>
        <v/>
      </c>
      <c r="CU100" s="105" t="str">
        <f>IF(OR($B100=0,$B100=""),"",IF(AND($E$3="Nursery"),'Marks Entry Nursery'!AS99,IF(AND($E$3="LKG"),'Marks Entry LKG'!AS99,IF(AND($E$3="UKG"),'Marks Entry UKG'!AS99,""))))</f>
        <v/>
      </c>
      <c r="CV100" s="106" t="str">
        <f t="shared" si="114"/>
        <v/>
      </c>
      <c r="CW100" s="107">
        <f t="shared" si="115"/>
        <v>0</v>
      </c>
      <c r="CX100" s="107" t="str">
        <f t="shared" si="116"/>
        <v/>
      </c>
      <c r="CY100" s="107" t="str">
        <f t="shared" si="117"/>
        <v/>
      </c>
      <c r="CZ100" s="92" t="str">
        <f t="shared" si="118"/>
        <v/>
      </c>
      <c r="DA100" s="105" t="str">
        <f>IF(OR($B100=0,$B100=""),"",IF(AND($E$3="Nursery"),'Marks Entry Nursery'!AT99,IF(AND($E$3="LKG"),'Marks Entry LKG'!AT99,IF(AND($E$3="UKG"),'Marks Entry UKG'!AT99,""))))</f>
        <v/>
      </c>
      <c r="DB100" s="105" t="str">
        <f>IF(OR($B100=0,$B100=""),"",IF(AND($E$3="Nursery"),'Marks Entry Nursery'!AU99,IF(AND($E$3="LKG"),'Marks Entry LKG'!AU99,IF(AND($E$3="UKG"),'Marks Entry UKG'!AU99,""))))</f>
        <v/>
      </c>
      <c r="DC100" s="356" t="str">
        <f t="shared" si="119"/>
        <v/>
      </c>
      <c r="DD100" s="93" t="str">
        <f t="shared" si="120"/>
        <v/>
      </c>
      <c r="DE100" s="105" t="str">
        <f>IF(OR($B100=0,$B100=""),"",IF(AND($E$3="Nursery"),'Marks Entry Nursery'!AV99,IF(AND($E$3="LKG"),'Marks Entry LKG'!AV99,IF(AND($E$3="UKG"),'Marks Entry UKG'!AV99,""))))</f>
        <v/>
      </c>
      <c r="DF100" s="105" t="str">
        <f>IF(OR($B100=0,$B100=""),"",IF(AND($E$3="Nursery"),'Marks Entry Nursery'!AW99,IF(AND($E$3="LKG"),'Marks Entry LKG'!AW99,IF(AND($E$3="UKG"),'Marks Entry UKG'!AW99,""))))</f>
        <v/>
      </c>
      <c r="DG100" s="356" t="str">
        <f t="shared" si="121"/>
        <v/>
      </c>
      <c r="DH100" s="93" t="str">
        <f t="shared" si="122"/>
        <v/>
      </c>
      <c r="DI100" s="63" t="str">
        <f t="shared" si="123"/>
        <v/>
      </c>
      <c r="DJ100" s="358" t="str">
        <f t="shared" si="124"/>
        <v/>
      </c>
      <c r="DK100" s="67" t="str">
        <f t="shared" si="125"/>
        <v/>
      </c>
      <c r="DL100" s="68" t="str">
        <f t="shared" si="126"/>
        <v/>
      </c>
      <c r="DM100" s="386" t="str">
        <f>IFERROR(IF(B100="NSO","NSO",IF(OR(D100="",G100="",F100="",B100="",DI100=0),"",IF('Master sheet'!$D$14="Hindi","कक्षोंन्नति","Promoted"))),"")</f>
        <v/>
      </c>
      <c r="DN100" s="42" t="str">
        <f>IF(OR(B100=0,B100=""),"",IF(AND($E$3="Nursery"),'Marks Entry Nursery'!AX99,IF(AND($E$3="LKG"),'Marks Entry LKG'!AX99,IF(AND($E$3="UKG"),'Marks Entry UKG'!AX99,""))))</f>
        <v/>
      </c>
      <c r="DO100" s="42" t="str">
        <f>IF(OR(B100=0,B100=""),"",IF(AND($E$3="Nursery"),'Marks Entry Nursery'!AY99,IF(AND($E$3="LKG"),'Marks Entry LKG'!AY99,IF(AND($E$3="UKG"),'Marks Entry UKG'!AY99,""))))</f>
        <v/>
      </c>
      <c r="DP100" s="213" t="str">
        <f t="shared" si="127"/>
        <v/>
      </c>
      <c r="DQ100" s="43"/>
      <c r="DX100" s="44">
        <f>IF(AND($E$3="Nursery"),'Marks Entry Nursery'!I99,IF(AND($E$3="LKG"),'Marks Entry LKG'!I99,IF(AND($E$3="UKG"),'Marks Entry UKG'!I99,"")))</f>
        <v>0</v>
      </c>
    </row>
    <row r="101" spans="1:128" ht="18.95" customHeight="1">
      <c r="A101" s="56">
        <v>94</v>
      </c>
      <c r="B101" s="260" t="str">
        <f>IF(OR(DX101=0,DX101=""),"",IF(AND($E$3="Nursery"),'Marks Entry Nursery'!I100,IF(AND($E$3="LKG"),'Marks Entry LKG'!I100,IF(AND($E$3="UKG"),'Marks Entry UKG'!I100,""))))</f>
        <v/>
      </c>
      <c r="C101" s="57" t="str">
        <f>IF(OR($B101=0,$B101=""),"",IF(AND($E$3="Nursery"),'Marks Entry Nursery'!B100,IF(AND($E$3="LKG"),'Marks Entry LKG'!B100,IF(AND($E$3="UKG"),'Marks Entry UKG'!B100,""))))</f>
        <v/>
      </c>
      <c r="D101" s="57" t="str">
        <f>IF(OR($B101=0,$B101=""),"",IF(AND($E$3="Nursery"),'Marks Entry Nursery'!C100,IF(AND($E$3="LKG"),'Marks Entry LKG'!C100,IF(AND($E$3="UKG"),'Marks Entry UKG'!C100,""))))</f>
        <v/>
      </c>
      <c r="E101" s="401" t="str">
        <f>IF(OR(B101=0,B101=""),"",IF(AND($E$3="Nursery"),'Marks Entry Nursery'!E100,IF(AND($E$3="LKG"),'Marks Entry LKG'!E100,IF(AND($E$3="UKG"),'Marks Entry UKG'!E100,""))))</f>
        <v/>
      </c>
      <c r="F101" s="259" t="str">
        <f>IF(OR(B101=0,B101=""),"",IF(AND($E$3="Nursery"),'Marks Entry Nursery'!D100,IF(AND($E$3="LKG"),'Marks Entry LKG'!D100,IF(AND($E$3="UKG"),'Marks Entry UKG'!D100,""))))</f>
        <v/>
      </c>
      <c r="G101" s="406" t="str">
        <f>IF(OR($B101=0,$B101=""),"",IF(AND($E$3="Nursery"),'Marks Entry Nursery'!F100,IF(AND($E$3="LKG"),'Marks Entry LKG'!F100,IF(AND($E$3="UKG"),'Marks Entry UKG'!F100,""))))</f>
        <v/>
      </c>
      <c r="H101" s="406" t="str">
        <f>IF(OR($B101=0,$B101=""),"",IF(AND($E$3="Nursery"),'Marks Entry Nursery'!G100,IF(AND($E$3="LKG"),'Marks Entry LKG'!G100,IF(AND($E$3="UKG"),'Marks Entry UKG'!G100,""))))</f>
        <v/>
      </c>
      <c r="I101" s="406" t="str">
        <f>IF(OR($B101=0,$B101=""),"",IF(AND($E$3="Nursery"),'Marks Entry Nursery'!H100,IF(AND($E$3="LKG"),'Marks Entry LKG'!H100,IF(AND($E$3="UKG"),'Marks Entry UKG'!H100,""))))</f>
        <v/>
      </c>
      <c r="J101" s="228" t="str">
        <f>IF(OR($B101=0,$B101=""),"",IF(AND($E$3="Nursery"),'Marks Entry Nursery'!J100,IF(AND($E$3="LKG"),'Marks Entry LKG'!J100,IF(AND($E$3="UKG"),'Marks Entry UKG'!J100,""))))</f>
        <v/>
      </c>
      <c r="K101" s="228" t="str">
        <f>IF(OR($B101=0,$B101=""),"",IF(AND($E$3="Nursery"),'Marks Entry Nursery'!K100,IF(AND($E$3="LKG"),'Marks Entry LKG'!K100,IF(AND($E$3="UKG"),'Marks Entry UKG'!K100,""))))</f>
        <v/>
      </c>
      <c r="L101" s="105"/>
      <c r="M101" s="105"/>
      <c r="N101" s="105"/>
      <c r="O101" s="51"/>
      <c r="P101" s="105" t="str">
        <f>IF(OR($B101=0,$B101=""),"",IF(AND($E$3="Nursery"),'Marks Entry Nursery'!O100,IF(AND($E$3="LKG"),'Marks Entry LKG'!O100,IF(AND($E$3="UKG"),'Marks Entry UKG'!O100,""))))</f>
        <v/>
      </c>
      <c r="Q101" s="105" t="str">
        <f>IF(OR($B101=0,$B101=""),"",IF(AND($E$3="Nursery"),'Marks Entry Nursery'!P100,IF(AND($E$3="LKG"),'Marks Entry LKG'!P100,IF(AND($E$3="UKG"),'Marks Entry UKG'!P100,""))))</f>
        <v/>
      </c>
      <c r="R101" s="54" t="str">
        <f t="shared" si="64"/>
        <v/>
      </c>
      <c r="S101" s="51">
        <f t="shared" si="65"/>
        <v>0</v>
      </c>
      <c r="T101" s="105" t="str">
        <f>IF(OR($B101=0,$B101=""),"",IF(AND($E$3="Nursery"),'Marks Entry Nursery'!Q100,IF(AND($E$3="LKG"),'Marks Entry LKG'!Q100,IF(AND($E$3="UKG"),'Marks Entry UKG'!Q100,""))))</f>
        <v/>
      </c>
      <c r="U101" s="105" t="str">
        <f>IF(OR($B101=0,$B101=""),"",IF(AND($E$3="Nursery"),'Marks Entry Nursery'!R100,IF(AND($E$3="LKG"),'Marks Entry LKG'!R100,IF(AND($E$3="UKG"),'Marks Entry UKG'!R100,""))))</f>
        <v/>
      </c>
      <c r="V101" s="55" t="str">
        <f t="shared" si="66"/>
        <v/>
      </c>
      <c r="W101" s="51" t="str">
        <f t="shared" si="67"/>
        <v/>
      </c>
      <c r="X101" s="89">
        <f t="shared" si="68"/>
        <v>0</v>
      </c>
      <c r="Y101" s="89" t="str">
        <f t="shared" si="69"/>
        <v/>
      </c>
      <c r="Z101" s="89" t="str">
        <f t="shared" si="70"/>
        <v/>
      </c>
      <c r="AA101" s="89" t="str">
        <f t="shared" si="71"/>
        <v/>
      </c>
      <c r="AB101" s="89" t="str">
        <f t="shared" si="72"/>
        <v/>
      </c>
      <c r="AC101" s="93" t="str">
        <f t="shared" si="73"/>
        <v/>
      </c>
      <c r="AD101" s="105"/>
      <c r="AE101" s="105"/>
      <c r="AF101" s="105"/>
      <c r="AG101" s="51"/>
      <c r="AH101" s="105" t="str">
        <f>IF(OR($B101=0,$B101=""),"",IF(AND($E$3="Nursery"),'Marks Entry Nursery'!V100,IF(AND($E$3="LKG"),'Marks Entry LKG'!V100,IF(AND($E$3="UKG"),'Marks Entry UKG'!V100,""))))</f>
        <v/>
      </c>
      <c r="AI101" s="105" t="str">
        <f>IF(OR($B101=0,$B101=""),"",IF(AND($E$3="Nursery"),'Marks Entry Nursery'!W100,IF(AND($E$3="LKG"),'Marks Entry LKG'!W100,IF(AND($E$3="UKG"),'Marks Entry UKG'!W100,""))))</f>
        <v/>
      </c>
      <c r="AJ101" s="54" t="str">
        <f t="shared" si="74"/>
        <v/>
      </c>
      <c r="AK101" s="51">
        <f t="shared" si="75"/>
        <v>0</v>
      </c>
      <c r="AL101" s="105" t="str">
        <f>IF(OR($B101=0,$B101=""),"",IF(AND($E$3="Nursery"),'Marks Entry Nursery'!X100,IF(AND($E$3="LKG"),'Marks Entry LKG'!X100,IF(AND($E$3="UKG"),'Marks Entry UKG'!X100,""))))</f>
        <v/>
      </c>
      <c r="AM101" s="105" t="str">
        <f>IF(OR($B101=0,$B101=""),"",IF(AND($E$3="Nursery"),'Marks Entry Nursery'!Y100,IF(AND($E$3="LKG"),'Marks Entry LKG'!Y100,IF(AND($E$3="UKG"),'Marks Entry UKG'!Y100,""))))</f>
        <v/>
      </c>
      <c r="AN101" s="55" t="str">
        <f t="shared" si="76"/>
        <v/>
      </c>
      <c r="AO101" s="51" t="str">
        <f t="shared" si="77"/>
        <v/>
      </c>
      <c r="AP101" s="89">
        <f t="shared" si="78"/>
        <v>0</v>
      </c>
      <c r="AQ101" s="89" t="str">
        <f t="shared" si="79"/>
        <v/>
      </c>
      <c r="AR101" s="89" t="str">
        <f t="shared" si="80"/>
        <v/>
      </c>
      <c r="AS101" s="89" t="str">
        <f t="shared" si="81"/>
        <v/>
      </c>
      <c r="AT101" s="89" t="str">
        <f t="shared" si="82"/>
        <v/>
      </c>
      <c r="AU101" s="93" t="str">
        <f t="shared" si="83"/>
        <v/>
      </c>
      <c r="AV101" s="105"/>
      <c r="AW101" s="105"/>
      <c r="AX101" s="105"/>
      <c r="AY101" s="51"/>
      <c r="AZ101" s="105" t="str">
        <f>IF(OR($B101=0,$B101=""),"",IF(AND($E$3="Nursery"),'Marks Entry Nursery'!AC100,IF(AND($E$3="LKG"),'Marks Entry LKG'!AC100,IF(AND($E$3="UKG"),'Marks Entry UKG'!AC100,""))))</f>
        <v/>
      </c>
      <c r="BA101" s="105" t="str">
        <f>IF(OR($B101=0,$B101=""),"",IF(AND($E$3="Nursery"),'Marks Entry Nursery'!AD100,IF(AND($E$3="LKG"),'Marks Entry LKG'!AD100,IF(AND($E$3="UKG"),'Marks Entry UKG'!AD100,""))))</f>
        <v/>
      </c>
      <c r="BB101" s="54" t="str">
        <f t="shared" si="84"/>
        <v/>
      </c>
      <c r="BC101" s="51">
        <f t="shared" si="85"/>
        <v>0</v>
      </c>
      <c r="BD101" s="105" t="str">
        <f>IF(OR($B101=0,$B101=""),"",IF(AND($E$3="Nursery"),'Marks Entry Nursery'!AE100,IF(AND($E$3="LKG"),'Marks Entry LKG'!AE100,IF(AND($E$3="UKG"),'Marks Entry UKG'!AE100,""))))</f>
        <v/>
      </c>
      <c r="BE101" s="105" t="str">
        <f>IF(OR($B101=0,$B101=""),"",IF(AND($E$3="Nursery"),'Marks Entry Nursery'!AF100,IF(AND($E$3="LKG"),'Marks Entry LKG'!AF100,IF(AND($E$3="UKG"),'Marks Entry UKG'!AF100,""))))</f>
        <v/>
      </c>
      <c r="BF101" s="55" t="str">
        <f t="shared" si="86"/>
        <v/>
      </c>
      <c r="BG101" s="51" t="str">
        <f t="shared" si="87"/>
        <v/>
      </c>
      <c r="BH101" s="89">
        <f t="shared" si="88"/>
        <v>0</v>
      </c>
      <c r="BI101" s="89" t="str">
        <f t="shared" si="89"/>
        <v/>
      </c>
      <c r="BJ101" s="89" t="str">
        <f t="shared" si="90"/>
        <v/>
      </c>
      <c r="BK101" s="89" t="str">
        <f t="shared" si="91"/>
        <v/>
      </c>
      <c r="BL101" s="89" t="str">
        <f t="shared" si="92"/>
        <v/>
      </c>
      <c r="BM101" s="93" t="str">
        <f t="shared" si="93"/>
        <v/>
      </c>
      <c r="BN101" s="105"/>
      <c r="BO101" s="105"/>
      <c r="BP101" s="105"/>
      <c r="BQ101" s="51"/>
      <c r="BR101" s="105" t="str">
        <f>IF(OR($B101=0,$B101=""),"",IF(AND($E$3="Nursery"),'Marks Entry Nursery'!AJ100,IF(AND($E$3="LKG"),'Marks Entry LKG'!AJ100,IF(AND($E$3="UKG"),'Marks Entry UKG'!AJ100,""))))</f>
        <v/>
      </c>
      <c r="BS101" s="105" t="str">
        <f>IF(OR($B101=0,$B101=""),"",IF(AND($E$3="Nursery"),'Marks Entry Nursery'!AK100,IF(AND($E$3="LKG"),'Marks Entry LKG'!AK100,IF(AND($E$3="UKG"),'Marks Entry UKG'!AK100,""))))</f>
        <v/>
      </c>
      <c r="BT101" s="54" t="str">
        <f t="shared" si="94"/>
        <v/>
      </c>
      <c r="BU101" s="51">
        <f t="shared" si="95"/>
        <v>0</v>
      </c>
      <c r="BV101" s="105" t="str">
        <f>IF(OR($B101=0,$B101=""),"",IF(AND($E$3="Nursery"),'Marks Entry Nursery'!AL100,IF(AND($E$3="LKG"),'Marks Entry LKG'!AL100,IF(AND($E$3="UKG"),'Marks Entry UKG'!AL100,""))))</f>
        <v/>
      </c>
      <c r="BW101" s="105" t="str">
        <f>IF(OR($B101=0,$B101=""),"",IF(AND($E$3="Nursery"),'Marks Entry Nursery'!AM100,IF(AND($E$3="LKG"),'Marks Entry LKG'!AM100,IF(AND($E$3="UKG"),'Marks Entry UKG'!AM100,""))))</f>
        <v/>
      </c>
      <c r="BX101" s="55" t="str">
        <f t="shared" si="96"/>
        <v/>
      </c>
      <c r="BY101" s="51" t="str">
        <f t="shared" si="97"/>
        <v/>
      </c>
      <c r="BZ101" s="89">
        <f t="shared" si="98"/>
        <v>0</v>
      </c>
      <c r="CA101" s="89" t="str">
        <f t="shared" si="99"/>
        <v/>
      </c>
      <c r="CB101" s="89" t="str">
        <f t="shared" si="100"/>
        <v/>
      </c>
      <c r="CC101" s="89" t="str">
        <f t="shared" si="101"/>
        <v/>
      </c>
      <c r="CD101" s="89" t="str">
        <f t="shared" si="102"/>
        <v/>
      </c>
      <c r="CE101" s="93" t="str">
        <f t="shared" si="103"/>
        <v/>
      </c>
      <c r="CF101" s="105" t="str">
        <f>IF(OR($B101=0,$B101=""),"",IF(AND($E$3="Nursery"),'Marks Entry Nursery'!AN100,IF(AND($E$3="LKG"),'Marks Entry LKG'!AN100,IF(AND($E$3="UKG"),'Marks Entry UKG'!AN100,""))))</f>
        <v/>
      </c>
      <c r="CG101" s="105" t="str">
        <f>IF(OR($B101=0,$B101=""),"",IF(AND($E$3="Nursery"),'Marks Entry Nursery'!AO100,IF(AND($E$3="LKG"),'Marks Entry LKG'!AO100,IF(AND($E$3="UKG"),'Marks Entry UKG'!AO100,""))))</f>
        <v/>
      </c>
      <c r="CH101" s="106" t="str">
        <f t="shared" si="104"/>
        <v/>
      </c>
      <c r="CI101" s="107">
        <f t="shared" si="105"/>
        <v>0</v>
      </c>
      <c r="CJ101" s="107" t="str">
        <f t="shared" si="106"/>
        <v/>
      </c>
      <c r="CK101" s="107" t="str">
        <f t="shared" si="107"/>
        <v/>
      </c>
      <c r="CL101" s="92" t="str">
        <f t="shared" si="108"/>
        <v/>
      </c>
      <c r="CM101" s="105" t="str">
        <f>IF(OR($B101=0,$B101=""),"",IF(AND($E$3="Nursery"),'Marks Entry Nursery'!AP100,IF(AND($E$3="LKG"),'Marks Entry LKG'!AP100,IF(AND($E$3="UKG"),'Marks Entry UKG'!AP100,""))))</f>
        <v/>
      </c>
      <c r="CN101" s="105" t="str">
        <f>IF(OR($B101=0,$B101=""),"",IF(AND($E$3="Nursery"),'Marks Entry Nursery'!AQ100,IF(AND($E$3="LKG"),'Marks Entry LKG'!AQ100,IF(AND($E$3="UKG"),'Marks Entry UKG'!AQ100,""))))</f>
        <v/>
      </c>
      <c r="CO101" s="106" t="str">
        <f t="shared" si="109"/>
        <v/>
      </c>
      <c r="CP101" s="107">
        <f t="shared" si="110"/>
        <v>0</v>
      </c>
      <c r="CQ101" s="107" t="str">
        <f t="shared" si="111"/>
        <v/>
      </c>
      <c r="CR101" s="107" t="str">
        <f t="shared" si="112"/>
        <v/>
      </c>
      <c r="CS101" s="92" t="str">
        <f t="shared" si="113"/>
        <v/>
      </c>
      <c r="CT101" s="105" t="str">
        <f>IF(OR($B101=0,$B101=""),"",IF(AND($E$3="Nursery"),'Marks Entry Nursery'!AR100,IF(AND($E$3="LKG"),'Marks Entry LKG'!AR100,IF(AND($E$3="UKG"),'Marks Entry UKG'!AR100,""))))</f>
        <v/>
      </c>
      <c r="CU101" s="105" t="str">
        <f>IF(OR($B101=0,$B101=""),"",IF(AND($E$3="Nursery"),'Marks Entry Nursery'!AS100,IF(AND($E$3="LKG"),'Marks Entry LKG'!AS100,IF(AND($E$3="UKG"),'Marks Entry UKG'!AS100,""))))</f>
        <v/>
      </c>
      <c r="CV101" s="106" t="str">
        <f t="shared" si="114"/>
        <v/>
      </c>
      <c r="CW101" s="107">
        <f t="shared" si="115"/>
        <v>0</v>
      </c>
      <c r="CX101" s="107" t="str">
        <f t="shared" si="116"/>
        <v/>
      </c>
      <c r="CY101" s="107" t="str">
        <f t="shared" si="117"/>
        <v/>
      </c>
      <c r="CZ101" s="92" t="str">
        <f t="shared" si="118"/>
        <v/>
      </c>
      <c r="DA101" s="105" t="str">
        <f>IF(OR($B101=0,$B101=""),"",IF(AND($E$3="Nursery"),'Marks Entry Nursery'!AT100,IF(AND($E$3="LKG"),'Marks Entry LKG'!AT100,IF(AND($E$3="UKG"),'Marks Entry UKG'!AT100,""))))</f>
        <v/>
      </c>
      <c r="DB101" s="105" t="str">
        <f>IF(OR($B101=0,$B101=""),"",IF(AND($E$3="Nursery"),'Marks Entry Nursery'!AU100,IF(AND($E$3="LKG"),'Marks Entry LKG'!AU100,IF(AND($E$3="UKG"),'Marks Entry UKG'!AU100,""))))</f>
        <v/>
      </c>
      <c r="DC101" s="356" t="str">
        <f t="shared" si="119"/>
        <v/>
      </c>
      <c r="DD101" s="93" t="str">
        <f t="shared" si="120"/>
        <v/>
      </c>
      <c r="DE101" s="105" t="str">
        <f>IF(OR($B101=0,$B101=""),"",IF(AND($E$3="Nursery"),'Marks Entry Nursery'!AV100,IF(AND($E$3="LKG"),'Marks Entry LKG'!AV100,IF(AND($E$3="UKG"),'Marks Entry UKG'!AV100,""))))</f>
        <v/>
      </c>
      <c r="DF101" s="105" t="str">
        <f>IF(OR($B101=0,$B101=""),"",IF(AND($E$3="Nursery"),'Marks Entry Nursery'!AW100,IF(AND($E$3="LKG"),'Marks Entry LKG'!AW100,IF(AND($E$3="UKG"),'Marks Entry UKG'!AW100,""))))</f>
        <v/>
      </c>
      <c r="DG101" s="356" t="str">
        <f t="shared" si="121"/>
        <v/>
      </c>
      <c r="DH101" s="93" t="str">
        <f t="shared" si="122"/>
        <v/>
      </c>
      <c r="DI101" s="63" t="str">
        <f t="shared" si="123"/>
        <v/>
      </c>
      <c r="DJ101" s="358" t="str">
        <f t="shared" si="124"/>
        <v/>
      </c>
      <c r="DK101" s="67" t="str">
        <f t="shared" si="125"/>
        <v/>
      </c>
      <c r="DL101" s="68" t="str">
        <f t="shared" si="126"/>
        <v/>
      </c>
      <c r="DM101" s="386" t="str">
        <f>IFERROR(IF(B101="NSO","NSO",IF(OR(D101="",G101="",F101="",B101="",DI101=0),"",IF('Master sheet'!$D$14="Hindi","कक्षोंन्नति","Promoted"))),"")</f>
        <v/>
      </c>
      <c r="DN101" s="42" t="str">
        <f>IF(OR(B101=0,B101=""),"",IF(AND($E$3="Nursery"),'Marks Entry Nursery'!AX100,IF(AND($E$3="LKG"),'Marks Entry LKG'!AX100,IF(AND($E$3="UKG"),'Marks Entry UKG'!AX100,""))))</f>
        <v/>
      </c>
      <c r="DO101" s="42" t="str">
        <f>IF(OR(B101=0,B101=""),"",IF(AND($E$3="Nursery"),'Marks Entry Nursery'!AY100,IF(AND($E$3="LKG"),'Marks Entry LKG'!AY100,IF(AND($E$3="UKG"),'Marks Entry UKG'!AY100,""))))</f>
        <v/>
      </c>
      <c r="DP101" s="213" t="str">
        <f t="shared" si="127"/>
        <v/>
      </c>
      <c r="DQ101" s="43"/>
      <c r="DX101" s="44">
        <f>IF(AND($E$3="Nursery"),'Marks Entry Nursery'!I100,IF(AND($E$3="LKG"),'Marks Entry LKG'!I100,IF(AND($E$3="UKG"),'Marks Entry UKG'!I100,"")))</f>
        <v>0</v>
      </c>
    </row>
    <row r="102" spans="1:128" ht="18.95" customHeight="1">
      <c r="A102" s="56">
        <v>95</v>
      </c>
      <c r="B102" s="260" t="str">
        <f>IF(OR(DX102=0,DX102=""),"",IF(AND($E$3="Nursery"),'Marks Entry Nursery'!I101,IF(AND($E$3="LKG"),'Marks Entry LKG'!I101,IF(AND($E$3="UKG"),'Marks Entry UKG'!I101,""))))</f>
        <v/>
      </c>
      <c r="C102" s="57" t="str">
        <f>IF(OR($B102=0,$B102=""),"",IF(AND($E$3="Nursery"),'Marks Entry Nursery'!B101,IF(AND($E$3="LKG"),'Marks Entry LKG'!B101,IF(AND($E$3="UKG"),'Marks Entry UKG'!B101,""))))</f>
        <v/>
      </c>
      <c r="D102" s="57" t="str">
        <f>IF(OR($B102=0,$B102=""),"",IF(AND($E$3="Nursery"),'Marks Entry Nursery'!C101,IF(AND($E$3="LKG"),'Marks Entry LKG'!C101,IF(AND($E$3="UKG"),'Marks Entry UKG'!C101,""))))</f>
        <v/>
      </c>
      <c r="E102" s="401" t="str">
        <f>IF(OR(B102=0,B102=""),"",IF(AND($E$3="Nursery"),'Marks Entry Nursery'!E101,IF(AND($E$3="LKG"),'Marks Entry LKG'!E101,IF(AND($E$3="UKG"),'Marks Entry UKG'!E101,""))))</f>
        <v/>
      </c>
      <c r="F102" s="259" t="str">
        <f>IF(OR(B102=0,B102=""),"",IF(AND($E$3="Nursery"),'Marks Entry Nursery'!D101,IF(AND($E$3="LKG"),'Marks Entry LKG'!D101,IF(AND($E$3="UKG"),'Marks Entry UKG'!D101,""))))</f>
        <v/>
      </c>
      <c r="G102" s="406" t="str">
        <f>IF(OR($B102=0,$B102=""),"",IF(AND($E$3="Nursery"),'Marks Entry Nursery'!F101,IF(AND($E$3="LKG"),'Marks Entry LKG'!F101,IF(AND($E$3="UKG"),'Marks Entry UKG'!F101,""))))</f>
        <v/>
      </c>
      <c r="H102" s="406" t="str">
        <f>IF(OR($B102=0,$B102=""),"",IF(AND($E$3="Nursery"),'Marks Entry Nursery'!G101,IF(AND($E$3="LKG"),'Marks Entry LKG'!G101,IF(AND($E$3="UKG"),'Marks Entry UKG'!G101,""))))</f>
        <v/>
      </c>
      <c r="I102" s="406" t="str">
        <f>IF(OR($B102=0,$B102=""),"",IF(AND($E$3="Nursery"),'Marks Entry Nursery'!H101,IF(AND($E$3="LKG"),'Marks Entry LKG'!H101,IF(AND($E$3="UKG"),'Marks Entry UKG'!H101,""))))</f>
        <v/>
      </c>
      <c r="J102" s="228" t="str">
        <f>IF(OR($B102=0,$B102=""),"",IF(AND($E$3="Nursery"),'Marks Entry Nursery'!J101,IF(AND($E$3="LKG"),'Marks Entry LKG'!J101,IF(AND($E$3="UKG"),'Marks Entry UKG'!J101,""))))</f>
        <v/>
      </c>
      <c r="K102" s="228" t="str">
        <f>IF(OR($B102=0,$B102=""),"",IF(AND($E$3="Nursery"),'Marks Entry Nursery'!K101,IF(AND($E$3="LKG"),'Marks Entry LKG'!K101,IF(AND($E$3="UKG"),'Marks Entry UKG'!K101,""))))</f>
        <v/>
      </c>
      <c r="L102" s="105"/>
      <c r="M102" s="105"/>
      <c r="N102" s="105"/>
      <c r="O102" s="51"/>
      <c r="P102" s="105" t="str">
        <f>IF(OR($B102=0,$B102=""),"",IF(AND($E$3="Nursery"),'Marks Entry Nursery'!O101,IF(AND($E$3="LKG"),'Marks Entry LKG'!O101,IF(AND($E$3="UKG"),'Marks Entry UKG'!O101,""))))</f>
        <v/>
      </c>
      <c r="Q102" s="105" t="str">
        <f>IF(OR($B102=0,$B102=""),"",IF(AND($E$3="Nursery"),'Marks Entry Nursery'!P101,IF(AND($E$3="LKG"),'Marks Entry LKG'!P101,IF(AND($E$3="UKG"),'Marks Entry UKG'!P101,""))))</f>
        <v/>
      </c>
      <c r="R102" s="54" t="str">
        <f t="shared" si="64"/>
        <v/>
      </c>
      <c r="S102" s="51">
        <f t="shared" si="65"/>
        <v>0</v>
      </c>
      <c r="T102" s="105" t="str">
        <f>IF(OR($B102=0,$B102=""),"",IF(AND($E$3="Nursery"),'Marks Entry Nursery'!Q101,IF(AND($E$3="LKG"),'Marks Entry LKG'!Q101,IF(AND($E$3="UKG"),'Marks Entry UKG'!Q101,""))))</f>
        <v/>
      </c>
      <c r="U102" s="105" t="str">
        <f>IF(OR($B102=0,$B102=""),"",IF(AND($E$3="Nursery"),'Marks Entry Nursery'!R101,IF(AND($E$3="LKG"),'Marks Entry LKG'!R101,IF(AND($E$3="UKG"),'Marks Entry UKG'!R101,""))))</f>
        <v/>
      </c>
      <c r="V102" s="55" t="str">
        <f t="shared" si="66"/>
        <v/>
      </c>
      <c r="W102" s="51" t="str">
        <f t="shared" si="67"/>
        <v/>
      </c>
      <c r="X102" s="89">
        <f t="shared" si="68"/>
        <v>0</v>
      </c>
      <c r="Y102" s="89" t="str">
        <f t="shared" si="69"/>
        <v/>
      </c>
      <c r="Z102" s="89" t="str">
        <f t="shared" si="70"/>
        <v/>
      </c>
      <c r="AA102" s="89" t="str">
        <f t="shared" si="71"/>
        <v/>
      </c>
      <c r="AB102" s="89" t="str">
        <f t="shared" si="72"/>
        <v/>
      </c>
      <c r="AC102" s="93" t="str">
        <f t="shared" si="73"/>
        <v/>
      </c>
      <c r="AD102" s="105"/>
      <c r="AE102" s="105"/>
      <c r="AF102" s="105"/>
      <c r="AG102" s="51"/>
      <c r="AH102" s="105" t="str">
        <f>IF(OR($B102=0,$B102=""),"",IF(AND($E$3="Nursery"),'Marks Entry Nursery'!V101,IF(AND($E$3="LKG"),'Marks Entry LKG'!V101,IF(AND($E$3="UKG"),'Marks Entry UKG'!V101,""))))</f>
        <v/>
      </c>
      <c r="AI102" s="105" t="str">
        <f>IF(OR($B102=0,$B102=""),"",IF(AND($E$3="Nursery"),'Marks Entry Nursery'!W101,IF(AND($E$3="LKG"),'Marks Entry LKG'!W101,IF(AND($E$3="UKG"),'Marks Entry UKG'!W101,""))))</f>
        <v/>
      </c>
      <c r="AJ102" s="54" t="str">
        <f t="shared" si="74"/>
        <v/>
      </c>
      <c r="AK102" s="51">
        <f t="shared" si="75"/>
        <v>0</v>
      </c>
      <c r="AL102" s="105" t="str">
        <f>IF(OR($B102=0,$B102=""),"",IF(AND($E$3="Nursery"),'Marks Entry Nursery'!X101,IF(AND($E$3="LKG"),'Marks Entry LKG'!X101,IF(AND($E$3="UKG"),'Marks Entry UKG'!X101,""))))</f>
        <v/>
      </c>
      <c r="AM102" s="105" t="str">
        <f>IF(OR($B102=0,$B102=""),"",IF(AND($E$3="Nursery"),'Marks Entry Nursery'!Y101,IF(AND($E$3="LKG"),'Marks Entry LKG'!Y101,IF(AND($E$3="UKG"),'Marks Entry UKG'!Y101,""))))</f>
        <v/>
      </c>
      <c r="AN102" s="55" t="str">
        <f t="shared" si="76"/>
        <v/>
      </c>
      <c r="AO102" s="51" t="str">
        <f t="shared" si="77"/>
        <v/>
      </c>
      <c r="AP102" s="89">
        <f t="shared" si="78"/>
        <v>0</v>
      </c>
      <c r="AQ102" s="89" t="str">
        <f t="shared" si="79"/>
        <v/>
      </c>
      <c r="AR102" s="89" t="str">
        <f t="shared" si="80"/>
        <v/>
      </c>
      <c r="AS102" s="89" t="str">
        <f t="shared" si="81"/>
        <v/>
      </c>
      <c r="AT102" s="89" t="str">
        <f t="shared" si="82"/>
        <v/>
      </c>
      <c r="AU102" s="93" t="str">
        <f t="shared" si="83"/>
        <v/>
      </c>
      <c r="AV102" s="105"/>
      <c r="AW102" s="105"/>
      <c r="AX102" s="105"/>
      <c r="AY102" s="51"/>
      <c r="AZ102" s="105" t="str">
        <f>IF(OR($B102=0,$B102=""),"",IF(AND($E$3="Nursery"),'Marks Entry Nursery'!AC101,IF(AND($E$3="LKG"),'Marks Entry LKG'!AC101,IF(AND($E$3="UKG"),'Marks Entry UKG'!AC101,""))))</f>
        <v/>
      </c>
      <c r="BA102" s="105" t="str">
        <f>IF(OR($B102=0,$B102=""),"",IF(AND($E$3="Nursery"),'Marks Entry Nursery'!AD101,IF(AND($E$3="LKG"),'Marks Entry LKG'!AD101,IF(AND($E$3="UKG"),'Marks Entry UKG'!AD101,""))))</f>
        <v/>
      </c>
      <c r="BB102" s="54" t="str">
        <f t="shared" si="84"/>
        <v/>
      </c>
      <c r="BC102" s="51">
        <f t="shared" si="85"/>
        <v>0</v>
      </c>
      <c r="BD102" s="105" t="str">
        <f>IF(OR($B102=0,$B102=""),"",IF(AND($E$3="Nursery"),'Marks Entry Nursery'!AE101,IF(AND($E$3="LKG"),'Marks Entry LKG'!AE101,IF(AND($E$3="UKG"),'Marks Entry UKG'!AE101,""))))</f>
        <v/>
      </c>
      <c r="BE102" s="105" t="str">
        <f>IF(OR($B102=0,$B102=""),"",IF(AND($E$3="Nursery"),'Marks Entry Nursery'!AF101,IF(AND($E$3="LKG"),'Marks Entry LKG'!AF101,IF(AND($E$3="UKG"),'Marks Entry UKG'!AF101,""))))</f>
        <v/>
      </c>
      <c r="BF102" s="55" t="str">
        <f t="shared" si="86"/>
        <v/>
      </c>
      <c r="BG102" s="51" t="str">
        <f t="shared" si="87"/>
        <v/>
      </c>
      <c r="BH102" s="89">
        <f t="shared" si="88"/>
        <v>0</v>
      </c>
      <c r="BI102" s="89" t="str">
        <f t="shared" si="89"/>
        <v/>
      </c>
      <c r="BJ102" s="89" t="str">
        <f t="shared" si="90"/>
        <v/>
      </c>
      <c r="BK102" s="89" t="str">
        <f t="shared" si="91"/>
        <v/>
      </c>
      <c r="BL102" s="89" t="str">
        <f t="shared" si="92"/>
        <v/>
      </c>
      <c r="BM102" s="93" t="str">
        <f t="shared" si="93"/>
        <v/>
      </c>
      <c r="BN102" s="105"/>
      <c r="BO102" s="105"/>
      <c r="BP102" s="105"/>
      <c r="BQ102" s="51"/>
      <c r="BR102" s="105" t="str">
        <f>IF(OR($B102=0,$B102=""),"",IF(AND($E$3="Nursery"),'Marks Entry Nursery'!AJ101,IF(AND($E$3="LKG"),'Marks Entry LKG'!AJ101,IF(AND($E$3="UKG"),'Marks Entry UKG'!AJ101,""))))</f>
        <v/>
      </c>
      <c r="BS102" s="105" t="str">
        <f>IF(OR($B102=0,$B102=""),"",IF(AND($E$3="Nursery"),'Marks Entry Nursery'!AK101,IF(AND($E$3="LKG"),'Marks Entry LKG'!AK101,IF(AND($E$3="UKG"),'Marks Entry UKG'!AK101,""))))</f>
        <v/>
      </c>
      <c r="BT102" s="54" t="str">
        <f t="shared" si="94"/>
        <v/>
      </c>
      <c r="BU102" s="51">
        <f t="shared" si="95"/>
        <v>0</v>
      </c>
      <c r="BV102" s="105" t="str">
        <f>IF(OR($B102=0,$B102=""),"",IF(AND($E$3="Nursery"),'Marks Entry Nursery'!AL101,IF(AND($E$3="LKG"),'Marks Entry LKG'!AL101,IF(AND($E$3="UKG"),'Marks Entry UKG'!AL101,""))))</f>
        <v/>
      </c>
      <c r="BW102" s="105" t="str">
        <f>IF(OR($B102=0,$B102=""),"",IF(AND($E$3="Nursery"),'Marks Entry Nursery'!AM101,IF(AND($E$3="LKG"),'Marks Entry LKG'!AM101,IF(AND($E$3="UKG"),'Marks Entry UKG'!AM101,""))))</f>
        <v/>
      </c>
      <c r="BX102" s="55" t="str">
        <f t="shared" si="96"/>
        <v/>
      </c>
      <c r="BY102" s="51" t="str">
        <f t="shared" si="97"/>
        <v/>
      </c>
      <c r="BZ102" s="89">
        <f t="shared" si="98"/>
        <v>0</v>
      </c>
      <c r="CA102" s="89" t="str">
        <f t="shared" si="99"/>
        <v/>
      </c>
      <c r="CB102" s="89" t="str">
        <f t="shared" si="100"/>
        <v/>
      </c>
      <c r="CC102" s="89" t="str">
        <f t="shared" si="101"/>
        <v/>
      </c>
      <c r="CD102" s="89" t="str">
        <f t="shared" si="102"/>
        <v/>
      </c>
      <c r="CE102" s="93" t="str">
        <f t="shared" si="103"/>
        <v/>
      </c>
      <c r="CF102" s="105" t="str">
        <f>IF(OR($B102=0,$B102=""),"",IF(AND($E$3="Nursery"),'Marks Entry Nursery'!AN101,IF(AND($E$3="LKG"),'Marks Entry LKG'!AN101,IF(AND($E$3="UKG"),'Marks Entry UKG'!AN101,""))))</f>
        <v/>
      </c>
      <c r="CG102" s="105" t="str">
        <f>IF(OR($B102=0,$B102=""),"",IF(AND($E$3="Nursery"),'Marks Entry Nursery'!AO101,IF(AND($E$3="LKG"),'Marks Entry LKG'!AO101,IF(AND($E$3="UKG"),'Marks Entry UKG'!AO101,""))))</f>
        <v/>
      </c>
      <c r="CH102" s="106" t="str">
        <f t="shared" si="104"/>
        <v/>
      </c>
      <c r="CI102" s="107">
        <f t="shared" si="105"/>
        <v>0</v>
      </c>
      <c r="CJ102" s="107" t="str">
        <f t="shared" si="106"/>
        <v/>
      </c>
      <c r="CK102" s="107" t="str">
        <f t="shared" si="107"/>
        <v/>
      </c>
      <c r="CL102" s="92" t="str">
        <f t="shared" si="108"/>
        <v/>
      </c>
      <c r="CM102" s="105" t="str">
        <f>IF(OR($B102=0,$B102=""),"",IF(AND($E$3="Nursery"),'Marks Entry Nursery'!AP101,IF(AND($E$3="LKG"),'Marks Entry LKG'!AP101,IF(AND($E$3="UKG"),'Marks Entry UKG'!AP101,""))))</f>
        <v/>
      </c>
      <c r="CN102" s="105" t="str">
        <f>IF(OR($B102=0,$B102=""),"",IF(AND($E$3="Nursery"),'Marks Entry Nursery'!AQ101,IF(AND($E$3="LKG"),'Marks Entry LKG'!AQ101,IF(AND($E$3="UKG"),'Marks Entry UKG'!AQ101,""))))</f>
        <v/>
      </c>
      <c r="CO102" s="106" t="str">
        <f t="shared" si="109"/>
        <v/>
      </c>
      <c r="CP102" s="107">
        <f t="shared" si="110"/>
        <v>0</v>
      </c>
      <c r="CQ102" s="107" t="str">
        <f t="shared" si="111"/>
        <v/>
      </c>
      <c r="CR102" s="107" t="str">
        <f t="shared" si="112"/>
        <v/>
      </c>
      <c r="CS102" s="92" t="str">
        <f t="shared" si="113"/>
        <v/>
      </c>
      <c r="CT102" s="105" t="str">
        <f>IF(OR($B102=0,$B102=""),"",IF(AND($E$3="Nursery"),'Marks Entry Nursery'!AR101,IF(AND($E$3="LKG"),'Marks Entry LKG'!AR101,IF(AND($E$3="UKG"),'Marks Entry UKG'!AR101,""))))</f>
        <v/>
      </c>
      <c r="CU102" s="105" t="str">
        <f>IF(OR($B102=0,$B102=""),"",IF(AND($E$3="Nursery"),'Marks Entry Nursery'!AS101,IF(AND($E$3="LKG"),'Marks Entry LKG'!AS101,IF(AND($E$3="UKG"),'Marks Entry UKG'!AS101,""))))</f>
        <v/>
      </c>
      <c r="CV102" s="106" t="str">
        <f t="shared" si="114"/>
        <v/>
      </c>
      <c r="CW102" s="107">
        <f t="shared" si="115"/>
        <v>0</v>
      </c>
      <c r="CX102" s="107" t="str">
        <f t="shared" si="116"/>
        <v/>
      </c>
      <c r="CY102" s="107" t="str">
        <f t="shared" si="117"/>
        <v/>
      </c>
      <c r="CZ102" s="92" t="str">
        <f t="shared" si="118"/>
        <v/>
      </c>
      <c r="DA102" s="105" t="str">
        <f>IF(OR($B102=0,$B102=""),"",IF(AND($E$3="Nursery"),'Marks Entry Nursery'!AT101,IF(AND($E$3="LKG"),'Marks Entry LKG'!AT101,IF(AND($E$3="UKG"),'Marks Entry UKG'!AT101,""))))</f>
        <v/>
      </c>
      <c r="DB102" s="105" t="str">
        <f>IF(OR($B102=0,$B102=""),"",IF(AND($E$3="Nursery"),'Marks Entry Nursery'!AU101,IF(AND($E$3="LKG"),'Marks Entry LKG'!AU101,IF(AND($E$3="UKG"),'Marks Entry UKG'!AU101,""))))</f>
        <v/>
      </c>
      <c r="DC102" s="356" t="str">
        <f t="shared" si="119"/>
        <v/>
      </c>
      <c r="DD102" s="93" t="str">
        <f t="shared" si="120"/>
        <v/>
      </c>
      <c r="DE102" s="105" t="str">
        <f>IF(OR($B102=0,$B102=""),"",IF(AND($E$3="Nursery"),'Marks Entry Nursery'!AV101,IF(AND($E$3="LKG"),'Marks Entry LKG'!AV101,IF(AND($E$3="UKG"),'Marks Entry UKG'!AV101,""))))</f>
        <v/>
      </c>
      <c r="DF102" s="105" t="str">
        <f>IF(OR($B102=0,$B102=""),"",IF(AND($E$3="Nursery"),'Marks Entry Nursery'!AW101,IF(AND($E$3="LKG"),'Marks Entry LKG'!AW101,IF(AND($E$3="UKG"),'Marks Entry UKG'!AW101,""))))</f>
        <v/>
      </c>
      <c r="DG102" s="356" t="str">
        <f t="shared" si="121"/>
        <v/>
      </c>
      <c r="DH102" s="93" t="str">
        <f t="shared" si="122"/>
        <v/>
      </c>
      <c r="DI102" s="63" t="str">
        <f t="shared" si="123"/>
        <v/>
      </c>
      <c r="DJ102" s="358" t="str">
        <f t="shared" si="124"/>
        <v/>
      </c>
      <c r="DK102" s="67" t="str">
        <f t="shared" si="125"/>
        <v/>
      </c>
      <c r="DL102" s="68" t="str">
        <f t="shared" si="126"/>
        <v/>
      </c>
      <c r="DM102" s="386" t="str">
        <f>IFERROR(IF(B102="NSO","NSO",IF(OR(D102="",G102="",F102="",B102="",DI102=0),"",IF('Master sheet'!$D$14="Hindi","कक्षोंन्नति","Promoted"))),"")</f>
        <v/>
      </c>
      <c r="DN102" s="42" t="str">
        <f>IF(OR(B102=0,B102=""),"",IF(AND($E$3="Nursery"),'Marks Entry Nursery'!AX101,IF(AND($E$3="LKG"),'Marks Entry LKG'!AX101,IF(AND($E$3="UKG"),'Marks Entry UKG'!AX101,""))))</f>
        <v/>
      </c>
      <c r="DO102" s="42" t="str">
        <f>IF(OR(B102=0,B102=""),"",IF(AND($E$3="Nursery"),'Marks Entry Nursery'!AY101,IF(AND($E$3="LKG"),'Marks Entry LKG'!AY101,IF(AND($E$3="UKG"),'Marks Entry UKG'!AY101,""))))</f>
        <v/>
      </c>
      <c r="DP102" s="213" t="str">
        <f t="shared" si="127"/>
        <v/>
      </c>
      <c r="DQ102" s="43"/>
      <c r="DX102" s="44">
        <f>IF(AND($E$3="Nursery"),'Marks Entry Nursery'!I101,IF(AND($E$3="LKG"),'Marks Entry LKG'!I101,IF(AND($E$3="UKG"),'Marks Entry UKG'!I101,"")))</f>
        <v>0</v>
      </c>
    </row>
    <row r="103" spans="1:128" ht="18.95" customHeight="1">
      <c r="A103" s="56">
        <v>96</v>
      </c>
      <c r="B103" s="260" t="str">
        <f>IF(OR(DX103=0,DX103=""),"",IF(AND($E$3="Nursery"),'Marks Entry Nursery'!I102,IF(AND($E$3="LKG"),'Marks Entry LKG'!I102,IF(AND($E$3="UKG"),'Marks Entry UKG'!I102,""))))</f>
        <v/>
      </c>
      <c r="C103" s="57" t="str">
        <f>IF(OR($B103=0,$B103=""),"",IF(AND($E$3="Nursery"),'Marks Entry Nursery'!B102,IF(AND($E$3="LKG"),'Marks Entry LKG'!B102,IF(AND($E$3="UKG"),'Marks Entry UKG'!B102,""))))</f>
        <v/>
      </c>
      <c r="D103" s="57" t="str">
        <f>IF(OR($B103=0,$B103=""),"",IF(AND($E$3="Nursery"),'Marks Entry Nursery'!C102,IF(AND($E$3="LKG"),'Marks Entry LKG'!C102,IF(AND($E$3="UKG"),'Marks Entry UKG'!C102,""))))</f>
        <v/>
      </c>
      <c r="E103" s="401" t="str">
        <f>IF(OR(B103=0,B103=""),"",IF(AND($E$3="Nursery"),'Marks Entry Nursery'!E102,IF(AND($E$3="LKG"),'Marks Entry LKG'!E102,IF(AND($E$3="UKG"),'Marks Entry UKG'!E102,""))))</f>
        <v/>
      </c>
      <c r="F103" s="259" t="str">
        <f>IF(OR(B103=0,B103=""),"",IF(AND($E$3="Nursery"),'Marks Entry Nursery'!D102,IF(AND($E$3="LKG"),'Marks Entry LKG'!D102,IF(AND($E$3="UKG"),'Marks Entry UKG'!D102,""))))</f>
        <v/>
      </c>
      <c r="G103" s="406" t="str">
        <f>IF(OR($B103=0,$B103=""),"",IF(AND($E$3="Nursery"),'Marks Entry Nursery'!F102,IF(AND($E$3="LKG"),'Marks Entry LKG'!F102,IF(AND($E$3="UKG"),'Marks Entry UKG'!F102,""))))</f>
        <v/>
      </c>
      <c r="H103" s="406" t="str">
        <f>IF(OR($B103=0,$B103=""),"",IF(AND($E$3="Nursery"),'Marks Entry Nursery'!G102,IF(AND($E$3="LKG"),'Marks Entry LKG'!G102,IF(AND($E$3="UKG"),'Marks Entry UKG'!G102,""))))</f>
        <v/>
      </c>
      <c r="I103" s="406" t="str">
        <f>IF(OR($B103=0,$B103=""),"",IF(AND($E$3="Nursery"),'Marks Entry Nursery'!H102,IF(AND($E$3="LKG"),'Marks Entry LKG'!H102,IF(AND($E$3="UKG"),'Marks Entry UKG'!H102,""))))</f>
        <v/>
      </c>
      <c r="J103" s="228" t="str">
        <f>IF(OR($B103=0,$B103=""),"",IF(AND($E$3="Nursery"),'Marks Entry Nursery'!J102,IF(AND($E$3="LKG"),'Marks Entry LKG'!J102,IF(AND($E$3="UKG"),'Marks Entry UKG'!J102,""))))</f>
        <v/>
      </c>
      <c r="K103" s="228" t="str">
        <f>IF(OR($B103=0,$B103=""),"",IF(AND($E$3="Nursery"),'Marks Entry Nursery'!K102,IF(AND($E$3="LKG"),'Marks Entry LKG'!K102,IF(AND($E$3="UKG"),'Marks Entry UKG'!K102,""))))</f>
        <v/>
      </c>
      <c r="L103" s="105"/>
      <c r="M103" s="105"/>
      <c r="N103" s="105"/>
      <c r="O103" s="51"/>
      <c r="P103" s="105" t="str">
        <f>IF(OR($B103=0,$B103=""),"",IF(AND($E$3="Nursery"),'Marks Entry Nursery'!O102,IF(AND($E$3="LKG"),'Marks Entry LKG'!O102,IF(AND($E$3="UKG"),'Marks Entry UKG'!O102,""))))</f>
        <v/>
      </c>
      <c r="Q103" s="105" t="str">
        <f>IF(OR($B103=0,$B103=""),"",IF(AND($E$3="Nursery"),'Marks Entry Nursery'!P102,IF(AND($E$3="LKG"),'Marks Entry LKG'!P102,IF(AND($E$3="UKG"),'Marks Entry UKG'!P102,""))))</f>
        <v/>
      </c>
      <c r="R103" s="54" t="str">
        <f t="shared" si="64"/>
        <v/>
      </c>
      <c r="S103" s="51">
        <f t="shared" si="65"/>
        <v>0</v>
      </c>
      <c r="T103" s="105" t="str">
        <f>IF(OR($B103=0,$B103=""),"",IF(AND($E$3="Nursery"),'Marks Entry Nursery'!Q102,IF(AND($E$3="LKG"),'Marks Entry LKG'!Q102,IF(AND($E$3="UKG"),'Marks Entry UKG'!Q102,""))))</f>
        <v/>
      </c>
      <c r="U103" s="105" t="str">
        <f>IF(OR($B103=0,$B103=""),"",IF(AND($E$3="Nursery"),'Marks Entry Nursery'!R102,IF(AND($E$3="LKG"),'Marks Entry LKG'!R102,IF(AND($E$3="UKG"),'Marks Entry UKG'!R102,""))))</f>
        <v/>
      </c>
      <c r="V103" s="55" t="str">
        <f t="shared" si="66"/>
        <v/>
      </c>
      <c r="W103" s="51" t="str">
        <f t="shared" si="67"/>
        <v/>
      </c>
      <c r="X103" s="89">
        <f t="shared" si="68"/>
        <v>0</v>
      </c>
      <c r="Y103" s="89" t="str">
        <f t="shared" si="69"/>
        <v/>
      </c>
      <c r="Z103" s="89" t="str">
        <f t="shared" si="70"/>
        <v/>
      </c>
      <c r="AA103" s="89" t="str">
        <f t="shared" si="71"/>
        <v/>
      </c>
      <c r="AB103" s="89" t="str">
        <f t="shared" si="72"/>
        <v/>
      </c>
      <c r="AC103" s="93" t="str">
        <f t="shared" si="73"/>
        <v/>
      </c>
      <c r="AD103" s="105"/>
      <c r="AE103" s="105"/>
      <c r="AF103" s="105"/>
      <c r="AG103" s="51"/>
      <c r="AH103" s="105" t="str">
        <f>IF(OR($B103=0,$B103=""),"",IF(AND($E$3="Nursery"),'Marks Entry Nursery'!V102,IF(AND($E$3="LKG"),'Marks Entry LKG'!V102,IF(AND($E$3="UKG"),'Marks Entry UKG'!V102,""))))</f>
        <v/>
      </c>
      <c r="AI103" s="105" t="str">
        <f>IF(OR($B103=0,$B103=""),"",IF(AND($E$3="Nursery"),'Marks Entry Nursery'!W102,IF(AND($E$3="LKG"),'Marks Entry LKG'!W102,IF(AND($E$3="UKG"),'Marks Entry UKG'!W102,""))))</f>
        <v/>
      </c>
      <c r="AJ103" s="54" t="str">
        <f t="shared" si="74"/>
        <v/>
      </c>
      <c r="AK103" s="51">
        <f t="shared" si="75"/>
        <v>0</v>
      </c>
      <c r="AL103" s="105" t="str">
        <f>IF(OR($B103=0,$B103=""),"",IF(AND($E$3="Nursery"),'Marks Entry Nursery'!X102,IF(AND($E$3="LKG"),'Marks Entry LKG'!X102,IF(AND($E$3="UKG"),'Marks Entry UKG'!X102,""))))</f>
        <v/>
      </c>
      <c r="AM103" s="105" t="str">
        <f>IF(OR($B103=0,$B103=""),"",IF(AND($E$3="Nursery"),'Marks Entry Nursery'!Y102,IF(AND($E$3="LKG"),'Marks Entry LKG'!Y102,IF(AND($E$3="UKG"),'Marks Entry UKG'!Y102,""))))</f>
        <v/>
      </c>
      <c r="AN103" s="55" t="str">
        <f t="shared" si="76"/>
        <v/>
      </c>
      <c r="AO103" s="51" t="str">
        <f t="shared" si="77"/>
        <v/>
      </c>
      <c r="AP103" s="89">
        <f t="shared" si="78"/>
        <v>0</v>
      </c>
      <c r="AQ103" s="89" t="str">
        <f t="shared" si="79"/>
        <v/>
      </c>
      <c r="AR103" s="89" t="str">
        <f t="shared" si="80"/>
        <v/>
      </c>
      <c r="AS103" s="89" t="str">
        <f t="shared" si="81"/>
        <v/>
      </c>
      <c r="AT103" s="89" t="str">
        <f t="shared" si="82"/>
        <v/>
      </c>
      <c r="AU103" s="93" t="str">
        <f t="shared" si="83"/>
        <v/>
      </c>
      <c r="AV103" s="105"/>
      <c r="AW103" s="105"/>
      <c r="AX103" s="105"/>
      <c r="AY103" s="51"/>
      <c r="AZ103" s="105" t="str">
        <f>IF(OR($B103=0,$B103=""),"",IF(AND($E$3="Nursery"),'Marks Entry Nursery'!AC102,IF(AND($E$3="LKG"),'Marks Entry LKG'!AC102,IF(AND($E$3="UKG"),'Marks Entry UKG'!AC102,""))))</f>
        <v/>
      </c>
      <c r="BA103" s="105" t="str">
        <f>IF(OR($B103=0,$B103=""),"",IF(AND($E$3="Nursery"),'Marks Entry Nursery'!AD102,IF(AND($E$3="LKG"),'Marks Entry LKG'!AD102,IF(AND($E$3="UKG"),'Marks Entry UKG'!AD102,""))))</f>
        <v/>
      </c>
      <c r="BB103" s="54" t="str">
        <f t="shared" si="84"/>
        <v/>
      </c>
      <c r="BC103" s="51">
        <f t="shared" si="85"/>
        <v>0</v>
      </c>
      <c r="BD103" s="105" t="str">
        <f>IF(OR($B103=0,$B103=""),"",IF(AND($E$3="Nursery"),'Marks Entry Nursery'!AE102,IF(AND($E$3="LKG"),'Marks Entry LKG'!AE102,IF(AND($E$3="UKG"),'Marks Entry UKG'!AE102,""))))</f>
        <v/>
      </c>
      <c r="BE103" s="105" t="str">
        <f>IF(OR($B103=0,$B103=""),"",IF(AND($E$3="Nursery"),'Marks Entry Nursery'!AF102,IF(AND($E$3="LKG"),'Marks Entry LKG'!AF102,IF(AND($E$3="UKG"),'Marks Entry UKG'!AF102,""))))</f>
        <v/>
      </c>
      <c r="BF103" s="55" t="str">
        <f t="shared" si="86"/>
        <v/>
      </c>
      <c r="BG103" s="51" t="str">
        <f t="shared" si="87"/>
        <v/>
      </c>
      <c r="BH103" s="89">
        <f t="shared" si="88"/>
        <v>0</v>
      </c>
      <c r="BI103" s="89" t="str">
        <f t="shared" si="89"/>
        <v/>
      </c>
      <c r="BJ103" s="89" t="str">
        <f t="shared" si="90"/>
        <v/>
      </c>
      <c r="BK103" s="89" t="str">
        <f t="shared" si="91"/>
        <v/>
      </c>
      <c r="BL103" s="89" t="str">
        <f t="shared" si="92"/>
        <v/>
      </c>
      <c r="BM103" s="93" t="str">
        <f t="shared" si="93"/>
        <v/>
      </c>
      <c r="BN103" s="105"/>
      <c r="BO103" s="105"/>
      <c r="BP103" s="105"/>
      <c r="BQ103" s="51"/>
      <c r="BR103" s="105" t="str">
        <f>IF(OR($B103=0,$B103=""),"",IF(AND($E$3="Nursery"),'Marks Entry Nursery'!AJ102,IF(AND($E$3="LKG"),'Marks Entry LKG'!AJ102,IF(AND($E$3="UKG"),'Marks Entry UKG'!AJ102,""))))</f>
        <v/>
      </c>
      <c r="BS103" s="105" t="str">
        <f>IF(OR($B103=0,$B103=""),"",IF(AND($E$3="Nursery"),'Marks Entry Nursery'!AK102,IF(AND($E$3="LKG"),'Marks Entry LKG'!AK102,IF(AND($E$3="UKG"),'Marks Entry UKG'!AK102,""))))</f>
        <v/>
      </c>
      <c r="BT103" s="54" t="str">
        <f t="shared" si="94"/>
        <v/>
      </c>
      <c r="BU103" s="51">
        <f t="shared" si="95"/>
        <v>0</v>
      </c>
      <c r="BV103" s="105" t="str">
        <f>IF(OR($B103=0,$B103=""),"",IF(AND($E$3="Nursery"),'Marks Entry Nursery'!AL102,IF(AND($E$3="LKG"),'Marks Entry LKG'!AL102,IF(AND($E$3="UKG"),'Marks Entry UKG'!AL102,""))))</f>
        <v/>
      </c>
      <c r="BW103" s="105" t="str">
        <f>IF(OR($B103=0,$B103=""),"",IF(AND($E$3="Nursery"),'Marks Entry Nursery'!AM102,IF(AND($E$3="LKG"),'Marks Entry LKG'!AM102,IF(AND($E$3="UKG"),'Marks Entry UKG'!AM102,""))))</f>
        <v/>
      </c>
      <c r="BX103" s="55" t="str">
        <f t="shared" si="96"/>
        <v/>
      </c>
      <c r="BY103" s="51" t="str">
        <f t="shared" si="97"/>
        <v/>
      </c>
      <c r="BZ103" s="89">
        <f t="shared" si="98"/>
        <v>0</v>
      </c>
      <c r="CA103" s="89" t="str">
        <f t="shared" si="99"/>
        <v/>
      </c>
      <c r="CB103" s="89" t="str">
        <f t="shared" si="100"/>
        <v/>
      </c>
      <c r="CC103" s="89" t="str">
        <f t="shared" si="101"/>
        <v/>
      </c>
      <c r="CD103" s="89" t="str">
        <f t="shared" si="102"/>
        <v/>
      </c>
      <c r="CE103" s="93" t="str">
        <f t="shared" si="103"/>
        <v/>
      </c>
      <c r="CF103" s="105" t="str">
        <f>IF(OR($B103=0,$B103=""),"",IF(AND($E$3="Nursery"),'Marks Entry Nursery'!AN102,IF(AND($E$3="LKG"),'Marks Entry LKG'!AN102,IF(AND($E$3="UKG"),'Marks Entry UKG'!AN102,""))))</f>
        <v/>
      </c>
      <c r="CG103" s="105" t="str">
        <f>IF(OR($B103=0,$B103=""),"",IF(AND($E$3="Nursery"),'Marks Entry Nursery'!AO102,IF(AND($E$3="LKG"),'Marks Entry LKG'!AO102,IF(AND($E$3="UKG"),'Marks Entry UKG'!AO102,""))))</f>
        <v/>
      </c>
      <c r="CH103" s="106" t="str">
        <f t="shared" si="104"/>
        <v/>
      </c>
      <c r="CI103" s="107">
        <f t="shared" si="105"/>
        <v>0</v>
      </c>
      <c r="CJ103" s="107" t="str">
        <f t="shared" si="106"/>
        <v/>
      </c>
      <c r="CK103" s="107" t="str">
        <f t="shared" si="107"/>
        <v/>
      </c>
      <c r="CL103" s="92" t="str">
        <f t="shared" si="108"/>
        <v/>
      </c>
      <c r="CM103" s="105" t="str">
        <f>IF(OR($B103=0,$B103=""),"",IF(AND($E$3="Nursery"),'Marks Entry Nursery'!AP102,IF(AND($E$3="LKG"),'Marks Entry LKG'!AP102,IF(AND($E$3="UKG"),'Marks Entry UKG'!AP102,""))))</f>
        <v/>
      </c>
      <c r="CN103" s="105" t="str">
        <f>IF(OR($B103=0,$B103=""),"",IF(AND($E$3="Nursery"),'Marks Entry Nursery'!AQ102,IF(AND($E$3="LKG"),'Marks Entry LKG'!AQ102,IF(AND($E$3="UKG"),'Marks Entry UKG'!AQ102,""))))</f>
        <v/>
      </c>
      <c r="CO103" s="106" t="str">
        <f t="shared" si="109"/>
        <v/>
      </c>
      <c r="CP103" s="107">
        <f t="shared" si="110"/>
        <v>0</v>
      </c>
      <c r="CQ103" s="107" t="str">
        <f t="shared" si="111"/>
        <v/>
      </c>
      <c r="CR103" s="107" t="str">
        <f t="shared" si="112"/>
        <v/>
      </c>
      <c r="CS103" s="92" t="str">
        <f t="shared" si="113"/>
        <v/>
      </c>
      <c r="CT103" s="105" t="str">
        <f>IF(OR($B103=0,$B103=""),"",IF(AND($E$3="Nursery"),'Marks Entry Nursery'!AR102,IF(AND($E$3="LKG"),'Marks Entry LKG'!AR102,IF(AND($E$3="UKG"),'Marks Entry UKG'!AR102,""))))</f>
        <v/>
      </c>
      <c r="CU103" s="105" t="str">
        <f>IF(OR($B103=0,$B103=""),"",IF(AND($E$3="Nursery"),'Marks Entry Nursery'!AS102,IF(AND($E$3="LKG"),'Marks Entry LKG'!AS102,IF(AND($E$3="UKG"),'Marks Entry UKG'!AS102,""))))</f>
        <v/>
      </c>
      <c r="CV103" s="106" t="str">
        <f t="shared" si="114"/>
        <v/>
      </c>
      <c r="CW103" s="107">
        <f t="shared" si="115"/>
        <v>0</v>
      </c>
      <c r="CX103" s="107" t="str">
        <f t="shared" si="116"/>
        <v/>
      </c>
      <c r="CY103" s="107" t="str">
        <f t="shared" si="117"/>
        <v/>
      </c>
      <c r="CZ103" s="92" t="str">
        <f t="shared" si="118"/>
        <v/>
      </c>
      <c r="DA103" s="105" t="str">
        <f>IF(OR($B103=0,$B103=""),"",IF(AND($E$3="Nursery"),'Marks Entry Nursery'!AT102,IF(AND($E$3="LKG"),'Marks Entry LKG'!AT102,IF(AND($E$3="UKG"),'Marks Entry UKG'!AT102,""))))</f>
        <v/>
      </c>
      <c r="DB103" s="105" t="str">
        <f>IF(OR($B103=0,$B103=""),"",IF(AND($E$3="Nursery"),'Marks Entry Nursery'!AU102,IF(AND($E$3="LKG"),'Marks Entry LKG'!AU102,IF(AND($E$3="UKG"),'Marks Entry UKG'!AU102,""))))</f>
        <v/>
      </c>
      <c r="DC103" s="356" t="str">
        <f t="shared" si="119"/>
        <v/>
      </c>
      <c r="DD103" s="93" t="str">
        <f t="shared" si="120"/>
        <v/>
      </c>
      <c r="DE103" s="105" t="str">
        <f>IF(OR($B103=0,$B103=""),"",IF(AND($E$3="Nursery"),'Marks Entry Nursery'!AV102,IF(AND($E$3="LKG"),'Marks Entry LKG'!AV102,IF(AND($E$3="UKG"),'Marks Entry UKG'!AV102,""))))</f>
        <v/>
      </c>
      <c r="DF103" s="105" t="str">
        <f>IF(OR($B103=0,$B103=""),"",IF(AND($E$3="Nursery"),'Marks Entry Nursery'!AW102,IF(AND($E$3="LKG"),'Marks Entry LKG'!AW102,IF(AND($E$3="UKG"),'Marks Entry UKG'!AW102,""))))</f>
        <v/>
      </c>
      <c r="DG103" s="356" t="str">
        <f t="shared" si="121"/>
        <v/>
      </c>
      <c r="DH103" s="93" t="str">
        <f t="shared" si="122"/>
        <v/>
      </c>
      <c r="DI103" s="63" t="str">
        <f t="shared" si="123"/>
        <v/>
      </c>
      <c r="DJ103" s="358" t="str">
        <f t="shared" si="124"/>
        <v/>
      </c>
      <c r="DK103" s="67" t="str">
        <f t="shared" si="125"/>
        <v/>
      </c>
      <c r="DL103" s="68" t="str">
        <f t="shared" si="126"/>
        <v/>
      </c>
      <c r="DM103" s="386" t="str">
        <f>IFERROR(IF(B103="NSO","NSO",IF(OR(D103="",G103="",F103="",B103="",DI103=0),"",IF('Master sheet'!$D$14="Hindi","कक्षोंन्नति","Promoted"))),"")</f>
        <v/>
      </c>
      <c r="DN103" s="42" t="str">
        <f>IF(OR(B103=0,B103=""),"",IF(AND($E$3="Nursery"),'Marks Entry Nursery'!AX102,IF(AND($E$3="LKG"),'Marks Entry LKG'!AX102,IF(AND($E$3="UKG"),'Marks Entry UKG'!AX102,""))))</f>
        <v/>
      </c>
      <c r="DO103" s="42" t="str">
        <f>IF(OR(B103=0,B103=""),"",IF(AND($E$3="Nursery"),'Marks Entry Nursery'!AY102,IF(AND($E$3="LKG"),'Marks Entry LKG'!AY102,IF(AND($E$3="UKG"),'Marks Entry UKG'!AY102,""))))</f>
        <v/>
      </c>
      <c r="DP103" s="213" t="str">
        <f t="shared" si="127"/>
        <v/>
      </c>
      <c r="DQ103" s="43"/>
      <c r="DX103" s="44">
        <f>IF(AND($E$3="Nursery"),'Marks Entry Nursery'!I102,IF(AND($E$3="LKG"),'Marks Entry LKG'!I102,IF(AND($E$3="UKG"),'Marks Entry UKG'!I102,"")))</f>
        <v>0</v>
      </c>
    </row>
    <row r="104" spans="1:128" ht="18.95" customHeight="1">
      <c r="A104" s="56">
        <v>97</v>
      </c>
      <c r="B104" s="260" t="str">
        <f>IF(OR(DX104=0,DX104=""),"",IF(AND($E$3="Nursery"),'Marks Entry Nursery'!I103,IF(AND($E$3="LKG"),'Marks Entry LKG'!I103,IF(AND($E$3="UKG"),'Marks Entry UKG'!I103,""))))</f>
        <v/>
      </c>
      <c r="C104" s="57" t="str">
        <f>IF(OR($B104=0,$B104=""),"",IF(AND($E$3="Nursery"),'Marks Entry Nursery'!B103,IF(AND($E$3="LKG"),'Marks Entry LKG'!B103,IF(AND($E$3="UKG"),'Marks Entry UKG'!B103,""))))</f>
        <v/>
      </c>
      <c r="D104" s="57" t="str">
        <f>IF(OR($B104=0,$B104=""),"",IF(AND($E$3="Nursery"),'Marks Entry Nursery'!C103,IF(AND($E$3="LKG"),'Marks Entry LKG'!C103,IF(AND($E$3="UKG"),'Marks Entry UKG'!C103,""))))</f>
        <v/>
      </c>
      <c r="E104" s="401" t="str">
        <f>IF(OR(B104=0,B104=""),"",IF(AND($E$3="Nursery"),'Marks Entry Nursery'!E103,IF(AND($E$3="LKG"),'Marks Entry LKG'!E103,IF(AND($E$3="UKG"),'Marks Entry UKG'!E103,""))))</f>
        <v/>
      </c>
      <c r="F104" s="259" t="str">
        <f>IF(OR(B104=0,B104=""),"",IF(AND($E$3="Nursery"),'Marks Entry Nursery'!D103,IF(AND($E$3="LKG"),'Marks Entry LKG'!D103,IF(AND($E$3="UKG"),'Marks Entry UKG'!D103,""))))</f>
        <v/>
      </c>
      <c r="G104" s="406" t="str">
        <f>IF(OR($B104=0,$B104=""),"",IF(AND($E$3="Nursery"),'Marks Entry Nursery'!F103,IF(AND($E$3="LKG"),'Marks Entry LKG'!F103,IF(AND($E$3="UKG"),'Marks Entry UKG'!F103,""))))</f>
        <v/>
      </c>
      <c r="H104" s="406" t="str">
        <f>IF(OR($B104=0,$B104=""),"",IF(AND($E$3="Nursery"),'Marks Entry Nursery'!G103,IF(AND($E$3="LKG"),'Marks Entry LKG'!G103,IF(AND($E$3="UKG"),'Marks Entry UKG'!G103,""))))</f>
        <v/>
      </c>
      <c r="I104" s="406" t="str">
        <f>IF(OR($B104=0,$B104=""),"",IF(AND($E$3="Nursery"),'Marks Entry Nursery'!H103,IF(AND($E$3="LKG"),'Marks Entry LKG'!H103,IF(AND($E$3="UKG"),'Marks Entry UKG'!H103,""))))</f>
        <v/>
      </c>
      <c r="J104" s="228" t="str">
        <f>IF(OR($B104=0,$B104=""),"",IF(AND($E$3="Nursery"),'Marks Entry Nursery'!J103,IF(AND($E$3="LKG"),'Marks Entry LKG'!J103,IF(AND($E$3="UKG"),'Marks Entry UKG'!J103,""))))</f>
        <v/>
      </c>
      <c r="K104" s="228" t="str">
        <f>IF(OR($B104=0,$B104=""),"",IF(AND($E$3="Nursery"),'Marks Entry Nursery'!K103,IF(AND($E$3="LKG"),'Marks Entry LKG'!K103,IF(AND($E$3="UKG"),'Marks Entry UKG'!K103,""))))</f>
        <v/>
      </c>
      <c r="L104" s="105"/>
      <c r="M104" s="105"/>
      <c r="N104" s="105"/>
      <c r="O104" s="51"/>
      <c r="P104" s="105" t="str">
        <f>IF(OR($B104=0,$B104=""),"",IF(AND($E$3="Nursery"),'Marks Entry Nursery'!O103,IF(AND($E$3="LKG"),'Marks Entry LKG'!O103,IF(AND($E$3="UKG"),'Marks Entry UKG'!O103,""))))</f>
        <v/>
      </c>
      <c r="Q104" s="105" t="str">
        <f>IF(OR($B104=0,$B104=""),"",IF(AND($E$3="Nursery"),'Marks Entry Nursery'!P103,IF(AND($E$3="LKG"),'Marks Entry LKG'!P103,IF(AND($E$3="UKG"),'Marks Entry UKG'!P103,""))))</f>
        <v/>
      </c>
      <c r="R104" s="54" t="str">
        <f t="shared" si="64"/>
        <v/>
      </c>
      <c r="S104" s="51">
        <f t="shared" si="65"/>
        <v>0</v>
      </c>
      <c r="T104" s="105" t="str">
        <f>IF(OR($B104=0,$B104=""),"",IF(AND($E$3="Nursery"),'Marks Entry Nursery'!Q103,IF(AND($E$3="LKG"),'Marks Entry LKG'!Q103,IF(AND($E$3="UKG"),'Marks Entry UKG'!Q103,""))))</f>
        <v/>
      </c>
      <c r="U104" s="105" t="str">
        <f>IF(OR($B104=0,$B104=""),"",IF(AND($E$3="Nursery"),'Marks Entry Nursery'!R103,IF(AND($E$3="LKG"),'Marks Entry LKG'!R103,IF(AND($E$3="UKG"),'Marks Entry UKG'!R103,""))))</f>
        <v/>
      </c>
      <c r="V104" s="55" t="str">
        <f t="shared" si="66"/>
        <v/>
      </c>
      <c r="W104" s="51" t="str">
        <f t="shared" si="67"/>
        <v/>
      </c>
      <c r="X104" s="89">
        <f t="shared" si="68"/>
        <v>0</v>
      </c>
      <c r="Y104" s="89" t="str">
        <f t="shared" si="69"/>
        <v/>
      </c>
      <c r="Z104" s="89" t="str">
        <f t="shared" si="70"/>
        <v/>
      </c>
      <c r="AA104" s="89" t="str">
        <f t="shared" si="71"/>
        <v/>
      </c>
      <c r="AB104" s="89" t="str">
        <f t="shared" si="72"/>
        <v/>
      </c>
      <c r="AC104" s="93" t="str">
        <f t="shared" si="73"/>
        <v/>
      </c>
      <c r="AD104" s="105"/>
      <c r="AE104" s="105"/>
      <c r="AF104" s="105"/>
      <c r="AG104" s="51"/>
      <c r="AH104" s="105" t="str">
        <f>IF(OR($B104=0,$B104=""),"",IF(AND($E$3="Nursery"),'Marks Entry Nursery'!V103,IF(AND($E$3="LKG"),'Marks Entry LKG'!V103,IF(AND($E$3="UKG"),'Marks Entry UKG'!V103,""))))</f>
        <v/>
      </c>
      <c r="AI104" s="105" t="str">
        <f>IF(OR($B104=0,$B104=""),"",IF(AND($E$3="Nursery"),'Marks Entry Nursery'!W103,IF(AND($E$3="LKG"),'Marks Entry LKG'!W103,IF(AND($E$3="UKG"),'Marks Entry UKG'!W103,""))))</f>
        <v/>
      </c>
      <c r="AJ104" s="54" t="str">
        <f t="shared" si="74"/>
        <v/>
      </c>
      <c r="AK104" s="51">
        <f t="shared" si="75"/>
        <v>0</v>
      </c>
      <c r="AL104" s="105" t="str">
        <f>IF(OR($B104=0,$B104=""),"",IF(AND($E$3="Nursery"),'Marks Entry Nursery'!X103,IF(AND($E$3="LKG"),'Marks Entry LKG'!X103,IF(AND($E$3="UKG"),'Marks Entry UKG'!X103,""))))</f>
        <v/>
      </c>
      <c r="AM104" s="105" t="str">
        <f>IF(OR($B104=0,$B104=""),"",IF(AND($E$3="Nursery"),'Marks Entry Nursery'!Y103,IF(AND($E$3="LKG"),'Marks Entry LKG'!Y103,IF(AND($E$3="UKG"),'Marks Entry UKG'!Y103,""))))</f>
        <v/>
      </c>
      <c r="AN104" s="55" t="str">
        <f t="shared" si="76"/>
        <v/>
      </c>
      <c r="AO104" s="51" t="str">
        <f t="shared" si="77"/>
        <v/>
      </c>
      <c r="AP104" s="89">
        <f t="shared" si="78"/>
        <v>0</v>
      </c>
      <c r="AQ104" s="89" t="str">
        <f t="shared" si="79"/>
        <v/>
      </c>
      <c r="AR104" s="89" t="str">
        <f t="shared" si="80"/>
        <v/>
      </c>
      <c r="AS104" s="89" t="str">
        <f t="shared" si="81"/>
        <v/>
      </c>
      <c r="AT104" s="89" t="str">
        <f t="shared" si="82"/>
        <v/>
      </c>
      <c r="AU104" s="93" t="str">
        <f t="shared" si="83"/>
        <v/>
      </c>
      <c r="AV104" s="105"/>
      <c r="AW104" s="105"/>
      <c r="AX104" s="105"/>
      <c r="AY104" s="51"/>
      <c r="AZ104" s="105" t="str">
        <f>IF(OR($B104=0,$B104=""),"",IF(AND($E$3="Nursery"),'Marks Entry Nursery'!AC103,IF(AND($E$3="LKG"),'Marks Entry LKG'!AC103,IF(AND($E$3="UKG"),'Marks Entry UKG'!AC103,""))))</f>
        <v/>
      </c>
      <c r="BA104" s="105" t="str">
        <f>IF(OR($B104=0,$B104=""),"",IF(AND($E$3="Nursery"),'Marks Entry Nursery'!AD103,IF(AND($E$3="LKG"),'Marks Entry LKG'!AD103,IF(AND($E$3="UKG"),'Marks Entry UKG'!AD103,""))))</f>
        <v/>
      </c>
      <c r="BB104" s="54" t="str">
        <f t="shared" si="84"/>
        <v/>
      </c>
      <c r="BC104" s="51">
        <f t="shared" si="85"/>
        <v>0</v>
      </c>
      <c r="BD104" s="105" t="str">
        <f>IF(OR($B104=0,$B104=""),"",IF(AND($E$3="Nursery"),'Marks Entry Nursery'!AE103,IF(AND($E$3="LKG"),'Marks Entry LKG'!AE103,IF(AND($E$3="UKG"),'Marks Entry UKG'!AE103,""))))</f>
        <v/>
      </c>
      <c r="BE104" s="105" t="str">
        <f>IF(OR($B104=0,$B104=""),"",IF(AND($E$3="Nursery"),'Marks Entry Nursery'!AF103,IF(AND($E$3="LKG"),'Marks Entry LKG'!AF103,IF(AND($E$3="UKG"),'Marks Entry UKG'!AF103,""))))</f>
        <v/>
      </c>
      <c r="BF104" s="55" t="str">
        <f t="shared" si="86"/>
        <v/>
      </c>
      <c r="BG104" s="51" t="str">
        <f t="shared" si="87"/>
        <v/>
      </c>
      <c r="BH104" s="89">
        <f t="shared" si="88"/>
        <v>0</v>
      </c>
      <c r="BI104" s="89" t="str">
        <f t="shared" si="89"/>
        <v/>
      </c>
      <c r="BJ104" s="89" t="str">
        <f t="shared" si="90"/>
        <v/>
      </c>
      <c r="BK104" s="89" t="str">
        <f t="shared" si="91"/>
        <v/>
      </c>
      <c r="BL104" s="89" t="str">
        <f t="shared" si="92"/>
        <v/>
      </c>
      <c r="BM104" s="93" t="str">
        <f t="shared" si="93"/>
        <v/>
      </c>
      <c r="BN104" s="105"/>
      <c r="BO104" s="105"/>
      <c r="BP104" s="105"/>
      <c r="BQ104" s="51"/>
      <c r="BR104" s="105" t="str">
        <f>IF(OR($B104=0,$B104=""),"",IF(AND($E$3="Nursery"),'Marks Entry Nursery'!AJ103,IF(AND($E$3="LKG"),'Marks Entry LKG'!AJ103,IF(AND($E$3="UKG"),'Marks Entry UKG'!AJ103,""))))</f>
        <v/>
      </c>
      <c r="BS104" s="105" t="str">
        <f>IF(OR($B104=0,$B104=""),"",IF(AND($E$3="Nursery"),'Marks Entry Nursery'!AK103,IF(AND($E$3="LKG"),'Marks Entry LKG'!AK103,IF(AND($E$3="UKG"),'Marks Entry UKG'!AK103,""))))</f>
        <v/>
      </c>
      <c r="BT104" s="54" t="str">
        <f t="shared" si="94"/>
        <v/>
      </c>
      <c r="BU104" s="51">
        <f t="shared" si="95"/>
        <v>0</v>
      </c>
      <c r="BV104" s="105" t="str">
        <f>IF(OR($B104=0,$B104=""),"",IF(AND($E$3="Nursery"),'Marks Entry Nursery'!AL103,IF(AND($E$3="LKG"),'Marks Entry LKG'!AL103,IF(AND($E$3="UKG"),'Marks Entry UKG'!AL103,""))))</f>
        <v/>
      </c>
      <c r="BW104" s="105" t="str">
        <f>IF(OR($B104=0,$B104=""),"",IF(AND($E$3="Nursery"),'Marks Entry Nursery'!AM103,IF(AND($E$3="LKG"),'Marks Entry LKG'!AM103,IF(AND($E$3="UKG"),'Marks Entry UKG'!AM103,""))))</f>
        <v/>
      </c>
      <c r="BX104" s="55" t="str">
        <f t="shared" si="96"/>
        <v/>
      </c>
      <c r="BY104" s="51" t="str">
        <f t="shared" si="97"/>
        <v/>
      </c>
      <c r="BZ104" s="89">
        <f t="shared" si="98"/>
        <v>0</v>
      </c>
      <c r="CA104" s="89" t="str">
        <f t="shared" si="99"/>
        <v/>
      </c>
      <c r="CB104" s="89" t="str">
        <f t="shared" si="100"/>
        <v/>
      </c>
      <c r="CC104" s="89" t="str">
        <f t="shared" si="101"/>
        <v/>
      </c>
      <c r="CD104" s="89" t="str">
        <f t="shared" si="102"/>
        <v/>
      </c>
      <c r="CE104" s="93" t="str">
        <f t="shared" si="103"/>
        <v/>
      </c>
      <c r="CF104" s="105" t="str">
        <f>IF(OR($B104=0,$B104=""),"",IF(AND($E$3="Nursery"),'Marks Entry Nursery'!AN103,IF(AND($E$3="LKG"),'Marks Entry LKG'!AN103,IF(AND($E$3="UKG"),'Marks Entry UKG'!AN103,""))))</f>
        <v/>
      </c>
      <c r="CG104" s="105" t="str">
        <f>IF(OR($B104=0,$B104=""),"",IF(AND($E$3="Nursery"),'Marks Entry Nursery'!AO103,IF(AND($E$3="LKG"),'Marks Entry LKG'!AO103,IF(AND($E$3="UKG"),'Marks Entry UKG'!AO103,""))))</f>
        <v/>
      </c>
      <c r="CH104" s="106" t="str">
        <f t="shared" si="104"/>
        <v/>
      </c>
      <c r="CI104" s="107">
        <f t="shared" si="105"/>
        <v>0</v>
      </c>
      <c r="CJ104" s="107" t="str">
        <f t="shared" si="106"/>
        <v/>
      </c>
      <c r="CK104" s="107" t="str">
        <f t="shared" si="107"/>
        <v/>
      </c>
      <c r="CL104" s="92" t="str">
        <f t="shared" si="108"/>
        <v/>
      </c>
      <c r="CM104" s="105" t="str">
        <f>IF(OR($B104=0,$B104=""),"",IF(AND($E$3="Nursery"),'Marks Entry Nursery'!AP103,IF(AND($E$3="LKG"),'Marks Entry LKG'!AP103,IF(AND($E$3="UKG"),'Marks Entry UKG'!AP103,""))))</f>
        <v/>
      </c>
      <c r="CN104" s="105" t="str">
        <f>IF(OR($B104=0,$B104=""),"",IF(AND($E$3="Nursery"),'Marks Entry Nursery'!AQ103,IF(AND($E$3="LKG"),'Marks Entry LKG'!AQ103,IF(AND($E$3="UKG"),'Marks Entry UKG'!AQ103,""))))</f>
        <v/>
      </c>
      <c r="CO104" s="106" t="str">
        <f t="shared" si="109"/>
        <v/>
      </c>
      <c r="CP104" s="107">
        <f t="shared" si="110"/>
        <v>0</v>
      </c>
      <c r="CQ104" s="107" t="str">
        <f t="shared" si="111"/>
        <v/>
      </c>
      <c r="CR104" s="107" t="str">
        <f t="shared" si="112"/>
        <v/>
      </c>
      <c r="CS104" s="92" t="str">
        <f t="shared" si="113"/>
        <v/>
      </c>
      <c r="CT104" s="105" t="str">
        <f>IF(OR($B104=0,$B104=""),"",IF(AND($E$3="Nursery"),'Marks Entry Nursery'!AR103,IF(AND($E$3="LKG"),'Marks Entry LKG'!AR103,IF(AND($E$3="UKG"),'Marks Entry UKG'!AR103,""))))</f>
        <v/>
      </c>
      <c r="CU104" s="105" t="str">
        <f>IF(OR($B104=0,$B104=""),"",IF(AND($E$3="Nursery"),'Marks Entry Nursery'!AS103,IF(AND($E$3="LKG"),'Marks Entry LKG'!AS103,IF(AND($E$3="UKG"),'Marks Entry UKG'!AS103,""))))</f>
        <v/>
      </c>
      <c r="CV104" s="106" t="str">
        <f t="shared" si="114"/>
        <v/>
      </c>
      <c r="CW104" s="107">
        <f t="shared" si="115"/>
        <v>0</v>
      </c>
      <c r="CX104" s="107" t="str">
        <f t="shared" si="116"/>
        <v/>
      </c>
      <c r="CY104" s="107" t="str">
        <f t="shared" si="117"/>
        <v/>
      </c>
      <c r="CZ104" s="92" t="str">
        <f t="shared" si="118"/>
        <v/>
      </c>
      <c r="DA104" s="105" t="str">
        <f>IF(OR($B104=0,$B104=""),"",IF(AND($E$3="Nursery"),'Marks Entry Nursery'!AT103,IF(AND($E$3="LKG"),'Marks Entry LKG'!AT103,IF(AND($E$3="UKG"),'Marks Entry UKG'!AT103,""))))</f>
        <v/>
      </c>
      <c r="DB104" s="105" t="str">
        <f>IF(OR($B104=0,$B104=""),"",IF(AND($E$3="Nursery"),'Marks Entry Nursery'!AU103,IF(AND($E$3="LKG"),'Marks Entry LKG'!AU103,IF(AND($E$3="UKG"),'Marks Entry UKG'!AU103,""))))</f>
        <v/>
      </c>
      <c r="DC104" s="356" t="str">
        <f t="shared" si="119"/>
        <v/>
      </c>
      <c r="DD104" s="93" t="str">
        <f t="shared" si="120"/>
        <v/>
      </c>
      <c r="DE104" s="105" t="str">
        <f>IF(OR($B104=0,$B104=""),"",IF(AND($E$3="Nursery"),'Marks Entry Nursery'!AV103,IF(AND($E$3="LKG"),'Marks Entry LKG'!AV103,IF(AND($E$3="UKG"),'Marks Entry UKG'!AV103,""))))</f>
        <v/>
      </c>
      <c r="DF104" s="105" t="str">
        <f>IF(OR($B104=0,$B104=""),"",IF(AND($E$3="Nursery"),'Marks Entry Nursery'!AW103,IF(AND($E$3="LKG"),'Marks Entry LKG'!AW103,IF(AND($E$3="UKG"),'Marks Entry UKG'!AW103,""))))</f>
        <v/>
      </c>
      <c r="DG104" s="356" t="str">
        <f t="shared" si="121"/>
        <v/>
      </c>
      <c r="DH104" s="93" t="str">
        <f t="shared" si="122"/>
        <v/>
      </c>
      <c r="DI104" s="63" t="str">
        <f t="shared" si="123"/>
        <v/>
      </c>
      <c r="DJ104" s="358" t="str">
        <f t="shared" si="124"/>
        <v/>
      </c>
      <c r="DK104" s="67" t="str">
        <f t="shared" si="125"/>
        <v/>
      </c>
      <c r="DL104" s="68" t="str">
        <f t="shared" si="126"/>
        <v/>
      </c>
      <c r="DM104" s="386" t="str">
        <f>IFERROR(IF(B104="NSO","NSO",IF(OR(D104="",G104="",F104="",B104="",DI104=0),"",IF('Master sheet'!$D$14="Hindi","कक्षोंन्नति","Promoted"))),"")</f>
        <v/>
      </c>
      <c r="DN104" s="42" t="str">
        <f>IF(OR(B104=0,B104=""),"",IF(AND($E$3="Nursery"),'Marks Entry Nursery'!AX103,IF(AND($E$3="LKG"),'Marks Entry LKG'!AX103,IF(AND($E$3="UKG"),'Marks Entry UKG'!AX103,""))))</f>
        <v/>
      </c>
      <c r="DO104" s="42" t="str">
        <f>IF(OR(B104=0,B104=""),"",IF(AND($E$3="Nursery"),'Marks Entry Nursery'!AY103,IF(AND($E$3="LKG"),'Marks Entry LKG'!AY103,IF(AND($E$3="UKG"),'Marks Entry UKG'!AY103,""))))</f>
        <v/>
      </c>
      <c r="DP104" s="213" t="str">
        <f t="shared" si="127"/>
        <v/>
      </c>
      <c r="DQ104" s="43"/>
      <c r="DX104" s="44">
        <f>IF(AND($E$3="Nursery"),'Marks Entry Nursery'!I103,IF(AND($E$3="LKG"),'Marks Entry LKG'!I103,IF(AND($E$3="UKG"),'Marks Entry UKG'!I103,"")))</f>
        <v>0</v>
      </c>
    </row>
    <row r="105" spans="1:128" ht="18.95" customHeight="1">
      <c r="A105" s="56">
        <v>98</v>
      </c>
      <c r="B105" s="260" t="str">
        <f>IF(OR(DX105=0,DX105=""),"",IF(AND($E$3="Nursery"),'Marks Entry Nursery'!I104,IF(AND($E$3="LKG"),'Marks Entry LKG'!I104,IF(AND($E$3="UKG"),'Marks Entry UKG'!I104,""))))</f>
        <v/>
      </c>
      <c r="C105" s="57" t="str">
        <f>IF(OR($B105=0,$B105=""),"",IF(AND($E$3="Nursery"),'Marks Entry Nursery'!B104,IF(AND($E$3="LKG"),'Marks Entry LKG'!B104,IF(AND($E$3="UKG"),'Marks Entry UKG'!B104,""))))</f>
        <v/>
      </c>
      <c r="D105" s="57" t="str">
        <f>IF(OR($B105=0,$B105=""),"",IF(AND($E$3="Nursery"),'Marks Entry Nursery'!C104,IF(AND($E$3="LKG"),'Marks Entry LKG'!C104,IF(AND($E$3="UKG"),'Marks Entry UKG'!C104,""))))</f>
        <v/>
      </c>
      <c r="E105" s="401" t="str">
        <f>IF(OR(B105=0,B105=""),"",IF(AND($E$3="Nursery"),'Marks Entry Nursery'!E104,IF(AND($E$3="LKG"),'Marks Entry LKG'!E104,IF(AND($E$3="UKG"),'Marks Entry UKG'!E104,""))))</f>
        <v/>
      </c>
      <c r="F105" s="259" t="str">
        <f>IF(OR(B105=0,B105=""),"",IF(AND($E$3="Nursery"),'Marks Entry Nursery'!D104,IF(AND($E$3="LKG"),'Marks Entry LKG'!D104,IF(AND($E$3="UKG"),'Marks Entry UKG'!D104,""))))</f>
        <v/>
      </c>
      <c r="G105" s="406" t="str">
        <f>IF(OR($B105=0,$B105=""),"",IF(AND($E$3="Nursery"),'Marks Entry Nursery'!F104,IF(AND($E$3="LKG"),'Marks Entry LKG'!F104,IF(AND($E$3="UKG"),'Marks Entry UKG'!F104,""))))</f>
        <v/>
      </c>
      <c r="H105" s="406" t="str">
        <f>IF(OR($B105=0,$B105=""),"",IF(AND($E$3="Nursery"),'Marks Entry Nursery'!G104,IF(AND($E$3="LKG"),'Marks Entry LKG'!G104,IF(AND($E$3="UKG"),'Marks Entry UKG'!G104,""))))</f>
        <v/>
      </c>
      <c r="I105" s="406" t="str">
        <f>IF(OR($B105=0,$B105=""),"",IF(AND($E$3="Nursery"),'Marks Entry Nursery'!H104,IF(AND($E$3="LKG"),'Marks Entry LKG'!H104,IF(AND($E$3="UKG"),'Marks Entry UKG'!H104,""))))</f>
        <v/>
      </c>
      <c r="J105" s="228" t="str">
        <f>IF(OR($B105=0,$B105=""),"",IF(AND($E$3="Nursery"),'Marks Entry Nursery'!J104,IF(AND($E$3="LKG"),'Marks Entry LKG'!J104,IF(AND($E$3="UKG"),'Marks Entry UKG'!J104,""))))</f>
        <v/>
      </c>
      <c r="K105" s="228" t="str">
        <f>IF(OR($B105=0,$B105=""),"",IF(AND($E$3="Nursery"),'Marks Entry Nursery'!K104,IF(AND($E$3="LKG"),'Marks Entry LKG'!K104,IF(AND($E$3="UKG"),'Marks Entry UKG'!K104,""))))</f>
        <v/>
      </c>
      <c r="L105" s="105"/>
      <c r="M105" s="105"/>
      <c r="N105" s="105"/>
      <c r="O105" s="51"/>
      <c r="P105" s="105" t="str">
        <f>IF(OR($B105=0,$B105=""),"",IF(AND($E$3="Nursery"),'Marks Entry Nursery'!O104,IF(AND($E$3="LKG"),'Marks Entry LKG'!O104,IF(AND($E$3="UKG"),'Marks Entry UKG'!O104,""))))</f>
        <v/>
      </c>
      <c r="Q105" s="105" t="str">
        <f>IF(OR($B105=0,$B105=""),"",IF(AND($E$3="Nursery"),'Marks Entry Nursery'!P104,IF(AND($E$3="LKG"),'Marks Entry LKG'!P104,IF(AND($E$3="UKG"),'Marks Entry UKG'!P104,""))))</f>
        <v/>
      </c>
      <c r="R105" s="54" t="str">
        <f t="shared" si="64"/>
        <v/>
      </c>
      <c r="S105" s="51">
        <f t="shared" si="65"/>
        <v>0</v>
      </c>
      <c r="T105" s="105" t="str">
        <f>IF(OR($B105=0,$B105=""),"",IF(AND($E$3="Nursery"),'Marks Entry Nursery'!Q104,IF(AND($E$3="LKG"),'Marks Entry LKG'!Q104,IF(AND($E$3="UKG"),'Marks Entry UKG'!Q104,""))))</f>
        <v/>
      </c>
      <c r="U105" s="105" t="str">
        <f>IF(OR($B105=0,$B105=""),"",IF(AND($E$3="Nursery"),'Marks Entry Nursery'!R104,IF(AND($E$3="LKG"),'Marks Entry LKG'!R104,IF(AND($E$3="UKG"),'Marks Entry UKG'!R104,""))))</f>
        <v/>
      </c>
      <c r="V105" s="55" t="str">
        <f t="shared" si="66"/>
        <v/>
      </c>
      <c r="W105" s="51" t="str">
        <f t="shared" si="67"/>
        <v/>
      </c>
      <c r="X105" s="89">
        <f t="shared" si="68"/>
        <v>0</v>
      </c>
      <c r="Y105" s="89" t="str">
        <f t="shared" si="69"/>
        <v/>
      </c>
      <c r="Z105" s="89" t="str">
        <f t="shared" si="70"/>
        <v/>
      </c>
      <c r="AA105" s="89" t="str">
        <f t="shared" si="71"/>
        <v/>
      </c>
      <c r="AB105" s="89" t="str">
        <f t="shared" si="72"/>
        <v/>
      </c>
      <c r="AC105" s="93" t="str">
        <f t="shared" si="73"/>
        <v/>
      </c>
      <c r="AD105" s="105"/>
      <c r="AE105" s="105"/>
      <c r="AF105" s="105"/>
      <c r="AG105" s="51"/>
      <c r="AH105" s="105" t="str">
        <f>IF(OR($B105=0,$B105=""),"",IF(AND($E$3="Nursery"),'Marks Entry Nursery'!V104,IF(AND($E$3="LKG"),'Marks Entry LKG'!V104,IF(AND($E$3="UKG"),'Marks Entry UKG'!V104,""))))</f>
        <v/>
      </c>
      <c r="AI105" s="105" t="str">
        <f>IF(OR($B105=0,$B105=""),"",IF(AND($E$3="Nursery"),'Marks Entry Nursery'!W104,IF(AND($E$3="LKG"),'Marks Entry LKG'!W104,IF(AND($E$3="UKG"),'Marks Entry UKG'!W104,""))))</f>
        <v/>
      </c>
      <c r="AJ105" s="54" t="str">
        <f t="shared" si="74"/>
        <v/>
      </c>
      <c r="AK105" s="51">
        <f t="shared" si="75"/>
        <v>0</v>
      </c>
      <c r="AL105" s="105" t="str">
        <f>IF(OR($B105=0,$B105=""),"",IF(AND($E$3="Nursery"),'Marks Entry Nursery'!X104,IF(AND($E$3="LKG"),'Marks Entry LKG'!X104,IF(AND($E$3="UKG"),'Marks Entry UKG'!X104,""))))</f>
        <v/>
      </c>
      <c r="AM105" s="105" t="str">
        <f>IF(OR($B105=0,$B105=""),"",IF(AND($E$3="Nursery"),'Marks Entry Nursery'!Y104,IF(AND($E$3="LKG"),'Marks Entry LKG'!Y104,IF(AND($E$3="UKG"),'Marks Entry UKG'!Y104,""))))</f>
        <v/>
      </c>
      <c r="AN105" s="55" t="str">
        <f t="shared" si="76"/>
        <v/>
      </c>
      <c r="AO105" s="51" t="str">
        <f t="shared" si="77"/>
        <v/>
      </c>
      <c r="AP105" s="89">
        <f t="shared" si="78"/>
        <v>0</v>
      </c>
      <c r="AQ105" s="89" t="str">
        <f t="shared" si="79"/>
        <v/>
      </c>
      <c r="AR105" s="89" t="str">
        <f t="shared" si="80"/>
        <v/>
      </c>
      <c r="AS105" s="89" t="str">
        <f t="shared" si="81"/>
        <v/>
      </c>
      <c r="AT105" s="89" t="str">
        <f t="shared" si="82"/>
        <v/>
      </c>
      <c r="AU105" s="93" t="str">
        <f t="shared" si="83"/>
        <v/>
      </c>
      <c r="AV105" s="105"/>
      <c r="AW105" s="105"/>
      <c r="AX105" s="105"/>
      <c r="AY105" s="51"/>
      <c r="AZ105" s="105" t="str">
        <f>IF(OR($B105=0,$B105=""),"",IF(AND($E$3="Nursery"),'Marks Entry Nursery'!AC104,IF(AND($E$3="LKG"),'Marks Entry LKG'!AC104,IF(AND($E$3="UKG"),'Marks Entry UKG'!AC104,""))))</f>
        <v/>
      </c>
      <c r="BA105" s="105" t="str">
        <f>IF(OR($B105=0,$B105=""),"",IF(AND($E$3="Nursery"),'Marks Entry Nursery'!AD104,IF(AND($E$3="LKG"),'Marks Entry LKG'!AD104,IF(AND($E$3="UKG"),'Marks Entry UKG'!AD104,""))))</f>
        <v/>
      </c>
      <c r="BB105" s="54" t="str">
        <f t="shared" si="84"/>
        <v/>
      </c>
      <c r="BC105" s="51">
        <f t="shared" si="85"/>
        <v>0</v>
      </c>
      <c r="BD105" s="105" t="str">
        <f>IF(OR($B105=0,$B105=""),"",IF(AND($E$3="Nursery"),'Marks Entry Nursery'!AE104,IF(AND($E$3="LKG"),'Marks Entry LKG'!AE104,IF(AND($E$3="UKG"),'Marks Entry UKG'!AE104,""))))</f>
        <v/>
      </c>
      <c r="BE105" s="105" t="str">
        <f>IF(OR($B105=0,$B105=""),"",IF(AND($E$3="Nursery"),'Marks Entry Nursery'!AF104,IF(AND($E$3="LKG"),'Marks Entry LKG'!AF104,IF(AND($E$3="UKG"),'Marks Entry UKG'!AF104,""))))</f>
        <v/>
      </c>
      <c r="BF105" s="55" t="str">
        <f t="shared" si="86"/>
        <v/>
      </c>
      <c r="BG105" s="51" t="str">
        <f t="shared" si="87"/>
        <v/>
      </c>
      <c r="BH105" s="89">
        <f t="shared" si="88"/>
        <v>0</v>
      </c>
      <c r="BI105" s="89" t="str">
        <f t="shared" si="89"/>
        <v/>
      </c>
      <c r="BJ105" s="89" t="str">
        <f t="shared" si="90"/>
        <v/>
      </c>
      <c r="BK105" s="89" t="str">
        <f t="shared" si="91"/>
        <v/>
      </c>
      <c r="BL105" s="89" t="str">
        <f t="shared" si="92"/>
        <v/>
      </c>
      <c r="BM105" s="93" t="str">
        <f t="shared" si="93"/>
        <v/>
      </c>
      <c r="BN105" s="105"/>
      <c r="BO105" s="105"/>
      <c r="BP105" s="105"/>
      <c r="BQ105" s="51"/>
      <c r="BR105" s="105" t="str">
        <f>IF(OR($B105=0,$B105=""),"",IF(AND($E$3="Nursery"),'Marks Entry Nursery'!AJ104,IF(AND($E$3="LKG"),'Marks Entry LKG'!AJ104,IF(AND($E$3="UKG"),'Marks Entry UKG'!AJ104,""))))</f>
        <v/>
      </c>
      <c r="BS105" s="105" t="str">
        <f>IF(OR($B105=0,$B105=""),"",IF(AND($E$3="Nursery"),'Marks Entry Nursery'!AK104,IF(AND($E$3="LKG"),'Marks Entry LKG'!AK104,IF(AND($E$3="UKG"),'Marks Entry UKG'!AK104,""))))</f>
        <v/>
      </c>
      <c r="BT105" s="54" t="str">
        <f t="shared" si="94"/>
        <v/>
      </c>
      <c r="BU105" s="51">
        <f t="shared" si="95"/>
        <v>0</v>
      </c>
      <c r="BV105" s="105" t="str">
        <f>IF(OR($B105=0,$B105=""),"",IF(AND($E$3="Nursery"),'Marks Entry Nursery'!AL104,IF(AND($E$3="LKG"),'Marks Entry LKG'!AL104,IF(AND($E$3="UKG"),'Marks Entry UKG'!AL104,""))))</f>
        <v/>
      </c>
      <c r="BW105" s="105" t="str">
        <f>IF(OR($B105=0,$B105=""),"",IF(AND($E$3="Nursery"),'Marks Entry Nursery'!AM104,IF(AND($E$3="LKG"),'Marks Entry LKG'!AM104,IF(AND($E$3="UKG"),'Marks Entry UKG'!AM104,""))))</f>
        <v/>
      </c>
      <c r="BX105" s="55" t="str">
        <f t="shared" si="96"/>
        <v/>
      </c>
      <c r="BY105" s="51" t="str">
        <f t="shared" si="97"/>
        <v/>
      </c>
      <c r="BZ105" s="89">
        <f t="shared" si="98"/>
        <v>0</v>
      </c>
      <c r="CA105" s="89" t="str">
        <f t="shared" si="99"/>
        <v/>
      </c>
      <c r="CB105" s="89" t="str">
        <f t="shared" si="100"/>
        <v/>
      </c>
      <c r="CC105" s="89" t="str">
        <f t="shared" si="101"/>
        <v/>
      </c>
      <c r="CD105" s="89" t="str">
        <f t="shared" si="102"/>
        <v/>
      </c>
      <c r="CE105" s="93" t="str">
        <f t="shared" si="103"/>
        <v/>
      </c>
      <c r="CF105" s="105" t="str">
        <f>IF(OR($B105=0,$B105=""),"",IF(AND($E$3="Nursery"),'Marks Entry Nursery'!AN104,IF(AND($E$3="LKG"),'Marks Entry LKG'!AN104,IF(AND($E$3="UKG"),'Marks Entry UKG'!AN104,""))))</f>
        <v/>
      </c>
      <c r="CG105" s="105" t="str">
        <f>IF(OR($B105=0,$B105=""),"",IF(AND($E$3="Nursery"),'Marks Entry Nursery'!AO104,IF(AND($E$3="LKG"),'Marks Entry LKG'!AO104,IF(AND($E$3="UKG"),'Marks Entry UKG'!AO104,""))))</f>
        <v/>
      </c>
      <c r="CH105" s="106" t="str">
        <f t="shared" si="104"/>
        <v/>
      </c>
      <c r="CI105" s="107">
        <f t="shared" si="105"/>
        <v>0</v>
      </c>
      <c r="CJ105" s="107" t="str">
        <f t="shared" si="106"/>
        <v/>
      </c>
      <c r="CK105" s="107" t="str">
        <f t="shared" si="107"/>
        <v/>
      </c>
      <c r="CL105" s="92" t="str">
        <f t="shared" si="108"/>
        <v/>
      </c>
      <c r="CM105" s="105" t="str">
        <f>IF(OR($B105=0,$B105=""),"",IF(AND($E$3="Nursery"),'Marks Entry Nursery'!AP104,IF(AND($E$3="LKG"),'Marks Entry LKG'!AP104,IF(AND($E$3="UKG"),'Marks Entry UKG'!AP104,""))))</f>
        <v/>
      </c>
      <c r="CN105" s="105" t="str">
        <f>IF(OR($B105=0,$B105=""),"",IF(AND($E$3="Nursery"),'Marks Entry Nursery'!AQ104,IF(AND($E$3="LKG"),'Marks Entry LKG'!AQ104,IF(AND($E$3="UKG"),'Marks Entry UKG'!AQ104,""))))</f>
        <v/>
      </c>
      <c r="CO105" s="106" t="str">
        <f t="shared" si="109"/>
        <v/>
      </c>
      <c r="CP105" s="107">
        <f t="shared" si="110"/>
        <v>0</v>
      </c>
      <c r="CQ105" s="107" t="str">
        <f t="shared" si="111"/>
        <v/>
      </c>
      <c r="CR105" s="107" t="str">
        <f t="shared" si="112"/>
        <v/>
      </c>
      <c r="CS105" s="92" t="str">
        <f t="shared" si="113"/>
        <v/>
      </c>
      <c r="CT105" s="105" t="str">
        <f>IF(OR($B105=0,$B105=""),"",IF(AND($E$3="Nursery"),'Marks Entry Nursery'!AR104,IF(AND($E$3="LKG"),'Marks Entry LKG'!AR104,IF(AND($E$3="UKG"),'Marks Entry UKG'!AR104,""))))</f>
        <v/>
      </c>
      <c r="CU105" s="105" t="str">
        <f>IF(OR($B105=0,$B105=""),"",IF(AND($E$3="Nursery"),'Marks Entry Nursery'!AS104,IF(AND($E$3="LKG"),'Marks Entry LKG'!AS104,IF(AND($E$3="UKG"),'Marks Entry UKG'!AS104,""))))</f>
        <v/>
      </c>
      <c r="CV105" s="106" t="str">
        <f t="shared" si="114"/>
        <v/>
      </c>
      <c r="CW105" s="107">
        <f t="shared" si="115"/>
        <v>0</v>
      </c>
      <c r="CX105" s="107" t="str">
        <f t="shared" si="116"/>
        <v/>
      </c>
      <c r="CY105" s="107" t="str">
        <f t="shared" si="117"/>
        <v/>
      </c>
      <c r="CZ105" s="92" t="str">
        <f t="shared" si="118"/>
        <v/>
      </c>
      <c r="DA105" s="105" t="str">
        <f>IF(OR($B105=0,$B105=""),"",IF(AND($E$3="Nursery"),'Marks Entry Nursery'!AT104,IF(AND($E$3="LKG"),'Marks Entry LKG'!AT104,IF(AND($E$3="UKG"),'Marks Entry UKG'!AT104,""))))</f>
        <v/>
      </c>
      <c r="DB105" s="105" t="str">
        <f>IF(OR($B105=0,$B105=""),"",IF(AND($E$3="Nursery"),'Marks Entry Nursery'!AU104,IF(AND($E$3="LKG"),'Marks Entry LKG'!AU104,IF(AND($E$3="UKG"),'Marks Entry UKG'!AU104,""))))</f>
        <v/>
      </c>
      <c r="DC105" s="356" t="str">
        <f t="shared" si="119"/>
        <v/>
      </c>
      <c r="DD105" s="93" t="str">
        <f t="shared" si="120"/>
        <v/>
      </c>
      <c r="DE105" s="105" t="str">
        <f>IF(OR($B105=0,$B105=""),"",IF(AND($E$3="Nursery"),'Marks Entry Nursery'!AV104,IF(AND($E$3="LKG"),'Marks Entry LKG'!AV104,IF(AND($E$3="UKG"),'Marks Entry UKG'!AV104,""))))</f>
        <v/>
      </c>
      <c r="DF105" s="105" t="str">
        <f>IF(OR($B105=0,$B105=""),"",IF(AND($E$3="Nursery"),'Marks Entry Nursery'!AW104,IF(AND($E$3="LKG"),'Marks Entry LKG'!AW104,IF(AND($E$3="UKG"),'Marks Entry UKG'!AW104,""))))</f>
        <v/>
      </c>
      <c r="DG105" s="356" t="str">
        <f t="shared" si="121"/>
        <v/>
      </c>
      <c r="DH105" s="93" t="str">
        <f t="shared" si="122"/>
        <v/>
      </c>
      <c r="DI105" s="63" t="str">
        <f t="shared" si="123"/>
        <v/>
      </c>
      <c r="DJ105" s="358" t="str">
        <f t="shared" si="124"/>
        <v/>
      </c>
      <c r="DK105" s="67" t="str">
        <f t="shared" si="125"/>
        <v/>
      </c>
      <c r="DL105" s="68" t="str">
        <f t="shared" si="126"/>
        <v/>
      </c>
      <c r="DM105" s="386" t="str">
        <f>IFERROR(IF(B105="NSO","NSO",IF(OR(D105="",G105="",F105="",B105="",DI105=0),"",IF('Master sheet'!$D$14="Hindi","कक्षोंन्नति","Promoted"))),"")</f>
        <v/>
      </c>
      <c r="DN105" s="42" t="str">
        <f>IF(OR(B105=0,B105=""),"",IF(AND($E$3="Nursery"),'Marks Entry Nursery'!AX104,IF(AND($E$3="LKG"),'Marks Entry LKG'!AX104,IF(AND($E$3="UKG"),'Marks Entry UKG'!AX104,""))))</f>
        <v/>
      </c>
      <c r="DO105" s="42" t="str">
        <f>IF(OR(B105=0,B105=""),"",IF(AND($E$3="Nursery"),'Marks Entry Nursery'!AY104,IF(AND($E$3="LKG"),'Marks Entry LKG'!AY104,IF(AND($E$3="UKG"),'Marks Entry UKG'!AY104,""))))</f>
        <v/>
      </c>
      <c r="DP105" s="213" t="str">
        <f t="shared" si="127"/>
        <v/>
      </c>
      <c r="DQ105" s="43"/>
      <c r="DX105" s="44">
        <f>IF(AND($E$3="Nursery"),'Marks Entry Nursery'!I104,IF(AND($E$3="LKG"),'Marks Entry LKG'!I104,IF(AND($E$3="UKG"),'Marks Entry UKG'!I104,"")))</f>
        <v>0</v>
      </c>
    </row>
    <row r="106" spans="1:128" ht="18.95" customHeight="1">
      <c r="A106" s="56">
        <v>99</v>
      </c>
      <c r="B106" s="260" t="str">
        <f>IF(OR(DX106=0,DX106=""),"",IF(AND($E$3="Nursery"),'Marks Entry Nursery'!I105,IF(AND($E$3="LKG"),'Marks Entry LKG'!I105,IF(AND($E$3="UKG"),'Marks Entry UKG'!I105,""))))</f>
        <v/>
      </c>
      <c r="C106" s="57" t="str">
        <f>IF(OR($B106=0,$B106=""),"",IF(AND($E$3="Nursery"),'Marks Entry Nursery'!B105,IF(AND($E$3="LKG"),'Marks Entry LKG'!B105,IF(AND($E$3="UKG"),'Marks Entry UKG'!B105,""))))</f>
        <v/>
      </c>
      <c r="D106" s="57" t="str">
        <f>IF(OR($B106=0,$B106=""),"",IF(AND($E$3="Nursery"),'Marks Entry Nursery'!C105,IF(AND($E$3="LKG"),'Marks Entry LKG'!C105,IF(AND($E$3="UKG"),'Marks Entry UKG'!C105,""))))</f>
        <v/>
      </c>
      <c r="E106" s="401" t="str">
        <f>IF(OR(B106=0,B106=""),"",IF(AND($E$3="Nursery"),'Marks Entry Nursery'!E105,IF(AND($E$3="LKG"),'Marks Entry LKG'!E105,IF(AND($E$3="UKG"),'Marks Entry UKG'!E105,""))))</f>
        <v/>
      </c>
      <c r="F106" s="259" t="str">
        <f>IF(OR(B106=0,B106=""),"",IF(AND($E$3="Nursery"),'Marks Entry Nursery'!D105,IF(AND($E$3="LKG"),'Marks Entry LKG'!D105,IF(AND($E$3="UKG"),'Marks Entry UKG'!D105,""))))</f>
        <v/>
      </c>
      <c r="G106" s="406" t="str">
        <f>IF(OR($B106=0,$B106=""),"",IF(AND($E$3="Nursery"),'Marks Entry Nursery'!F105,IF(AND($E$3="LKG"),'Marks Entry LKG'!F105,IF(AND($E$3="UKG"),'Marks Entry UKG'!F105,""))))</f>
        <v/>
      </c>
      <c r="H106" s="406" t="str">
        <f>IF(OR($B106=0,$B106=""),"",IF(AND($E$3="Nursery"),'Marks Entry Nursery'!G105,IF(AND($E$3="LKG"),'Marks Entry LKG'!G105,IF(AND($E$3="UKG"),'Marks Entry UKG'!G105,""))))</f>
        <v/>
      </c>
      <c r="I106" s="406" t="str">
        <f>IF(OR($B106=0,$B106=""),"",IF(AND($E$3="Nursery"),'Marks Entry Nursery'!H105,IF(AND($E$3="LKG"),'Marks Entry LKG'!H105,IF(AND($E$3="UKG"),'Marks Entry UKG'!H105,""))))</f>
        <v/>
      </c>
      <c r="J106" s="228" t="str">
        <f>IF(OR($B106=0,$B106=""),"",IF(AND($E$3="Nursery"),'Marks Entry Nursery'!J105,IF(AND($E$3="LKG"),'Marks Entry LKG'!J105,IF(AND($E$3="UKG"),'Marks Entry UKG'!J105,""))))</f>
        <v/>
      </c>
      <c r="K106" s="228" t="str">
        <f>IF(OR($B106=0,$B106=""),"",IF(AND($E$3="Nursery"),'Marks Entry Nursery'!K105,IF(AND($E$3="LKG"),'Marks Entry LKG'!K105,IF(AND($E$3="UKG"),'Marks Entry UKG'!K105,""))))</f>
        <v/>
      </c>
      <c r="L106" s="105"/>
      <c r="M106" s="105"/>
      <c r="N106" s="105"/>
      <c r="O106" s="51"/>
      <c r="P106" s="105" t="str">
        <f>IF(OR($B106=0,$B106=""),"",IF(AND($E$3="Nursery"),'Marks Entry Nursery'!O105,IF(AND($E$3="LKG"),'Marks Entry LKG'!O105,IF(AND($E$3="UKG"),'Marks Entry UKG'!O105,""))))</f>
        <v/>
      </c>
      <c r="Q106" s="105" t="str">
        <f>IF(OR($B106=0,$B106=""),"",IF(AND($E$3="Nursery"),'Marks Entry Nursery'!P105,IF(AND($E$3="LKG"),'Marks Entry LKG'!P105,IF(AND($E$3="UKG"),'Marks Entry UKG'!P105,""))))</f>
        <v/>
      </c>
      <c r="R106" s="54" t="str">
        <f t="shared" si="64"/>
        <v/>
      </c>
      <c r="S106" s="51">
        <f t="shared" si="65"/>
        <v>0</v>
      </c>
      <c r="T106" s="105" t="str">
        <f>IF(OR($B106=0,$B106=""),"",IF(AND($E$3="Nursery"),'Marks Entry Nursery'!Q105,IF(AND($E$3="LKG"),'Marks Entry LKG'!Q105,IF(AND($E$3="UKG"),'Marks Entry UKG'!Q105,""))))</f>
        <v/>
      </c>
      <c r="U106" s="105" t="str">
        <f>IF(OR($B106=0,$B106=""),"",IF(AND($E$3="Nursery"),'Marks Entry Nursery'!R105,IF(AND($E$3="LKG"),'Marks Entry LKG'!R105,IF(AND($E$3="UKG"),'Marks Entry UKG'!R105,""))))</f>
        <v/>
      </c>
      <c r="V106" s="55" t="str">
        <f t="shared" si="66"/>
        <v/>
      </c>
      <c r="W106" s="51" t="str">
        <f t="shared" si="67"/>
        <v/>
      </c>
      <c r="X106" s="89">
        <f t="shared" si="68"/>
        <v>0</v>
      </c>
      <c r="Y106" s="89" t="str">
        <f t="shared" si="69"/>
        <v/>
      </c>
      <c r="Z106" s="89" t="str">
        <f t="shared" si="70"/>
        <v/>
      </c>
      <c r="AA106" s="89" t="str">
        <f t="shared" si="71"/>
        <v/>
      </c>
      <c r="AB106" s="89" t="str">
        <f t="shared" si="72"/>
        <v/>
      </c>
      <c r="AC106" s="93" t="str">
        <f t="shared" si="73"/>
        <v/>
      </c>
      <c r="AD106" s="105"/>
      <c r="AE106" s="105"/>
      <c r="AF106" s="105"/>
      <c r="AG106" s="51"/>
      <c r="AH106" s="105" t="str">
        <f>IF(OR($B106=0,$B106=""),"",IF(AND($E$3="Nursery"),'Marks Entry Nursery'!V105,IF(AND($E$3="LKG"),'Marks Entry LKG'!V105,IF(AND($E$3="UKG"),'Marks Entry UKG'!V105,""))))</f>
        <v/>
      </c>
      <c r="AI106" s="105" t="str">
        <f>IF(OR($B106=0,$B106=""),"",IF(AND($E$3="Nursery"),'Marks Entry Nursery'!W105,IF(AND($E$3="LKG"),'Marks Entry LKG'!W105,IF(AND($E$3="UKG"),'Marks Entry UKG'!W105,""))))</f>
        <v/>
      </c>
      <c r="AJ106" s="54" t="str">
        <f t="shared" si="74"/>
        <v/>
      </c>
      <c r="AK106" s="51">
        <f t="shared" si="75"/>
        <v>0</v>
      </c>
      <c r="AL106" s="105" t="str">
        <f>IF(OR($B106=0,$B106=""),"",IF(AND($E$3="Nursery"),'Marks Entry Nursery'!X105,IF(AND($E$3="LKG"),'Marks Entry LKG'!X105,IF(AND($E$3="UKG"),'Marks Entry UKG'!X105,""))))</f>
        <v/>
      </c>
      <c r="AM106" s="105" t="str">
        <f>IF(OR($B106=0,$B106=""),"",IF(AND($E$3="Nursery"),'Marks Entry Nursery'!Y105,IF(AND($E$3="LKG"),'Marks Entry LKG'!Y105,IF(AND($E$3="UKG"),'Marks Entry UKG'!Y105,""))))</f>
        <v/>
      </c>
      <c r="AN106" s="55" t="str">
        <f t="shared" si="76"/>
        <v/>
      </c>
      <c r="AO106" s="51" t="str">
        <f t="shared" si="77"/>
        <v/>
      </c>
      <c r="AP106" s="89">
        <f t="shared" si="78"/>
        <v>0</v>
      </c>
      <c r="AQ106" s="89" t="str">
        <f t="shared" si="79"/>
        <v/>
      </c>
      <c r="AR106" s="89" t="str">
        <f t="shared" si="80"/>
        <v/>
      </c>
      <c r="AS106" s="89" t="str">
        <f t="shared" si="81"/>
        <v/>
      </c>
      <c r="AT106" s="89" t="str">
        <f t="shared" si="82"/>
        <v/>
      </c>
      <c r="AU106" s="93" t="str">
        <f t="shared" si="83"/>
        <v/>
      </c>
      <c r="AV106" s="105"/>
      <c r="AW106" s="105"/>
      <c r="AX106" s="105"/>
      <c r="AY106" s="51"/>
      <c r="AZ106" s="105" t="str">
        <f>IF(OR($B106=0,$B106=""),"",IF(AND($E$3="Nursery"),'Marks Entry Nursery'!AC105,IF(AND($E$3="LKG"),'Marks Entry LKG'!AC105,IF(AND($E$3="UKG"),'Marks Entry UKG'!AC105,""))))</f>
        <v/>
      </c>
      <c r="BA106" s="105" t="str">
        <f>IF(OR($B106=0,$B106=""),"",IF(AND($E$3="Nursery"),'Marks Entry Nursery'!AD105,IF(AND($E$3="LKG"),'Marks Entry LKG'!AD105,IF(AND($E$3="UKG"),'Marks Entry UKG'!AD105,""))))</f>
        <v/>
      </c>
      <c r="BB106" s="54" t="str">
        <f t="shared" si="84"/>
        <v/>
      </c>
      <c r="BC106" s="51">
        <f t="shared" si="85"/>
        <v>0</v>
      </c>
      <c r="BD106" s="105" t="str">
        <f>IF(OR($B106=0,$B106=""),"",IF(AND($E$3="Nursery"),'Marks Entry Nursery'!AE105,IF(AND($E$3="LKG"),'Marks Entry LKG'!AE105,IF(AND($E$3="UKG"),'Marks Entry UKG'!AE105,""))))</f>
        <v/>
      </c>
      <c r="BE106" s="105" t="str">
        <f>IF(OR($B106=0,$B106=""),"",IF(AND($E$3="Nursery"),'Marks Entry Nursery'!AF105,IF(AND($E$3="LKG"),'Marks Entry LKG'!AF105,IF(AND($E$3="UKG"),'Marks Entry UKG'!AF105,""))))</f>
        <v/>
      </c>
      <c r="BF106" s="55" t="str">
        <f t="shared" si="86"/>
        <v/>
      </c>
      <c r="BG106" s="51" t="str">
        <f t="shared" si="87"/>
        <v/>
      </c>
      <c r="BH106" s="89">
        <f t="shared" si="88"/>
        <v>0</v>
      </c>
      <c r="BI106" s="89" t="str">
        <f t="shared" si="89"/>
        <v/>
      </c>
      <c r="BJ106" s="89" t="str">
        <f t="shared" si="90"/>
        <v/>
      </c>
      <c r="BK106" s="89" t="str">
        <f t="shared" si="91"/>
        <v/>
      </c>
      <c r="BL106" s="89" t="str">
        <f t="shared" si="92"/>
        <v/>
      </c>
      <c r="BM106" s="93" t="str">
        <f t="shared" si="93"/>
        <v/>
      </c>
      <c r="BN106" s="105"/>
      <c r="BO106" s="105"/>
      <c r="BP106" s="105"/>
      <c r="BQ106" s="51"/>
      <c r="BR106" s="105" t="str">
        <f>IF(OR($B106=0,$B106=""),"",IF(AND($E$3="Nursery"),'Marks Entry Nursery'!AJ105,IF(AND($E$3="LKG"),'Marks Entry LKG'!AJ105,IF(AND($E$3="UKG"),'Marks Entry UKG'!AJ105,""))))</f>
        <v/>
      </c>
      <c r="BS106" s="105" t="str">
        <f>IF(OR($B106=0,$B106=""),"",IF(AND($E$3="Nursery"),'Marks Entry Nursery'!AK105,IF(AND($E$3="LKG"),'Marks Entry LKG'!AK105,IF(AND($E$3="UKG"),'Marks Entry UKG'!AK105,""))))</f>
        <v/>
      </c>
      <c r="BT106" s="54" t="str">
        <f t="shared" si="94"/>
        <v/>
      </c>
      <c r="BU106" s="51">
        <f t="shared" si="95"/>
        <v>0</v>
      </c>
      <c r="BV106" s="105" t="str">
        <f>IF(OR($B106=0,$B106=""),"",IF(AND($E$3="Nursery"),'Marks Entry Nursery'!AL105,IF(AND($E$3="LKG"),'Marks Entry LKG'!AL105,IF(AND($E$3="UKG"),'Marks Entry UKG'!AL105,""))))</f>
        <v/>
      </c>
      <c r="BW106" s="105" t="str">
        <f>IF(OR($B106=0,$B106=""),"",IF(AND($E$3="Nursery"),'Marks Entry Nursery'!AM105,IF(AND($E$3="LKG"),'Marks Entry LKG'!AM105,IF(AND($E$3="UKG"),'Marks Entry UKG'!AM105,""))))</f>
        <v/>
      </c>
      <c r="BX106" s="55" t="str">
        <f t="shared" si="96"/>
        <v/>
      </c>
      <c r="BY106" s="51" t="str">
        <f t="shared" si="97"/>
        <v/>
      </c>
      <c r="BZ106" s="89">
        <f t="shared" si="98"/>
        <v>0</v>
      </c>
      <c r="CA106" s="89" t="str">
        <f t="shared" si="99"/>
        <v/>
      </c>
      <c r="CB106" s="89" t="str">
        <f t="shared" si="100"/>
        <v/>
      </c>
      <c r="CC106" s="89" t="str">
        <f t="shared" si="101"/>
        <v/>
      </c>
      <c r="CD106" s="89" t="str">
        <f t="shared" si="102"/>
        <v/>
      </c>
      <c r="CE106" s="93" t="str">
        <f t="shared" si="103"/>
        <v/>
      </c>
      <c r="CF106" s="105" t="str">
        <f>IF(OR($B106=0,$B106=""),"",IF(AND($E$3="Nursery"),'Marks Entry Nursery'!AN105,IF(AND($E$3="LKG"),'Marks Entry LKG'!AN105,IF(AND($E$3="UKG"),'Marks Entry UKG'!AN105,""))))</f>
        <v/>
      </c>
      <c r="CG106" s="105" t="str">
        <f>IF(OR($B106=0,$B106=""),"",IF(AND($E$3="Nursery"),'Marks Entry Nursery'!AO105,IF(AND($E$3="LKG"),'Marks Entry LKG'!AO105,IF(AND($E$3="UKG"),'Marks Entry UKG'!AO105,""))))</f>
        <v/>
      </c>
      <c r="CH106" s="106" t="str">
        <f t="shared" si="104"/>
        <v/>
      </c>
      <c r="CI106" s="107">
        <f t="shared" si="105"/>
        <v>0</v>
      </c>
      <c r="CJ106" s="107" t="str">
        <f t="shared" si="106"/>
        <v/>
      </c>
      <c r="CK106" s="107" t="str">
        <f t="shared" si="107"/>
        <v/>
      </c>
      <c r="CL106" s="92" t="str">
        <f t="shared" si="108"/>
        <v/>
      </c>
      <c r="CM106" s="105" t="str">
        <f>IF(OR($B106=0,$B106=""),"",IF(AND($E$3="Nursery"),'Marks Entry Nursery'!AP105,IF(AND($E$3="LKG"),'Marks Entry LKG'!AP105,IF(AND($E$3="UKG"),'Marks Entry UKG'!AP105,""))))</f>
        <v/>
      </c>
      <c r="CN106" s="105" t="str">
        <f>IF(OR($B106=0,$B106=""),"",IF(AND($E$3="Nursery"),'Marks Entry Nursery'!AQ105,IF(AND($E$3="LKG"),'Marks Entry LKG'!AQ105,IF(AND($E$3="UKG"),'Marks Entry UKG'!AQ105,""))))</f>
        <v/>
      </c>
      <c r="CO106" s="106" t="str">
        <f t="shared" si="109"/>
        <v/>
      </c>
      <c r="CP106" s="107">
        <f t="shared" si="110"/>
        <v>0</v>
      </c>
      <c r="CQ106" s="107" t="str">
        <f t="shared" si="111"/>
        <v/>
      </c>
      <c r="CR106" s="107" t="str">
        <f t="shared" si="112"/>
        <v/>
      </c>
      <c r="CS106" s="92" t="str">
        <f t="shared" si="113"/>
        <v/>
      </c>
      <c r="CT106" s="105" t="str">
        <f>IF(OR($B106=0,$B106=""),"",IF(AND($E$3="Nursery"),'Marks Entry Nursery'!AR105,IF(AND($E$3="LKG"),'Marks Entry LKG'!AR105,IF(AND($E$3="UKG"),'Marks Entry UKG'!AR105,""))))</f>
        <v/>
      </c>
      <c r="CU106" s="105" t="str">
        <f>IF(OR($B106=0,$B106=""),"",IF(AND($E$3="Nursery"),'Marks Entry Nursery'!AS105,IF(AND($E$3="LKG"),'Marks Entry LKG'!AS105,IF(AND($E$3="UKG"),'Marks Entry UKG'!AS105,""))))</f>
        <v/>
      </c>
      <c r="CV106" s="106" t="str">
        <f t="shared" si="114"/>
        <v/>
      </c>
      <c r="CW106" s="107">
        <f t="shared" si="115"/>
        <v>0</v>
      </c>
      <c r="CX106" s="107" t="str">
        <f t="shared" si="116"/>
        <v/>
      </c>
      <c r="CY106" s="107" t="str">
        <f t="shared" si="117"/>
        <v/>
      </c>
      <c r="CZ106" s="92" t="str">
        <f t="shared" si="118"/>
        <v/>
      </c>
      <c r="DA106" s="105" t="str">
        <f>IF(OR($B106=0,$B106=""),"",IF(AND($E$3="Nursery"),'Marks Entry Nursery'!AT105,IF(AND($E$3="LKG"),'Marks Entry LKG'!AT105,IF(AND($E$3="UKG"),'Marks Entry UKG'!AT105,""))))</f>
        <v/>
      </c>
      <c r="DB106" s="105" t="str">
        <f>IF(OR($B106=0,$B106=""),"",IF(AND($E$3="Nursery"),'Marks Entry Nursery'!AU105,IF(AND($E$3="LKG"),'Marks Entry LKG'!AU105,IF(AND($E$3="UKG"),'Marks Entry UKG'!AU105,""))))</f>
        <v/>
      </c>
      <c r="DC106" s="356" t="str">
        <f t="shared" si="119"/>
        <v/>
      </c>
      <c r="DD106" s="93" t="str">
        <f t="shared" si="120"/>
        <v/>
      </c>
      <c r="DE106" s="105" t="str">
        <f>IF(OR($B106=0,$B106=""),"",IF(AND($E$3="Nursery"),'Marks Entry Nursery'!AV105,IF(AND($E$3="LKG"),'Marks Entry LKG'!AV105,IF(AND($E$3="UKG"),'Marks Entry UKG'!AV105,""))))</f>
        <v/>
      </c>
      <c r="DF106" s="105" t="str">
        <f>IF(OR($B106=0,$B106=""),"",IF(AND($E$3="Nursery"),'Marks Entry Nursery'!AW105,IF(AND($E$3="LKG"),'Marks Entry LKG'!AW105,IF(AND($E$3="UKG"),'Marks Entry UKG'!AW105,""))))</f>
        <v/>
      </c>
      <c r="DG106" s="356" t="str">
        <f t="shared" si="121"/>
        <v/>
      </c>
      <c r="DH106" s="93" t="str">
        <f t="shared" si="122"/>
        <v/>
      </c>
      <c r="DI106" s="63" t="str">
        <f t="shared" si="123"/>
        <v/>
      </c>
      <c r="DJ106" s="358" t="str">
        <f t="shared" si="124"/>
        <v/>
      </c>
      <c r="DK106" s="67" t="str">
        <f t="shared" si="125"/>
        <v/>
      </c>
      <c r="DL106" s="68" t="str">
        <f t="shared" si="126"/>
        <v/>
      </c>
      <c r="DM106" s="386" t="str">
        <f>IFERROR(IF(B106="NSO","NSO",IF(OR(D106="",G106="",F106="",B106="",DI106=0),"",IF('Master sheet'!$D$14="Hindi","कक्षोंन्नति","Promoted"))),"")</f>
        <v/>
      </c>
      <c r="DN106" s="42" t="str">
        <f>IF(OR(B106=0,B106=""),"",IF(AND($E$3="Nursery"),'Marks Entry Nursery'!AX105,IF(AND($E$3="LKG"),'Marks Entry LKG'!AX105,IF(AND($E$3="UKG"),'Marks Entry UKG'!AX105,""))))</f>
        <v/>
      </c>
      <c r="DO106" s="42" t="str">
        <f>IF(OR(B106=0,B106=""),"",IF(AND($E$3="Nursery"),'Marks Entry Nursery'!AY105,IF(AND($E$3="LKG"),'Marks Entry LKG'!AY105,IF(AND($E$3="UKG"),'Marks Entry UKG'!AY105,""))))</f>
        <v/>
      </c>
      <c r="DP106" s="213" t="str">
        <f t="shared" si="127"/>
        <v/>
      </c>
      <c r="DQ106" s="43"/>
      <c r="DX106" s="44">
        <f>IF(AND($E$3="Nursery"),'Marks Entry Nursery'!I105,IF(AND($E$3="LKG"),'Marks Entry LKG'!I105,IF(AND($E$3="UKG"),'Marks Entry UKG'!I105,"")))</f>
        <v>0</v>
      </c>
    </row>
    <row r="107" spans="1:128" ht="18.95" customHeight="1">
      <c r="A107" s="56">
        <v>100</v>
      </c>
      <c r="B107" s="260" t="str">
        <f>IF(OR(DX107=0,DX107=""),"",IF(AND($E$3="Nursery"),'Marks Entry Nursery'!I106,IF(AND($E$3="LKG"),'Marks Entry LKG'!I106,IF(AND($E$3="UKG"),'Marks Entry UKG'!I106,""))))</f>
        <v/>
      </c>
      <c r="C107" s="57" t="str">
        <f>IF(OR($B107=0,$B107=""),"",IF(AND($E$3="Nursery"),'Marks Entry Nursery'!B106,IF(AND($E$3="LKG"),'Marks Entry LKG'!B106,IF(AND($E$3="UKG"),'Marks Entry UKG'!B106,""))))</f>
        <v/>
      </c>
      <c r="D107" s="57" t="str">
        <f>IF(OR($B107=0,$B107=""),"",IF(AND($E$3="Nursery"),'Marks Entry Nursery'!C106,IF(AND($E$3="LKG"),'Marks Entry LKG'!C106,IF(AND($E$3="UKG"),'Marks Entry UKG'!C106,""))))</f>
        <v/>
      </c>
      <c r="E107" s="401" t="str">
        <f>IF(OR(B107=0,B107=""),"",IF(AND($E$3="Nursery"),'Marks Entry Nursery'!E106,IF(AND($E$3="LKG"),'Marks Entry LKG'!E106,IF(AND($E$3="UKG"),'Marks Entry UKG'!E106,""))))</f>
        <v/>
      </c>
      <c r="F107" s="259" t="str">
        <f>IF(OR(B107=0,B107=""),"",IF(AND($E$3="Nursery"),'Marks Entry Nursery'!D106,IF(AND($E$3="LKG"),'Marks Entry LKG'!D106,IF(AND($E$3="UKG"),'Marks Entry UKG'!D106,""))))</f>
        <v/>
      </c>
      <c r="G107" s="406" t="str">
        <f>IF(OR($B107=0,$B107=""),"",IF(AND($E$3="Nursery"),'Marks Entry Nursery'!F106,IF(AND($E$3="LKG"),'Marks Entry LKG'!F106,IF(AND($E$3="UKG"),'Marks Entry UKG'!F106,""))))</f>
        <v/>
      </c>
      <c r="H107" s="406" t="str">
        <f>IF(OR($B107=0,$B107=""),"",IF(AND($E$3="Nursery"),'Marks Entry Nursery'!G106,IF(AND($E$3="LKG"),'Marks Entry LKG'!G106,IF(AND($E$3="UKG"),'Marks Entry UKG'!G106,""))))</f>
        <v/>
      </c>
      <c r="I107" s="406" t="str">
        <f>IF(OR($B107=0,$B107=""),"",IF(AND($E$3="Nursery"),'Marks Entry Nursery'!H106,IF(AND($E$3="LKG"),'Marks Entry LKG'!H106,IF(AND($E$3="UKG"),'Marks Entry UKG'!H106,""))))</f>
        <v/>
      </c>
      <c r="J107" s="228" t="str">
        <f>IF(OR($B107=0,$B107=""),"",IF(AND($E$3="Nursery"),'Marks Entry Nursery'!J106,IF(AND($E$3="LKG"),'Marks Entry LKG'!J106,IF(AND($E$3="UKG"),'Marks Entry UKG'!J106,""))))</f>
        <v/>
      </c>
      <c r="K107" s="228" t="str">
        <f>IF(OR($B107=0,$B107=""),"",IF(AND($E$3="Nursery"),'Marks Entry Nursery'!K106,IF(AND($E$3="LKG"),'Marks Entry LKG'!K106,IF(AND($E$3="UKG"),'Marks Entry UKG'!K106,""))))</f>
        <v/>
      </c>
      <c r="L107" s="105"/>
      <c r="M107" s="105"/>
      <c r="N107" s="105"/>
      <c r="O107" s="51"/>
      <c r="P107" s="105" t="str">
        <f>IF(OR($B107=0,$B107=""),"",IF(AND($E$3="Nursery"),'Marks Entry Nursery'!O106,IF(AND($E$3="LKG"),'Marks Entry LKG'!O106,IF(AND($E$3="UKG"),'Marks Entry UKG'!O106,""))))</f>
        <v/>
      </c>
      <c r="Q107" s="105" t="str">
        <f>IF(OR($B107=0,$B107=""),"",IF(AND($E$3="Nursery"),'Marks Entry Nursery'!P106,IF(AND($E$3="LKG"),'Marks Entry LKG'!P106,IF(AND($E$3="UKG"),'Marks Entry UKG'!P106,""))))</f>
        <v/>
      </c>
      <c r="R107" s="54" t="str">
        <f t="shared" si="64"/>
        <v/>
      </c>
      <c r="S107" s="51">
        <f t="shared" si="65"/>
        <v>0</v>
      </c>
      <c r="T107" s="105" t="str">
        <f>IF(OR($B107=0,$B107=""),"",IF(AND($E$3="Nursery"),'Marks Entry Nursery'!Q106,IF(AND($E$3="LKG"),'Marks Entry LKG'!Q106,IF(AND($E$3="UKG"),'Marks Entry UKG'!Q106,""))))</f>
        <v/>
      </c>
      <c r="U107" s="105" t="str">
        <f>IF(OR($B107=0,$B107=""),"",IF(AND($E$3="Nursery"),'Marks Entry Nursery'!R106,IF(AND($E$3="LKG"),'Marks Entry LKG'!R106,IF(AND($E$3="UKG"),'Marks Entry UKG'!R106,""))))</f>
        <v/>
      </c>
      <c r="V107" s="55" t="str">
        <f t="shared" si="66"/>
        <v/>
      </c>
      <c r="W107" s="51" t="str">
        <f t="shared" si="67"/>
        <v/>
      </c>
      <c r="X107" s="89">
        <f t="shared" si="68"/>
        <v>0</v>
      </c>
      <c r="Y107" s="89" t="str">
        <f t="shared" si="69"/>
        <v/>
      </c>
      <c r="Z107" s="89" t="str">
        <f t="shared" si="70"/>
        <v/>
      </c>
      <c r="AA107" s="89" t="str">
        <f t="shared" si="71"/>
        <v/>
      </c>
      <c r="AB107" s="89" t="str">
        <f t="shared" si="72"/>
        <v/>
      </c>
      <c r="AC107" s="93" t="str">
        <f t="shared" si="73"/>
        <v/>
      </c>
      <c r="AD107" s="105"/>
      <c r="AE107" s="105"/>
      <c r="AF107" s="105"/>
      <c r="AG107" s="51"/>
      <c r="AH107" s="105" t="str">
        <f>IF(OR($B107=0,$B107=""),"",IF(AND($E$3="Nursery"),'Marks Entry Nursery'!V106,IF(AND($E$3="LKG"),'Marks Entry LKG'!V106,IF(AND($E$3="UKG"),'Marks Entry UKG'!V106,""))))</f>
        <v/>
      </c>
      <c r="AI107" s="105" t="str">
        <f>IF(OR($B107=0,$B107=""),"",IF(AND($E$3="Nursery"),'Marks Entry Nursery'!W106,IF(AND($E$3="LKG"),'Marks Entry LKG'!W106,IF(AND($E$3="UKG"),'Marks Entry UKG'!W106,""))))</f>
        <v/>
      </c>
      <c r="AJ107" s="54" t="str">
        <f t="shared" si="74"/>
        <v/>
      </c>
      <c r="AK107" s="51">
        <f t="shared" si="75"/>
        <v>0</v>
      </c>
      <c r="AL107" s="105" t="str">
        <f>IF(OR($B107=0,$B107=""),"",IF(AND($E$3="Nursery"),'Marks Entry Nursery'!X106,IF(AND($E$3="LKG"),'Marks Entry LKG'!X106,IF(AND($E$3="UKG"),'Marks Entry UKG'!X106,""))))</f>
        <v/>
      </c>
      <c r="AM107" s="105" t="str">
        <f>IF(OR($B107=0,$B107=""),"",IF(AND($E$3="Nursery"),'Marks Entry Nursery'!Y106,IF(AND($E$3="LKG"),'Marks Entry LKG'!Y106,IF(AND($E$3="UKG"),'Marks Entry UKG'!Y106,""))))</f>
        <v/>
      </c>
      <c r="AN107" s="55" t="str">
        <f t="shared" si="76"/>
        <v/>
      </c>
      <c r="AO107" s="51" t="str">
        <f t="shared" si="77"/>
        <v/>
      </c>
      <c r="AP107" s="89">
        <f t="shared" si="78"/>
        <v>0</v>
      </c>
      <c r="AQ107" s="89" t="str">
        <f t="shared" si="79"/>
        <v/>
      </c>
      <c r="AR107" s="89" t="str">
        <f t="shared" si="80"/>
        <v/>
      </c>
      <c r="AS107" s="89" t="str">
        <f t="shared" si="81"/>
        <v/>
      </c>
      <c r="AT107" s="89" t="str">
        <f t="shared" si="82"/>
        <v/>
      </c>
      <c r="AU107" s="93" t="str">
        <f t="shared" si="83"/>
        <v/>
      </c>
      <c r="AV107" s="105"/>
      <c r="AW107" s="105"/>
      <c r="AX107" s="105"/>
      <c r="AY107" s="51"/>
      <c r="AZ107" s="105" t="str">
        <f>IF(OR($B107=0,$B107=""),"",IF(AND($E$3="Nursery"),'Marks Entry Nursery'!AC106,IF(AND($E$3="LKG"),'Marks Entry LKG'!AC106,IF(AND($E$3="UKG"),'Marks Entry UKG'!AC106,""))))</f>
        <v/>
      </c>
      <c r="BA107" s="105" t="str">
        <f>IF(OR($B107=0,$B107=""),"",IF(AND($E$3="Nursery"),'Marks Entry Nursery'!AD106,IF(AND($E$3="LKG"),'Marks Entry LKG'!AD106,IF(AND($E$3="UKG"),'Marks Entry UKG'!AD106,""))))</f>
        <v/>
      </c>
      <c r="BB107" s="54" t="str">
        <f t="shared" si="84"/>
        <v/>
      </c>
      <c r="BC107" s="51">
        <f t="shared" si="85"/>
        <v>0</v>
      </c>
      <c r="BD107" s="105" t="str">
        <f>IF(OR($B107=0,$B107=""),"",IF(AND($E$3="Nursery"),'Marks Entry Nursery'!AE106,IF(AND($E$3="LKG"),'Marks Entry LKG'!AE106,IF(AND($E$3="UKG"),'Marks Entry UKG'!AE106,""))))</f>
        <v/>
      </c>
      <c r="BE107" s="105" t="str">
        <f>IF(OR($B107=0,$B107=""),"",IF(AND($E$3="Nursery"),'Marks Entry Nursery'!AF106,IF(AND($E$3="LKG"),'Marks Entry LKG'!AF106,IF(AND($E$3="UKG"),'Marks Entry UKG'!AF106,""))))</f>
        <v/>
      </c>
      <c r="BF107" s="55" t="str">
        <f t="shared" si="86"/>
        <v/>
      </c>
      <c r="BG107" s="51" t="str">
        <f t="shared" si="87"/>
        <v/>
      </c>
      <c r="BH107" s="89">
        <f t="shared" si="88"/>
        <v>0</v>
      </c>
      <c r="BI107" s="89" t="str">
        <f t="shared" si="89"/>
        <v/>
      </c>
      <c r="BJ107" s="89" t="str">
        <f t="shared" si="90"/>
        <v/>
      </c>
      <c r="BK107" s="89" t="str">
        <f t="shared" si="91"/>
        <v/>
      </c>
      <c r="BL107" s="89" t="str">
        <f t="shared" si="92"/>
        <v/>
      </c>
      <c r="BM107" s="93" t="str">
        <f t="shared" si="93"/>
        <v/>
      </c>
      <c r="BN107" s="105"/>
      <c r="BO107" s="105"/>
      <c r="BP107" s="105"/>
      <c r="BQ107" s="51"/>
      <c r="BR107" s="105" t="str">
        <f>IF(OR($B107=0,$B107=""),"",IF(AND($E$3="Nursery"),'Marks Entry Nursery'!AJ106,IF(AND($E$3="LKG"),'Marks Entry LKG'!AJ106,IF(AND($E$3="UKG"),'Marks Entry UKG'!AJ106,""))))</f>
        <v/>
      </c>
      <c r="BS107" s="105" t="str">
        <f>IF(OR($B107=0,$B107=""),"",IF(AND($E$3="Nursery"),'Marks Entry Nursery'!AK106,IF(AND($E$3="LKG"),'Marks Entry LKG'!AK106,IF(AND($E$3="UKG"),'Marks Entry UKG'!AK106,""))))</f>
        <v/>
      </c>
      <c r="BT107" s="54" t="str">
        <f t="shared" si="94"/>
        <v/>
      </c>
      <c r="BU107" s="51">
        <f t="shared" si="95"/>
        <v>0</v>
      </c>
      <c r="BV107" s="105" t="str">
        <f>IF(OR($B107=0,$B107=""),"",IF(AND($E$3="Nursery"),'Marks Entry Nursery'!AL106,IF(AND($E$3="LKG"),'Marks Entry LKG'!AL106,IF(AND($E$3="UKG"),'Marks Entry UKG'!AL106,""))))</f>
        <v/>
      </c>
      <c r="BW107" s="105" t="str">
        <f>IF(OR($B107=0,$B107=""),"",IF(AND($E$3="Nursery"),'Marks Entry Nursery'!AM106,IF(AND($E$3="LKG"),'Marks Entry LKG'!AM106,IF(AND($E$3="UKG"),'Marks Entry UKG'!AM106,""))))</f>
        <v/>
      </c>
      <c r="BX107" s="55" t="str">
        <f t="shared" si="96"/>
        <v/>
      </c>
      <c r="BY107" s="51" t="str">
        <f t="shared" si="97"/>
        <v/>
      </c>
      <c r="BZ107" s="89">
        <f t="shared" si="98"/>
        <v>0</v>
      </c>
      <c r="CA107" s="89" t="str">
        <f t="shared" si="99"/>
        <v/>
      </c>
      <c r="CB107" s="89" t="str">
        <f t="shared" si="100"/>
        <v/>
      </c>
      <c r="CC107" s="89" t="str">
        <f t="shared" si="101"/>
        <v/>
      </c>
      <c r="CD107" s="89" t="str">
        <f t="shared" si="102"/>
        <v/>
      </c>
      <c r="CE107" s="93" t="str">
        <f t="shared" si="103"/>
        <v/>
      </c>
      <c r="CF107" s="105" t="str">
        <f>IF(OR($B107=0,$B107=""),"",IF(AND($E$3="Nursery"),'Marks Entry Nursery'!AN106,IF(AND($E$3="LKG"),'Marks Entry LKG'!AN106,IF(AND($E$3="UKG"),'Marks Entry UKG'!AN106,""))))</f>
        <v/>
      </c>
      <c r="CG107" s="105" t="str">
        <f>IF(OR($B107=0,$B107=""),"",IF(AND($E$3="Nursery"),'Marks Entry Nursery'!AO106,IF(AND($E$3="LKG"),'Marks Entry LKG'!AO106,IF(AND($E$3="UKG"),'Marks Entry UKG'!AO106,""))))</f>
        <v/>
      </c>
      <c r="CH107" s="106" t="str">
        <f t="shared" si="104"/>
        <v/>
      </c>
      <c r="CI107" s="107">
        <f t="shared" si="105"/>
        <v>0</v>
      </c>
      <c r="CJ107" s="107" t="str">
        <f t="shared" si="106"/>
        <v/>
      </c>
      <c r="CK107" s="107" t="str">
        <f t="shared" si="107"/>
        <v/>
      </c>
      <c r="CL107" s="92" t="str">
        <f t="shared" si="108"/>
        <v/>
      </c>
      <c r="CM107" s="105" t="str">
        <f>IF(OR($B107=0,$B107=""),"",IF(AND($E$3="Nursery"),'Marks Entry Nursery'!AP106,IF(AND($E$3="LKG"),'Marks Entry LKG'!AP106,IF(AND($E$3="UKG"),'Marks Entry UKG'!AP106,""))))</f>
        <v/>
      </c>
      <c r="CN107" s="105" t="str">
        <f>IF(OR($B107=0,$B107=""),"",IF(AND($E$3="Nursery"),'Marks Entry Nursery'!AQ106,IF(AND($E$3="LKG"),'Marks Entry LKG'!AQ106,IF(AND($E$3="UKG"),'Marks Entry UKG'!AQ106,""))))</f>
        <v/>
      </c>
      <c r="CO107" s="106" t="str">
        <f t="shared" si="109"/>
        <v/>
      </c>
      <c r="CP107" s="107">
        <f t="shared" si="110"/>
        <v>0</v>
      </c>
      <c r="CQ107" s="107" t="str">
        <f t="shared" si="111"/>
        <v/>
      </c>
      <c r="CR107" s="107" t="str">
        <f t="shared" si="112"/>
        <v/>
      </c>
      <c r="CS107" s="92" t="str">
        <f t="shared" si="113"/>
        <v/>
      </c>
      <c r="CT107" s="105" t="str">
        <f>IF(OR($B107=0,$B107=""),"",IF(AND($E$3="Nursery"),'Marks Entry Nursery'!AR106,IF(AND($E$3="LKG"),'Marks Entry LKG'!AR106,IF(AND($E$3="UKG"),'Marks Entry UKG'!AR106,""))))</f>
        <v/>
      </c>
      <c r="CU107" s="105" t="str">
        <f>IF(OR($B107=0,$B107=""),"",IF(AND($E$3="Nursery"),'Marks Entry Nursery'!AS106,IF(AND($E$3="LKG"),'Marks Entry LKG'!AS106,IF(AND($E$3="UKG"),'Marks Entry UKG'!AS106,""))))</f>
        <v/>
      </c>
      <c r="CV107" s="106" t="str">
        <f t="shared" si="114"/>
        <v/>
      </c>
      <c r="CW107" s="107">
        <f t="shared" si="115"/>
        <v>0</v>
      </c>
      <c r="CX107" s="107" t="str">
        <f t="shared" si="116"/>
        <v/>
      </c>
      <c r="CY107" s="107" t="str">
        <f t="shared" si="117"/>
        <v/>
      </c>
      <c r="CZ107" s="92" t="str">
        <f t="shared" si="118"/>
        <v/>
      </c>
      <c r="DA107" s="105" t="str">
        <f>IF(OR($B107=0,$B107=""),"",IF(AND($E$3="Nursery"),'Marks Entry Nursery'!AT106,IF(AND($E$3="LKG"),'Marks Entry LKG'!AT106,IF(AND($E$3="UKG"),'Marks Entry UKG'!AT106,""))))</f>
        <v/>
      </c>
      <c r="DB107" s="105" t="str">
        <f>IF(OR($B107=0,$B107=""),"",IF(AND($E$3="Nursery"),'Marks Entry Nursery'!AU106,IF(AND($E$3="LKG"),'Marks Entry LKG'!AU106,IF(AND($E$3="UKG"),'Marks Entry UKG'!AU106,""))))</f>
        <v/>
      </c>
      <c r="DC107" s="356" t="str">
        <f t="shared" si="119"/>
        <v/>
      </c>
      <c r="DD107" s="93" t="str">
        <f t="shared" si="120"/>
        <v/>
      </c>
      <c r="DE107" s="105" t="str">
        <f>IF(OR($B107=0,$B107=""),"",IF(AND($E$3="Nursery"),'Marks Entry Nursery'!AV106,IF(AND($E$3="LKG"),'Marks Entry LKG'!AV106,IF(AND($E$3="UKG"),'Marks Entry UKG'!AV106,""))))</f>
        <v/>
      </c>
      <c r="DF107" s="105" t="str">
        <f>IF(OR($B107=0,$B107=""),"",IF(AND($E$3="Nursery"),'Marks Entry Nursery'!AW106,IF(AND($E$3="LKG"),'Marks Entry LKG'!AW106,IF(AND($E$3="UKG"),'Marks Entry UKG'!AW106,""))))</f>
        <v/>
      </c>
      <c r="DG107" s="356" t="str">
        <f t="shared" si="121"/>
        <v/>
      </c>
      <c r="DH107" s="93" t="str">
        <f t="shared" si="122"/>
        <v/>
      </c>
      <c r="DI107" s="63" t="str">
        <f t="shared" si="123"/>
        <v/>
      </c>
      <c r="DJ107" s="358" t="str">
        <f t="shared" si="124"/>
        <v/>
      </c>
      <c r="DK107" s="67" t="str">
        <f t="shared" si="125"/>
        <v/>
      </c>
      <c r="DL107" s="68" t="str">
        <f t="shared" si="126"/>
        <v/>
      </c>
      <c r="DM107" s="386" t="str">
        <f>IFERROR(IF(B107="NSO","NSO",IF(OR(D107="",G107="",F107="",B107="",DI107=0),"",IF('Master sheet'!$D$14="Hindi","कक्षोंन्नति","Promoted"))),"")</f>
        <v/>
      </c>
      <c r="DN107" s="42" t="str">
        <f>IF(OR(B107=0,B107=""),"",IF(AND($E$3="Nursery"),'Marks Entry Nursery'!AX106,IF(AND($E$3="LKG"),'Marks Entry LKG'!AX106,IF(AND($E$3="UKG"),'Marks Entry UKG'!AX106,""))))</f>
        <v/>
      </c>
      <c r="DO107" s="42" t="str">
        <f>IF(OR(B107=0,B107=""),"",IF(AND($E$3="Nursery"),'Marks Entry Nursery'!AY106,IF(AND($E$3="LKG"),'Marks Entry LKG'!AY106,IF(AND($E$3="UKG"),'Marks Entry UKG'!AY106,""))))</f>
        <v/>
      </c>
      <c r="DP107" s="213" t="str">
        <f t="shared" si="127"/>
        <v/>
      </c>
      <c r="DQ107" s="43"/>
      <c r="DX107" s="44">
        <f>IF(AND($E$3="Nursery"),'Marks Entry Nursery'!I106,IF(AND($E$3="LKG"),'Marks Entry LKG'!I106,IF(AND($E$3="UKG"),'Marks Entry UKG'!I106,"")))</f>
        <v>0</v>
      </c>
    </row>
    <row r="108" spans="1:128" ht="18.95" customHeight="1">
      <c r="A108" s="56">
        <v>101</v>
      </c>
      <c r="B108" s="260" t="str">
        <f>IF(OR(DX108=0,DX108=""),"",IF(AND($E$3="Nursery"),'Marks Entry Nursery'!I107,IF(AND($E$3="LKG"),'Marks Entry LKG'!I107,IF(AND($E$3="UKG"),'Marks Entry UKG'!I107,""))))</f>
        <v/>
      </c>
      <c r="C108" s="57" t="str">
        <f>IF(OR($B108=0,$B108=""),"",IF(AND($E$3="Nursery"),'Marks Entry Nursery'!B107,IF(AND($E$3="LKG"),'Marks Entry LKG'!B107,IF(AND($E$3="UKG"),'Marks Entry UKG'!B107,""))))</f>
        <v/>
      </c>
      <c r="D108" s="57" t="str">
        <f>IF(OR($B108=0,$B108=""),"",IF(AND($E$3="Nursery"),'Marks Entry Nursery'!C107,IF(AND($E$3="LKG"),'Marks Entry LKG'!C107,IF(AND($E$3="UKG"),'Marks Entry UKG'!C107,""))))</f>
        <v/>
      </c>
      <c r="E108" s="401" t="str">
        <f>IF(OR(B108=0,B108=""),"",IF(AND($E$3="Nursery"),'Marks Entry Nursery'!E107,IF(AND($E$3="LKG"),'Marks Entry LKG'!E107,IF(AND($E$3="UKG"),'Marks Entry UKG'!E107,""))))</f>
        <v/>
      </c>
      <c r="F108" s="259" t="str">
        <f>IF(OR(B108=0,B108=""),"",IF(AND($E$3="Nursery"),'Marks Entry Nursery'!D107,IF(AND($E$3="LKG"),'Marks Entry LKG'!D107,IF(AND($E$3="UKG"),'Marks Entry UKG'!D107,""))))</f>
        <v/>
      </c>
      <c r="G108" s="406" t="str">
        <f>IF(OR($B108=0,$B108=""),"",IF(AND($E$3="Nursery"),'Marks Entry Nursery'!F107,IF(AND($E$3="LKG"),'Marks Entry LKG'!F107,IF(AND($E$3="UKG"),'Marks Entry UKG'!F107,""))))</f>
        <v/>
      </c>
      <c r="H108" s="406" t="str">
        <f>IF(OR($B108=0,$B108=""),"",IF(AND($E$3="Nursery"),'Marks Entry Nursery'!G107,IF(AND($E$3="LKG"),'Marks Entry LKG'!G107,IF(AND($E$3="UKG"),'Marks Entry UKG'!G107,""))))</f>
        <v/>
      </c>
      <c r="I108" s="406" t="str">
        <f>IF(OR($B108=0,$B108=""),"",IF(AND($E$3="Nursery"),'Marks Entry Nursery'!H107,IF(AND($E$3="LKG"),'Marks Entry LKG'!H107,IF(AND($E$3="UKG"),'Marks Entry UKG'!H107,""))))</f>
        <v/>
      </c>
      <c r="J108" s="228" t="str">
        <f>IF(OR($B108=0,$B108=""),"",IF(AND($E$3="Nursery"),'Marks Entry Nursery'!J107,IF(AND($E$3="LKG"),'Marks Entry LKG'!J107,IF(AND($E$3="UKG"),'Marks Entry UKG'!J107,""))))</f>
        <v/>
      </c>
      <c r="K108" s="228" t="str">
        <f>IF(OR($B108=0,$B108=""),"",IF(AND($E$3="Nursery"),'Marks Entry Nursery'!K107,IF(AND($E$3="LKG"),'Marks Entry LKG'!K107,IF(AND($E$3="UKG"),'Marks Entry UKG'!K107,""))))</f>
        <v/>
      </c>
      <c r="L108" s="105"/>
      <c r="M108" s="105"/>
      <c r="N108" s="105"/>
      <c r="O108" s="51"/>
      <c r="P108" s="105" t="str">
        <f>IF(OR($B108=0,$B108=""),"",IF(AND($E$3="Nursery"),'Marks Entry Nursery'!O107,IF(AND($E$3="LKG"),'Marks Entry LKG'!O107,IF(AND($E$3="UKG"),'Marks Entry UKG'!O107,""))))</f>
        <v/>
      </c>
      <c r="Q108" s="105" t="str">
        <f>IF(OR($B108=0,$B108=""),"",IF(AND($E$3="Nursery"),'Marks Entry Nursery'!P107,IF(AND($E$3="LKG"),'Marks Entry LKG'!P107,IF(AND($E$3="UKG"),'Marks Entry UKG'!P107,""))))</f>
        <v/>
      </c>
      <c r="R108" s="54" t="str">
        <f t="shared" si="64"/>
        <v/>
      </c>
      <c r="S108" s="51">
        <f t="shared" si="65"/>
        <v>0</v>
      </c>
      <c r="T108" s="105" t="str">
        <f>IF(OR($B108=0,$B108=""),"",IF(AND($E$3="Nursery"),'Marks Entry Nursery'!Q107,IF(AND($E$3="LKG"),'Marks Entry LKG'!Q107,IF(AND($E$3="UKG"),'Marks Entry UKG'!Q107,""))))</f>
        <v/>
      </c>
      <c r="U108" s="105" t="str">
        <f>IF(OR($B108=0,$B108=""),"",IF(AND($E$3="Nursery"),'Marks Entry Nursery'!R107,IF(AND($E$3="LKG"),'Marks Entry LKG'!R107,IF(AND($E$3="UKG"),'Marks Entry UKG'!R107,""))))</f>
        <v/>
      </c>
      <c r="V108" s="55" t="str">
        <f t="shared" si="66"/>
        <v/>
      </c>
      <c r="W108" s="51" t="str">
        <f t="shared" si="67"/>
        <v/>
      </c>
      <c r="X108" s="89">
        <f t="shared" si="68"/>
        <v>0</v>
      </c>
      <c r="Y108" s="89" t="str">
        <f t="shared" si="69"/>
        <v/>
      </c>
      <c r="Z108" s="89" t="str">
        <f t="shared" si="70"/>
        <v/>
      </c>
      <c r="AA108" s="89" t="str">
        <f t="shared" si="71"/>
        <v/>
      </c>
      <c r="AB108" s="89" t="str">
        <f t="shared" si="72"/>
        <v/>
      </c>
      <c r="AC108" s="93" t="str">
        <f t="shared" si="73"/>
        <v/>
      </c>
      <c r="AD108" s="105"/>
      <c r="AE108" s="105"/>
      <c r="AF108" s="105"/>
      <c r="AG108" s="51"/>
      <c r="AH108" s="105" t="str">
        <f>IF(OR($B108=0,$B108=""),"",IF(AND($E$3="Nursery"),'Marks Entry Nursery'!V107,IF(AND($E$3="LKG"),'Marks Entry LKG'!V107,IF(AND($E$3="UKG"),'Marks Entry UKG'!V107,""))))</f>
        <v/>
      </c>
      <c r="AI108" s="105" t="str">
        <f>IF(OR($B108=0,$B108=""),"",IF(AND($E$3="Nursery"),'Marks Entry Nursery'!W107,IF(AND($E$3="LKG"),'Marks Entry LKG'!W107,IF(AND($E$3="UKG"),'Marks Entry UKG'!W107,""))))</f>
        <v/>
      </c>
      <c r="AJ108" s="54" t="str">
        <f t="shared" si="74"/>
        <v/>
      </c>
      <c r="AK108" s="51">
        <f t="shared" si="75"/>
        <v>0</v>
      </c>
      <c r="AL108" s="105" t="str">
        <f>IF(OR($B108=0,$B108=""),"",IF(AND($E$3="Nursery"),'Marks Entry Nursery'!X107,IF(AND($E$3="LKG"),'Marks Entry LKG'!X107,IF(AND($E$3="UKG"),'Marks Entry UKG'!X107,""))))</f>
        <v/>
      </c>
      <c r="AM108" s="105" t="str">
        <f>IF(OR($B108=0,$B108=""),"",IF(AND($E$3="Nursery"),'Marks Entry Nursery'!Y107,IF(AND($E$3="LKG"),'Marks Entry LKG'!Y107,IF(AND($E$3="UKG"),'Marks Entry UKG'!Y107,""))))</f>
        <v/>
      </c>
      <c r="AN108" s="55" t="str">
        <f t="shared" si="76"/>
        <v/>
      </c>
      <c r="AO108" s="51" t="str">
        <f t="shared" si="77"/>
        <v/>
      </c>
      <c r="AP108" s="89">
        <f t="shared" si="78"/>
        <v>0</v>
      </c>
      <c r="AQ108" s="89" t="str">
        <f t="shared" si="79"/>
        <v/>
      </c>
      <c r="AR108" s="89" t="str">
        <f t="shared" si="80"/>
        <v/>
      </c>
      <c r="AS108" s="89" t="str">
        <f t="shared" si="81"/>
        <v/>
      </c>
      <c r="AT108" s="89" t="str">
        <f t="shared" si="82"/>
        <v/>
      </c>
      <c r="AU108" s="93" t="str">
        <f t="shared" si="83"/>
        <v/>
      </c>
      <c r="AV108" s="105"/>
      <c r="AW108" s="105"/>
      <c r="AX108" s="105"/>
      <c r="AY108" s="51"/>
      <c r="AZ108" s="105" t="str">
        <f>IF(OR($B108=0,$B108=""),"",IF(AND($E$3="Nursery"),'Marks Entry Nursery'!AC107,IF(AND($E$3="LKG"),'Marks Entry LKG'!AC107,IF(AND($E$3="UKG"),'Marks Entry UKG'!AC107,""))))</f>
        <v/>
      </c>
      <c r="BA108" s="105" t="str">
        <f>IF(OR($B108=0,$B108=""),"",IF(AND($E$3="Nursery"),'Marks Entry Nursery'!AD107,IF(AND($E$3="LKG"),'Marks Entry LKG'!AD107,IF(AND($E$3="UKG"),'Marks Entry UKG'!AD107,""))))</f>
        <v/>
      </c>
      <c r="BB108" s="54" t="str">
        <f t="shared" si="84"/>
        <v/>
      </c>
      <c r="BC108" s="51">
        <f t="shared" si="85"/>
        <v>0</v>
      </c>
      <c r="BD108" s="105" t="str">
        <f>IF(OR($B108=0,$B108=""),"",IF(AND($E$3="Nursery"),'Marks Entry Nursery'!AE107,IF(AND($E$3="LKG"),'Marks Entry LKG'!AE107,IF(AND($E$3="UKG"),'Marks Entry UKG'!AE107,""))))</f>
        <v/>
      </c>
      <c r="BE108" s="105" t="str">
        <f>IF(OR($B108=0,$B108=""),"",IF(AND($E$3="Nursery"),'Marks Entry Nursery'!AF107,IF(AND($E$3="LKG"),'Marks Entry LKG'!AF107,IF(AND($E$3="UKG"),'Marks Entry UKG'!AF107,""))))</f>
        <v/>
      </c>
      <c r="BF108" s="55" t="str">
        <f t="shared" si="86"/>
        <v/>
      </c>
      <c r="BG108" s="51" t="str">
        <f t="shared" si="87"/>
        <v/>
      </c>
      <c r="BH108" s="89">
        <f t="shared" si="88"/>
        <v>0</v>
      </c>
      <c r="BI108" s="89" t="str">
        <f t="shared" si="89"/>
        <v/>
      </c>
      <c r="BJ108" s="89" t="str">
        <f t="shared" si="90"/>
        <v/>
      </c>
      <c r="BK108" s="89" t="str">
        <f t="shared" si="91"/>
        <v/>
      </c>
      <c r="BL108" s="89" t="str">
        <f t="shared" si="92"/>
        <v/>
      </c>
      <c r="BM108" s="93" t="str">
        <f t="shared" si="93"/>
        <v/>
      </c>
      <c r="BN108" s="105"/>
      <c r="BO108" s="105"/>
      <c r="BP108" s="105"/>
      <c r="BQ108" s="51"/>
      <c r="BR108" s="105" t="str">
        <f>IF(OR($B108=0,$B108=""),"",IF(AND($E$3="Nursery"),'Marks Entry Nursery'!AJ107,IF(AND($E$3="LKG"),'Marks Entry LKG'!AJ107,IF(AND($E$3="UKG"),'Marks Entry UKG'!AJ107,""))))</f>
        <v/>
      </c>
      <c r="BS108" s="105" t="str">
        <f>IF(OR($B108=0,$B108=""),"",IF(AND($E$3="Nursery"),'Marks Entry Nursery'!AK107,IF(AND($E$3="LKG"),'Marks Entry LKG'!AK107,IF(AND($E$3="UKG"),'Marks Entry UKG'!AK107,""))))</f>
        <v/>
      </c>
      <c r="BT108" s="54" t="str">
        <f t="shared" si="94"/>
        <v/>
      </c>
      <c r="BU108" s="51">
        <f t="shared" si="95"/>
        <v>0</v>
      </c>
      <c r="BV108" s="105" t="str">
        <f>IF(OR($B108=0,$B108=""),"",IF(AND($E$3="Nursery"),'Marks Entry Nursery'!AL107,IF(AND($E$3="LKG"),'Marks Entry LKG'!AL107,IF(AND($E$3="UKG"),'Marks Entry UKG'!AL107,""))))</f>
        <v/>
      </c>
      <c r="BW108" s="105" t="str">
        <f>IF(OR($B108=0,$B108=""),"",IF(AND($E$3="Nursery"),'Marks Entry Nursery'!AM107,IF(AND($E$3="LKG"),'Marks Entry LKG'!AM107,IF(AND($E$3="UKG"),'Marks Entry UKG'!AM107,""))))</f>
        <v/>
      </c>
      <c r="BX108" s="55" t="str">
        <f t="shared" si="96"/>
        <v/>
      </c>
      <c r="BY108" s="51" t="str">
        <f t="shared" si="97"/>
        <v/>
      </c>
      <c r="BZ108" s="89">
        <f t="shared" si="98"/>
        <v>0</v>
      </c>
      <c r="CA108" s="89" t="str">
        <f t="shared" si="99"/>
        <v/>
      </c>
      <c r="CB108" s="89" t="str">
        <f t="shared" si="100"/>
        <v/>
      </c>
      <c r="CC108" s="89" t="str">
        <f t="shared" si="101"/>
        <v/>
      </c>
      <c r="CD108" s="89" t="str">
        <f t="shared" si="102"/>
        <v/>
      </c>
      <c r="CE108" s="93" t="str">
        <f t="shared" si="103"/>
        <v/>
      </c>
      <c r="CF108" s="105" t="str">
        <f>IF(OR($B108=0,$B108=""),"",IF(AND($E$3="Nursery"),'Marks Entry Nursery'!AN107,IF(AND($E$3="LKG"),'Marks Entry LKG'!AN107,IF(AND($E$3="UKG"),'Marks Entry UKG'!AN107,""))))</f>
        <v/>
      </c>
      <c r="CG108" s="105" t="str">
        <f>IF(OR($B108=0,$B108=""),"",IF(AND($E$3="Nursery"),'Marks Entry Nursery'!AO107,IF(AND($E$3="LKG"),'Marks Entry LKG'!AO107,IF(AND($E$3="UKG"),'Marks Entry UKG'!AO107,""))))</f>
        <v/>
      </c>
      <c r="CH108" s="106" t="str">
        <f t="shared" si="104"/>
        <v/>
      </c>
      <c r="CI108" s="107">
        <f t="shared" si="105"/>
        <v>0</v>
      </c>
      <c r="CJ108" s="107" t="str">
        <f t="shared" si="106"/>
        <v/>
      </c>
      <c r="CK108" s="107" t="str">
        <f t="shared" si="107"/>
        <v/>
      </c>
      <c r="CL108" s="92" t="str">
        <f t="shared" si="108"/>
        <v/>
      </c>
      <c r="CM108" s="105" t="str">
        <f>IF(OR($B108=0,$B108=""),"",IF(AND($E$3="Nursery"),'Marks Entry Nursery'!AP107,IF(AND($E$3="LKG"),'Marks Entry LKG'!AP107,IF(AND($E$3="UKG"),'Marks Entry UKG'!AP107,""))))</f>
        <v/>
      </c>
      <c r="CN108" s="105" t="str">
        <f>IF(OR($B108=0,$B108=""),"",IF(AND($E$3="Nursery"),'Marks Entry Nursery'!AQ107,IF(AND($E$3="LKG"),'Marks Entry LKG'!AQ107,IF(AND($E$3="UKG"),'Marks Entry UKG'!AQ107,""))))</f>
        <v/>
      </c>
      <c r="CO108" s="106" t="str">
        <f t="shared" si="109"/>
        <v/>
      </c>
      <c r="CP108" s="107">
        <f t="shared" si="110"/>
        <v>0</v>
      </c>
      <c r="CQ108" s="107" t="str">
        <f t="shared" si="111"/>
        <v/>
      </c>
      <c r="CR108" s="107" t="str">
        <f t="shared" si="112"/>
        <v/>
      </c>
      <c r="CS108" s="92" t="str">
        <f t="shared" si="113"/>
        <v/>
      </c>
      <c r="CT108" s="105" t="str">
        <f>IF(OR($B108=0,$B108=""),"",IF(AND($E$3="Nursery"),'Marks Entry Nursery'!AR107,IF(AND($E$3="LKG"),'Marks Entry LKG'!AR107,IF(AND($E$3="UKG"),'Marks Entry UKG'!AR107,""))))</f>
        <v/>
      </c>
      <c r="CU108" s="105" t="str">
        <f>IF(OR($B108=0,$B108=""),"",IF(AND($E$3="Nursery"),'Marks Entry Nursery'!AS107,IF(AND($E$3="LKG"),'Marks Entry LKG'!AS107,IF(AND($E$3="UKG"),'Marks Entry UKG'!AS107,""))))</f>
        <v/>
      </c>
      <c r="CV108" s="106" t="str">
        <f t="shared" si="114"/>
        <v/>
      </c>
      <c r="CW108" s="107">
        <f t="shared" si="115"/>
        <v>0</v>
      </c>
      <c r="CX108" s="107" t="str">
        <f t="shared" si="116"/>
        <v/>
      </c>
      <c r="CY108" s="107" t="str">
        <f t="shared" si="117"/>
        <v/>
      </c>
      <c r="CZ108" s="92" t="str">
        <f t="shared" si="118"/>
        <v/>
      </c>
      <c r="DA108" s="105" t="str">
        <f>IF(OR($B108=0,$B108=""),"",IF(AND($E$3="Nursery"),'Marks Entry Nursery'!AT107,IF(AND($E$3="LKG"),'Marks Entry LKG'!AT107,IF(AND($E$3="UKG"),'Marks Entry UKG'!AT107,""))))</f>
        <v/>
      </c>
      <c r="DB108" s="105" t="str">
        <f>IF(OR($B108=0,$B108=""),"",IF(AND($E$3="Nursery"),'Marks Entry Nursery'!AU107,IF(AND($E$3="LKG"),'Marks Entry LKG'!AU107,IF(AND($E$3="UKG"),'Marks Entry UKG'!AU107,""))))</f>
        <v/>
      </c>
      <c r="DC108" s="356" t="str">
        <f t="shared" si="119"/>
        <v/>
      </c>
      <c r="DD108" s="93" t="str">
        <f t="shared" si="120"/>
        <v/>
      </c>
      <c r="DE108" s="105" t="str">
        <f>IF(OR($B108=0,$B108=""),"",IF(AND($E$3="Nursery"),'Marks Entry Nursery'!AV107,IF(AND($E$3="LKG"),'Marks Entry LKG'!AV107,IF(AND($E$3="UKG"),'Marks Entry UKG'!AV107,""))))</f>
        <v/>
      </c>
      <c r="DF108" s="105" t="str">
        <f>IF(OR($B108=0,$B108=""),"",IF(AND($E$3="Nursery"),'Marks Entry Nursery'!AW107,IF(AND($E$3="LKG"),'Marks Entry LKG'!AW107,IF(AND($E$3="UKG"),'Marks Entry UKG'!AW107,""))))</f>
        <v/>
      </c>
      <c r="DG108" s="356" t="str">
        <f t="shared" si="121"/>
        <v/>
      </c>
      <c r="DH108" s="93" t="str">
        <f t="shared" si="122"/>
        <v/>
      </c>
      <c r="DI108" s="63" t="str">
        <f t="shared" si="123"/>
        <v/>
      </c>
      <c r="DJ108" s="358" t="str">
        <f t="shared" si="124"/>
        <v/>
      </c>
      <c r="DK108" s="67" t="str">
        <f t="shared" si="125"/>
        <v/>
      </c>
      <c r="DL108" s="68" t="str">
        <f t="shared" si="126"/>
        <v/>
      </c>
      <c r="DM108" s="386" t="str">
        <f>IFERROR(IF(B108="NSO","NSO",IF(OR(D108="",G108="",F108="",B108="",DI108=0),"",IF('Master sheet'!$D$14="Hindi","कक्षोंन्नति","Promoted"))),"")</f>
        <v/>
      </c>
      <c r="DN108" s="42" t="str">
        <f>IF(OR(B108=0,B108=""),"",IF(AND($E$3="Nursery"),'Marks Entry Nursery'!AX107,IF(AND($E$3="LKG"),'Marks Entry LKG'!AX107,IF(AND($E$3="UKG"),'Marks Entry UKG'!AX107,""))))</f>
        <v/>
      </c>
      <c r="DO108" s="42" t="str">
        <f>IF(OR(B108=0,B108=""),"",IF(AND($E$3="Nursery"),'Marks Entry Nursery'!AY107,IF(AND($E$3="LKG"),'Marks Entry LKG'!AY107,IF(AND($E$3="UKG"),'Marks Entry UKG'!AY107,""))))</f>
        <v/>
      </c>
      <c r="DP108" s="213" t="str">
        <f t="shared" si="127"/>
        <v/>
      </c>
      <c r="DQ108" s="43"/>
      <c r="DX108" s="44">
        <f>IF(AND($E$3="Nursery"),'Marks Entry Nursery'!I107,IF(AND($E$3="LKG"),'Marks Entry LKG'!I107,IF(AND($E$3="UKG"),'Marks Entry UKG'!I107,"")))</f>
        <v>0</v>
      </c>
    </row>
    <row r="109" spans="1:128" ht="18.95" customHeight="1">
      <c r="A109" s="56">
        <v>102</v>
      </c>
      <c r="B109" s="260" t="str">
        <f>IF(OR(DX109=0,DX109=""),"",IF(AND($E$3="Nursery"),'Marks Entry Nursery'!I108,IF(AND($E$3="LKG"),'Marks Entry LKG'!I108,IF(AND($E$3="UKG"),'Marks Entry UKG'!I108,""))))</f>
        <v/>
      </c>
      <c r="C109" s="57" t="str">
        <f>IF(OR($B109=0,$B109=""),"",IF(AND($E$3="Nursery"),'Marks Entry Nursery'!B108,IF(AND($E$3="LKG"),'Marks Entry LKG'!B108,IF(AND($E$3="UKG"),'Marks Entry UKG'!B108,""))))</f>
        <v/>
      </c>
      <c r="D109" s="57" t="str">
        <f>IF(OR($B109=0,$B109=""),"",IF(AND($E$3="Nursery"),'Marks Entry Nursery'!C108,IF(AND($E$3="LKG"),'Marks Entry LKG'!C108,IF(AND($E$3="UKG"),'Marks Entry UKG'!C108,""))))</f>
        <v/>
      </c>
      <c r="E109" s="401" t="str">
        <f>IF(OR(B109=0,B109=""),"",IF(AND($E$3="Nursery"),'Marks Entry Nursery'!E108,IF(AND($E$3="LKG"),'Marks Entry LKG'!E108,IF(AND($E$3="UKG"),'Marks Entry UKG'!E108,""))))</f>
        <v/>
      </c>
      <c r="F109" s="259" t="str">
        <f>IF(OR(B109=0,B109=""),"",IF(AND($E$3="Nursery"),'Marks Entry Nursery'!D108,IF(AND($E$3="LKG"),'Marks Entry LKG'!D108,IF(AND($E$3="UKG"),'Marks Entry UKG'!D108,""))))</f>
        <v/>
      </c>
      <c r="G109" s="406" t="str">
        <f>IF(OR($B109=0,$B109=""),"",IF(AND($E$3="Nursery"),'Marks Entry Nursery'!F108,IF(AND($E$3="LKG"),'Marks Entry LKG'!F108,IF(AND($E$3="UKG"),'Marks Entry UKG'!F108,""))))</f>
        <v/>
      </c>
      <c r="H109" s="406" t="str">
        <f>IF(OR($B109=0,$B109=""),"",IF(AND($E$3="Nursery"),'Marks Entry Nursery'!G108,IF(AND($E$3="LKG"),'Marks Entry LKG'!G108,IF(AND($E$3="UKG"),'Marks Entry UKG'!G108,""))))</f>
        <v/>
      </c>
      <c r="I109" s="406" t="str">
        <f>IF(OR($B109=0,$B109=""),"",IF(AND($E$3="Nursery"),'Marks Entry Nursery'!H108,IF(AND($E$3="LKG"),'Marks Entry LKG'!H108,IF(AND($E$3="UKG"),'Marks Entry UKG'!H108,""))))</f>
        <v/>
      </c>
      <c r="J109" s="228" t="str">
        <f>IF(OR($B109=0,$B109=""),"",IF(AND($E$3="Nursery"),'Marks Entry Nursery'!J108,IF(AND($E$3="LKG"),'Marks Entry LKG'!J108,IF(AND($E$3="UKG"),'Marks Entry UKG'!J108,""))))</f>
        <v/>
      </c>
      <c r="K109" s="228" t="str">
        <f>IF(OR($B109=0,$B109=""),"",IF(AND($E$3="Nursery"),'Marks Entry Nursery'!K108,IF(AND($E$3="LKG"),'Marks Entry LKG'!K108,IF(AND($E$3="UKG"),'Marks Entry UKG'!K108,""))))</f>
        <v/>
      </c>
      <c r="L109" s="105"/>
      <c r="M109" s="105"/>
      <c r="N109" s="105"/>
      <c r="O109" s="51"/>
      <c r="P109" s="105" t="str">
        <f>IF(OR($B109=0,$B109=""),"",IF(AND($E$3="Nursery"),'Marks Entry Nursery'!O108,IF(AND($E$3="LKG"),'Marks Entry LKG'!O108,IF(AND($E$3="UKG"),'Marks Entry UKG'!O108,""))))</f>
        <v/>
      </c>
      <c r="Q109" s="105" t="str">
        <f>IF(OR($B109=0,$B109=""),"",IF(AND($E$3="Nursery"),'Marks Entry Nursery'!P108,IF(AND($E$3="LKG"),'Marks Entry LKG'!P108,IF(AND($E$3="UKG"),'Marks Entry UKG'!P108,""))))</f>
        <v/>
      </c>
      <c r="R109" s="54" t="str">
        <f t="shared" si="64"/>
        <v/>
      </c>
      <c r="S109" s="51">
        <f t="shared" si="65"/>
        <v>0</v>
      </c>
      <c r="T109" s="105" t="str">
        <f>IF(OR($B109=0,$B109=""),"",IF(AND($E$3="Nursery"),'Marks Entry Nursery'!Q108,IF(AND($E$3="LKG"),'Marks Entry LKG'!Q108,IF(AND($E$3="UKG"),'Marks Entry UKG'!Q108,""))))</f>
        <v/>
      </c>
      <c r="U109" s="105" t="str">
        <f>IF(OR($B109=0,$B109=""),"",IF(AND($E$3="Nursery"),'Marks Entry Nursery'!R108,IF(AND($E$3="LKG"),'Marks Entry LKG'!R108,IF(AND($E$3="UKG"),'Marks Entry UKG'!R108,""))))</f>
        <v/>
      </c>
      <c r="V109" s="55" t="str">
        <f t="shared" si="66"/>
        <v/>
      </c>
      <c r="W109" s="51" t="str">
        <f t="shared" si="67"/>
        <v/>
      </c>
      <c r="X109" s="89">
        <f t="shared" si="68"/>
        <v>0</v>
      </c>
      <c r="Y109" s="89" t="str">
        <f t="shared" si="69"/>
        <v/>
      </c>
      <c r="Z109" s="89" t="str">
        <f t="shared" si="70"/>
        <v/>
      </c>
      <c r="AA109" s="89" t="str">
        <f t="shared" si="71"/>
        <v/>
      </c>
      <c r="AB109" s="89" t="str">
        <f t="shared" si="72"/>
        <v/>
      </c>
      <c r="AC109" s="93" t="str">
        <f t="shared" si="73"/>
        <v/>
      </c>
      <c r="AD109" s="105"/>
      <c r="AE109" s="105"/>
      <c r="AF109" s="105"/>
      <c r="AG109" s="51"/>
      <c r="AH109" s="105" t="str">
        <f>IF(OR($B109=0,$B109=""),"",IF(AND($E$3="Nursery"),'Marks Entry Nursery'!V108,IF(AND($E$3="LKG"),'Marks Entry LKG'!V108,IF(AND($E$3="UKG"),'Marks Entry UKG'!V108,""))))</f>
        <v/>
      </c>
      <c r="AI109" s="105" t="str">
        <f>IF(OR($B109=0,$B109=""),"",IF(AND($E$3="Nursery"),'Marks Entry Nursery'!W108,IF(AND($E$3="LKG"),'Marks Entry LKG'!W108,IF(AND($E$3="UKG"),'Marks Entry UKG'!W108,""))))</f>
        <v/>
      </c>
      <c r="AJ109" s="54" t="str">
        <f t="shared" si="74"/>
        <v/>
      </c>
      <c r="AK109" s="51">
        <f t="shared" si="75"/>
        <v>0</v>
      </c>
      <c r="AL109" s="105" t="str">
        <f>IF(OR($B109=0,$B109=""),"",IF(AND($E$3="Nursery"),'Marks Entry Nursery'!X108,IF(AND($E$3="LKG"),'Marks Entry LKG'!X108,IF(AND($E$3="UKG"),'Marks Entry UKG'!X108,""))))</f>
        <v/>
      </c>
      <c r="AM109" s="105" t="str">
        <f>IF(OR($B109=0,$B109=""),"",IF(AND($E$3="Nursery"),'Marks Entry Nursery'!Y108,IF(AND($E$3="LKG"),'Marks Entry LKG'!Y108,IF(AND($E$3="UKG"),'Marks Entry UKG'!Y108,""))))</f>
        <v/>
      </c>
      <c r="AN109" s="55" t="str">
        <f t="shared" si="76"/>
        <v/>
      </c>
      <c r="AO109" s="51" t="str">
        <f t="shared" si="77"/>
        <v/>
      </c>
      <c r="AP109" s="89">
        <f t="shared" si="78"/>
        <v>0</v>
      </c>
      <c r="AQ109" s="89" t="str">
        <f t="shared" si="79"/>
        <v/>
      </c>
      <c r="AR109" s="89" t="str">
        <f t="shared" si="80"/>
        <v/>
      </c>
      <c r="AS109" s="89" t="str">
        <f t="shared" si="81"/>
        <v/>
      </c>
      <c r="AT109" s="89" t="str">
        <f t="shared" si="82"/>
        <v/>
      </c>
      <c r="AU109" s="93" t="str">
        <f t="shared" si="83"/>
        <v/>
      </c>
      <c r="AV109" s="105"/>
      <c r="AW109" s="105"/>
      <c r="AX109" s="105"/>
      <c r="AY109" s="51"/>
      <c r="AZ109" s="105" t="str">
        <f>IF(OR($B109=0,$B109=""),"",IF(AND($E$3="Nursery"),'Marks Entry Nursery'!AC108,IF(AND($E$3="LKG"),'Marks Entry LKG'!AC108,IF(AND($E$3="UKG"),'Marks Entry UKG'!AC108,""))))</f>
        <v/>
      </c>
      <c r="BA109" s="105" t="str">
        <f>IF(OR($B109=0,$B109=""),"",IF(AND($E$3="Nursery"),'Marks Entry Nursery'!AD108,IF(AND($E$3="LKG"),'Marks Entry LKG'!AD108,IF(AND($E$3="UKG"),'Marks Entry UKG'!AD108,""))))</f>
        <v/>
      </c>
      <c r="BB109" s="54" t="str">
        <f t="shared" si="84"/>
        <v/>
      </c>
      <c r="BC109" s="51">
        <f t="shared" si="85"/>
        <v>0</v>
      </c>
      <c r="BD109" s="105" t="str">
        <f>IF(OR($B109=0,$B109=""),"",IF(AND($E$3="Nursery"),'Marks Entry Nursery'!AE108,IF(AND($E$3="LKG"),'Marks Entry LKG'!AE108,IF(AND($E$3="UKG"),'Marks Entry UKG'!AE108,""))))</f>
        <v/>
      </c>
      <c r="BE109" s="105" t="str">
        <f>IF(OR($B109=0,$B109=""),"",IF(AND($E$3="Nursery"),'Marks Entry Nursery'!AF108,IF(AND($E$3="LKG"),'Marks Entry LKG'!AF108,IF(AND($E$3="UKG"),'Marks Entry UKG'!AF108,""))))</f>
        <v/>
      </c>
      <c r="BF109" s="55" t="str">
        <f t="shared" si="86"/>
        <v/>
      </c>
      <c r="BG109" s="51" t="str">
        <f t="shared" si="87"/>
        <v/>
      </c>
      <c r="BH109" s="89">
        <f t="shared" si="88"/>
        <v>0</v>
      </c>
      <c r="BI109" s="89" t="str">
        <f t="shared" si="89"/>
        <v/>
      </c>
      <c r="BJ109" s="89" t="str">
        <f t="shared" si="90"/>
        <v/>
      </c>
      <c r="BK109" s="89" t="str">
        <f t="shared" si="91"/>
        <v/>
      </c>
      <c r="BL109" s="89" t="str">
        <f t="shared" si="92"/>
        <v/>
      </c>
      <c r="BM109" s="93" t="str">
        <f t="shared" si="93"/>
        <v/>
      </c>
      <c r="BN109" s="105"/>
      <c r="BO109" s="105"/>
      <c r="BP109" s="105"/>
      <c r="BQ109" s="51"/>
      <c r="BR109" s="105" t="str">
        <f>IF(OR($B109=0,$B109=""),"",IF(AND($E$3="Nursery"),'Marks Entry Nursery'!AJ108,IF(AND($E$3="LKG"),'Marks Entry LKG'!AJ108,IF(AND($E$3="UKG"),'Marks Entry UKG'!AJ108,""))))</f>
        <v/>
      </c>
      <c r="BS109" s="105" t="str">
        <f>IF(OR($B109=0,$B109=""),"",IF(AND($E$3="Nursery"),'Marks Entry Nursery'!AK108,IF(AND($E$3="LKG"),'Marks Entry LKG'!AK108,IF(AND($E$3="UKG"),'Marks Entry UKG'!AK108,""))))</f>
        <v/>
      </c>
      <c r="BT109" s="54" t="str">
        <f t="shared" si="94"/>
        <v/>
      </c>
      <c r="BU109" s="51">
        <f t="shared" si="95"/>
        <v>0</v>
      </c>
      <c r="BV109" s="105" t="str">
        <f>IF(OR($B109=0,$B109=""),"",IF(AND($E$3="Nursery"),'Marks Entry Nursery'!AL108,IF(AND($E$3="LKG"),'Marks Entry LKG'!AL108,IF(AND($E$3="UKG"),'Marks Entry UKG'!AL108,""))))</f>
        <v/>
      </c>
      <c r="BW109" s="105" t="str">
        <f>IF(OR($B109=0,$B109=""),"",IF(AND($E$3="Nursery"),'Marks Entry Nursery'!AM108,IF(AND($E$3="LKG"),'Marks Entry LKG'!AM108,IF(AND($E$3="UKG"),'Marks Entry UKG'!AM108,""))))</f>
        <v/>
      </c>
      <c r="BX109" s="55" t="str">
        <f t="shared" si="96"/>
        <v/>
      </c>
      <c r="BY109" s="51" t="str">
        <f t="shared" si="97"/>
        <v/>
      </c>
      <c r="BZ109" s="89">
        <f t="shared" si="98"/>
        <v>0</v>
      </c>
      <c r="CA109" s="89" t="str">
        <f t="shared" si="99"/>
        <v/>
      </c>
      <c r="CB109" s="89" t="str">
        <f t="shared" si="100"/>
        <v/>
      </c>
      <c r="CC109" s="89" t="str">
        <f t="shared" si="101"/>
        <v/>
      </c>
      <c r="CD109" s="89" t="str">
        <f t="shared" si="102"/>
        <v/>
      </c>
      <c r="CE109" s="93" t="str">
        <f t="shared" si="103"/>
        <v/>
      </c>
      <c r="CF109" s="105" t="str">
        <f>IF(OR($B109=0,$B109=""),"",IF(AND($E$3="Nursery"),'Marks Entry Nursery'!AN108,IF(AND($E$3="LKG"),'Marks Entry LKG'!AN108,IF(AND($E$3="UKG"),'Marks Entry UKG'!AN108,""))))</f>
        <v/>
      </c>
      <c r="CG109" s="105" t="str">
        <f>IF(OR($B109=0,$B109=""),"",IF(AND($E$3="Nursery"),'Marks Entry Nursery'!AO108,IF(AND($E$3="LKG"),'Marks Entry LKG'!AO108,IF(AND($E$3="UKG"),'Marks Entry UKG'!AO108,""))))</f>
        <v/>
      </c>
      <c r="CH109" s="106" t="str">
        <f t="shared" si="104"/>
        <v/>
      </c>
      <c r="CI109" s="107">
        <f t="shared" si="105"/>
        <v>0</v>
      </c>
      <c r="CJ109" s="107" t="str">
        <f t="shared" si="106"/>
        <v/>
      </c>
      <c r="CK109" s="107" t="str">
        <f t="shared" si="107"/>
        <v/>
      </c>
      <c r="CL109" s="92" t="str">
        <f t="shared" si="108"/>
        <v/>
      </c>
      <c r="CM109" s="105" t="str">
        <f>IF(OR($B109=0,$B109=""),"",IF(AND($E$3="Nursery"),'Marks Entry Nursery'!AP108,IF(AND($E$3="LKG"),'Marks Entry LKG'!AP108,IF(AND($E$3="UKG"),'Marks Entry UKG'!AP108,""))))</f>
        <v/>
      </c>
      <c r="CN109" s="105" t="str">
        <f>IF(OR($B109=0,$B109=""),"",IF(AND($E$3="Nursery"),'Marks Entry Nursery'!AQ108,IF(AND($E$3="LKG"),'Marks Entry LKG'!AQ108,IF(AND($E$3="UKG"),'Marks Entry UKG'!AQ108,""))))</f>
        <v/>
      </c>
      <c r="CO109" s="106" t="str">
        <f t="shared" si="109"/>
        <v/>
      </c>
      <c r="CP109" s="107">
        <f t="shared" si="110"/>
        <v>0</v>
      </c>
      <c r="CQ109" s="107" t="str">
        <f t="shared" si="111"/>
        <v/>
      </c>
      <c r="CR109" s="107" t="str">
        <f t="shared" si="112"/>
        <v/>
      </c>
      <c r="CS109" s="92" t="str">
        <f t="shared" si="113"/>
        <v/>
      </c>
      <c r="CT109" s="105" t="str">
        <f>IF(OR($B109=0,$B109=""),"",IF(AND($E$3="Nursery"),'Marks Entry Nursery'!AR108,IF(AND($E$3="LKG"),'Marks Entry LKG'!AR108,IF(AND($E$3="UKG"),'Marks Entry UKG'!AR108,""))))</f>
        <v/>
      </c>
      <c r="CU109" s="105" t="str">
        <f>IF(OR($B109=0,$B109=""),"",IF(AND($E$3="Nursery"),'Marks Entry Nursery'!AS108,IF(AND($E$3="LKG"),'Marks Entry LKG'!AS108,IF(AND($E$3="UKG"),'Marks Entry UKG'!AS108,""))))</f>
        <v/>
      </c>
      <c r="CV109" s="106" t="str">
        <f t="shared" si="114"/>
        <v/>
      </c>
      <c r="CW109" s="107">
        <f t="shared" si="115"/>
        <v>0</v>
      </c>
      <c r="CX109" s="107" t="str">
        <f t="shared" si="116"/>
        <v/>
      </c>
      <c r="CY109" s="107" t="str">
        <f t="shared" si="117"/>
        <v/>
      </c>
      <c r="CZ109" s="92" t="str">
        <f t="shared" si="118"/>
        <v/>
      </c>
      <c r="DA109" s="105" t="str">
        <f>IF(OR($B109=0,$B109=""),"",IF(AND($E$3="Nursery"),'Marks Entry Nursery'!AT108,IF(AND($E$3="LKG"),'Marks Entry LKG'!AT108,IF(AND($E$3="UKG"),'Marks Entry UKG'!AT108,""))))</f>
        <v/>
      </c>
      <c r="DB109" s="105" t="str">
        <f>IF(OR($B109=0,$B109=""),"",IF(AND($E$3="Nursery"),'Marks Entry Nursery'!AU108,IF(AND($E$3="LKG"),'Marks Entry LKG'!AU108,IF(AND($E$3="UKG"),'Marks Entry UKG'!AU108,""))))</f>
        <v/>
      </c>
      <c r="DC109" s="356" t="str">
        <f t="shared" si="119"/>
        <v/>
      </c>
      <c r="DD109" s="93" t="str">
        <f t="shared" si="120"/>
        <v/>
      </c>
      <c r="DE109" s="105" t="str">
        <f>IF(OR($B109=0,$B109=""),"",IF(AND($E$3="Nursery"),'Marks Entry Nursery'!AV108,IF(AND($E$3="LKG"),'Marks Entry LKG'!AV108,IF(AND($E$3="UKG"),'Marks Entry UKG'!AV108,""))))</f>
        <v/>
      </c>
      <c r="DF109" s="105" t="str">
        <f>IF(OR($B109=0,$B109=""),"",IF(AND($E$3="Nursery"),'Marks Entry Nursery'!AW108,IF(AND($E$3="LKG"),'Marks Entry LKG'!AW108,IF(AND($E$3="UKG"),'Marks Entry UKG'!AW108,""))))</f>
        <v/>
      </c>
      <c r="DG109" s="356" t="str">
        <f t="shared" si="121"/>
        <v/>
      </c>
      <c r="DH109" s="93" t="str">
        <f t="shared" si="122"/>
        <v/>
      </c>
      <c r="DI109" s="63" t="str">
        <f t="shared" si="123"/>
        <v/>
      </c>
      <c r="DJ109" s="358" t="str">
        <f t="shared" si="124"/>
        <v/>
      </c>
      <c r="DK109" s="67" t="str">
        <f t="shared" si="125"/>
        <v/>
      </c>
      <c r="DL109" s="68" t="str">
        <f t="shared" si="126"/>
        <v/>
      </c>
      <c r="DM109" s="386" t="str">
        <f>IFERROR(IF(B109="NSO","NSO",IF(OR(D109="",G109="",F109="",B109="",DI109=0),"",IF('Master sheet'!$D$14="Hindi","कक्षोंन्नति","Promoted"))),"")</f>
        <v/>
      </c>
      <c r="DN109" s="42" t="str">
        <f>IF(OR(B109=0,B109=""),"",IF(AND($E$3="Nursery"),'Marks Entry Nursery'!AX108,IF(AND($E$3="LKG"),'Marks Entry LKG'!AX108,IF(AND($E$3="UKG"),'Marks Entry UKG'!AX108,""))))</f>
        <v/>
      </c>
      <c r="DO109" s="42" t="str">
        <f>IF(OR(B109=0,B109=""),"",IF(AND($E$3="Nursery"),'Marks Entry Nursery'!AY108,IF(AND($E$3="LKG"),'Marks Entry LKG'!AY108,IF(AND($E$3="UKG"),'Marks Entry UKG'!AY108,""))))</f>
        <v/>
      </c>
      <c r="DP109" s="213" t="str">
        <f t="shared" si="127"/>
        <v/>
      </c>
      <c r="DQ109" s="43"/>
      <c r="DX109" s="44">
        <f>IF(AND($E$3="Nursery"),'Marks Entry Nursery'!I108,IF(AND($E$3="LKG"),'Marks Entry LKG'!I108,IF(AND($E$3="UKG"),'Marks Entry UKG'!I108,"")))</f>
        <v>0</v>
      </c>
    </row>
    <row r="110" spans="1:128" ht="18.95" customHeight="1">
      <c r="A110" s="56">
        <v>103</v>
      </c>
      <c r="B110" s="260" t="str">
        <f>IF(OR(DX110=0,DX110=""),"",IF(AND($E$3="Nursery"),'Marks Entry Nursery'!I109,IF(AND($E$3="LKG"),'Marks Entry LKG'!I109,IF(AND($E$3="UKG"),'Marks Entry UKG'!I109,""))))</f>
        <v/>
      </c>
      <c r="C110" s="57" t="str">
        <f>IF(OR($B110=0,$B110=""),"",IF(AND($E$3="Nursery"),'Marks Entry Nursery'!B109,IF(AND($E$3="LKG"),'Marks Entry LKG'!B109,IF(AND($E$3="UKG"),'Marks Entry UKG'!B109,""))))</f>
        <v/>
      </c>
      <c r="D110" s="57" t="str">
        <f>IF(OR($B110=0,$B110=""),"",IF(AND($E$3="Nursery"),'Marks Entry Nursery'!C109,IF(AND($E$3="LKG"),'Marks Entry LKG'!C109,IF(AND($E$3="UKG"),'Marks Entry UKG'!C109,""))))</f>
        <v/>
      </c>
      <c r="E110" s="401" t="str">
        <f>IF(OR(B110=0,B110=""),"",IF(AND($E$3="Nursery"),'Marks Entry Nursery'!E109,IF(AND($E$3="LKG"),'Marks Entry LKG'!E109,IF(AND($E$3="UKG"),'Marks Entry UKG'!E109,""))))</f>
        <v/>
      </c>
      <c r="F110" s="259" t="str">
        <f>IF(OR(B110=0,B110=""),"",IF(AND($E$3="Nursery"),'Marks Entry Nursery'!D109,IF(AND($E$3="LKG"),'Marks Entry LKG'!D109,IF(AND($E$3="UKG"),'Marks Entry UKG'!D109,""))))</f>
        <v/>
      </c>
      <c r="G110" s="406" t="str">
        <f>IF(OR($B110=0,$B110=""),"",IF(AND($E$3="Nursery"),'Marks Entry Nursery'!F109,IF(AND($E$3="LKG"),'Marks Entry LKG'!F109,IF(AND($E$3="UKG"),'Marks Entry UKG'!F109,""))))</f>
        <v/>
      </c>
      <c r="H110" s="406" t="str">
        <f>IF(OR($B110=0,$B110=""),"",IF(AND($E$3="Nursery"),'Marks Entry Nursery'!G109,IF(AND($E$3="LKG"),'Marks Entry LKG'!G109,IF(AND($E$3="UKG"),'Marks Entry UKG'!G109,""))))</f>
        <v/>
      </c>
      <c r="I110" s="406" t="str">
        <f>IF(OR($B110=0,$B110=""),"",IF(AND($E$3="Nursery"),'Marks Entry Nursery'!H109,IF(AND($E$3="LKG"),'Marks Entry LKG'!H109,IF(AND($E$3="UKG"),'Marks Entry UKG'!H109,""))))</f>
        <v/>
      </c>
      <c r="J110" s="228" t="str">
        <f>IF(OR($B110=0,$B110=""),"",IF(AND($E$3="Nursery"),'Marks Entry Nursery'!J109,IF(AND($E$3="LKG"),'Marks Entry LKG'!J109,IF(AND($E$3="UKG"),'Marks Entry UKG'!J109,""))))</f>
        <v/>
      </c>
      <c r="K110" s="228" t="str">
        <f>IF(OR($B110=0,$B110=""),"",IF(AND($E$3="Nursery"),'Marks Entry Nursery'!K109,IF(AND($E$3="LKG"),'Marks Entry LKG'!K109,IF(AND($E$3="UKG"),'Marks Entry UKG'!K109,""))))</f>
        <v/>
      </c>
      <c r="L110" s="105"/>
      <c r="M110" s="105"/>
      <c r="N110" s="105"/>
      <c r="O110" s="51"/>
      <c r="P110" s="105" t="str">
        <f>IF(OR($B110=0,$B110=""),"",IF(AND($E$3="Nursery"),'Marks Entry Nursery'!O109,IF(AND($E$3="LKG"),'Marks Entry LKG'!O109,IF(AND($E$3="UKG"),'Marks Entry UKG'!O109,""))))</f>
        <v/>
      </c>
      <c r="Q110" s="105" t="str">
        <f>IF(OR($B110=0,$B110=""),"",IF(AND($E$3="Nursery"),'Marks Entry Nursery'!P109,IF(AND($E$3="LKG"),'Marks Entry LKG'!P109,IF(AND($E$3="UKG"),'Marks Entry UKG'!P109,""))))</f>
        <v/>
      </c>
      <c r="R110" s="54" t="str">
        <f t="shared" si="64"/>
        <v/>
      </c>
      <c r="S110" s="51">
        <f t="shared" si="65"/>
        <v>0</v>
      </c>
      <c r="T110" s="105" t="str">
        <f>IF(OR($B110=0,$B110=""),"",IF(AND($E$3="Nursery"),'Marks Entry Nursery'!Q109,IF(AND($E$3="LKG"),'Marks Entry LKG'!Q109,IF(AND($E$3="UKG"),'Marks Entry UKG'!Q109,""))))</f>
        <v/>
      </c>
      <c r="U110" s="105" t="str">
        <f>IF(OR($B110=0,$B110=""),"",IF(AND($E$3="Nursery"),'Marks Entry Nursery'!R109,IF(AND($E$3="LKG"),'Marks Entry LKG'!R109,IF(AND($E$3="UKG"),'Marks Entry UKG'!R109,""))))</f>
        <v/>
      </c>
      <c r="V110" s="55" t="str">
        <f t="shared" si="66"/>
        <v/>
      </c>
      <c r="W110" s="51" t="str">
        <f t="shared" si="67"/>
        <v/>
      </c>
      <c r="X110" s="89">
        <f t="shared" si="68"/>
        <v>0</v>
      </c>
      <c r="Y110" s="89" t="str">
        <f t="shared" si="69"/>
        <v/>
      </c>
      <c r="Z110" s="89" t="str">
        <f t="shared" si="70"/>
        <v/>
      </c>
      <c r="AA110" s="89" t="str">
        <f t="shared" si="71"/>
        <v/>
      </c>
      <c r="AB110" s="89" t="str">
        <f t="shared" si="72"/>
        <v/>
      </c>
      <c r="AC110" s="93" t="str">
        <f t="shared" si="73"/>
        <v/>
      </c>
      <c r="AD110" s="105"/>
      <c r="AE110" s="105"/>
      <c r="AF110" s="105"/>
      <c r="AG110" s="51"/>
      <c r="AH110" s="105" t="str">
        <f>IF(OR($B110=0,$B110=""),"",IF(AND($E$3="Nursery"),'Marks Entry Nursery'!V109,IF(AND($E$3="LKG"),'Marks Entry LKG'!V109,IF(AND($E$3="UKG"),'Marks Entry UKG'!V109,""))))</f>
        <v/>
      </c>
      <c r="AI110" s="105" t="str">
        <f>IF(OR($B110=0,$B110=""),"",IF(AND($E$3="Nursery"),'Marks Entry Nursery'!W109,IF(AND($E$3="LKG"),'Marks Entry LKG'!W109,IF(AND($E$3="UKG"),'Marks Entry UKG'!W109,""))))</f>
        <v/>
      </c>
      <c r="AJ110" s="54" t="str">
        <f t="shared" si="74"/>
        <v/>
      </c>
      <c r="AK110" s="51">
        <f t="shared" si="75"/>
        <v>0</v>
      </c>
      <c r="AL110" s="105" t="str">
        <f>IF(OR($B110=0,$B110=""),"",IF(AND($E$3="Nursery"),'Marks Entry Nursery'!X109,IF(AND($E$3="LKG"),'Marks Entry LKG'!X109,IF(AND($E$3="UKG"),'Marks Entry UKG'!X109,""))))</f>
        <v/>
      </c>
      <c r="AM110" s="105" t="str">
        <f>IF(OR($B110=0,$B110=""),"",IF(AND($E$3="Nursery"),'Marks Entry Nursery'!Y109,IF(AND($E$3="LKG"),'Marks Entry LKG'!Y109,IF(AND($E$3="UKG"),'Marks Entry UKG'!Y109,""))))</f>
        <v/>
      </c>
      <c r="AN110" s="55" t="str">
        <f t="shared" si="76"/>
        <v/>
      </c>
      <c r="AO110" s="51" t="str">
        <f t="shared" si="77"/>
        <v/>
      </c>
      <c r="AP110" s="89">
        <f t="shared" si="78"/>
        <v>0</v>
      </c>
      <c r="AQ110" s="89" t="str">
        <f t="shared" si="79"/>
        <v/>
      </c>
      <c r="AR110" s="89" t="str">
        <f t="shared" si="80"/>
        <v/>
      </c>
      <c r="AS110" s="89" t="str">
        <f t="shared" si="81"/>
        <v/>
      </c>
      <c r="AT110" s="89" t="str">
        <f t="shared" si="82"/>
        <v/>
      </c>
      <c r="AU110" s="93" t="str">
        <f t="shared" si="83"/>
        <v/>
      </c>
      <c r="AV110" s="105"/>
      <c r="AW110" s="105"/>
      <c r="AX110" s="105"/>
      <c r="AY110" s="51"/>
      <c r="AZ110" s="105" t="str">
        <f>IF(OR($B110=0,$B110=""),"",IF(AND($E$3="Nursery"),'Marks Entry Nursery'!AC109,IF(AND($E$3="LKG"),'Marks Entry LKG'!AC109,IF(AND($E$3="UKG"),'Marks Entry UKG'!AC109,""))))</f>
        <v/>
      </c>
      <c r="BA110" s="105" t="str">
        <f>IF(OR($B110=0,$B110=""),"",IF(AND($E$3="Nursery"),'Marks Entry Nursery'!AD109,IF(AND($E$3="LKG"),'Marks Entry LKG'!AD109,IF(AND($E$3="UKG"),'Marks Entry UKG'!AD109,""))))</f>
        <v/>
      </c>
      <c r="BB110" s="54" t="str">
        <f t="shared" si="84"/>
        <v/>
      </c>
      <c r="BC110" s="51">
        <f t="shared" si="85"/>
        <v>0</v>
      </c>
      <c r="BD110" s="105" t="str">
        <f>IF(OR($B110=0,$B110=""),"",IF(AND($E$3="Nursery"),'Marks Entry Nursery'!AE109,IF(AND($E$3="LKG"),'Marks Entry LKG'!AE109,IF(AND($E$3="UKG"),'Marks Entry UKG'!AE109,""))))</f>
        <v/>
      </c>
      <c r="BE110" s="105" t="str">
        <f>IF(OR($B110=0,$B110=""),"",IF(AND($E$3="Nursery"),'Marks Entry Nursery'!AF109,IF(AND($E$3="LKG"),'Marks Entry LKG'!AF109,IF(AND($E$3="UKG"),'Marks Entry UKG'!AF109,""))))</f>
        <v/>
      </c>
      <c r="BF110" s="55" t="str">
        <f t="shared" si="86"/>
        <v/>
      </c>
      <c r="BG110" s="51" t="str">
        <f t="shared" si="87"/>
        <v/>
      </c>
      <c r="BH110" s="89">
        <f t="shared" si="88"/>
        <v>0</v>
      </c>
      <c r="BI110" s="89" t="str">
        <f t="shared" si="89"/>
        <v/>
      </c>
      <c r="BJ110" s="89" t="str">
        <f t="shared" si="90"/>
        <v/>
      </c>
      <c r="BK110" s="89" t="str">
        <f t="shared" si="91"/>
        <v/>
      </c>
      <c r="BL110" s="89" t="str">
        <f t="shared" si="92"/>
        <v/>
      </c>
      <c r="BM110" s="93" t="str">
        <f t="shared" si="93"/>
        <v/>
      </c>
      <c r="BN110" s="105"/>
      <c r="BO110" s="105"/>
      <c r="BP110" s="105"/>
      <c r="BQ110" s="51"/>
      <c r="BR110" s="105" t="str">
        <f>IF(OR($B110=0,$B110=""),"",IF(AND($E$3="Nursery"),'Marks Entry Nursery'!AJ109,IF(AND($E$3="LKG"),'Marks Entry LKG'!AJ109,IF(AND($E$3="UKG"),'Marks Entry UKG'!AJ109,""))))</f>
        <v/>
      </c>
      <c r="BS110" s="105" t="str">
        <f>IF(OR($B110=0,$B110=""),"",IF(AND($E$3="Nursery"),'Marks Entry Nursery'!AK109,IF(AND($E$3="LKG"),'Marks Entry LKG'!AK109,IF(AND($E$3="UKG"),'Marks Entry UKG'!AK109,""))))</f>
        <v/>
      </c>
      <c r="BT110" s="54" t="str">
        <f t="shared" si="94"/>
        <v/>
      </c>
      <c r="BU110" s="51">
        <f t="shared" si="95"/>
        <v>0</v>
      </c>
      <c r="BV110" s="105" t="str">
        <f>IF(OR($B110=0,$B110=""),"",IF(AND($E$3="Nursery"),'Marks Entry Nursery'!AL109,IF(AND($E$3="LKG"),'Marks Entry LKG'!AL109,IF(AND($E$3="UKG"),'Marks Entry UKG'!AL109,""))))</f>
        <v/>
      </c>
      <c r="BW110" s="105" t="str">
        <f>IF(OR($B110=0,$B110=""),"",IF(AND($E$3="Nursery"),'Marks Entry Nursery'!AM109,IF(AND($E$3="LKG"),'Marks Entry LKG'!AM109,IF(AND($E$3="UKG"),'Marks Entry UKG'!AM109,""))))</f>
        <v/>
      </c>
      <c r="BX110" s="55" t="str">
        <f t="shared" si="96"/>
        <v/>
      </c>
      <c r="BY110" s="51" t="str">
        <f t="shared" si="97"/>
        <v/>
      </c>
      <c r="BZ110" s="89">
        <f t="shared" si="98"/>
        <v>0</v>
      </c>
      <c r="CA110" s="89" t="str">
        <f t="shared" si="99"/>
        <v/>
      </c>
      <c r="CB110" s="89" t="str">
        <f t="shared" si="100"/>
        <v/>
      </c>
      <c r="CC110" s="89" t="str">
        <f t="shared" si="101"/>
        <v/>
      </c>
      <c r="CD110" s="89" t="str">
        <f t="shared" si="102"/>
        <v/>
      </c>
      <c r="CE110" s="93" t="str">
        <f t="shared" si="103"/>
        <v/>
      </c>
      <c r="CF110" s="105" t="str">
        <f>IF(OR($B110=0,$B110=""),"",IF(AND($E$3="Nursery"),'Marks Entry Nursery'!AN109,IF(AND($E$3="LKG"),'Marks Entry LKG'!AN109,IF(AND($E$3="UKG"),'Marks Entry UKG'!AN109,""))))</f>
        <v/>
      </c>
      <c r="CG110" s="105" t="str">
        <f>IF(OR($B110=0,$B110=""),"",IF(AND($E$3="Nursery"),'Marks Entry Nursery'!AO109,IF(AND($E$3="LKG"),'Marks Entry LKG'!AO109,IF(AND($E$3="UKG"),'Marks Entry UKG'!AO109,""))))</f>
        <v/>
      </c>
      <c r="CH110" s="106" t="str">
        <f t="shared" si="104"/>
        <v/>
      </c>
      <c r="CI110" s="107">
        <f t="shared" si="105"/>
        <v>0</v>
      </c>
      <c r="CJ110" s="107" t="str">
        <f t="shared" si="106"/>
        <v/>
      </c>
      <c r="CK110" s="107" t="str">
        <f t="shared" si="107"/>
        <v/>
      </c>
      <c r="CL110" s="92" t="str">
        <f t="shared" si="108"/>
        <v/>
      </c>
      <c r="CM110" s="105" t="str">
        <f>IF(OR($B110=0,$B110=""),"",IF(AND($E$3="Nursery"),'Marks Entry Nursery'!AP109,IF(AND($E$3="LKG"),'Marks Entry LKG'!AP109,IF(AND($E$3="UKG"),'Marks Entry UKG'!AP109,""))))</f>
        <v/>
      </c>
      <c r="CN110" s="105" t="str">
        <f>IF(OR($B110=0,$B110=""),"",IF(AND($E$3="Nursery"),'Marks Entry Nursery'!AQ109,IF(AND($E$3="LKG"),'Marks Entry LKG'!AQ109,IF(AND($E$3="UKG"),'Marks Entry UKG'!AQ109,""))))</f>
        <v/>
      </c>
      <c r="CO110" s="106" t="str">
        <f t="shared" si="109"/>
        <v/>
      </c>
      <c r="CP110" s="107">
        <f t="shared" si="110"/>
        <v>0</v>
      </c>
      <c r="CQ110" s="107" t="str">
        <f t="shared" si="111"/>
        <v/>
      </c>
      <c r="CR110" s="107" t="str">
        <f t="shared" si="112"/>
        <v/>
      </c>
      <c r="CS110" s="92" t="str">
        <f t="shared" si="113"/>
        <v/>
      </c>
      <c r="CT110" s="105" t="str">
        <f>IF(OR($B110=0,$B110=""),"",IF(AND($E$3="Nursery"),'Marks Entry Nursery'!AR109,IF(AND($E$3="LKG"),'Marks Entry LKG'!AR109,IF(AND($E$3="UKG"),'Marks Entry UKG'!AR109,""))))</f>
        <v/>
      </c>
      <c r="CU110" s="105" t="str">
        <f>IF(OR($B110=0,$B110=""),"",IF(AND($E$3="Nursery"),'Marks Entry Nursery'!AS109,IF(AND($E$3="LKG"),'Marks Entry LKG'!AS109,IF(AND($E$3="UKG"),'Marks Entry UKG'!AS109,""))))</f>
        <v/>
      </c>
      <c r="CV110" s="106" t="str">
        <f t="shared" si="114"/>
        <v/>
      </c>
      <c r="CW110" s="107">
        <f t="shared" si="115"/>
        <v>0</v>
      </c>
      <c r="CX110" s="107" t="str">
        <f t="shared" si="116"/>
        <v/>
      </c>
      <c r="CY110" s="107" t="str">
        <f t="shared" si="117"/>
        <v/>
      </c>
      <c r="CZ110" s="92" t="str">
        <f t="shared" si="118"/>
        <v/>
      </c>
      <c r="DA110" s="105" t="str">
        <f>IF(OR($B110=0,$B110=""),"",IF(AND($E$3="Nursery"),'Marks Entry Nursery'!AT109,IF(AND($E$3="LKG"),'Marks Entry LKG'!AT109,IF(AND($E$3="UKG"),'Marks Entry UKG'!AT109,""))))</f>
        <v/>
      </c>
      <c r="DB110" s="105" t="str">
        <f>IF(OR($B110=0,$B110=""),"",IF(AND($E$3="Nursery"),'Marks Entry Nursery'!AU109,IF(AND($E$3="LKG"),'Marks Entry LKG'!AU109,IF(AND($E$3="UKG"),'Marks Entry UKG'!AU109,""))))</f>
        <v/>
      </c>
      <c r="DC110" s="356" t="str">
        <f t="shared" si="119"/>
        <v/>
      </c>
      <c r="DD110" s="93" t="str">
        <f t="shared" si="120"/>
        <v/>
      </c>
      <c r="DE110" s="105" t="str">
        <f>IF(OR($B110=0,$B110=""),"",IF(AND($E$3="Nursery"),'Marks Entry Nursery'!AV109,IF(AND($E$3="LKG"),'Marks Entry LKG'!AV109,IF(AND($E$3="UKG"),'Marks Entry UKG'!AV109,""))))</f>
        <v/>
      </c>
      <c r="DF110" s="105" t="str">
        <f>IF(OR($B110=0,$B110=""),"",IF(AND($E$3="Nursery"),'Marks Entry Nursery'!AW109,IF(AND($E$3="LKG"),'Marks Entry LKG'!AW109,IF(AND($E$3="UKG"),'Marks Entry UKG'!AW109,""))))</f>
        <v/>
      </c>
      <c r="DG110" s="356" t="str">
        <f t="shared" si="121"/>
        <v/>
      </c>
      <c r="DH110" s="93" t="str">
        <f t="shared" si="122"/>
        <v/>
      </c>
      <c r="DI110" s="63" t="str">
        <f t="shared" si="123"/>
        <v/>
      </c>
      <c r="DJ110" s="358" t="str">
        <f t="shared" si="124"/>
        <v/>
      </c>
      <c r="DK110" s="67" t="str">
        <f t="shared" si="125"/>
        <v/>
      </c>
      <c r="DL110" s="68" t="str">
        <f t="shared" si="126"/>
        <v/>
      </c>
      <c r="DM110" s="386" t="str">
        <f>IFERROR(IF(B110="NSO","NSO",IF(OR(D110="",G110="",F110="",B110="",DI110=0),"",IF('Master sheet'!$D$14="Hindi","कक्षोंन्नति","Promoted"))),"")</f>
        <v/>
      </c>
      <c r="DN110" s="42" t="str">
        <f>IF(OR(B110=0,B110=""),"",IF(AND($E$3="Nursery"),'Marks Entry Nursery'!AX109,IF(AND($E$3="LKG"),'Marks Entry LKG'!AX109,IF(AND($E$3="UKG"),'Marks Entry UKG'!AX109,""))))</f>
        <v/>
      </c>
      <c r="DO110" s="42" t="str">
        <f>IF(OR(B110=0,B110=""),"",IF(AND($E$3="Nursery"),'Marks Entry Nursery'!AY109,IF(AND($E$3="LKG"),'Marks Entry LKG'!AY109,IF(AND($E$3="UKG"),'Marks Entry UKG'!AY109,""))))</f>
        <v/>
      </c>
      <c r="DP110" s="213" t="str">
        <f t="shared" si="127"/>
        <v/>
      </c>
      <c r="DQ110" s="43"/>
      <c r="DX110" s="44">
        <f>IF(AND($E$3="Nursery"),'Marks Entry Nursery'!I109,IF(AND($E$3="LKG"),'Marks Entry LKG'!I109,IF(AND($E$3="UKG"),'Marks Entry UKG'!I109,"")))</f>
        <v>0</v>
      </c>
    </row>
    <row r="111" spans="1:128" ht="18.95" customHeight="1">
      <c r="A111" s="56">
        <v>104</v>
      </c>
      <c r="B111" s="260" t="str">
        <f>IF(OR(DX111=0,DX111=""),"",IF(AND($E$3="Nursery"),'Marks Entry Nursery'!I110,IF(AND($E$3="LKG"),'Marks Entry LKG'!I110,IF(AND($E$3="UKG"),'Marks Entry UKG'!I110,""))))</f>
        <v/>
      </c>
      <c r="C111" s="57" t="str">
        <f>IF(OR($B111=0,$B111=""),"",IF(AND($E$3="Nursery"),'Marks Entry Nursery'!B110,IF(AND($E$3="LKG"),'Marks Entry LKG'!B110,IF(AND($E$3="UKG"),'Marks Entry UKG'!B110,""))))</f>
        <v/>
      </c>
      <c r="D111" s="57" t="str">
        <f>IF(OR($B111=0,$B111=""),"",IF(AND($E$3="Nursery"),'Marks Entry Nursery'!C110,IF(AND($E$3="LKG"),'Marks Entry LKG'!C110,IF(AND($E$3="UKG"),'Marks Entry UKG'!C110,""))))</f>
        <v/>
      </c>
      <c r="E111" s="401" t="str">
        <f>IF(OR(B111=0,B111=""),"",IF(AND($E$3="Nursery"),'Marks Entry Nursery'!E110,IF(AND($E$3="LKG"),'Marks Entry LKG'!E110,IF(AND($E$3="UKG"),'Marks Entry UKG'!E110,""))))</f>
        <v/>
      </c>
      <c r="F111" s="259" t="str">
        <f>IF(OR(B111=0,B111=""),"",IF(AND($E$3="Nursery"),'Marks Entry Nursery'!D110,IF(AND($E$3="LKG"),'Marks Entry LKG'!D110,IF(AND($E$3="UKG"),'Marks Entry UKG'!D110,""))))</f>
        <v/>
      </c>
      <c r="G111" s="406" t="str">
        <f>IF(OR($B111=0,$B111=""),"",IF(AND($E$3="Nursery"),'Marks Entry Nursery'!F110,IF(AND($E$3="LKG"),'Marks Entry LKG'!F110,IF(AND($E$3="UKG"),'Marks Entry UKG'!F110,""))))</f>
        <v/>
      </c>
      <c r="H111" s="406" t="str">
        <f>IF(OR($B111=0,$B111=""),"",IF(AND($E$3="Nursery"),'Marks Entry Nursery'!G110,IF(AND($E$3="LKG"),'Marks Entry LKG'!G110,IF(AND($E$3="UKG"),'Marks Entry UKG'!G110,""))))</f>
        <v/>
      </c>
      <c r="I111" s="406" t="str">
        <f>IF(OR($B111=0,$B111=""),"",IF(AND($E$3="Nursery"),'Marks Entry Nursery'!H110,IF(AND($E$3="LKG"),'Marks Entry LKG'!H110,IF(AND($E$3="UKG"),'Marks Entry UKG'!H110,""))))</f>
        <v/>
      </c>
      <c r="J111" s="228" t="str">
        <f>IF(OR($B111=0,$B111=""),"",IF(AND($E$3="Nursery"),'Marks Entry Nursery'!J110,IF(AND($E$3="LKG"),'Marks Entry LKG'!J110,IF(AND($E$3="UKG"),'Marks Entry UKG'!J110,""))))</f>
        <v/>
      </c>
      <c r="K111" s="228" t="str">
        <f>IF(OR($B111=0,$B111=""),"",IF(AND($E$3="Nursery"),'Marks Entry Nursery'!K110,IF(AND($E$3="LKG"),'Marks Entry LKG'!K110,IF(AND($E$3="UKG"),'Marks Entry UKG'!K110,""))))</f>
        <v/>
      </c>
      <c r="L111" s="105"/>
      <c r="M111" s="105"/>
      <c r="N111" s="105"/>
      <c r="O111" s="51"/>
      <c r="P111" s="105" t="str">
        <f>IF(OR($B111=0,$B111=""),"",IF(AND($E$3="Nursery"),'Marks Entry Nursery'!O110,IF(AND($E$3="LKG"),'Marks Entry LKG'!O110,IF(AND($E$3="UKG"),'Marks Entry UKG'!O110,""))))</f>
        <v/>
      </c>
      <c r="Q111" s="105" t="str">
        <f>IF(OR($B111=0,$B111=""),"",IF(AND($E$3="Nursery"),'Marks Entry Nursery'!P110,IF(AND($E$3="LKG"),'Marks Entry LKG'!P110,IF(AND($E$3="UKG"),'Marks Entry UKG'!P110,""))))</f>
        <v/>
      </c>
      <c r="R111" s="54" t="str">
        <f t="shared" si="64"/>
        <v/>
      </c>
      <c r="S111" s="51">
        <f t="shared" si="65"/>
        <v>0</v>
      </c>
      <c r="T111" s="105" t="str">
        <f>IF(OR($B111=0,$B111=""),"",IF(AND($E$3="Nursery"),'Marks Entry Nursery'!Q110,IF(AND($E$3="LKG"),'Marks Entry LKG'!Q110,IF(AND($E$3="UKG"),'Marks Entry UKG'!Q110,""))))</f>
        <v/>
      </c>
      <c r="U111" s="105" t="str">
        <f>IF(OR($B111=0,$B111=""),"",IF(AND($E$3="Nursery"),'Marks Entry Nursery'!R110,IF(AND($E$3="LKG"),'Marks Entry LKG'!R110,IF(AND($E$3="UKG"),'Marks Entry UKG'!R110,""))))</f>
        <v/>
      </c>
      <c r="V111" s="55" t="str">
        <f t="shared" si="66"/>
        <v/>
      </c>
      <c r="W111" s="51" t="str">
        <f t="shared" si="67"/>
        <v/>
      </c>
      <c r="X111" s="89">
        <f t="shared" si="68"/>
        <v>0</v>
      </c>
      <c r="Y111" s="89" t="str">
        <f t="shared" si="69"/>
        <v/>
      </c>
      <c r="Z111" s="89" t="str">
        <f t="shared" si="70"/>
        <v/>
      </c>
      <c r="AA111" s="89" t="str">
        <f t="shared" si="71"/>
        <v/>
      </c>
      <c r="AB111" s="89" t="str">
        <f t="shared" si="72"/>
        <v/>
      </c>
      <c r="AC111" s="93" t="str">
        <f t="shared" si="73"/>
        <v/>
      </c>
      <c r="AD111" s="105"/>
      <c r="AE111" s="105"/>
      <c r="AF111" s="105"/>
      <c r="AG111" s="51"/>
      <c r="AH111" s="105" t="str">
        <f>IF(OR($B111=0,$B111=""),"",IF(AND($E$3="Nursery"),'Marks Entry Nursery'!V110,IF(AND($E$3="LKG"),'Marks Entry LKG'!V110,IF(AND($E$3="UKG"),'Marks Entry UKG'!V110,""))))</f>
        <v/>
      </c>
      <c r="AI111" s="105" t="str">
        <f>IF(OR($B111=0,$B111=""),"",IF(AND($E$3="Nursery"),'Marks Entry Nursery'!W110,IF(AND($E$3="LKG"),'Marks Entry LKG'!W110,IF(AND($E$3="UKG"),'Marks Entry UKG'!W110,""))))</f>
        <v/>
      </c>
      <c r="AJ111" s="54" t="str">
        <f t="shared" si="74"/>
        <v/>
      </c>
      <c r="AK111" s="51">
        <f t="shared" si="75"/>
        <v>0</v>
      </c>
      <c r="AL111" s="105" t="str">
        <f>IF(OR($B111=0,$B111=""),"",IF(AND($E$3="Nursery"),'Marks Entry Nursery'!X110,IF(AND($E$3="LKG"),'Marks Entry LKG'!X110,IF(AND($E$3="UKG"),'Marks Entry UKG'!X110,""))))</f>
        <v/>
      </c>
      <c r="AM111" s="105" t="str">
        <f>IF(OR($B111=0,$B111=""),"",IF(AND($E$3="Nursery"),'Marks Entry Nursery'!Y110,IF(AND($E$3="LKG"),'Marks Entry LKG'!Y110,IF(AND($E$3="UKG"),'Marks Entry UKG'!Y110,""))))</f>
        <v/>
      </c>
      <c r="AN111" s="55" t="str">
        <f t="shared" si="76"/>
        <v/>
      </c>
      <c r="AO111" s="51" t="str">
        <f t="shared" si="77"/>
        <v/>
      </c>
      <c r="AP111" s="89">
        <f t="shared" si="78"/>
        <v>0</v>
      </c>
      <c r="AQ111" s="89" t="str">
        <f t="shared" si="79"/>
        <v/>
      </c>
      <c r="AR111" s="89" t="str">
        <f t="shared" si="80"/>
        <v/>
      </c>
      <c r="AS111" s="89" t="str">
        <f t="shared" si="81"/>
        <v/>
      </c>
      <c r="AT111" s="89" t="str">
        <f t="shared" si="82"/>
        <v/>
      </c>
      <c r="AU111" s="93" t="str">
        <f t="shared" si="83"/>
        <v/>
      </c>
      <c r="AV111" s="105"/>
      <c r="AW111" s="105"/>
      <c r="AX111" s="105"/>
      <c r="AY111" s="51"/>
      <c r="AZ111" s="105" t="str">
        <f>IF(OR($B111=0,$B111=""),"",IF(AND($E$3="Nursery"),'Marks Entry Nursery'!AC110,IF(AND($E$3="LKG"),'Marks Entry LKG'!AC110,IF(AND($E$3="UKG"),'Marks Entry UKG'!AC110,""))))</f>
        <v/>
      </c>
      <c r="BA111" s="105" t="str">
        <f>IF(OR($B111=0,$B111=""),"",IF(AND($E$3="Nursery"),'Marks Entry Nursery'!AD110,IF(AND($E$3="LKG"),'Marks Entry LKG'!AD110,IF(AND($E$3="UKG"),'Marks Entry UKG'!AD110,""))))</f>
        <v/>
      </c>
      <c r="BB111" s="54" t="str">
        <f t="shared" si="84"/>
        <v/>
      </c>
      <c r="BC111" s="51">
        <f t="shared" si="85"/>
        <v>0</v>
      </c>
      <c r="BD111" s="105" t="str">
        <f>IF(OR($B111=0,$B111=""),"",IF(AND($E$3="Nursery"),'Marks Entry Nursery'!AE110,IF(AND($E$3="LKG"),'Marks Entry LKG'!AE110,IF(AND($E$3="UKG"),'Marks Entry UKG'!AE110,""))))</f>
        <v/>
      </c>
      <c r="BE111" s="105" t="str">
        <f>IF(OR($B111=0,$B111=""),"",IF(AND($E$3="Nursery"),'Marks Entry Nursery'!AF110,IF(AND($E$3="LKG"),'Marks Entry LKG'!AF110,IF(AND($E$3="UKG"),'Marks Entry UKG'!AF110,""))))</f>
        <v/>
      </c>
      <c r="BF111" s="55" t="str">
        <f t="shared" si="86"/>
        <v/>
      </c>
      <c r="BG111" s="51" t="str">
        <f t="shared" si="87"/>
        <v/>
      </c>
      <c r="BH111" s="89">
        <f t="shared" si="88"/>
        <v>0</v>
      </c>
      <c r="BI111" s="89" t="str">
        <f t="shared" si="89"/>
        <v/>
      </c>
      <c r="BJ111" s="89" t="str">
        <f t="shared" si="90"/>
        <v/>
      </c>
      <c r="BK111" s="89" t="str">
        <f t="shared" si="91"/>
        <v/>
      </c>
      <c r="BL111" s="89" t="str">
        <f t="shared" si="92"/>
        <v/>
      </c>
      <c r="BM111" s="93" t="str">
        <f t="shared" si="93"/>
        <v/>
      </c>
      <c r="BN111" s="105"/>
      <c r="BO111" s="105"/>
      <c r="BP111" s="105"/>
      <c r="BQ111" s="51"/>
      <c r="BR111" s="105" t="str">
        <f>IF(OR($B111=0,$B111=""),"",IF(AND($E$3="Nursery"),'Marks Entry Nursery'!AJ110,IF(AND($E$3="LKG"),'Marks Entry LKG'!AJ110,IF(AND($E$3="UKG"),'Marks Entry UKG'!AJ110,""))))</f>
        <v/>
      </c>
      <c r="BS111" s="105" t="str">
        <f>IF(OR($B111=0,$B111=""),"",IF(AND($E$3="Nursery"),'Marks Entry Nursery'!AK110,IF(AND($E$3="LKG"),'Marks Entry LKG'!AK110,IF(AND($E$3="UKG"),'Marks Entry UKG'!AK110,""))))</f>
        <v/>
      </c>
      <c r="BT111" s="54" t="str">
        <f t="shared" si="94"/>
        <v/>
      </c>
      <c r="BU111" s="51">
        <f t="shared" si="95"/>
        <v>0</v>
      </c>
      <c r="BV111" s="105" t="str">
        <f>IF(OR($B111=0,$B111=""),"",IF(AND($E$3="Nursery"),'Marks Entry Nursery'!AL110,IF(AND($E$3="LKG"),'Marks Entry LKG'!AL110,IF(AND($E$3="UKG"),'Marks Entry UKG'!AL110,""))))</f>
        <v/>
      </c>
      <c r="BW111" s="105" t="str">
        <f>IF(OR($B111=0,$B111=""),"",IF(AND($E$3="Nursery"),'Marks Entry Nursery'!AM110,IF(AND($E$3="LKG"),'Marks Entry LKG'!AM110,IF(AND($E$3="UKG"),'Marks Entry UKG'!AM110,""))))</f>
        <v/>
      </c>
      <c r="BX111" s="55" t="str">
        <f t="shared" si="96"/>
        <v/>
      </c>
      <c r="BY111" s="51" t="str">
        <f t="shared" si="97"/>
        <v/>
      </c>
      <c r="BZ111" s="89">
        <f t="shared" si="98"/>
        <v>0</v>
      </c>
      <c r="CA111" s="89" t="str">
        <f t="shared" si="99"/>
        <v/>
      </c>
      <c r="CB111" s="89" t="str">
        <f t="shared" si="100"/>
        <v/>
      </c>
      <c r="CC111" s="89" t="str">
        <f t="shared" si="101"/>
        <v/>
      </c>
      <c r="CD111" s="89" t="str">
        <f t="shared" si="102"/>
        <v/>
      </c>
      <c r="CE111" s="93" t="str">
        <f t="shared" si="103"/>
        <v/>
      </c>
      <c r="CF111" s="105" t="str">
        <f>IF(OR($B111=0,$B111=""),"",IF(AND($E$3="Nursery"),'Marks Entry Nursery'!AN110,IF(AND($E$3="LKG"),'Marks Entry LKG'!AN110,IF(AND($E$3="UKG"),'Marks Entry UKG'!AN110,""))))</f>
        <v/>
      </c>
      <c r="CG111" s="105" t="str">
        <f>IF(OR($B111=0,$B111=""),"",IF(AND($E$3="Nursery"),'Marks Entry Nursery'!AO110,IF(AND($E$3="LKG"),'Marks Entry LKG'!AO110,IF(AND($E$3="UKG"),'Marks Entry UKG'!AO110,""))))</f>
        <v/>
      </c>
      <c r="CH111" s="106" t="str">
        <f t="shared" si="104"/>
        <v/>
      </c>
      <c r="CI111" s="107">
        <f t="shared" si="105"/>
        <v>0</v>
      </c>
      <c r="CJ111" s="107" t="str">
        <f t="shared" si="106"/>
        <v/>
      </c>
      <c r="CK111" s="107" t="str">
        <f t="shared" si="107"/>
        <v/>
      </c>
      <c r="CL111" s="92" t="str">
        <f t="shared" si="108"/>
        <v/>
      </c>
      <c r="CM111" s="105" t="str">
        <f>IF(OR($B111=0,$B111=""),"",IF(AND($E$3="Nursery"),'Marks Entry Nursery'!AP110,IF(AND($E$3="LKG"),'Marks Entry LKG'!AP110,IF(AND($E$3="UKG"),'Marks Entry UKG'!AP110,""))))</f>
        <v/>
      </c>
      <c r="CN111" s="105" t="str">
        <f>IF(OR($B111=0,$B111=""),"",IF(AND($E$3="Nursery"),'Marks Entry Nursery'!AQ110,IF(AND($E$3="LKG"),'Marks Entry LKG'!AQ110,IF(AND($E$3="UKG"),'Marks Entry UKG'!AQ110,""))))</f>
        <v/>
      </c>
      <c r="CO111" s="106" t="str">
        <f t="shared" si="109"/>
        <v/>
      </c>
      <c r="CP111" s="107">
        <f t="shared" si="110"/>
        <v>0</v>
      </c>
      <c r="CQ111" s="107" t="str">
        <f t="shared" si="111"/>
        <v/>
      </c>
      <c r="CR111" s="107" t="str">
        <f t="shared" si="112"/>
        <v/>
      </c>
      <c r="CS111" s="92" t="str">
        <f t="shared" si="113"/>
        <v/>
      </c>
      <c r="CT111" s="105" t="str">
        <f>IF(OR($B111=0,$B111=""),"",IF(AND($E$3="Nursery"),'Marks Entry Nursery'!AR110,IF(AND($E$3="LKG"),'Marks Entry LKG'!AR110,IF(AND($E$3="UKG"),'Marks Entry UKG'!AR110,""))))</f>
        <v/>
      </c>
      <c r="CU111" s="105" t="str">
        <f>IF(OR($B111=0,$B111=""),"",IF(AND($E$3="Nursery"),'Marks Entry Nursery'!AS110,IF(AND($E$3="LKG"),'Marks Entry LKG'!AS110,IF(AND($E$3="UKG"),'Marks Entry UKG'!AS110,""))))</f>
        <v/>
      </c>
      <c r="CV111" s="106" t="str">
        <f t="shared" si="114"/>
        <v/>
      </c>
      <c r="CW111" s="107">
        <f t="shared" si="115"/>
        <v>0</v>
      </c>
      <c r="CX111" s="107" t="str">
        <f t="shared" si="116"/>
        <v/>
      </c>
      <c r="CY111" s="107" t="str">
        <f t="shared" si="117"/>
        <v/>
      </c>
      <c r="CZ111" s="92" t="str">
        <f t="shared" si="118"/>
        <v/>
      </c>
      <c r="DA111" s="105" t="str">
        <f>IF(OR($B111=0,$B111=""),"",IF(AND($E$3="Nursery"),'Marks Entry Nursery'!AT110,IF(AND($E$3="LKG"),'Marks Entry LKG'!AT110,IF(AND($E$3="UKG"),'Marks Entry UKG'!AT110,""))))</f>
        <v/>
      </c>
      <c r="DB111" s="105" t="str">
        <f>IF(OR($B111=0,$B111=""),"",IF(AND($E$3="Nursery"),'Marks Entry Nursery'!AU110,IF(AND($E$3="LKG"),'Marks Entry LKG'!AU110,IF(AND($E$3="UKG"),'Marks Entry UKG'!AU110,""))))</f>
        <v/>
      </c>
      <c r="DC111" s="356" t="str">
        <f t="shared" si="119"/>
        <v/>
      </c>
      <c r="DD111" s="93" t="str">
        <f t="shared" si="120"/>
        <v/>
      </c>
      <c r="DE111" s="105" t="str">
        <f>IF(OR($B111=0,$B111=""),"",IF(AND($E$3="Nursery"),'Marks Entry Nursery'!AV110,IF(AND($E$3="LKG"),'Marks Entry LKG'!AV110,IF(AND($E$3="UKG"),'Marks Entry UKG'!AV110,""))))</f>
        <v/>
      </c>
      <c r="DF111" s="105" t="str">
        <f>IF(OR($B111=0,$B111=""),"",IF(AND($E$3="Nursery"),'Marks Entry Nursery'!AW110,IF(AND($E$3="LKG"),'Marks Entry LKG'!AW110,IF(AND($E$3="UKG"),'Marks Entry UKG'!AW110,""))))</f>
        <v/>
      </c>
      <c r="DG111" s="356" t="str">
        <f t="shared" si="121"/>
        <v/>
      </c>
      <c r="DH111" s="93" t="str">
        <f t="shared" si="122"/>
        <v/>
      </c>
      <c r="DI111" s="63" t="str">
        <f t="shared" si="123"/>
        <v/>
      </c>
      <c r="DJ111" s="358" t="str">
        <f t="shared" si="124"/>
        <v/>
      </c>
      <c r="DK111" s="67" t="str">
        <f t="shared" si="125"/>
        <v/>
      </c>
      <c r="DL111" s="68" t="str">
        <f t="shared" si="126"/>
        <v/>
      </c>
      <c r="DM111" s="386" t="str">
        <f>IFERROR(IF(B111="NSO","NSO",IF(OR(D111="",G111="",F111="",B111="",DI111=0),"",IF('Master sheet'!$D$14="Hindi","कक्षोंन्नति","Promoted"))),"")</f>
        <v/>
      </c>
      <c r="DN111" s="42" t="str">
        <f>IF(OR(B111=0,B111=""),"",IF(AND($E$3="Nursery"),'Marks Entry Nursery'!AX110,IF(AND($E$3="LKG"),'Marks Entry LKG'!AX110,IF(AND($E$3="UKG"),'Marks Entry UKG'!AX110,""))))</f>
        <v/>
      </c>
      <c r="DO111" s="42" t="str">
        <f>IF(OR(B111=0,B111=""),"",IF(AND($E$3="Nursery"),'Marks Entry Nursery'!AY110,IF(AND($E$3="LKG"),'Marks Entry LKG'!AY110,IF(AND($E$3="UKG"),'Marks Entry UKG'!AY110,""))))</f>
        <v/>
      </c>
      <c r="DP111" s="213" t="str">
        <f t="shared" si="127"/>
        <v/>
      </c>
      <c r="DQ111" s="43"/>
      <c r="DX111" s="44">
        <f>IF(AND($E$3="Nursery"),'Marks Entry Nursery'!I110,IF(AND($E$3="LKG"),'Marks Entry LKG'!I110,IF(AND($E$3="UKG"),'Marks Entry UKG'!I110,"")))</f>
        <v>0</v>
      </c>
    </row>
    <row r="112" spans="1:128" ht="18.95" customHeight="1">
      <c r="A112" s="56">
        <v>105</v>
      </c>
      <c r="B112" s="260" t="str">
        <f>IF(OR(DX112=0,DX112=""),"",IF(AND($E$3="Nursery"),'Marks Entry Nursery'!I111,IF(AND($E$3="LKG"),'Marks Entry LKG'!I111,IF(AND($E$3="UKG"),'Marks Entry UKG'!I111,""))))</f>
        <v/>
      </c>
      <c r="C112" s="57" t="str">
        <f>IF(OR($B112=0,$B112=""),"",IF(AND($E$3="Nursery"),'Marks Entry Nursery'!B111,IF(AND($E$3="LKG"),'Marks Entry LKG'!B111,IF(AND($E$3="UKG"),'Marks Entry UKG'!B111,""))))</f>
        <v/>
      </c>
      <c r="D112" s="57" t="str">
        <f>IF(OR($B112=0,$B112=""),"",IF(AND($E$3="Nursery"),'Marks Entry Nursery'!C111,IF(AND($E$3="LKG"),'Marks Entry LKG'!C111,IF(AND($E$3="UKG"),'Marks Entry UKG'!C111,""))))</f>
        <v/>
      </c>
      <c r="E112" s="401" t="str">
        <f>IF(OR(B112=0,B112=""),"",IF(AND($E$3="Nursery"),'Marks Entry Nursery'!E111,IF(AND($E$3="LKG"),'Marks Entry LKG'!E111,IF(AND($E$3="UKG"),'Marks Entry UKG'!E111,""))))</f>
        <v/>
      </c>
      <c r="F112" s="259" t="str">
        <f>IF(OR(B112=0,B112=""),"",IF(AND($E$3="Nursery"),'Marks Entry Nursery'!D111,IF(AND($E$3="LKG"),'Marks Entry LKG'!D111,IF(AND($E$3="UKG"),'Marks Entry UKG'!D111,""))))</f>
        <v/>
      </c>
      <c r="G112" s="406" t="str">
        <f>IF(OR($B112=0,$B112=""),"",IF(AND($E$3="Nursery"),'Marks Entry Nursery'!F111,IF(AND($E$3="LKG"),'Marks Entry LKG'!F111,IF(AND($E$3="UKG"),'Marks Entry UKG'!F111,""))))</f>
        <v/>
      </c>
      <c r="H112" s="406" t="str">
        <f>IF(OR($B112=0,$B112=""),"",IF(AND($E$3="Nursery"),'Marks Entry Nursery'!G111,IF(AND($E$3="LKG"),'Marks Entry LKG'!G111,IF(AND($E$3="UKG"),'Marks Entry UKG'!G111,""))))</f>
        <v/>
      </c>
      <c r="I112" s="406" t="str">
        <f>IF(OR($B112=0,$B112=""),"",IF(AND($E$3="Nursery"),'Marks Entry Nursery'!H111,IF(AND($E$3="LKG"),'Marks Entry LKG'!H111,IF(AND($E$3="UKG"),'Marks Entry UKG'!H111,""))))</f>
        <v/>
      </c>
      <c r="J112" s="228" t="str">
        <f>IF(OR($B112=0,$B112=""),"",IF(AND($E$3="Nursery"),'Marks Entry Nursery'!J111,IF(AND($E$3="LKG"),'Marks Entry LKG'!J111,IF(AND($E$3="UKG"),'Marks Entry UKG'!J111,""))))</f>
        <v/>
      </c>
      <c r="K112" s="228" t="str">
        <f>IF(OR($B112=0,$B112=""),"",IF(AND($E$3="Nursery"),'Marks Entry Nursery'!K111,IF(AND($E$3="LKG"),'Marks Entry LKG'!K111,IF(AND($E$3="UKG"),'Marks Entry UKG'!K111,""))))</f>
        <v/>
      </c>
      <c r="L112" s="105"/>
      <c r="M112" s="105"/>
      <c r="N112" s="105"/>
      <c r="O112" s="51"/>
      <c r="P112" s="105" t="str">
        <f>IF(OR($B112=0,$B112=""),"",IF(AND($E$3="Nursery"),'Marks Entry Nursery'!O111,IF(AND($E$3="LKG"),'Marks Entry LKG'!O111,IF(AND($E$3="UKG"),'Marks Entry UKG'!O111,""))))</f>
        <v/>
      </c>
      <c r="Q112" s="105" t="str">
        <f>IF(OR($B112=0,$B112=""),"",IF(AND($E$3="Nursery"),'Marks Entry Nursery'!P111,IF(AND($E$3="LKG"),'Marks Entry LKG'!P111,IF(AND($E$3="UKG"),'Marks Entry UKG'!P111,""))))</f>
        <v/>
      </c>
      <c r="R112" s="54" t="str">
        <f t="shared" si="64"/>
        <v/>
      </c>
      <c r="S112" s="51">
        <f t="shared" si="65"/>
        <v>0</v>
      </c>
      <c r="T112" s="105" t="str">
        <f>IF(OR($B112=0,$B112=""),"",IF(AND($E$3="Nursery"),'Marks Entry Nursery'!Q111,IF(AND($E$3="LKG"),'Marks Entry LKG'!Q111,IF(AND($E$3="UKG"),'Marks Entry UKG'!Q111,""))))</f>
        <v/>
      </c>
      <c r="U112" s="105" t="str">
        <f>IF(OR($B112=0,$B112=""),"",IF(AND($E$3="Nursery"),'Marks Entry Nursery'!R111,IF(AND($E$3="LKG"),'Marks Entry LKG'!R111,IF(AND($E$3="UKG"),'Marks Entry UKG'!R111,""))))</f>
        <v/>
      </c>
      <c r="V112" s="55" t="str">
        <f t="shared" si="66"/>
        <v/>
      </c>
      <c r="W112" s="51" t="str">
        <f t="shared" si="67"/>
        <v/>
      </c>
      <c r="X112" s="89">
        <f t="shared" si="68"/>
        <v>0</v>
      </c>
      <c r="Y112" s="89" t="str">
        <f t="shared" si="69"/>
        <v/>
      </c>
      <c r="Z112" s="89" t="str">
        <f t="shared" si="70"/>
        <v/>
      </c>
      <c r="AA112" s="89" t="str">
        <f t="shared" si="71"/>
        <v/>
      </c>
      <c r="AB112" s="89" t="str">
        <f t="shared" si="72"/>
        <v/>
      </c>
      <c r="AC112" s="93" t="str">
        <f t="shared" si="73"/>
        <v/>
      </c>
      <c r="AD112" s="105"/>
      <c r="AE112" s="105"/>
      <c r="AF112" s="105"/>
      <c r="AG112" s="51"/>
      <c r="AH112" s="105" t="str">
        <f>IF(OR($B112=0,$B112=""),"",IF(AND($E$3="Nursery"),'Marks Entry Nursery'!V111,IF(AND($E$3="LKG"),'Marks Entry LKG'!V111,IF(AND($E$3="UKG"),'Marks Entry UKG'!V111,""))))</f>
        <v/>
      </c>
      <c r="AI112" s="105" t="str">
        <f>IF(OR($B112=0,$B112=""),"",IF(AND($E$3="Nursery"),'Marks Entry Nursery'!W111,IF(AND($E$3="LKG"),'Marks Entry LKG'!W111,IF(AND($E$3="UKG"),'Marks Entry UKG'!W111,""))))</f>
        <v/>
      </c>
      <c r="AJ112" s="54" t="str">
        <f t="shared" si="74"/>
        <v/>
      </c>
      <c r="AK112" s="51">
        <f t="shared" si="75"/>
        <v>0</v>
      </c>
      <c r="AL112" s="105" t="str">
        <f>IF(OR($B112=0,$B112=""),"",IF(AND($E$3="Nursery"),'Marks Entry Nursery'!X111,IF(AND($E$3="LKG"),'Marks Entry LKG'!X111,IF(AND($E$3="UKG"),'Marks Entry UKG'!X111,""))))</f>
        <v/>
      </c>
      <c r="AM112" s="105" t="str">
        <f>IF(OR($B112=0,$B112=""),"",IF(AND($E$3="Nursery"),'Marks Entry Nursery'!Y111,IF(AND($E$3="LKG"),'Marks Entry LKG'!Y111,IF(AND($E$3="UKG"),'Marks Entry UKG'!Y111,""))))</f>
        <v/>
      </c>
      <c r="AN112" s="55" t="str">
        <f t="shared" si="76"/>
        <v/>
      </c>
      <c r="AO112" s="51" t="str">
        <f t="shared" si="77"/>
        <v/>
      </c>
      <c r="AP112" s="89">
        <f t="shared" si="78"/>
        <v>0</v>
      </c>
      <c r="AQ112" s="89" t="str">
        <f t="shared" si="79"/>
        <v/>
      </c>
      <c r="AR112" s="89" t="str">
        <f t="shared" si="80"/>
        <v/>
      </c>
      <c r="AS112" s="89" t="str">
        <f t="shared" si="81"/>
        <v/>
      </c>
      <c r="AT112" s="89" t="str">
        <f t="shared" si="82"/>
        <v/>
      </c>
      <c r="AU112" s="93" t="str">
        <f t="shared" si="83"/>
        <v/>
      </c>
      <c r="AV112" s="105"/>
      <c r="AW112" s="105"/>
      <c r="AX112" s="105"/>
      <c r="AY112" s="51"/>
      <c r="AZ112" s="105" t="str">
        <f>IF(OR($B112=0,$B112=""),"",IF(AND($E$3="Nursery"),'Marks Entry Nursery'!AC111,IF(AND($E$3="LKG"),'Marks Entry LKG'!AC111,IF(AND($E$3="UKG"),'Marks Entry UKG'!AC111,""))))</f>
        <v/>
      </c>
      <c r="BA112" s="105" t="str">
        <f>IF(OR($B112=0,$B112=""),"",IF(AND($E$3="Nursery"),'Marks Entry Nursery'!AD111,IF(AND($E$3="LKG"),'Marks Entry LKG'!AD111,IF(AND($E$3="UKG"),'Marks Entry UKG'!AD111,""))))</f>
        <v/>
      </c>
      <c r="BB112" s="54" t="str">
        <f t="shared" si="84"/>
        <v/>
      </c>
      <c r="BC112" s="51">
        <f t="shared" si="85"/>
        <v>0</v>
      </c>
      <c r="BD112" s="105" t="str">
        <f>IF(OR($B112=0,$B112=""),"",IF(AND($E$3="Nursery"),'Marks Entry Nursery'!AE111,IF(AND($E$3="LKG"),'Marks Entry LKG'!AE111,IF(AND($E$3="UKG"),'Marks Entry UKG'!AE111,""))))</f>
        <v/>
      </c>
      <c r="BE112" s="105" t="str">
        <f>IF(OR($B112=0,$B112=""),"",IF(AND($E$3="Nursery"),'Marks Entry Nursery'!AF111,IF(AND($E$3="LKG"),'Marks Entry LKG'!AF111,IF(AND($E$3="UKG"),'Marks Entry UKG'!AF111,""))))</f>
        <v/>
      </c>
      <c r="BF112" s="55" t="str">
        <f t="shared" si="86"/>
        <v/>
      </c>
      <c r="BG112" s="51" t="str">
        <f t="shared" si="87"/>
        <v/>
      </c>
      <c r="BH112" s="89">
        <f t="shared" si="88"/>
        <v>0</v>
      </c>
      <c r="BI112" s="89" t="str">
        <f t="shared" si="89"/>
        <v/>
      </c>
      <c r="BJ112" s="89" t="str">
        <f t="shared" si="90"/>
        <v/>
      </c>
      <c r="BK112" s="89" t="str">
        <f t="shared" si="91"/>
        <v/>
      </c>
      <c r="BL112" s="89" t="str">
        <f t="shared" si="92"/>
        <v/>
      </c>
      <c r="BM112" s="93" t="str">
        <f t="shared" si="93"/>
        <v/>
      </c>
      <c r="BN112" s="105"/>
      <c r="BO112" s="105"/>
      <c r="BP112" s="105"/>
      <c r="BQ112" s="51"/>
      <c r="BR112" s="105" t="str">
        <f>IF(OR($B112=0,$B112=""),"",IF(AND($E$3="Nursery"),'Marks Entry Nursery'!AJ111,IF(AND($E$3="LKG"),'Marks Entry LKG'!AJ111,IF(AND($E$3="UKG"),'Marks Entry UKG'!AJ111,""))))</f>
        <v/>
      </c>
      <c r="BS112" s="105" t="str">
        <f>IF(OR($B112=0,$B112=""),"",IF(AND($E$3="Nursery"),'Marks Entry Nursery'!AK111,IF(AND($E$3="LKG"),'Marks Entry LKG'!AK111,IF(AND($E$3="UKG"),'Marks Entry UKG'!AK111,""))))</f>
        <v/>
      </c>
      <c r="BT112" s="54" t="str">
        <f t="shared" si="94"/>
        <v/>
      </c>
      <c r="BU112" s="51">
        <f t="shared" si="95"/>
        <v>0</v>
      </c>
      <c r="BV112" s="105" t="str">
        <f>IF(OR($B112=0,$B112=""),"",IF(AND($E$3="Nursery"),'Marks Entry Nursery'!AL111,IF(AND($E$3="LKG"),'Marks Entry LKG'!AL111,IF(AND($E$3="UKG"),'Marks Entry UKG'!AL111,""))))</f>
        <v/>
      </c>
      <c r="BW112" s="105" t="str">
        <f>IF(OR($B112=0,$B112=""),"",IF(AND($E$3="Nursery"),'Marks Entry Nursery'!AM111,IF(AND($E$3="LKG"),'Marks Entry LKG'!AM111,IF(AND($E$3="UKG"),'Marks Entry UKG'!AM111,""))))</f>
        <v/>
      </c>
      <c r="BX112" s="55" t="str">
        <f t="shared" si="96"/>
        <v/>
      </c>
      <c r="BY112" s="51" t="str">
        <f t="shared" si="97"/>
        <v/>
      </c>
      <c r="BZ112" s="89">
        <f t="shared" si="98"/>
        <v>0</v>
      </c>
      <c r="CA112" s="89" t="str">
        <f t="shared" si="99"/>
        <v/>
      </c>
      <c r="CB112" s="89" t="str">
        <f t="shared" si="100"/>
        <v/>
      </c>
      <c r="CC112" s="89" t="str">
        <f t="shared" si="101"/>
        <v/>
      </c>
      <c r="CD112" s="89" t="str">
        <f t="shared" si="102"/>
        <v/>
      </c>
      <c r="CE112" s="93" t="str">
        <f t="shared" si="103"/>
        <v/>
      </c>
      <c r="CF112" s="105" t="str">
        <f>IF(OR($B112=0,$B112=""),"",IF(AND($E$3="Nursery"),'Marks Entry Nursery'!AN111,IF(AND($E$3="LKG"),'Marks Entry LKG'!AN111,IF(AND($E$3="UKG"),'Marks Entry UKG'!AN111,""))))</f>
        <v/>
      </c>
      <c r="CG112" s="105" t="str">
        <f>IF(OR($B112=0,$B112=""),"",IF(AND($E$3="Nursery"),'Marks Entry Nursery'!AO111,IF(AND($E$3="LKG"),'Marks Entry LKG'!AO111,IF(AND($E$3="UKG"),'Marks Entry UKG'!AO111,""))))</f>
        <v/>
      </c>
      <c r="CH112" s="106" t="str">
        <f t="shared" si="104"/>
        <v/>
      </c>
      <c r="CI112" s="107">
        <f t="shared" si="105"/>
        <v>0</v>
      </c>
      <c r="CJ112" s="107" t="str">
        <f t="shared" si="106"/>
        <v/>
      </c>
      <c r="CK112" s="107" t="str">
        <f t="shared" si="107"/>
        <v/>
      </c>
      <c r="CL112" s="92" t="str">
        <f t="shared" si="108"/>
        <v/>
      </c>
      <c r="CM112" s="105" t="str">
        <f>IF(OR($B112=0,$B112=""),"",IF(AND($E$3="Nursery"),'Marks Entry Nursery'!AP111,IF(AND($E$3="LKG"),'Marks Entry LKG'!AP111,IF(AND($E$3="UKG"),'Marks Entry UKG'!AP111,""))))</f>
        <v/>
      </c>
      <c r="CN112" s="105" t="str">
        <f>IF(OR($B112=0,$B112=""),"",IF(AND($E$3="Nursery"),'Marks Entry Nursery'!AQ111,IF(AND($E$3="LKG"),'Marks Entry LKG'!AQ111,IF(AND($E$3="UKG"),'Marks Entry UKG'!AQ111,""))))</f>
        <v/>
      </c>
      <c r="CO112" s="106" t="str">
        <f t="shared" si="109"/>
        <v/>
      </c>
      <c r="CP112" s="107">
        <f t="shared" si="110"/>
        <v>0</v>
      </c>
      <c r="CQ112" s="107" t="str">
        <f t="shared" si="111"/>
        <v/>
      </c>
      <c r="CR112" s="107" t="str">
        <f t="shared" si="112"/>
        <v/>
      </c>
      <c r="CS112" s="92" t="str">
        <f t="shared" si="113"/>
        <v/>
      </c>
      <c r="CT112" s="105" t="str">
        <f>IF(OR($B112=0,$B112=""),"",IF(AND($E$3="Nursery"),'Marks Entry Nursery'!AR111,IF(AND($E$3="LKG"),'Marks Entry LKG'!AR111,IF(AND($E$3="UKG"),'Marks Entry UKG'!AR111,""))))</f>
        <v/>
      </c>
      <c r="CU112" s="105" t="str">
        <f>IF(OR($B112=0,$B112=""),"",IF(AND($E$3="Nursery"),'Marks Entry Nursery'!AS111,IF(AND($E$3="LKG"),'Marks Entry LKG'!AS111,IF(AND($E$3="UKG"),'Marks Entry UKG'!AS111,""))))</f>
        <v/>
      </c>
      <c r="CV112" s="106" t="str">
        <f t="shared" si="114"/>
        <v/>
      </c>
      <c r="CW112" s="107">
        <f t="shared" si="115"/>
        <v>0</v>
      </c>
      <c r="CX112" s="107" t="str">
        <f t="shared" si="116"/>
        <v/>
      </c>
      <c r="CY112" s="107" t="str">
        <f t="shared" si="117"/>
        <v/>
      </c>
      <c r="CZ112" s="92" t="str">
        <f t="shared" si="118"/>
        <v/>
      </c>
      <c r="DA112" s="105" t="str">
        <f>IF(OR($B112=0,$B112=""),"",IF(AND($E$3="Nursery"),'Marks Entry Nursery'!AT111,IF(AND($E$3="LKG"),'Marks Entry LKG'!AT111,IF(AND($E$3="UKG"),'Marks Entry UKG'!AT111,""))))</f>
        <v/>
      </c>
      <c r="DB112" s="105" t="str">
        <f>IF(OR($B112=0,$B112=""),"",IF(AND($E$3="Nursery"),'Marks Entry Nursery'!AU111,IF(AND($E$3="LKG"),'Marks Entry LKG'!AU111,IF(AND($E$3="UKG"),'Marks Entry UKG'!AU111,""))))</f>
        <v/>
      </c>
      <c r="DC112" s="356" t="str">
        <f t="shared" si="119"/>
        <v/>
      </c>
      <c r="DD112" s="93" t="str">
        <f t="shared" si="120"/>
        <v/>
      </c>
      <c r="DE112" s="105" t="str">
        <f>IF(OR($B112=0,$B112=""),"",IF(AND($E$3="Nursery"),'Marks Entry Nursery'!AV111,IF(AND($E$3="LKG"),'Marks Entry LKG'!AV111,IF(AND($E$3="UKG"),'Marks Entry UKG'!AV111,""))))</f>
        <v/>
      </c>
      <c r="DF112" s="105" t="str">
        <f>IF(OR($B112=0,$B112=""),"",IF(AND($E$3="Nursery"),'Marks Entry Nursery'!AW111,IF(AND($E$3="LKG"),'Marks Entry LKG'!AW111,IF(AND($E$3="UKG"),'Marks Entry UKG'!AW111,""))))</f>
        <v/>
      </c>
      <c r="DG112" s="356" t="str">
        <f t="shared" si="121"/>
        <v/>
      </c>
      <c r="DH112" s="93" t="str">
        <f t="shared" si="122"/>
        <v/>
      </c>
      <c r="DI112" s="63" t="str">
        <f t="shared" si="123"/>
        <v/>
      </c>
      <c r="DJ112" s="358" t="str">
        <f t="shared" si="124"/>
        <v/>
      </c>
      <c r="DK112" s="67" t="str">
        <f t="shared" si="125"/>
        <v/>
      </c>
      <c r="DL112" s="68" t="str">
        <f t="shared" si="126"/>
        <v/>
      </c>
      <c r="DM112" s="386" t="str">
        <f>IFERROR(IF(B112="NSO","NSO",IF(OR(D112="",G112="",F112="",B112="",DI112=0),"",IF('Master sheet'!$D$14="Hindi","कक्षोंन्नति","Promoted"))),"")</f>
        <v/>
      </c>
      <c r="DN112" s="42" t="str">
        <f>IF(OR(B112=0,B112=""),"",IF(AND($E$3="Nursery"),'Marks Entry Nursery'!AX111,IF(AND($E$3="LKG"),'Marks Entry LKG'!AX111,IF(AND($E$3="UKG"),'Marks Entry UKG'!AX111,""))))</f>
        <v/>
      </c>
      <c r="DO112" s="42" t="str">
        <f>IF(OR(B112=0,B112=""),"",IF(AND($E$3="Nursery"),'Marks Entry Nursery'!AY111,IF(AND($E$3="LKG"),'Marks Entry LKG'!AY111,IF(AND($E$3="UKG"),'Marks Entry UKG'!AY111,""))))</f>
        <v/>
      </c>
      <c r="DP112" s="213" t="str">
        <f t="shared" si="127"/>
        <v/>
      </c>
      <c r="DQ112" s="43"/>
      <c r="DX112" s="44">
        <f>IF(AND($E$3="Nursery"),'Marks Entry Nursery'!I111,IF(AND($E$3="LKG"),'Marks Entry LKG'!I111,IF(AND($E$3="UKG"),'Marks Entry UKG'!I111,"")))</f>
        <v>0</v>
      </c>
    </row>
    <row r="113" spans="1:128" ht="18.95" customHeight="1">
      <c r="A113" s="56">
        <v>106</v>
      </c>
      <c r="B113" s="260" t="str">
        <f>IF(OR(DX113=0,DX113=""),"",IF(AND($E$3="Nursery"),'Marks Entry Nursery'!I112,IF(AND($E$3="LKG"),'Marks Entry LKG'!I112,IF(AND($E$3="UKG"),'Marks Entry UKG'!I112,""))))</f>
        <v/>
      </c>
      <c r="C113" s="57" t="str">
        <f>IF(OR($B113=0,$B113=""),"",IF(AND($E$3="Nursery"),'Marks Entry Nursery'!B112,IF(AND($E$3="LKG"),'Marks Entry LKG'!B112,IF(AND($E$3="UKG"),'Marks Entry UKG'!B112,""))))</f>
        <v/>
      </c>
      <c r="D113" s="57" t="str">
        <f>IF(OR($B113=0,$B113=""),"",IF(AND($E$3="Nursery"),'Marks Entry Nursery'!C112,IF(AND($E$3="LKG"),'Marks Entry LKG'!C112,IF(AND($E$3="UKG"),'Marks Entry UKG'!C112,""))))</f>
        <v/>
      </c>
      <c r="E113" s="401" t="str">
        <f>IF(OR(B113=0,B113=""),"",IF(AND($E$3="Nursery"),'Marks Entry Nursery'!E112,IF(AND($E$3="LKG"),'Marks Entry LKG'!E112,IF(AND($E$3="UKG"),'Marks Entry UKG'!E112,""))))</f>
        <v/>
      </c>
      <c r="F113" s="259" t="str">
        <f>IF(OR(B113=0,B113=""),"",IF(AND($E$3="Nursery"),'Marks Entry Nursery'!D112,IF(AND($E$3="LKG"),'Marks Entry LKG'!D112,IF(AND($E$3="UKG"),'Marks Entry UKG'!D112,""))))</f>
        <v/>
      </c>
      <c r="G113" s="406" t="str">
        <f>IF(OR($B113=0,$B113=""),"",IF(AND($E$3="Nursery"),'Marks Entry Nursery'!F112,IF(AND($E$3="LKG"),'Marks Entry LKG'!F112,IF(AND($E$3="UKG"),'Marks Entry UKG'!F112,""))))</f>
        <v/>
      </c>
      <c r="H113" s="406" t="str">
        <f>IF(OR($B113=0,$B113=""),"",IF(AND($E$3="Nursery"),'Marks Entry Nursery'!G112,IF(AND($E$3="LKG"),'Marks Entry LKG'!G112,IF(AND($E$3="UKG"),'Marks Entry UKG'!G112,""))))</f>
        <v/>
      </c>
      <c r="I113" s="406" t="str">
        <f>IF(OR($B113=0,$B113=""),"",IF(AND($E$3="Nursery"),'Marks Entry Nursery'!H112,IF(AND($E$3="LKG"),'Marks Entry LKG'!H112,IF(AND($E$3="UKG"),'Marks Entry UKG'!H112,""))))</f>
        <v/>
      </c>
      <c r="J113" s="228" t="str">
        <f>IF(OR($B113=0,$B113=""),"",IF(AND($E$3="Nursery"),'Marks Entry Nursery'!J112,IF(AND($E$3="LKG"),'Marks Entry LKG'!J112,IF(AND($E$3="UKG"),'Marks Entry UKG'!J112,""))))</f>
        <v/>
      </c>
      <c r="K113" s="228" t="str">
        <f>IF(OR($B113=0,$B113=""),"",IF(AND($E$3="Nursery"),'Marks Entry Nursery'!K112,IF(AND($E$3="LKG"),'Marks Entry LKG'!K112,IF(AND($E$3="UKG"),'Marks Entry UKG'!K112,""))))</f>
        <v/>
      </c>
      <c r="L113" s="105"/>
      <c r="M113" s="105"/>
      <c r="N113" s="105"/>
      <c r="O113" s="51"/>
      <c r="P113" s="105" t="str">
        <f>IF(OR($B113=0,$B113=""),"",IF(AND($E$3="Nursery"),'Marks Entry Nursery'!O112,IF(AND($E$3="LKG"),'Marks Entry LKG'!O112,IF(AND($E$3="UKG"),'Marks Entry UKG'!O112,""))))</f>
        <v/>
      </c>
      <c r="Q113" s="105" t="str">
        <f>IF(OR($B113=0,$B113=""),"",IF(AND($E$3="Nursery"),'Marks Entry Nursery'!P112,IF(AND($E$3="LKG"),'Marks Entry LKG'!P112,IF(AND($E$3="UKG"),'Marks Entry UKG'!P112,""))))</f>
        <v/>
      </c>
      <c r="R113" s="54" t="str">
        <f t="shared" si="64"/>
        <v/>
      </c>
      <c r="S113" s="51">
        <f t="shared" si="65"/>
        <v>0</v>
      </c>
      <c r="T113" s="105" t="str">
        <f>IF(OR($B113=0,$B113=""),"",IF(AND($E$3="Nursery"),'Marks Entry Nursery'!Q112,IF(AND($E$3="LKG"),'Marks Entry LKG'!Q112,IF(AND($E$3="UKG"),'Marks Entry UKG'!Q112,""))))</f>
        <v/>
      </c>
      <c r="U113" s="105" t="str">
        <f>IF(OR($B113=0,$B113=""),"",IF(AND($E$3="Nursery"),'Marks Entry Nursery'!R112,IF(AND($E$3="LKG"),'Marks Entry LKG'!R112,IF(AND($E$3="UKG"),'Marks Entry UKG'!R112,""))))</f>
        <v/>
      </c>
      <c r="V113" s="55" t="str">
        <f t="shared" si="66"/>
        <v/>
      </c>
      <c r="W113" s="51" t="str">
        <f t="shared" si="67"/>
        <v/>
      </c>
      <c r="X113" s="89">
        <f t="shared" si="68"/>
        <v>0</v>
      </c>
      <c r="Y113" s="89" t="str">
        <f t="shared" si="69"/>
        <v/>
      </c>
      <c r="Z113" s="89" t="str">
        <f t="shared" si="70"/>
        <v/>
      </c>
      <c r="AA113" s="89" t="str">
        <f t="shared" si="71"/>
        <v/>
      </c>
      <c r="AB113" s="89" t="str">
        <f t="shared" si="72"/>
        <v/>
      </c>
      <c r="AC113" s="93" t="str">
        <f t="shared" si="73"/>
        <v/>
      </c>
      <c r="AD113" s="105"/>
      <c r="AE113" s="105"/>
      <c r="AF113" s="105"/>
      <c r="AG113" s="51"/>
      <c r="AH113" s="105" t="str">
        <f>IF(OR($B113=0,$B113=""),"",IF(AND($E$3="Nursery"),'Marks Entry Nursery'!V112,IF(AND($E$3="LKG"),'Marks Entry LKG'!V112,IF(AND($E$3="UKG"),'Marks Entry UKG'!V112,""))))</f>
        <v/>
      </c>
      <c r="AI113" s="105" t="str">
        <f>IF(OR($B113=0,$B113=""),"",IF(AND($E$3="Nursery"),'Marks Entry Nursery'!W112,IF(AND($E$3="LKG"),'Marks Entry LKG'!W112,IF(AND($E$3="UKG"),'Marks Entry UKG'!W112,""))))</f>
        <v/>
      </c>
      <c r="AJ113" s="54" t="str">
        <f t="shared" si="74"/>
        <v/>
      </c>
      <c r="AK113" s="51">
        <f t="shared" si="75"/>
        <v>0</v>
      </c>
      <c r="AL113" s="105" t="str">
        <f>IF(OR($B113=0,$B113=""),"",IF(AND($E$3="Nursery"),'Marks Entry Nursery'!X112,IF(AND($E$3="LKG"),'Marks Entry LKG'!X112,IF(AND($E$3="UKG"),'Marks Entry UKG'!X112,""))))</f>
        <v/>
      </c>
      <c r="AM113" s="105" t="str">
        <f>IF(OR($B113=0,$B113=""),"",IF(AND($E$3="Nursery"),'Marks Entry Nursery'!Y112,IF(AND($E$3="LKG"),'Marks Entry LKG'!Y112,IF(AND($E$3="UKG"),'Marks Entry UKG'!Y112,""))))</f>
        <v/>
      </c>
      <c r="AN113" s="55" t="str">
        <f t="shared" si="76"/>
        <v/>
      </c>
      <c r="AO113" s="51" t="str">
        <f t="shared" si="77"/>
        <v/>
      </c>
      <c r="AP113" s="89">
        <f t="shared" si="78"/>
        <v>0</v>
      </c>
      <c r="AQ113" s="89" t="str">
        <f t="shared" si="79"/>
        <v/>
      </c>
      <c r="AR113" s="89" t="str">
        <f t="shared" si="80"/>
        <v/>
      </c>
      <c r="AS113" s="89" t="str">
        <f t="shared" si="81"/>
        <v/>
      </c>
      <c r="AT113" s="89" t="str">
        <f t="shared" si="82"/>
        <v/>
      </c>
      <c r="AU113" s="93" t="str">
        <f t="shared" si="83"/>
        <v/>
      </c>
      <c r="AV113" s="105"/>
      <c r="AW113" s="105"/>
      <c r="AX113" s="105"/>
      <c r="AY113" s="51"/>
      <c r="AZ113" s="105" t="str">
        <f>IF(OR($B113=0,$B113=""),"",IF(AND($E$3="Nursery"),'Marks Entry Nursery'!AC112,IF(AND($E$3="LKG"),'Marks Entry LKG'!AC112,IF(AND($E$3="UKG"),'Marks Entry UKG'!AC112,""))))</f>
        <v/>
      </c>
      <c r="BA113" s="105" t="str">
        <f>IF(OR($B113=0,$B113=""),"",IF(AND($E$3="Nursery"),'Marks Entry Nursery'!AD112,IF(AND($E$3="LKG"),'Marks Entry LKG'!AD112,IF(AND($E$3="UKG"),'Marks Entry UKG'!AD112,""))))</f>
        <v/>
      </c>
      <c r="BB113" s="54" t="str">
        <f t="shared" si="84"/>
        <v/>
      </c>
      <c r="BC113" s="51">
        <f t="shared" si="85"/>
        <v>0</v>
      </c>
      <c r="BD113" s="105" t="str">
        <f>IF(OR($B113=0,$B113=""),"",IF(AND($E$3="Nursery"),'Marks Entry Nursery'!AE112,IF(AND($E$3="LKG"),'Marks Entry LKG'!AE112,IF(AND($E$3="UKG"),'Marks Entry UKG'!AE112,""))))</f>
        <v/>
      </c>
      <c r="BE113" s="105" t="str">
        <f>IF(OR($B113=0,$B113=""),"",IF(AND($E$3="Nursery"),'Marks Entry Nursery'!AF112,IF(AND($E$3="LKG"),'Marks Entry LKG'!AF112,IF(AND($E$3="UKG"),'Marks Entry UKG'!AF112,""))))</f>
        <v/>
      </c>
      <c r="BF113" s="55" t="str">
        <f t="shared" si="86"/>
        <v/>
      </c>
      <c r="BG113" s="51" t="str">
        <f t="shared" si="87"/>
        <v/>
      </c>
      <c r="BH113" s="89">
        <f t="shared" si="88"/>
        <v>0</v>
      </c>
      <c r="BI113" s="89" t="str">
        <f t="shared" si="89"/>
        <v/>
      </c>
      <c r="BJ113" s="89" t="str">
        <f t="shared" si="90"/>
        <v/>
      </c>
      <c r="BK113" s="89" t="str">
        <f t="shared" si="91"/>
        <v/>
      </c>
      <c r="BL113" s="89" t="str">
        <f t="shared" si="92"/>
        <v/>
      </c>
      <c r="BM113" s="93" t="str">
        <f t="shared" si="93"/>
        <v/>
      </c>
      <c r="BN113" s="105"/>
      <c r="BO113" s="105"/>
      <c r="BP113" s="105"/>
      <c r="BQ113" s="51"/>
      <c r="BR113" s="105" t="str">
        <f>IF(OR($B113=0,$B113=""),"",IF(AND($E$3="Nursery"),'Marks Entry Nursery'!AJ112,IF(AND($E$3="LKG"),'Marks Entry LKG'!AJ112,IF(AND($E$3="UKG"),'Marks Entry UKG'!AJ112,""))))</f>
        <v/>
      </c>
      <c r="BS113" s="105" t="str">
        <f>IF(OR($B113=0,$B113=""),"",IF(AND($E$3="Nursery"),'Marks Entry Nursery'!AK112,IF(AND($E$3="LKG"),'Marks Entry LKG'!AK112,IF(AND($E$3="UKG"),'Marks Entry UKG'!AK112,""))))</f>
        <v/>
      </c>
      <c r="BT113" s="54" t="str">
        <f t="shared" si="94"/>
        <v/>
      </c>
      <c r="BU113" s="51">
        <f t="shared" si="95"/>
        <v>0</v>
      </c>
      <c r="BV113" s="105" t="str">
        <f>IF(OR($B113=0,$B113=""),"",IF(AND($E$3="Nursery"),'Marks Entry Nursery'!AL112,IF(AND($E$3="LKG"),'Marks Entry LKG'!AL112,IF(AND($E$3="UKG"),'Marks Entry UKG'!AL112,""))))</f>
        <v/>
      </c>
      <c r="BW113" s="105" t="str">
        <f>IF(OR($B113=0,$B113=""),"",IF(AND($E$3="Nursery"),'Marks Entry Nursery'!AM112,IF(AND($E$3="LKG"),'Marks Entry LKG'!AM112,IF(AND($E$3="UKG"),'Marks Entry UKG'!AM112,""))))</f>
        <v/>
      </c>
      <c r="BX113" s="55" t="str">
        <f t="shared" si="96"/>
        <v/>
      </c>
      <c r="BY113" s="51" t="str">
        <f t="shared" si="97"/>
        <v/>
      </c>
      <c r="BZ113" s="89">
        <f t="shared" si="98"/>
        <v>0</v>
      </c>
      <c r="CA113" s="89" t="str">
        <f t="shared" si="99"/>
        <v/>
      </c>
      <c r="CB113" s="89" t="str">
        <f t="shared" si="100"/>
        <v/>
      </c>
      <c r="CC113" s="89" t="str">
        <f t="shared" si="101"/>
        <v/>
      </c>
      <c r="CD113" s="89" t="str">
        <f t="shared" si="102"/>
        <v/>
      </c>
      <c r="CE113" s="93" t="str">
        <f t="shared" si="103"/>
        <v/>
      </c>
      <c r="CF113" s="105" t="str">
        <f>IF(OR($B113=0,$B113=""),"",IF(AND($E$3="Nursery"),'Marks Entry Nursery'!AN112,IF(AND($E$3="LKG"),'Marks Entry LKG'!AN112,IF(AND($E$3="UKG"),'Marks Entry UKG'!AN112,""))))</f>
        <v/>
      </c>
      <c r="CG113" s="105" t="str">
        <f>IF(OR($B113=0,$B113=""),"",IF(AND($E$3="Nursery"),'Marks Entry Nursery'!AO112,IF(AND($E$3="LKG"),'Marks Entry LKG'!AO112,IF(AND($E$3="UKG"),'Marks Entry UKG'!AO112,""))))</f>
        <v/>
      </c>
      <c r="CH113" s="106" t="str">
        <f t="shared" si="104"/>
        <v/>
      </c>
      <c r="CI113" s="107">
        <f t="shared" si="105"/>
        <v>0</v>
      </c>
      <c r="CJ113" s="107" t="str">
        <f t="shared" si="106"/>
        <v/>
      </c>
      <c r="CK113" s="107" t="str">
        <f t="shared" si="107"/>
        <v/>
      </c>
      <c r="CL113" s="92" t="str">
        <f t="shared" si="108"/>
        <v/>
      </c>
      <c r="CM113" s="105" t="str">
        <f>IF(OR($B113=0,$B113=""),"",IF(AND($E$3="Nursery"),'Marks Entry Nursery'!AP112,IF(AND($E$3="LKG"),'Marks Entry LKG'!AP112,IF(AND($E$3="UKG"),'Marks Entry UKG'!AP112,""))))</f>
        <v/>
      </c>
      <c r="CN113" s="105" t="str">
        <f>IF(OR($B113=0,$B113=""),"",IF(AND($E$3="Nursery"),'Marks Entry Nursery'!AQ112,IF(AND($E$3="LKG"),'Marks Entry LKG'!AQ112,IF(AND($E$3="UKG"),'Marks Entry UKG'!AQ112,""))))</f>
        <v/>
      </c>
      <c r="CO113" s="106" t="str">
        <f t="shared" si="109"/>
        <v/>
      </c>
      <c r="CP113" s="107">
        <f t="shared" si="110"/>
        <v>0</v>
      </c>
      <c r="CQ113" s="107" t="str">
        <f t="shared" si="111"/>
        <v/>
      </c>
      <c r="CR113" s="107" t="str">
        <f t="shared" si="112"/>
        <v/>
      </c>
      <c r="CS113" s="92" t="str">
        <f t="shared" si="113"/>
        <v/>
      </c>
      <c r="CT113" s="105" t="str">
        <f>IF(OR($B113=0,$B113=""),"",IF(AND($E$3="Nursery"),'Marks Entry Nursery'!AR112,IF(AND($E$3="LKG"),'Marks Entry LKG'!AR112,IF(AND($E$3="UKG"),'Marks Entry UKG'!AR112,""))))</f>
        <v/>
      </c>
      <c r="CU113" s="105" t="str">
        <f>IF(OR($B113=0,$B113=""),"",IF(AND($E$3="Nursery"),'Marks Entry Nursery'!AS112,IF(AND($E$3="LKG"),'Marks Entry LKG'!AS112,IF(AND($E$3="UKG"),'Marks Entry UKG'!AS112,""))))</f>
        <v/>
      </c>
      <c r="CV113" s="106" t="str">
        <f t="shared" si="114"/>
        <v/>
      </c>
      <c r="CW113" s="107">
        <f t="shared" si="115"/>
        <v>0</v>
      </c>
      <c r="CX113" s="107" t="str">
        <f t="shared" si="116"/>
        <v/>
      </c>
      <c r="CY113" s="107" t="str">
        <f t="shared" si="117"/>
        <v/>
      </c>
      <c r="CZ113" s="92" t="str">
        <f t="shared" si="118"/>
        <v/>
      </c>
      <c r="DA113" s="105" t="str">
        <f>IF(OR($B113=0,$B113=""),"",IF(AND($E$3="Nursery"),'Marks Entry Nursery'!AT112,IF(AND($E$3="LKG"),'Marks Entry LKG'!AT112,IF(AND($E$3="UKG"),'Marks Entry UKG'!AT112,""))))</f>
        <v/>
      </c>
      <c r="DB113" s="105" t="str">
        <f>IF(OR($B113=0,$B113=""),"",IF(AND($E$3="Nursery"),'Marks Entry Nursery'!AU112,IF(AND($E$3="LKG"),'Marks Entry LKG'!AU112,IF(AND($E$3="UKG"),'Marks Entry UKG'!AU112,""))))</f>
        <v/>
      </c>
      <c r="DC113" s="356" t="str">
        <f t="shared" si="119"/>
        <v/>
      </c>
      <c r="DD113" s="93" t="str">
        <f t="shared" si="120"/>
        <v/>
      </c>
      <c r="DE113" s="105" t="str">
        <f>IF(OR($B113=0,$B113=""),"",IF(AND($E$3="Nursery"),'Marks Entry Nursery'!AV112,IF(AND($E$3="LKG"),'Marks Entry LKG'!AV112,IF(AND($E$3="UKG"),'Marks Entry UKG'!AV112,""))))</f>
        <v/>
      </c>
      <c r="DF113" s="105" t="str">
        <f>IF(OR($B113=0,$B113=""),"",IF(AND($E$3="Nursery"),'Marks Entry Nursery'!AW112,IF(AND($E$3="LKG"),'Marks Entry LKG'!AW112,IF(AND($E$3="UKG"),'Marks Entry UKG'!AW112,""))))</f>
        <v/>
      </c>
      <c r="DG113" s="356" t="str">
        <f t="shared" si="121"/>
        <v/>
      </c>
      <c r="DH113" s="93" t="str">
        <f t="shared" si="122"/>
        <v/>
      </c>
      <c r="DI113" s="63" t="str">
        <f t="shared" si="123"/>
        <v/>
      </c>
      <c r="DJ113" s="358" t="str">
        <f t="shared" si="124"/>
        <v/>
      </c>
      <c r="DK113" s="67" t="str">
        <f t="shared" si="125"/>
        <v/>
      </c>
      <c r="DL113" s="68" t="str">
        <f t="shared" si="126"/>
        <v/>
      </c>
      <c r="DM113" s="386" t="str">
        <f>IFERROR(IF(B113="NSO","NSO",IF(OR(D113="",G113="",F113="",B113="",DI113=0),"",IF('Master sheet'!$D$14="Hindi","कक्षोंन्नति","Promoted"))),"")</f>
        <v/>
      </c>
      <c r="DN113" s="42" t="str">
        <f>IF(OR(B113=0,B113=""),"",IF(AND($E$3="Nursery"),'Marks Entry Nursery'!AX112,IF(AND($E$3="LKG"),'Marks Entry LKG'!AX112,IF(AND($E$3="UKG"),'Marks Entry UKG'!AX112,""))))</f>
        <v/>
      </c>
      <c r="DO113" s="42" t="str">
        <f>IF(OR(B113=0,B113=""),"",IF(AND($E$3="Nursery"),'Marks Entry Nursery'!AY112,IF(AND($E$3="LKG"),'Marks Entry LKG'!AY112,IF(AND($E$3="UKG"),'Marks Entry UKG'!AY112,""))))</f>
        <v/>
      </c>
      <c r="DP113" s="213" t="str">
        <f t="shared" si="127"/>
        <v/>
      </c>
      <c r="DQ113" s="43"/>
      <c r="DX113" s="44">
        <f>IF(AND($E$3="Nursery"),'Marks Entry Nursery'!I112,IF(AND($E$3="LKG"),'Marks Entry LKG'!I112,IF(AND($E$3="UKG"),'Marks Entry UKG'!I112,"")))</f>
        <v>0</v>
      </c>
    </row>
    <row r="114" spans="1:128" ht="18.95" customHeight="1">
      <c r="A114" s="56">
        <v>107</v>
      </c>
      <c r="B114" s="260" t="str">
        <f>IF(OR(DX114=0,DX114=""),"",IF(AND($E$3="Nursery"),'Marks Entry Nursery'!I113,IF(AND($E$3="LKG"),'Marks Entry LKG'!I113,IF(AND($E$3="UKG"),'Marks Entry UKG'!I113,""))))</f>
        <v/>
      </c>
      <c r="C114" s="57" t="str">
        <f>IF(OR($B114=0,$B114=""),"",IF(AND($E$3="Nursery"),'Marks Entry Nursery'!B113,IF(AND($E$3="LKG"),'Marks Entry LKG'!B113,IF(AND($E$3="UKG"),'Marks Entry UKG'!B113,""))))</f>
        <v/>
      </c>
      <c r="D114" s="57" t="str">
        <f>IF(OR($B114=0,$B114=""),"",IF(AND($E$3="Nursery"),'Marks Entry Nursery'!C113,IF(AND($E$3="LKG"),'Marks Entry LKG'!C113,IF(AND($E$3="UKG"),'Marks Entry UKG'!C113,""))))</f>
        <v/>
      </c>
      <c r="E114" s="401" t="str">
        <f>IF(OR(B114=0,B114=""),"",IF(AND($E$3="Nursery"),'Marks Entry Nursery'!E113,IF(AND($E$3="LKG"),'Marks Entry LKG'!E113,IF(AND($E$3="UKG"),'Marks Entry UKG'!E113,""))))</f>
        <v/>
      </c>
      <c r="F114" s="259" t="str">
        <f>IF(OR(B114=0,B114=""),"",IF(AND($E$3="Nursery"),'Marks Entry Nursery'!D113,IF(AND($E$3="LKG"),'Marks Entry LKG'!D113,IF(AND($E$3="UKG"),'Marks Entry UKG'!D113,""))))</f>
        <v/>
      </c>
      <c r="G114" s="406" t="str">
        <f>IF(OR($B114=0,$B114=""),"",IF(AND($E$3="Nursery"),'Marks Entry Nursery'!F113,IF(AND($E$3="LKG"),'Marks Entry LKG'!F113,IF(AND($E$3="UKG"),'Marks Entry UKG'!F113,""))))</f>
        <v/>
      </c>
      <c r="H114" s="406" t="str">
        <f>IF(OR($B114=0,$B114=""),"",IF(AND($E$3="Nursery"),'Marks Entry Nursery'!G113,IF(AND($E$3="LKG"),'Marks Entry LKG'!G113,IF(AND($E$3="UKG"),'Marks Entry UKG'!G113,""))))</f>
        <v/>
      </c>
      <c r="I114" s="406" t="str">
        <f>IF(OR($B114=0,$B114=""),"",IF(AND($E$3="Nursery"),'Marks Entry Nursery'!H113,IF(AND($E$3="LKG"),'Marks Entry LKG'!H113,IF(AND($E$3="UKG"),'Marks Entry UKG'!H113,""))))</f>
        <v/>
      </c>
      <c r="J114" s="228" t="str">
        <f>IF(OR($B114=0,$B114=""),"",IF(AND($E$3="Nursery"),'Marks Entry Nursery'!J113,IF(AND($E$3="LKG"),'Marks Entry LKG'!J113,IF(AND($E$3="UKG"),'Marks Entry UKG'!J113,""))))</f>
        <v/>
      </c>
      <c r="K114" s="228" t="str">
        <f>IF(OR($B114=0,$B114=""),"",IF(AND($E$3="Nursery"),'Marks Entry Nursery'!K113,IF(AND($E$3="LKG"),'Marks Entry LKG'!K113,IF(AND($E$3="UKG"),'Marks Entry UKG'!K113,""))))</f>
        <v/>
      </c>
      <c r="L114" s="105"/>
      <c r="M114" s="105"/>
      <c r="N114" s="105"/>
      <c r="O114" s="51"/>
      <c r="P114" s="105" t="str">
        <f>IF(OR($B114=0,$B114=""),"",IF(AND($E$3="Nursery"),'Marks Entry Nursery'!O113,IF(AND($E$3="LKG"),'Marks Entry LKG'!O113,IF(AND($E$3="UKG"),'Marks Entry UKG'!O113,""))))</f>
        <v/>
      </c>
      <c r="Q114" s="105" t="str">
        <f>IF(OR($B114=0,$B114=""),"",IF(AND($E$3="Nursery"),'Marks Entry Nursery'!P113,IF(AND($E$3="LKG"),'Marks Entry LKG'!P113,IF(AND($E$3="UKG"),'Marks Entry UKG'!P113,""))))</f>
        <v/>
      </c>
      <c r="R114" s="54" t="str">
        <f t="shared" si="64"/>
        <v/>
      </c>
      <c r="S114" s="51">
        <f t="shared" si="65"/>
        <v>0</v>
      </c>
      <c r="T114" s="105" t="str">
        <f>IF(OR($B114=0,$B114=""),"",IF(AND($E$3="Nursery"),'Marks Entry Nursery'!Q113,IF(AND($E$3="LKG"),'Marks Entry LKG'!Q113,IF(AND($E$3="UKG"),'Marks Entry UKG'!Q113,""))))</f>
        <v/>
      </c>
      <c r="U114" s="105" t="str">
        <f>IF(OR($B114=0,$B114=""),"",IF(AND($E$3="Nursery"),'Marks Entry Nursery'!R113,IF(AND($E$3="LKG"),'Marks Entry LKG'!R113,IF(AND($E$3="UKG"),'Marks Entry UKG'!R113,""))))</f>
        <v/>
      </c>
      <c r="V114" s="55" t="str">
        <f t="shared" si="66"/>
        <v/>
      </c>
      <c r="W114" s="51" t="str">
        <f t="shared" si="67"/>
        <v/>
      </c>
      <c r="X114" s="89">
        <f t="shared" si="68"/>
        <v>0</v>
      </c>
      <c r="Y114" s="89" t="str">
        <f t="shared" si="69"/>
        <v/>
      </c>
      <c r="Z114" s="89" t="str">
        <f t="shared" si="70"/>
        <v/>
      </c>
      <c r="AA114" s="89" t="str">
        <f t="shared" si="71"/>
        <v/>
      </c>
      <c r="AB114" s="89" t="str">
        <f t="shared" si="72"/>
        <v/>
      </c>
      <c r="AC114" s="93" t="str">
        <f t="shared" si="73"/>
        <v/>
      </c>
      <c r="AD114" s="105"/>
      <c r="AE114" s="105"/>
      <c r="AF114" s="105"/>
      <c r="AG114" s="51"/>
      <c r="AH114" s="105" t="str">
        <f>IF(OR($B114=0,$B114=""),"",IF(AND($E$3="Nursery"),'Marks Entry Nursery'!V113,IF(AND($E$3="LKG"),'Marks Entry LKG'!V113,IF(AND($E$3="UKG"),'Marks Entry UKG'!V113,""))))</f>
        <v/>
      </c>
      <c r="AI114" s="105" t="str">
        <f>IF(OR($B114=0,$B114=""),"",IF(AND($E$3="Nursery"),'Marks Entry Nursery'!W113,IF(AND($E$3="LKG"),'Marks Entry LKG'!W113,IF(AND($E$3="UKG"),'Marks Entry UKG'!W113,""))))</f>
        <v/>
      </c>
      <c r="AJ114" s="54" t="str">
        <f t="shared" si="74"/>
        <v/>
      </c>
      <c r="AK114" s="51">
        <f t="shared" si="75"/>
        <v>0</v>
      </c>
      <c r="AL114" s="105" t="str">
        <f>IF(OR($B114=0,$B114=""),"",IF(AND($E$3="Nursery"),'Marks Entry Nursery'!X113,IF(AND($E$3="LKG"),'Marks Entry LKG'!X113,IF(AND($E$3="UKG"),'Marks Entry UKG'!X113,""))))</f>
        <v/>
      </c>
      <c r="AM114" s="105" t="str">
        <f>IF(OR($B114=0,$B114=""),"",IF(AND($E$3="Nursery"),'Marks Entry Nursery'!Y113,IF(AND($E$3="LKG"),'Marks Entry LKG'!Y113,IF(AND($E$3="UKG"),'Marks Entry UKG'!Y113,""))))</f>
        <v/>
      </c>
      <c r="AN114" s="55" t="str">
        <f t="shared" si="76"/>
        <v/>
      </c>
      <c r="AO114" s="51" t="str">
        <f t="shared" si="77"/>
        <v/>
      </c>
      <c r="AP114" s="89">
        <f t="shared" si="78"/>
        <v>0</v>
      </c>
      <c r="AQ114" s="89" t="str">
        <f t="shared" si="79"/>
        <v/>
      </c>
      <c r="AR114" s="89" t="str">
        <f t="shared" si="80"/>
        <v/>
      </c>
      <c r="AS114" s="89" t="str">
        <f t="shared" si="81"/>
        <v/>
      </c>
      <c r="AT114" s="89" t="str">
        <f t="shared" si="82"/>
        <v/>
      </c>
      <c r="AU114" s="93" t="str">
        <f t="shared" si="83"/>
        <v/>
      </c>
      <c r="AV114" s="105"/>
      <c r="AW114" s="105"/>
      <c r="AX114" s="105"/>
      <c r="AY114" s="51"/>
      <c r="AZ114" s="105" t="str">
        <f>IF(OR($B114=0,$B114=""),"",IF(AND($E$3="Nursery"),'Marks Entry Nursery'!AC113,IF(AND($E$3="LKG"),'Marks Entry LKG'!AC113,IF(AND($E$3="UKG"),'Marks Entry UKG'!AC113,""))))</f>
        <v/>
      </c>
      <c r="BA114" s="105" t="str">
        <f>IF(OR($B114=0,$B114=""),"",IF(AND($E$3="Nursery"),'Marks Entry Nursery'!AD113,IF(AND($E$3="LKG"),'Marks Entry LKG'!AD113,IF(AND($E$3="UKG"),'Marks Entry UKG'!AD113,""))))</f>
        <v/>
      </c>
      <c r="BB114" s="54" t="str">
        <f t="shared" si="84"/>
        <v/>
      </c>
      <c r="BC114" s="51">
        <f t="shared" si="85"/>
        <v>0</v>
      </c>
      <c r="BD114" s="105" t="str">
        <f>IF(OR($B114=0,$B114=""),"",IF(AND($E$3="Nursery"),'Marks Entry Nursery'!AE113,IF(AND($E$3="LKG"),'Marks Entry LKG'!AE113,IF(AND($E$3="UKG"),'Marks Entry UKG'!AE113,""))))</f>
        <v/>
      </c>
      <c r="BE114" s="105" t="str">
        <f>IF(OR($B114=0,$B114=""),"",IF(AND($E$3="Nursery"),'Marks Entry Nursery'!AF113,IF(AND($E$3="LKG"),'Marks Entry LKG'!AF113,IF(AND($E$3="UKG"),'Marks Entry UKG'!AF113,""))))</f>
        <v/>
      </c>
      <c r="BF114" s="55" t="str">
        <f t="shared" si="86"/>
        <v/>
      </c>
      <c r="BG114" s="51" t="str">
        <f t="shared" si="87"/>
        <v/>
      </c>
      <c r="BH114" s="89">
        <f t="shared" si="88"/>
        <v>0</v>
      </c>
      <c r="BI114" s="89" t="str">
        <f t="shared" si="89"/>
        <v/>
      </c>
      <c r="BJ114" s="89" t="str">
        <f t="shared" si="90"/>
        <v/>
      </c>
      <c r="BK114" s="89" t="str">
        <f t="shared" si="91"/>
        <v/>
      </c>
      <c r="BL114" s="89" t="str">
        <f t="shared" si="92"/>
        <v/>
      </c>
      <c r="BM114" s="93" t="str">
        <f t="shared" si="93"/>
        <v/>
      </c>
      <c r="BN114" s="105"/>
      <c r="BO114" s="105"/>
      <c r="BP114" s="105"/>
      <c r="BQ114" s="51"/>
      <c r="BR114" s="105" t="str">
        <f>IF(OR($B114=0,$B114=""),"",IF(AND($E$3="Nursery"),'Marks Entry Nursery'!AJ113,IF(AND($E$3="LKG"),'Marks Entry LKG'!AJ113,IF(AND($E$3="UKG"),'Marks Entry UKG'!AJ113,""))))</f>
        <v/>
      </c>
      <c r="BS114" s="105" t="str">
        <f>IF(OR($B114=0,$B114=""),"",IF(AND($E$3="Nursery"),'Marks Entry Nursery'!AK113,IF(AND($E$3="LKG"),'Marks Entry LKG'!AK113,IF(AND($E$3="UKG"),'Marks Entry UKG'!AK113,""))))</f>
        <v/>
      </c>
      <c r="BT114" s="54" t="str">
        <f t="shared" si="94"/>
        <v/>
      </c>
      <c r="BU114" s="51">
        <f t="shared" si="95"/>
        <v>0</v>
      </c>
      <c r="BV114" s="105" t="str">
        <f>IF(OR($B114=0,$B114=""),"",IF(AND($E$3="Nursery"),'Marks Entry Nursery'!AL113,IF(AND($E$3="LKG"),'Marks Entry LKG'!AL113,IF(AND($E$3="UKG"),'Marks Entry UKG'!AL113,""))))</f>
        <v/>
      </c>
      <c r="BW114" s="105" t="str">
        <f>IF(OR($B114=0,$B114=""),"",IF(AND($E$3="Nursery"),'Marks Entry Nursery'!AM113,IF(AND($E$3="LKG"),'Marks Entry LKG'!AM113,IF(AND($E$3="UKG"),'Marks Entry UKG'!AM113,""))))</f>
        <v/>
      </c>
      <c r="BX114" s="55" t="str">
        <f t="shared" si="96"/>
        <v/>
      </c>
      <c r="BY114" s="51" t="str">
        <f t="shared" si="97"/>
        <v/>
      </c>
      <c r="BZ114" s="89">
        <f t="shared" si="98"/>
        <v>0</v>
      </c>
      <c r="CA114" s="89" t="str">
        <f t="shared" si="99"/>
        <v/>
      </c>
      <c r="CB114" s="89" t="str">
        <f t="shared" si="100"/>
        <v/>
      </c>
      <c r="CC114" s="89" t="str">
        <f t="shared" si="101"/>
        <v/>
      </c>
      <c r="CD114" s="89" t="str">
        <f t="shared" si="102"/>
        <v/>
      </c>
      <c r="CE114" s="93" t="str">
        <f t="shared" si="103"/>
        <v/>
      </c>
      <c r="CF114" s="105" t="str">
        <f>IF(OR($B114=0,$B114=""),"",IF(AND($E$3="Nursery"),'Marks Entry Nursery'!AN113,IF(AND($E$3="LKG"),'Marks Entry LKG'!AN113,IF(AND($E$3="UKG"),'Marks Entry UKG'!AN113,""))))</f>
        <v/>
      </c>
      <c r="CG114" s="105" t="str">
        <f>IF(OR($B114=0,$B114=""),"",IF(AND($E$3="Nursery"),'Marks Entry Nursery'!AO113,IF(AND($E$3="LKG"),'Marks Entry LKG'!AO113,IF(AND($E$3="UKG"),'Marks Entry UKG'!AO113,""))))</f>
        <v/>
      </c>
      <c r="CH114" s="106" t="str">
        <f t="shared" si="104"/>
        <v/>
      </c>
      <c r="CI114" s="107">
        <f t="shared" si="105"/>
        <v>0</v>
      </c>
      <c r="CJ114" s="107" t="str">
        <f t="shared" si="106"/>
        <v/>
      </c>
      <c r="CK114" s="107" t="str">
        <f t="shared" si="107"/>
        <v/>
      </c>
      <c r="CL114" s="92" t="str">
        <f t="shared" si="108"/>
        <v/>
      </c>
      <c r="CM114" s="105" t="str">
        <f>IF(OR($B114=0,$B114=""),"",IF(AND($E$3="Nursery"),'Marks Entry Nursery'!AP113,IF(AND($E$3="LKG"),'Marks Entry LKG'!AP113,IF(AND($E$3="UKG"),'Marks Entry UKG'!AP113,""))))</f>
        <v/>
      </c>
      <c r="CN114" s="105" t="str">
        <f>IF(OR($B114=0,$B114=""),"",IF(AND($E$3="Nursery"),'Marks Entry Nursery'!AQ113,IF(AND($E$3="LKG"),'Marks Entry LKG'!AQ113,IF(AND($E$3="UKG"),'Marks Entry UKG'!AQ113,""))))</f>
        <v/>
      </c>
      <c r="CO114" s="106" t="str">
        <f t="shared" si="109"/>
        <v/>
      </c>
      <c r="CP114" s="107">
        <f t="shared" si="110"/>
        <v>0</v>
      </c>
      <c r="CQ114" s="107" t="str">
        <f t="shared" si="111"/>
        <v/>
      </c>
      <c r="CR114" s="107" t="str">
        <f t="shared" si="112"/>
        <v/>
      </c>
      <c r="CS114" s="92" t="str">
        <f t="shared" si="113"/>
        <v/>
      </c>
      <c r="CT114" s="105" t="str">
        <f>IF(OR($B114=0,$B114=""),"",IF(AND($E$3="Nursery"),'Marks Entry Nursery'!AR113,IF(AND($E$3="LKG"),'Marks Entry LKG'!AR113,IF(AND($E$3="UKG"),'Marks Entry UKG'!AR113,""))))</f>
        <v/>
      </c>
      <c r="CU114" s="105" t="str">
        <f>IF(OR($B114=0,$B114=""),"",IF(AND($E$3="Nursery"),'Marks Entry Nursery'!AS113,IF(AND($E$3="LKG"),'Marks Entry LKG'!AS113,IF(AND($E$3="UKG"),'Marks Entry UKG'!AS113,""))))</f>
        <v/>
      </c>
      <c r="CV114" s="106" t="str">
        <f t="shared" si="114"/>
        <v/>
      </c>
      <c r="CW114" s="107">
        <f t="shared" si="115"/>
        <v>0</v>
      </c>
      <c r="CX114" s="107" t="str">
        <f t="shared" si="116"/>
        <v/>
      </c>
      <c r="CY114" s="107" t="str">
        <f t="shared" si="117"/>
        <v/>
      </c>
      <c r="CZ114" s="92" t="str">
        <f t="shared" si="118"/>
        <v/>
      </c>
      <c r="DA114" s="105" t="str">
        <f>IF(OR($B114=0,$B114=""),"",IF(AND($E$3="Nursery"),'Marks Entry Nursery'!AT113,IF(AND($E$3="LKG"),'Marks Entry LKG'!AT113,IF(AND($E$3="UKG"),'Marks Entry UKG'!AT113,""))))</f>
        <v/>
      </c>
      <c r="DB114" s="105" t="str">
        <f>IF(OR($B114=0,$B114=""),"",IF(AND($E$3="Nursery"),'Marks Entry Nursery'!AU113,IF(AND($E$3="LKG"),'Marks Entry LKG'!AU113,IF(AND($E$3="UKG"),'Marks Entry UKG'!AU113,""))))</f>
        <v/>
      </c>
      <c r="DC114" s="356" t="str">
        <f t="shared" si="119"/>
        <v/>
      </c>
      <c r="DD114" s="93" t="str">
        <f t="shared" si="120"/>
        <v/>
      </c>
      <c r="DE114" s="105" t="str">
        <f>IF(OR($B114=0,$B114=""),"",IF(AND($E$3="Nursery"),'Marks Entry Nursery'!AV113,IF(AND($E$3="LKG"),'Marks Entry LKG'!AV113,IF(AND($E$3="UKG"),'Marks Entry UKG'!AV113,""))))</f>
        <v/>
      </c>
      <c r="DF114" s="105" t="str">
        <f>IF(OR($B114=0,$B114=""),"",IF(AND($E$3="Nursery"),'Marks Entry Nursery'!AW113,IF(AND($E$3="LKG"),'Marks Entry LKG'!AW113,IF(AND($E$3="UKG"),'Marks Entry UKG'!AW113,""))))</f>
        <v/>
      </c>
      <c r="DG114" s="356" t="str">
        <f t="shared" si="121"/>
        <v/>
      </c>
      <c r="DH114" s="93" t="str">
        <f t="shared" si="122"/>
        <v/>
      </c>
      <c r="DI114" s="63" t="str">
        <f t="shared" si="123"/>
        <v/>
      </c>
      <c r="DJ114" s="358" t="str">
        <f t="shared" si="124"/>
        <v/>
      </c>
      <c r="DK114" s="67" t="str">
        <f t="shared" si="125"/>
        <v/>
      </c>
      <c r="DL114" s="68" t="str">
        <f t="shared" si="126"/>
        <v/>
      </c>
      <c r="DM114" s="386" t="str">
        <f>IFERROR(IF(B114="NSO","NSO",IF(OR(D114="",G114="",F114="",B114="",DI114=0),"",IF('Master sheet'!$D$14="Hindi","कक्षोंन्नति","Promoted"))),"")</f>
        <v/>
      </c>
      <c r="DN114" s="42" t="str">
        <f>IF(OR(B114=0,B114=""),"",IF(AND($E$3="Nursery"),'Marks Entry Nursery'!AX113,IF(AND($E$3="LKG"),'Marks Entry LKG'!AX113,IF(AND($E$3="UKG"),'Marks Entry UKG'!AX113,""))))</f>
        <v/>
      </c>
      <c r="DO114" s="42" t="str">
        <f>IF(OR(B114=0,B114=""),"",IF(AND($E$3="Nursery"),'Marks Entry Nursery'!AY113,IF(AND($E$3="LKG"),'Marks Entry LKG'!AY113,IF(AND($E$3="UKG"),'Marks Entry UKG'!AY113,""))))</f>
        <v/>
      </c>
      <c r="DP114" s="213" t="str">
        <f t="shared" si="127"/>
        <v/>
      </c>
      <c r="DQ114" s="43"/>
      <c r="DX114" s="44">
        <f>IF(AND($E$3="Nursery"),'Marks Entry Nursery'!I113,IF(AND($E$3="LKG"),'Marks Entry LKG'!I113,IF(AND($E$3="UKG"),'Marks Entry UKG'!I113,"")))</f>
        <v>0</v>
      </c>
    </row>
    <row r="115" spans="1:128" ht="18.95" customHeight="1">
      <c r="A115" s="56">
        <v>108</v>
      </c>
      <c r="B115" s="260" t="str">
        <f>IF(OR(DX115=0,DX115=""),"",IF(AND($E$3="Nursery"),'Marks Entry Nursery'!I114,IF(AND($E$3="LKG"),'Marks Entry LKG'!I114,IF(AND($E$3="UKG"),'Marks Entry UKG'!I114,""))))</f>
        <v/>
      </c>
      <c r="C115" s="57" t="str">
        <f>IF(OR($B115=0,$B115=""),"",IF(AND($E$3="Nursery"),'Marks Entry Nursery'!B114,IF(AND($E$3="LKG"),'Marks Entry LKG'!B114,IF(AND($E$3="UKG"),'Marks Entry UKG'!B114,""))))</f>
        <v/>
      </c>
      <c r="D115" s="57" t="str">
        <f>IF(OR($B115=0,$B115=""),"",IF(AND($E$3="Nursery"),'Marks Entry Nursery'!C114,IF(AND($E$3="LKG"),'Marks Entry LKG'!C114,IF(AND($E$3="UKG"),'Marks Entry UKG'!C114,""))))</f>
        <v/>
      </c>
      <c r="E115" s="401" t="str">
        <f>IF(OR(B115=0,B115=""),"",IF(AND($E$3="Nursery"),'Marks Entry Nursery'!E114,IF(AND($E$3="LKG"),'Marks Entry LKG'!E114,IF(AND($E$3="UKG"),'Marks Entry UKG'!E114,""))))</f>
        <v/>
      </c>
      <c r="F115" s="259" t="str">
        <f>IF(OR(B115=0,B115=""),"",IF(AND($E$3="Nursery"),'Marks Entry Nursery'!D114,IF(AND($E$3="LKG"),'Marks Entry LKG'!D114,IF(AND($E$3="UKG"),'Marks Entry UKG'!D114,""))))</f>
        <v/>
      </c>
      <c r="G115" s="406" t="str">
        <f>IF(OR($B115=0,$B115=""),"",IF(AND($E$3="Nursery"),'Marks Entry Nursery'!F114,IF(AND($E$3="LKG"),'Marks Entry LKG'!F114,IF(AND($E$3="UKG"),'Marks Entry UKG'!F114,""))))</f>
        <v/>
      </c>
      <c r="H115" s="406" t="str">
        <f>IF(OR($B115=0,$B115=""),"",IF(AND($E$3="Nursery"),'Marks Entry Nursery'!G114,IF(AND($E$3="LKG"),'Marks Entry LKG'!G114,IF(AND($E$3="UKG"),'Marks Entry UKG'!G114,""))))</f>
        <v/>
      </c>
      <c r="I115" s="406" t="str">
        <f>IF(OR($B115=0,$B115=""),"",IF(AND($E$3="Nursery"),'Marks Entry Nursery'!H114,IF(AND($E$3="LKG"),'Marks Entry LKG'!H114,IF(AND($E$3="UKG"),'Marks Entry UKG'!H114,""))))</f>
        <v/>
      </c>
      <c r="J115" s="228" t="str">
        <f>IF(OR($B115=0,$B115=""),"",IF(AND($E$3="Nursery"),'Marks Entry Nursery'!J114,IF(AND($E$3="LKG"),'Marks Entry LKG'!J114,IF(AND($E$3="UKG"),'Marks Entry UKG'!J114,""))))</f>
        <v/>
      </c>
      <c r="K115" s="228" t="str">
        <f>IF(OR($B115=0,$B115=""),"",IF(AND($E$3="Nursery"),'Marks Entry Nursery'!K114,IF(AND($E$3="LKG"),'Marks Entry LKG'!K114,IF(AND($E$3="UKG"),'Marks Entry UKG'!K114,""))))</f>
        <v/>
      </c>
      <c r="L115" s="105"/>
      <c r="M115" s="105"/>
      <c r="N115" s="105"/>
      <c r="O115" s="51"/>
      <c r="P115" s="105" t="str">
        <f>IF(OR($B115=0,$B115=""),"",IF(AND($E$3="Nursery"),'Marks Entry Nursery'!O114,IF(AND($E$3="LKG"),'Marks Entry LKG'!O114,IF(AND($E$3="UKG"),'Marks Entry UKG'!O114,""))))</f>
        <v/>
      </c>
      <c r="Q115" s="105" t="str">
        <f>IF(OR($B115=0,$B115=""),"",IF(AND($E$3="Nursery"),'Marks Entry Nursery'!P114,IF(AND($E$3="LKG"),'Marks Entry LKG'!P114,IF(AND($E$3="UKG"),'Marks Entry UKG'!P114,""))))</f>
        <v/>
      </c>
      <c r="R115" s="54" t="str">
        <f t="shared" si="64"/>
        <v/>
      </c>
      <c r="S115" s="51">
        <f t="shared" si="65"/>
        <v>0</v>
      </c>
      <c r="T115" s="105" t="str">
        <f>IF(OR($B115=0,$B115=""),"",IF(AND($E$3="Nursery"),'Marks Entry Nursery'!Q114,IF(AND($E$3="LKG"),'Marks Entry LKG'!Q114,IF(AND($E$3="UKG"),'Marks Entry UKG'!Q114,""))))</f>
        <v/>
      </c>
      <c r="U115" s="105" t="str">
        <f>IF(OR($B115=0,$B115=""),"",IF(AND($E$3="Nursery"),'Marks Entry Nursery'!R114,IF(AND($E$3="LKG"),'Marks Entry LKG'!R114,IF(AND($E$3="UKG"),'Marks Entry UKG'!R114,""))))</f>
        <v/>
      </c>
      <c r="V115" s="55" t="str">
        <f t="shared" si="66"/>
        <v/>
      </c>
      <c r="W115" s="51" t="str">
        <f t="shared" si="67"/>
        <v/>
      </c>
      <c r="X115" s="89">
        <f t="shared" si="68"/>
        <v>0</v>
      </c>
      <c r="Y115" s="89" t="str">
        <f t="shared" si="69"/>
        <v/>
      </c>
      <c r="Z115" s="89" t="str">
        <f t="shared" si="70"/>
        <v/>
      </c>
      <c r="AA115" s="89" t="str">
        <f t="shared" si="71"/>
        <v/>
      </c>
      <c r="AB115" s="89" t="str">
        <f t="shared" si="72"/>
        <v/>
      </c>
      <c r="AC115" s="93" t="str">
        <f t="shared" si="73"/>
        <v/>
      </c>
      <c r="AD115" s="105"/>
      <c r="AE115" s="105"/>
      <c r="AF115" s="105"/>
      <c r="AG115" s="51"/>
      <c r="AH115" s="105" t="str">
        <f>IF(OR($B115=0,$B115=""),"",IF(AND($E$3="Nursery"),'Marks Entry Nursery'!V114,IF(AND($E$3="LKG"),'Marks Entry LKG'!V114,IF(AND($E$3="UKG"),'Marks Entry UKG'!V114,""))))</f>
        <v/>
      </c>
      <c r="AI115" s="105" t="str">
        <f>IF(OR($B115=0,$B115=""),"",IF(AND($E$3="Nursery"),'Marks Entry Nursery'!W114,IF(AND($E$3="LKG"),'Marks Entry LKG'!W114,IF(AND($E$3="UKG"),'Marks Entry UKG'!W114,""))))</f>
        <v/>
      </c>
      <c r="AJ115" s="54" t="str">
        <f t="shared" si="74"/>
        <v/>
      </c>
      <c r="AK115" s="51">
        <f t="shared" si="75"/>
        <v>0</v>
      </c>
      <c r="AL115" s="105" t="str">
        <f>IF(OR($B115=0,$B115=""),"",IF(AND($E$3="Nursery"),'Marks Entry Nursery'!X114,IF(AND($E$3="LKG"),'Marks Entry LKG'!X114,IF(AND($E$3="UKG"),'Marks Entry UKG'!X114,""))))</f>
        <v/>
      </c>
      <c r="AM115" s="105" t="str">
        <f>IF(OR($B115=0,$B115=""),"",IF(AND($E$3="Nursery"),'Marks Entry Nursery'!Y114,IF(AND($E$3="LKG"),'Marks Entry LKG'!Y114,IF(AND($E$3="UKG"),'Marks Entry UKG'!Y114,""))))</f>
        <v/>
      </c>
      <c r="AN115" s="55" t="str">
        <f t="shared" si="76"/>
        <v/>
      </c>
      <c r="AO115" s="51" t="str">
        <f t="shared" si="77"/>
        <v/>
      </c>
      <c r="AP115" s="89">
        <f t="shared" si="78"/>
        <v>0</v>
      </c>
      <c r="AQ115" s="89" t="str">
        <f t="shared" si="79"/>
        <v/>
      </c>
      <c r="AR115" s="89" t="str">
        <f t="shared" si="80"/>
        <v/>
      </c>
      <c r="AS115" s="89" t="str">
        <f t="shared" si="81"/>
        <v/>
      </c>
      <c r="AT115" s="89" t="str">
        <f t="shared" si="82"/>
        <v/>
      </c>
      <c r="AU115" s="93" t="str">
        <f t="shared" si="83"/>
        <v/>
      </c>
      <c r="AV115" s="105"/>
      <c r="AW115" s="105"/>
      <c r="AX115" s="105"/>
      <c r="AY115" s="51"/>
      <c r="AZ115" s="105" t="str">
        <f>IF(OR($B115=0,$B115=""),"",IF(AND($E$3="Nursery"),'Marks Entry Nursery'!AC114,IF(AND($E$3="LKG"),'Marks Entry LKG'!AC114,IF(AND($E$3="UKG"),'Marks Entry UKG'!AC114,""))))</f>
        <v/>
      </c>
      <c r="BA115" s="105" t="str">
        <f>IF(OR($B115=0,$B115=""),"",IF(AND($E$3="Nursery"),'Marks Entry Nursery'!AD114,IF(AND($E$3="LKG"),'Marks Entry LKG'!AD114,IF(AND($E$3="UKG"),'Marks Entry UKG'!AD114,""))))</f>
        <v/>
      </c>
      <c r="BB115" s="54" t="str">
        <f t="shared" si="84"/>
        <v/>
      </c>
      <c r="BC115" s="51">
        <f t="shared" si="85"/>
        <v>0</v>
      </c>
      <c r="BD115" s="105" t="str">
        <f>IF(OR($B115=0,$B115=""),"",IF(AND($E$3="Nursery"),'Marks Entry Nursery'!AE114,IF(AND($E$3="LKG"),'Marks Entry LKG'!AE114,IF(AND($E$3="UKG"),'Marks Entry UKG'!AE114,""))))</f>
        <v/>
      </c>
      <c r="BE115" s="105" t="str">
        <f>IF(OR($B115=0,$B115=""),"",IF(AND($E$3="Nursery"),'Marks Entry Nursery'!AF114,IF(AND($E$3="LKG"),'Marks Entry LKG'!AF114,IF(AND($E$3="UKG"),'Marks Entry UKG'!AF114,""))))</f>
        <v/>
      </c>
      <c r="BF115" s="55" t="str">
        <f t="shared" si="86"/>
        <v/>
      </c>
      <c r="BG115" s="51" t="str">
        <f t="shared" si="87"/>
        <v/>
      </c>
      <c r="BH115" s="89">
        <f t="shared" si="88"/>
        <v>0</v>
      </c>
      <c r="BI115" s="89" t="str">
        <f t="shared" si="89"/>
        <v/>
      </c>
      <c r="BJ115" s="89" t="str">
        <f t="shared" si="90"/>
        <v/>
      </c>
      <c r="BK115" s="89" t="str">
        <f t="shared" si="91"/>
        <v/>
      </c>
      <c r="BL115" s="89" t="str">
        <f t="shared" si="92"/>
        <v/>
      </c>
      <c r="BM115" s="93" t="str">
        <f t="shared" si="93"/>
        <v/>
      </c>
      <c r="BN115" s="105"/>
      <c r="BO115" s="105"/>
      <c r="BP115" s="105"/>
      <c r="BQ115" s="51"/>
      <c r="BR115" s="105" t="str">
        <f>IF(OR($B115=0,$B115=""),"",IF(AND($E$3="Nursery"),'Marks Entry Nursery'!AJ114,IF(AND($E$3="LKG"),'Marks Entry LKG'!AJ114,IF(AND($E$3="UKG"),'Marks Entry UKG'!AJ114,""))))</f>
        <v/>
      </c>
      <c r="BS115" s="105" t="str">
        <f>IF(OR($B115=0,$B115=""),"",IF(AND($E$3="Nursery"),'Marks Entry Nursery'!AK114,IF(AND($E$3="LKG"),'Marks Entry LKG'!AK114,IF(AND($E$3="UKG"),'Marks Entry UKG'!AK114,""))))</f>
        <v/>
      </c>
      <c r="BT115" s="54" t="str">
        <f t="shared" si="94"/>
        <v/>
      </c>
      <c r="BU115" s="51">
        <f t="shared" si="95"/>
        <v>0</v>
      </c>
      <c r="BV115" s="105" t="str">
        <f>IF(OR($B115=0,$B115=""),"",IF(AND($E$3="Nursery"),'Marks Entry Nursery'!AL114,IF(AND($E$3="LKG"),'Marks Entry LKG'!AL114,IF(AND($E$3="UKG"),'Marks Entry UKG'!AL114,""))))</f>
        <v/>
      </c>
      <c r="BW115" s="105" t="str">
        <f>IF(OR($B115=0,$B115=""),"",IF(AND($E$3="Nursery"),'Marks Entry Nursery'!AM114,IF(AND($E$3="LKG"),'Marks Entry LKG'!AM114,IF(AND($E$3="UKG"),'Marks Entry UKG'!AM114,""))))</f>
        <v/>
      </c>
      <c r="BX115" s="55" t="str">
        <f t="shared" si="96"/>
        <v/>
      </c>
      <c r="BY115" s="51" t="str">
        <f t="shared" si="97"/>
        <v/>
      </c>
      <c r="BZ115" s="89">
        <f t="shared" si="98"/>
        <v>0</v>
      </c>
      <c r="CA115" s="89" t="str">
        <f t="shared" si="99"/>
        <v/>
      </c>
      <c r="CB115" s="89" t="str">
        <f t="shared" si="100"/>
        <v/>
      </c>
      <c r="CC115" s="89" t="str">
        <f t="shared" si="101"/>
        <v/>
      </c>
      <c r="CD115" s="89" t="str">
        <f t="shared" si="102"/>
        <v/>
      </c>
      <c r="CE115" s="93" t="str">
        <f t="shared" si="103"/>
        <v/>
      </c>
      <c r="CF115" s="105" t="str">
        <f>IF(OR($B115=0,$B115=""),"",IF(AND($E$3="Nursery"),'Marks Entry Nursery'!AN114,IF(AND($E$3="LKG"),'Marks Entry LKG'!AN114,IF(AND($E$3="UKG"),'Marks Entry UKG'!AN114,""))))</f>
        <v/>
      </c>
      <c r="CG115" s="105" t="str">
        <f>IF(OR($B115=0,$B115=""),"",IF(AND($E$3="Nursery"),'Marks Entry Nursery'!AO114,IF(AND($E$3="LKG"),'Marks Entry LKG'!AO114,IF(AND($E$3="UKG"),'Marks Entry UKG'!AO114,""))))</f>
        <v/>
      </c>
      <c r="CH115" s="106" t="str">
        <f t="shared" si="104"/>
        <v/>
      </c>
      <c r="CI115" s="107">
        <f t="shared" si="105"/>
        <v>0</v>
      </c>
      <c r="CJ115" s="107" t="str">
        <f t="shared" si="106"/>
        <v/>
      </c>
      <c r="CK115" s="107" t="str">
        <f t="shared" si="107"/>
        <v/>
      </c>
      <c r="CL115" s="92" t="str">
        <f t="shared" si="108"/>
        <v/>
      </c>
      <c r="CM115" s="105" t="str">
        <f>IF(OR($B115=0,$B115=""),"",IF(AND($E$3="Nursery"),'Marks Entry Nursery'!AP114,IF(AND($E$3="LKG"),'Marks Entry LKG'!AP114,IF(AND($E$3="UKG"),'Marks Entry UKG'!AP114,""))))</f>
        <v/>
      </c>
      <c r="CN115" s="105" t="str">
        <f>IF(OR($B115=0,$B115=""),"",IF(AND($E$3="Nursery"),'Marks Entry Nursery'!AQ114,IF(AND($E$3="LKG"),'Marks Entry LKG'!AQ114,IF(AND($E$3="UKG"),'Marks Entry UKG'!AQ114,""))))</f>
        <v/>
      </c>
      <c r="CO115" s="106" t="str">
        <f t="shared" si="109"/>
        <v/>
      </c>
      <c r="CP115" s="107">
        <f t="shared" si="110"/>
        <v>0</v>
      </c>
      <c r="CQ115" s="107" t="str">
        <f t="shared" si="111"/>
        <v/>
      </c>
      <c r="CR115" s="107" t="str">
        <f t="shared" si="112"/>
        <v/>
      </c>
      <c r="CS115" s="92" t="str">
        <f t="shared" si="113"/>
        <v/>
      </c>
      <c r="CT115" s="105" t="str">
        <f>IF(OR($B115=0,$B115=""),"",IF(AND($E$3="Nursery"),'Marks Entry Nursery'!AR114,IF(AND($E$3="LKG"),'Marks Entry LKG'!AR114,IF(AND($E$3="UKG"),'Marks Entry UKG'!AR114,""))))</f>
        <v/>
      </c>
      <c r="CU115" s="105" t="str">
        <f>IF(OR($B115=0,$B115=""),"",IF(AND($E$3="Nursery"),'Marks Entry Nursery'!AS114,IF(AND($E$3="LKG"),'Marks Entry LKG'!AS114,IF(AND($E$3="UKG"),'Marks Entry UKG'!AS114,""))))</f>
        <v/>
      </c>
      <c r="CV115" s="106" t="str">
        <f t="shared" si="114"/>
        <v/>
      </c>
      <c r="CW115" s="107">
        <f t="shared" si="115"/>
        <v>0</v>
      </c>
      <c r="CX115" s="107" t="str">
        <f t="shared" si="116"/>
        <v/>
      </c>
      <c r="CY115" s="107" t="str">
        <f t="shared" si="117"/>
        <v/>
      </c>
      <c r="CZ115" s="92" t="str">
        <f t="shared" si="118"/>
        <v/>
      </c>
      <c r="DA115" s="105" t="str">
        <f>IF(OR($B115=0,$B115=""),"",IF(AND($E$3="Nursery"),'Marks Entry Nursery'!AT114,IF(AND($E$3="LKG"),'Marks Entry LKG'!AT114,IF(AND($E$3="UKG"),'Marks Entry UKG'!AT114,""))))</f>
        <v/>
      </c>
      <c r="DB115" s="105" t="str">
        <f>IF(OR($B115=0,$B115=""),"",IF(AND($E$3="Nursery"),'Marks Entry Nursery'!AU114,IF(AND($E$3="LKG"),'Marks Entry LKG'!AU114,IF(AND($E$3="UKG"),'Marks Entry UKG'!AU114,""))))</f>
        <v/>
      </c>
      <c r="DC115" s="356" t="str">
        <f t="shared" si="119"/>
        <v/>
      </c>
      <c r="DD115" s="93" t="str">
        <f t="shared" si="120"/>
        <v/>
      </c>
      <c r="DE115" s="105" t="str">
        <f>IF(OR($B115=0,$B115=""),"",IF(AND($E$3="Nursery"),'Marks Entry Nursery'!AV114,IF(AND($E$3="LKG"),'Marks Entry LKG'!AV114,IF(AND($E$3="UKG"),'Marks Entry UKG'!AV114,""))))</f>
        <v/>
      </c>
      <c r="DF115" s="105" t="str">
        <f>IF(OR($B115=0,$B115=""),"",IF(AND($E$3="Nursery"),'Marks Entry Nursery'!AW114,IF(AND($E$3="LKG"),'Marks Entry LKG'!AW114,IF(AND($E$3="UKG"),'Marks Entry UKG'!AW114,""))))</f>
        <v/>
      </c>
      <c r="DG115" s="356" t="str">
        <f t="shared" si="121"/>
        <v/>
      </c>
      <c r="DH115" s="93" t="str">
        <f t="shared" si="122"/>
        <v/>
      </c>
      <c r="DI115" s="63" t="str">
        <f t="shared" si="123"/>
        <v/>
      </c>
      <c r="DJ115" s="358" t="str">
        <f t="shared" si="124"/>
        <v/>
      </c>
      <c r="DK115" s="67" t="str">
        <f t="shared" si="125"/>
        <v/>
      </c>
      <c r="DL115" s="68" t="str">
        <f t="shared" si="126"/>
        <v/>
      </c>
      <c r="DM115" s="386" t="str">
        <f>IFERROR(IF(B115="NSO","NSO",IF(OR(D115="",G115="",F115="",B115="",DI115=0),"",IF('Master sheet'!$D$14="Hindi","कक्षोंन्नति","Promoted"))),"")</f>
        <v/>
      </c>
      <c r="DN115" s="42" t="str">
        <f>IF(OR(B115=0,B115=""),"",IF(AND($E$3="Nursery"),'Marks Entry Nursery'!AX114,IF(AND($E$3="LKG"),'Marks Entry LKG'!AX114,IF(AND($E$3="UKG"),'Marks Entry UKG'!AX114,""))))</f>
        <v/>
      </c>
      <c r="DO115" s="42" t="str">
        <f>IF(OR(B115=0,B115=""),"",IF(AND($E$3="Nursery"),'Marks Entry Nursery'!AY114,IF(AND($E$3="LKG"),'Marks Entry LKG'!AY114,IF(AND($E$3="UKG"),'Marks Entry UKG'!AY114,""))))</f>
        <v/>
      </c>
      <c r="DP115" s="213" t="str">
        <f t="shared" si="127"/>
        <v/>
      </c>
      <c r="DQ115" s="43"/>
      <c r="DX115" s="44">
        <f>IF(AND($E$3="Nursery"),'Marks Entry Nursery'!I114,IF(AND($E$3="LKG"),'Marks Entry LKG'!I114,IF(AND($E$3="UKG"),'Marks Entry UKG'!I114,"")))</f>
        <v>0</v>
      </c>
    </row>
    <row r="116" spans="1:128" ht="18.95" customHeight="1">
      <c r="A116" s="56">
        <v>109</v>
      </c>
      <c r="B116" s="260" t="str">
        <f>IF(OR(DX116=0,DX116=""),"",IF(AND($E$3="Nursery"),'Marks Entry Nursery'!I115,IF(AND($E$3="LKG"),'Marks Entry LKG'!I115,IF(AND($E$3="UKG"),'Marks Entry UKG'!I115,""))))</f>
        <v/>
      </c>
      <c r="C116" s="57" t="str">
        <f>IF(OR($B116=0,$B116=""),"",IF(AND($E$3="Nursery"),'Marks Entry Nursery'!B115,IF(AND($E$3="LKG"),'Marks Entry LKG'!B115,IF(AND($E$3="UKG"),'Marks Entry UKG'!B115,""))))</f>
        <v/>
      </c>
      <c r="D116" s="57" t="str">
        <f>IF(OR($B116=0,$B116=""),"",IF(AND($E$3="Nursery"),'Marks Entry Nursery'!C115,IF(AND($E$3="LKG"),'Marks Entry LKG'!C115,IF(AND($E$3="UKG"),'Marks Entry UKG'!C115,""))))</f>
        <v/>
      </c>
      <c r="E116" s="401" t="str">
        <f>IF(OR(B116=0,B116=""),"",IF(AND($E$3="Nursery"),'Marks Entry Nursery'!E115,IF(AND($E$3="LKG"),'Marks Entry LKG'!E115,IF(AND($E$3="UKG"),'Marks Entry UKG'!E115,""))))</f>
        <v/>
      </c>
      <c r="F116" s="259" t="str">
        <f>IF(OR(B116=0,B116=""),"",IF(AND($E$3="Nursery"),'Marks Entry Nursery'!D115,IF(AND($E$3="LKG"),'Marks Entry LKG'!D115,IF(AND($E$3="UKG"),'Marks Entry UKG'!D115,""))))</f>
        <v/>
      </c>
      <c r="G116" s="406" t="str">
        <f>IF(OR($B116=0,$B116=""),"",IF(AND($E$3="Nursery"),'Marks Entry Nursery'!F115,IF(AND($E$3="LKG"),'Marks Entry LKG'!F115,IF(AND($E$3="UKG"),'Marks Entry UKG'!F115,""))))</f>
        <v/>
      </c>
      <c r="H116" s="406" t="str">
        <f>IF(OR($B116=0,$B116=""),"",IF(AND($E$3="Nursery"),'Marks Entry Nursery'!G115,IF(AND($E$3="LKG"),'Marks Entry LKG'!G115,IF(AND($E$3="UKG"),'Marks Entry UKG'!G115,""))))</f>
        <v/>
      </c>
      <c r="I116" s="406" t="str">
        <f>IF(OR($B116=0,$B116=""),"",IF(AND($E$3="Nursery"),'Marks Entry Nursery'!H115,IF(AND($E$3="LKG"),'Marks Entry LKG'!H115,IF(AND($E$3="UKG"),'Marks Entry UKG'!H115,""))))</f>
        <v/>
      </c>
      <c r="J116" s="228" t="str">
        <f>IF(OR($B116=0,$B116=""),"",IF(AND($E$3="Nursery"),'Marks Entry Nursery'!J115,IF(AND($E$3="LKG"),'Marks Entry LKG'!J115,IF(AND($E$3="UKG"),'Marks Entry UKG'!J115,""))))</f>
        <v/>
      </c>
      <c r="K116" s="228" t="str">
        <f>IF(OR($B116=0,$B116=""),"",IF(AND($E$3="Nursery"),'Marks Entry Nursery'!K115,IF(AND($E$3="LKG"),'Marks Entry LKG'!K115,IF(AND($E$3="UKG"),'Marks Entry UKG'!K115,""))))</f>
        <v/>
      </c>
      <c r="L116" s="105"/>
      <c r="M116" s="105"/>
      <c r="N116" s="105"/>
      <c r="O116" s="51"/>
      <c r="P116" s="105" t="str">
        <f>IF(OR($B116=0,$B116=""),"",IF(AND($E$3="Nursery"),'Marks Entry Nursery'!O115,IF(AND($E$3="LKG"),'Marks Entry LKG'!O115,IF(AND($E$3="UKG"),'Marks Entry UKG'!O115,""))))</f>
        <v/>
      </c>
      <c r="Q116" s="105" t="str">
        <f>IF(OR($B116=0,$B116=""),"",IF(AND($E$3="Nursery"),'Marks Entry Nursery'!P115,IF(AND($E$3="LKG"),'Marks Entry LKG'!P115,IF(AND($E$3="UKG"),'Marks Entry UKG'!P115,""))))</f>
        <v/>
      </c>
      <c r="R116" s="54" t="str">
        <f t="shared" si="64"/>
        <v/>
      </c>
      <c r="S116" s="51">
        <f t="shared" si="65"/>
        <v>0</v>
      </c>
      <c r="T116" s="105" t="str">
        <f>IF(OR($B116=0,$B116=""),"",IF(AND($E$3="Nursery"),'Marks Entry Nursery'!Q115,IF(AND($E$3="LKG"),'Marks Entry LKG'!Q115,IF(AND($E$3="UKG"),'Marks Entry UKG'!Q115,""))))</f>
        <v/>
      </c>
      <c r="U116" s="105" t="str">
        <f>IF(OR($B116=0,$B116=""),"",IF(AND($E$3="Nursery"),'Marks Entry Nursery'!R115,IF(AND($E$3="LKG"),'Marks Entry LKG'!R115,IF(AND($E$3="UKG"),'Marks Entry UKG'!R115,""))))</f>
        <v/>
      </c>
      <c r="V116" s="55" t="str">
        <f t="shared" si="66"/>
        <v/>
      </c>
      <c r="W116" s="51" t="str">
        <f t="shared" si="67"/>
        <v/>
      </c>
      <c r="X116" s="89">
        <f t="shared" si="68"/>
        <v>0</v>
      </c>
      <c r="Y116" s="89" t="str">
        <f t="shared" si="69"/>
        <v/>
      </c>
      <c r="Z116" s="89" t="str">
        <f t="shared" si="70"/>
        <v/>
      </c>
      <c r="AA116" s="89" t="str">
        <f t="shared" si="71"/>
        <v/>
      </c>
      <c r="AB116" s="89" t="str">
        <f t="shared" si="72"/>
        <v/>
      </c>
      <c r="AC116" s="93" t="str">
        <f t="shared" si="73"/>
        <v/>
      </c>
      <c r="AD116" s="105"/>
      <c r="AE116" s="105"/>
      <c r="AF116" s="105"/>
      <c r="AG116" s="51"/>
      <c r="AH116" s="105" t="str">
        <f>IF(OR($B116=0,$B116=""),"",IF(AND($E$3="Nursery"),'Marks Entry Nursery'!V115,IF(AND($E$3="LKG"),'Marks Entry LKG'!V115,IF(AND($E$3="UKG"),'Marks Entry UKG'!V115,""))))</f>
        <v/>
      </c>
      <c r="AI116" s="105" t="str">
        <f>IF(OR($B116=0,$B116=""),"",IF(AND($E$3="Nursery"),'Marks Entry Nursery'!W115,IF(AND($E$3="LKG"),'Marks Entry LKG'!W115,IF(AND($E$3="UKG"),'Marks Entry UKG'!W115,""))))</f>
        <v/>
      </c>
      <c r="AJ116" s="54" t="str">
        <f t="shared" si="74"/>
        <v/>
      </c>
      <c r="AK116" s="51">
        <f t="shared" si="75"/>
        <v>0</v>
      </c>
      <c r="AL116" s="105" t="str">
        <f>IF(OR($B116=0,$B116=""),"",IF(AND($E$3="Nursery"),'Marks Entry Nursery'!X115,IF(AND($E$3="LKG"),'Marks Entry LKG'!X115,IF(AND($E$3="UKG"),'Marks Entry UKG'!X115,""))))</f>
        <v/>
      </c>
      <c r="AM116" s="105" t="str">
        <f>IF(OR($B116=0,$B116=""),"",IF(AND($E$3="Nursery"),'Marks Entry Nursery'!Y115,IF(AND($E$3="LKG"),'Marks Entry LKG'!Y115,IF(AND($E$3="UKG"),'Marks Entry UKG'!Y115,""))))</f>
        <v/>
      </c>
      <c r="AN116" s="55" t="str">
        <f t="shared" si="76"/>
        <v/>
      </c>
      <c r="AO116" s="51" t="str">
        <f t="shared" si="77"/>
        <v/>
      </c>
      <c r="AP116" s="89">
        <f t="shared" si="78"/>
        <v>0</v>
      </c>
      <c r="AQ116" s="89" t="str">
        <f t="shared" si="79"/>
        <v/>
      </c>
      <c r="AR116" s="89" t="str">
        <f t="shared" si="80"/>
        <v/>
      </c>
      <c r="AS116" s="89" t="str">
        <f t="shared" si="81"/>
        <v/>
      </c>
      <c r="AT116" s="89" t="str">
        <f t="shared" si="82"/>
        <v/>
      </c>
      <c r="AU116" s="93" t="str">
        <f t="shared" si="83"/>
        <v/>
      </c>
      <c r="AV116" s="105"/>
      <c r="AW116" s="105"/>
      <c r="AX116" s="105"/>
      <c r="AY116" s="51"/>
      <c r="AZ116" s="105" t="str">
        <f>IF(OR($B116=0,$B116=""),"",IF(AND($E$3="Nursery"),'Marks Entry Nursery'!AC115,IF(AND($E$3="LKG"),'Marks Entry LKG'!AC115,IF(AND($E$3="UKG"),'Marks Entry UKG'!AC115,""))))</f>
        <v/>
      </c>
      <c r="BA116" s="105" t="str">
        <f>IF(OR($B116=0,$B116=""),"",IF(AND($E$3="Nursery"),'Marks Entry Nursery'!AD115,IF(AND($E$3="LKG"),'Marks Entry LKG'!AD115,IF(AND($E$3="UKG"),'Marks Entry UKG'!AD115,""))))</f>
        <v/>
      </c>
      <c r="BB116" s="54" t="str">
        <f t="shared" si="84"/>
        <v/>
      </c>
      <c r="BC116" s="51">
        <f t="shared" si="85"/>
        <v>0</v>
      </c>
      <c r="BD116" s="105" t="str">
        <f>IF(OR($B116=0,$B116=""),"",IF(AND($E$3="Nursery"),'Marks Entry Nursery'!AE115,IF(AND($E$3="LKG"),'Marks Entry LKG'!AE115,IF(AND($E$3="UKG"),'Marks Entry UKG'!AE115,""))))</f>
        <v/>
      </c>
      <c r="BE116" s="105" t="str">
        <f>IF(OR($B116=0,$B116=""),"",IF(AND($E$3="Nursery"),'Marks Entry Nursery'!AF115,IF(AND($E$3="LKG"),'Marks Entry LKG'!AF115,IF(AND($E$3="UKG"),'Marks Entry UKG'!AF115,""))))</f>
        <v/>
      </c>
      <c r="BF116" s="55" t="str">
        <f t="shared" si="86"/>
        <v/>
      </c>
      <c r="BG116" s="51" t="str">
        <f t="shared" si="87"/>
        <v/>
      </c>
      <c r="BH116" s="89">
        <f t="shared" si="88"/>
        <v>0</v>
      </c>
      <c r="BI116" s="89" t="str">
        <f t="shared" si="89"/>
        <v/>
      </c>
      <c r="BJ116" s="89" t="str">
        <f t="shared" si="90"/>
        <v/>
      </c>
      <c r="BK116" s="89" t="str">
        <f t="shared" si="91"/>
        <v/>
      </c>
      <c r="BL116" s="89" t="str">
        <f t="shared" si="92"/>
        <v/>
      </c>
      <c r="BM116" s="93" t="str">
        <f t="shared" si="93"/>
        <v/>
      </c>
      <c r="BN116" s="105"/>
      <c r="BO116" s="105"/>
      <c r="BP116" s="105"/>
      <c r="BQ116" s="51"/>
      <c r="BR116" s="105" t="str">
        <f>IF(OR($B116=0,$B116=""),"",IF(AND($E$3="Nursery"),'Marks Entry Nursery'!AJ115,IF(AND($E$3="LKG"),'Marks Entry LKG'!AJ115,IF(AND($E$3="UKG"),'Marks Entry UKG'!AJ115,""))))</f>
        <v/>
      </c>
      <c r="BS116" s="105" t="str">
        <f>IF(OR($B116=0,$B116=""),"",IF(AND($E$3="Nursery"),'Marks Entry Nursery'!AK115,IF(AND($E$3="LKG"),'Marks Entry LKG'!AK115,IF(AND($E$3="UKG"),'Marks Entry UKG'!AK115,""))))</f>
        <v/>
      </c>
      <c r="BT116" s="54" t="str">
        <f t="shared" si="94"/>
        <v/>
      </c>
      <c r="BU116" s="51">
        <f t="shared" si="95"/>
        <v>0</v>
      </c>
      <c r="BV116" s="105" t="str">
        <f>IF(OR($B116=0,$B116=""),"",IF(AND($E$3="Nursery"),'Marks Entry Nursery'!AL115,IF(AND($E$3="LKG"),'Marks Entry LKG'!AL115,IF(AND($E$3="UKG"),'Marks Entry UKG'!AL115,""))))</f>
        <v/>
      </c>
      <c r="BW116" s="105" t="str">
        <f>IF(OR($B116=0,$B116=""),"",IF(AND($E$3="Nursery"),'Marks Entry Nursery'!AM115,IF(AND($E$3="LKG"),'Marks Entry LKG'!AM115,IF(AND($E$3="UKG"),'Marks Entry UKG'!AM115,""))))</f>
        <v/>
      </c>
      <c r="BX116" s="55" t="str">
        <f t="shared" si="96"/>
        <v/>
      </c>
      <c r="BY116" s="51" t="str">
        <f t="shared" si="97"/>
        <v/>
      </c>
      <c r="BZ116" s="89">
        <f t="shared" si="98"/>
        <v>0</v>
      </c>
      <c r="CA116" s="89" t="str">
        <f t="shared" si="99"/>
        <v/>
      </c>
      <c r="CB116" s="89" t="str">
        <f t="shared" si="100"/>
        <v/>
      </c>
      <c r="CC116" s="89" t="str">
        <f t="shared" si="101"/>
        <v/>
      </c>
      <c r="CD116" s="89" t="str">
        <f t="shared" si="102"/>
        <v/>
      </c>
      <c r="CE116" s="93" t="str">
        <f t="shared" si="103"/>
        <v/>
      </c>
      <c r="CF116" s="105" t="str">
        <f>IF(OR($B116=0,$B116=""),"",IF(AND($E$3="Nursery"),'Marks Entry Nursery'!AN115,IF(AND($E$3="LKG"),'Marks Entry LKG'!AN115,IF(AND($E$3="UKG"),'Marks Entry UKG'!AN115,""))))</f>
        <v/>
      </c>
      <c r="CG116" s="105" t="str">
        <f>IF(OR($B116=0,$B116=""),"",IF(AND($E$3="Nursery"),'Marks Entry Nursery'!AO115,IF(AND($E$3="LKG"),'Marks Entry LKG'!AO115,IF(AND($E$3="UKG"),'Marks Entry UKG'!AO115,""))))</f>
        <v/>
      </c>
      <c r="CH116" s="106" t="str">
        <f t="shared" si="104"/>
        <v/>
      </c>
      <c r="CI116" s="107">
        <f t="shared" si="105"/>
        <v>0</v>
      </c>
      <c r="CJ116" s="107" t="str">
        <f t="shared" si="106"/>
        <v/>
      </c>
      <c r="CK116" s="107" t="str">
        <f t="shared" si="107"/>
        <v/>
      </c>
      <c r="CL116" s="92" t="str">
        <f t="shared" si="108"/>
        <v/>
      </c>
      <c r="CM116" s="105" t="str">
        <f>IF(OR($B116=0,$B116=""),"",IF(AND($E$3="Nursery"),'Marks Entry Nursery'!AP115,IF(AND($E$3="LKG"),'Marks Entry LKG'!AP115,IF(AND($E$3="UKG"),'Marks Entry UKG'!AP115,""))))</f>
        <v/>
      </c>
      <c r="CN116" s="105" t="str">
        <f>IF(OR($B116=0,$B116=""),"",IF(AND($E$3="Nursery"),'Marks Entry Nursery'!AQ115,IF(AND($E$3="LKG"),'Marks Entry LKG'!AQ115,IF(AND($E$3="UKG"),'Marks Entry UKG'!AQ115,""))))</f>
        <v/>
      </c>
      <c r="CO116" s="106" t="str">
        <f t="shared" si="109"/>
        <v/>
      </c>
      <c r="CP116" s="107">
        <f t="shared" si="110"/>
        <v>0</v>
      </c>
      <c r="CQ116" s="107" t="str">
        <f t="shared" si="111"/>
        <v/>
      </c>
      <c r="CR116" s="107" t="str">
        <f t="shared" si="112"/>
        <v/>
      </c>
      <c r="CS116" s="92" t="str">
        <f t="shared" si="113"/>
        <v/>
      </c>
      <c r="CT116" s="105" t="str">
        <f>IF(OR($B116=0,$B116=""),"",IF(AND($E$3="Nursery"),'Marks Entry Nursery'!AR115,IF(AND($E$3="LKG"),'Marks Entry LKG'!AR115,IF(AND($E$3="UKG"),'Marks Entry UKG'!AR115,""))))</f>
        <v/>
      </c>
      <c r="CU116" s="105" t="str">
        <f>IF(OR($B116=0,$B116=""),"",IF(AND($E$3="Nursery"),'Marks Entry Nursery'!AS115,IF(AND($E$3="LKG"),'Marks Entry LKG'!AS115,IF(AND($E$3="UKG"),'Marks Entry UKG'!AS115,""))))</f>
        <v/>
      </c>
      <c r="CV116" s="106" t="str">
        <f t="shared" si="114"/>
        <v/>
      </c>
      <c r="CW116" s="107">
        <f t="shared" si="115"/>
        <v>0</v>
      </c>
      <c r="CX116" s="107" t="str">
        <f t="shared" si="116"/>
        <v/>
      </c>
      <c r="CY116" s="107" t="str">
        <f t="shared" si="117"/>
        <v/>
      </c>
      <c r="CZ116" s="92" t="str">
        <f t="shared" si="118"/>
        <v/>
      </c>
      <c r="DA116" s="105" t="str">
        <f>IF(OR($B116=0,$B116=""),"",IF(AND($E$3="Nursery"),'Marks Entry Nursery'!AT115,IF(AND($E$3="LKG"),'Marks Entry LKG'!AT115,IF(AND($E$3="UKG"),'Marks Entry UKG'!AT115,""))))</f>
        <v/>
      </c>
      <c r="DB116" s="105" t="str">
        <f>IF(OR($B116=0,$B116=""),"",IF(AND($E$3="Nursery"),'Marks Entry Nursery'!AU115,IF(AND($E$3="LKG"),'Marks Entry LKG'!AU115,IF(AND($E$3="UKG"),'Marks Entry UKG'!AU115,""))))</f>
        <v/>
      </c>
      <c r="DC116" s="356" t="str">
        <f t="shared" si="119"/>
        <v/>
      </c>
      <c r="DD116" s="93" t="str">
        <f t="shared" si="120"/>
        <v/>
      </c>
      <c r="DE116" s="105" t="str">
        <f>IF(OR($B116=0,$B116=""),"",IF(AND($E$3="Nursery"),'Marks Entry Nursery'!AV115,IF(AND($E$3="LKG"),'Marks Entry LKG'!AV115,IF(AND($E$3="UKG"),'Marks Entry UKG'!AV115,""))))</f>
        <v/>
      </c>
      <c r="DF116" s="105" t="str">
        <f>IF(OR($B116=0,$B116=""),"",IF(AND($E$3="Nursery"),'Marks Entry Nursery'!AW115,IF(AND($E$3="LKG"),'Marks Entry LKG'!AW115,IF(AND($E$3="UKG"),'Marks Entry UKG'!AW115,""))))</f>
        <v/>
      </c>
      <c r="DG116" s="356" t="str">
        <f t="shared" si="121"/>
        <v/>
      </c>
      <c r="DH116" s="93" t="str">
        <f t="shared" si="122"/>
        <v/>
      </c>
      <c r="DI116" s="63" t="str">
        <f t="shared" si="123"/>
        <v/>
      </c>
      <c r="DJ116" s="358" t="str">
        <f t="shared" si="124"/>
        <v/>
      </c>
      <c r="DK116" s="67" t="str">
        <f t="shared" si="125"/>
        <v/>
      </c>
      <c r="DL116" s="68" t="str">
        <f t="shared" si="126"/>
        <v/>
      </c>
      <c r="DM116" s="386" t="str">
        <f>IFERROR(IF(B116="NSO","NSO",IF(OR(D116="",G116="",F116="",B116="",DI116=0),"",IF('Master sheet'!$D$14="Hindi","कक्षोंन्नति","Promoted"))),"")</f>
        <v/>
      </c>
      <c r="DN116" s="42" t="str">
        <f>IF(OR(B116=0,B116=""),"",IF(AND($E$3="Nursery"),'Marks Entry Nursery'!AX115,IF(AND($E$3="LKG"),'Marks Entry LKG'!AX115,IF(AND($E$3="UKG"),'Marks Entry UKG'!AX115,""))))</f>
        <v/>
      </c>
      <c r="DO116" s="42" t="str">
        <f>IF(OR(B116=0,B116=""),"",IF(AND($E$3="Nursery"),'Marks Entry Nursery'!AY115,IF(AND($E$3="LKG"),'Marks Entry LKG'!AY115,IF(AND($E$3="UKG"),'Marks Entry UKG'!AY115,""))))</f>
        <v/>
      </c>
      <c r="DP116" s="213" t="str">
        <f t="shared" si="127"/>
        <v/>
      </c>
      <c r="DQ116" s="43"/>
      <c r="DX116" s="44">
        <f>IF(AND($E$3="Nursery"),'Marks Entry Nursery'!I115,IF(AND($E$3="LKG"),'Marks Entry LKG'!I115,IF(AND($E$3="UKG"),'Marks Entry UKG'!I115,"")))</f>
        <v>0</v>
      </c>
    </row>
    <row r="117" spans="1:128" ht="18.95" customHeight="1">
      <c r="A117" s="56">
        <v>110</v>
      </c>
      <c r="B117" s="260" t="str">
        <f>IF(OR(DX117=0,DX117=""),"",IF(AND($E$3="Nursery"),'Marks Entry Nursery'!I116,IF(AND($E$3="LKG"),'Marks Entry LKG'!I116,IF(AND($E$3="UKG"),'Marks Entry UKG'!I116,""))))</f>
        <v/>
      </c>
      <c r="C117" s="57" t="str">
        <f>IF(OR($B117=0,$B117=""),"",IF(AND($E$3="Nursery"),'Marks Entry Nursery'!B116,IF(AND($E$3="LKG"),'Marks Entry LKG'!B116,IF(AND($E$3="UKG"),'Marks Entry UKG'!B116,""))))</f>
        <v/>
      </c>
      <c r="D117" s="57" t="str">
        <f>IF(OR($B117=0,$B117=""),"",IF(AND($E$3="Nursery"),'Marks Entry Nursery'!C116,IF(AND($E$3="LKG"),'Marks Entry LKG'!C116,IF(AND($E$3="UKG"),'Marks Entry UKG'!C116,""))))</f>
        <v/>
      </c>
      <c r="E117" s="401" t="str">
        <f>IF(OR(B117=0,B117=""),"",IF(AND($E$3="Nursery"),'Marks Entry Nursery'!E116,IF(AND($E$3="LKG"),'Marks Entry LKG'!E116,IF(AND($E$3="UKG"),'Marks Entry UKG'!E116,""))))</f>
        <v/>
      </c>
      <c r="F117" s="259" t="str">
        <f>IF(OR(B117=0,B117=""),"",IF(AND($E$3="Nursery"),'Marks Entry Nursery'!D116,IF(AND($E$3="LKG"),'Marks Entry LKG'!D116,IF(AND($E$3="UKG"),'Marks Entry UKG'!D116,""))))</f>
        <v/>
      </c>
      <c r="G117" s="406" t="str">
        <f>IF(OR($B117=0,$B117=""),"",IF(AND($E$3="Nursery"),'Marks Entry Nursery'!F116,IF(AND($E$3="LKG"),'Marks Entry LKG'!F116,IF(AND($E$3="UKG"),'Marks Entry UKG'!F116,""))))</f>
        <v/>
      </c>
      <c r="H117" s="406" t="str">
        <f>IF(OR($B117=0,$B117=""),"",IF(AND($E$3="Nursery"),'Marks Entry Nursery'!G116,IF(AND($E$3="LKG"),'Marks Entry LKG'!G116,IF(AND($E$3="UKG"),'Marks Entry UKG'!G116,""))))</f>
        <v/>
      </c>
      <c r="I117" s="406" t="str">
        <f>IF(OR($B117=0,$B117=""),"",IF(AND($E$3="Nursery"),'Marks Entry Nursery'!H116,IF(AND($E$3="LKG"),'Marks Entry LKG'!H116,IF(AND($E$3="UKG"),'Marks Entry UKG'!H116,""))))</f>
        <v/>
      </c>
      <c r="J117" s="228" t="str">
        <f>IF(OR($B117=0,$B117=""),"",IF(AND($E$3="Nursery"),'Marks Entry Nursery'!J116,IF(AND($E$3="LKG"),'Marks Entry LKG'!J116,IF(AND($E$3="UKG"),'Marks Entry UKG'!J116,""))))</f>
        <v/>
      </c>
      <c r="K117" s="228" t="str">
        <f>IF(OR($B117=0,$B117=""),"",IF(AND($E$3="Nursery"),'Marks Entry Nursery'!K116,IF(AND($E$3="LKG"),'Marks Entry LKG'!K116,IF(AND($E$3="UKG"),'Marks Entry UKG'!K116,""))))</f>
        <v/>
      </c>
      <c r="L117" s="105"/>
      <c r="M117" s="105"/>
      <c r="N117" s="105"/>
      <c r="O117" s="51"/>
      <c r="P117" s="105" t="str">
        <f>IF(OR($B117=0,$B117=""),"",IF(AND($E$3="Nursery"),'Marks Entry Nursery'!O116,IF(AND($E$3="LKG"),'Marks Entry LKG'!O116,IF(AND($E$3="UKG"),'Marks Entry UKG'!O116,""))))</f>
        <v/>
      </c>
      <c r="Q117" s="105" t="str">
        <f>IF(OR($B117=0,$B117=""),"",IF(AND($E$3="Nursery"),'Marks Entry Nursery'!P116,IF(AND($E$3="LKG"),'Marks Entry LKG'!P116,IF(AND($E$3="UKG"),'Marks Entry UKG'!P116,""))))</f>
        <v/>
      </c>
      <c r="R117" s="54" t="str">
        <f t="shared" si="64"/>
        <v/>
      </c>
      <c r="S117" s="51">
        <f t="shared" si="65"/>
        <v>0</v>
      </c>
      <c r="T117" s="105" t="str">
        <f>IF(OR($B117=0,$B117=""),"",IF(AND($E$3="Nursery"),'Marks Entry Nursery'!Q116,IF(AND($E$3="LKG"),'Marks Entry LKG'!Q116,IF(AND($E$3="UKG"),'Marks Entry UKG'!Q116,""))))</f>
        <v/>
      </c>
      <c r="U117" s="105" t="str">
        <f>IF(OR($B117=0,$B117=""),"",IF(AND($E$3="Nursery"),'Marks Entry Nursery'!R116,IF(AND($E$3="LKG"),'Marks Entry LKG'!R116,IF(AND($E$3="UKG"),'Marks Entry UKG'!R116,""))))</f>
        <v/>
      </c>
      <c r="V117" s="55" t="str">
        <f t="shared" si="66"/>
        <v/>
      </c>
      <c r="W117" s="51" t="str">
        <f t="shared" si="67"/>
        <v/>
      </c>
      <c r="X117" s="89">
        <f t="shared" si="68"/>
        <v>0</v>
      </c>
      <c r="Y117" s="89" t="str">
        <f t="shared" si="69"/>
        <v/>
      </c>
      <c r="Z117" s="89" t="str">
        <f t="shared" si="70"/>
        <v/>
      </c>
      <c r="AA117" s="89" t="str">
        <f t="shared" si="71"/>
        <v/>
      </c>
      <c r="AB117" s="89" t="str">
        <f t="shared" si="72"/>
        <v/>
      </c>
      <c r="AC117" s="93" t="str">
        <f t="shared" si="73"/>
        <v/>
      </c>
      <c r="AD117" s="105"/>
      <c r="AE117" s="105"/>
      <c r="AF117" s="105"/>
      <c r="AG117" s="51"/>
      <c r="AH117" s="105" t="str">
        <f>IF(OR($B117=0,$B117=""),"",IF(AND($E$3="Nursery"),'Marks Entry Nursery'!V116,IF(AND($E$3="LKG"),'Marks Entry LKG'!V116,IF(AND($E$3="UKG"),'Marks Entry UKG'!V116,""))))</f>
        <v/>
      </c>
      <c r="AI117" s="105" t="str">
        <f>IF(OR($B117=0,$B117=""),"",IF(AND($E$3="Nursery"),'Marks Entry Nursery'!W116,IF(AND($E$3="LKG"),'Marks Entry LKG'!W116,IF(AND($E$3="UKG"),'Marks Entry UKG'!W116,""))))</f>
        <v/>
      </c>
      <c r="AJ117" s="54" t="str">
        <f t="shared" si="74"/>
        <v/>
      </c>
      <c r="AK117" s="51">
        <f t="shared" si="75"/>
        <v>0</v>
      </c>
      <c r="AL117" s="105" t="str">
        <f>IF(OR($B117=0,$B117=""),"",IF(AND($E$3="Nursery"),'Marks Entry Nursery'!X116,IF(AND($E$3="LKG"),'Marks Entry LKG'!X116,IF(AND($E$3="UKG"),'Marks Entry UKG'!X116,""))))</f>
        <v/>
      </c>
      <c r="AM117" s="105" t="str">
        <f>IF(OR($B117=0,$B117=""),"",IF(AND($E$3="Nursery"),'Marks Entry Nursery'!Y116,IF(AND($E$3="LKG"),'Marks Entry LKG'!Y116,IF(AND($E$3="UKG"),'Marks Entry UKG'!Y116,""))))</f>
        <v/>
      </c>
      <c r="AN117" s="55" t="str">
        <f t="shared" si="76"/>
        <v/>
      </c>
      <c r="AO117" s="51" t="str">
        <f t="shared" si="77"/>
        <v/>
      </c>
      <c r="AP117" s="89">
        <f t="shared" si="78"/>
        <v>0</v>
      </c>
      <c r="AQ117" s="89" t="str">
        <f t="shared" si="79"/>
        <v/>
      </c>
      <c r="AR117" s="89" t="str">
        <f t="shared" si="80"/>
        <v/>
      </c>
      <c r="AS117" s="89" t="str">
        <f t="shared" si="81"/>
        <v/>
      </c>
      <c r="AT117" s="89" t="str">
        <f t="shared" si="82"/>
        <v/>
      </c>
      <c r="AU117" s="93" t="str">
        <f t="shared" si="83"/>
        <v/>
      </c>
      <c r="AV117" s="105"/>
      <c r="AW117" s="105"/>
      <c r="AX117" s="105"/>
      <c r="AY117" s="51"/>
      <c r="AZ117" s="105" t="str">
        <f>IF(OR($B117=0,$B117=""),"",IF(AND($E$3="Nursery"),'Marks Entry Nursery'!AC116,IF(AND($E$3="LKG"),'Marks Entry LKG'!AC116,IF(AND($E$3="UKG"),'Marks Entry UKG'!AC116,""))))</f>
        <v/>
      </c>
      <c r="BA117" s="105" t="str">
        <f>IF(OR($B117=0,$B117=""),"",IF(AND($E$3="Nursery"),'Marks Entry Nursery'!AD116,IF(AND($E$3="LKG"),'Marks Entry LKG'!AD116,IF(AND($E$3="UKG"),'Marks Entry UKG'!AD116,""))))</f>
        <v/>
      </c>
      <c r="BB117" s="54" t="str">
        <f t="shared" si="84"/>
        <v/>
      </c>
      <c r="BC117" s="51">
        <f t="shared" si="85"/>
        <v>0</v>
      </c>
      <c r="BD117" s="105" t="str">
        <f>IF(OR($B117=0,$B117=""),"",IF(AND($E$3="Nursery"),'Marks Entry Nursery'!AE116,IF(AND($E$3="LKG"),'Marks Entry LKG'!AE116,IF(AND($E$3="UKG"),'Marks Entry UKG'!AE116,""))))</f>
        <v/>
      </c>
      <c r="BE117" s="105" t="str">
        <f>IF(OR($B117=0,$B117=""),"",IF(AND($E$3="Nursery"),'Marks Entry Nursery'!AF116,IF(AND($E$3="LKG"),'Marks Entry LKG'!AF116,IF(AND($E$3="UKG"),'Marks Entry UKG'!AF116,""))))</f>
        <v/>
      </c>
      <c r="BF117" s="55" t="str">
        <f t="shared" si="86"/>
        <v/>
      </c>
      <c r="BG117" s="51" t="str">
        <f t="shared" si="87"/>
        <v/>
      </c>
      <c r="BH117" s="89">
        <f t="shared" si="88"/>
        <v>0</v>
      </c>
      <c r="BI117" s="89" t="str">
        <f t="shared" si="89"/>
        <v/>
      </c>
      <c r="BJ117" s="89" t="str">
        <f t="shared" si="90"/>
        <v/>
      </c>
      <c r="BK117" s="89" t="str">
        <f t="shared" si="91"/>
        <v/>
      </c>
      <c r="BL117" s="89" t="str">
        <f t="shared" si="92"/>
        <v/>
      </c>
      <c r="BM117" s="93" t="str">
        <f t="shared" si="93"/>
        <v/>
      </c>
      <c r="BN117" s="105"/>
      <c r="BO117" s="105"/>
      <c r="BP117" s="105"/>
      <c r="BQ117" s="51"/>
      <c r="BR117" s="105" t="str">
        <f>IF(OR($B117=0,$B117=""),"",IF(AND($E$3="Nursery"),'Marks Entry Nursery'!AJ116,IF(AND($E$3="LKG"),'Marks Entry LKG'!AJ116,IF(AND($E$3="UKG"),'Marks Entry UKG'!AJ116,""))))</f>
        <v/>
      </c>
      <c r="BS117" s="105" t="str">
        <f>IF(OR($B117=0,$B117=""),"",IF(AND($E$3="Nursery"),'Marks Entry Nursery'!AK116,IF(AND($E$3="LKG"),'Marks Entry LKG'!AK116,IF(AND($E$3="UKG"),'Marks Entry UKG'!AK116,""))))</f>
        <v/>
      </c>
      <c r="BT117" s="54" t="str">
        <f t="shared" si="94"/>
        <v/>
      </c>
      <c r="BU117" s="51">
        <f t="shared" si="95"/>
        <v>0</v>
      </c>
      <c r="BV117" s="105" t="str">
        <f>IF(OR($B117=0,$B117=""),"",IF(AND($E$3="Nursery"),'Marks Entry Nursery'!AL116,IF(AND($E$3="LKG"),'Marks Entry LKG'!AL116,IF(AND($E$3="UKG"),'Marks Entry UKG'!AL116,""))))</f>
        <v/>
      </c>
      <c r="BW117" s="105" t="str">
        <f>IF(OR($B117=0,$B117=""),"",IF(AND($E$3="Nursery"),'Marks Entry Nursery'!AM116,IF(AND($E$3="LKG"),'Marks Entry LKG'!AM116,IF(AND($E$3="UKG"),'Marks Entry UKG'!AM116,""))))</f>
        <v/>
      </c>
      <c r="BX117" s="55" t="str">
        <f t="shared" si="96"/>
        <v/>
      </c>
      <c r="BY117" s="51" t="str">
        <f t="shared" si="97"/>
        <v/>
      </c>
      <c r="BZ117" s="89">
        <f t="shared" si="98"/>
        <v>0</v>
      </c>
      <c r="CA117" s="89" t="str">
        <f t="shared" si="99"/>
        <v/>
      </c>
      <c r="CB117" s="89" t="str">
        <f t="shared" si="100"/>
        <v/>
      </c>
      <c r="CC117" s="89" t="str">
        <f t="shared" si="101"/>
        <v/>
      </c>
      <c r="CD117" s="89" t="str">
        <f t="shared" si="102"/>
        <v/>
      </c>
      <c r="CE117" s="93" t="str">
        <f t="shared" si="103"/>
        <v/>
      </c>
      <c r="CF117" s="105" t="str">
        <f>IF(OR($B117=0,$B117=""),"",IF(AND($E$3="Nursery"),'Marks Entry Nursery'!AN116,IF(AND($E$3="LKG"),'Marks Entry LKG'!AN116,IF(AND($E$3="UKG"),'Marks Entry UKG'!AN116,""))))</f>
        <v/>
      </c>
      <c r="CG117" s="105" t="str">
        <f>IF(OR($B117=0,$B117=""),"",IF(AND($E$3="Nursery"),'Marks Entry Nursery'!AO116,IF(AND($E$3="LKG"),'Marks Entry LKG'!AO116,IF(AND($E$3="UKG"),'Marks Entry UKG'!AO116,""))))</f>
        <v/>
      </c>
      <c r="CH117" s="106" t="str">
        <f t="shared" si="104"/>
        <v/>
      </c>
      <c r="CI117" s="107">
        <f t="shared" si="105"/>
        <v>0</v>
      </c>
      <c r="CJ117" s="107" t="str">
        <f t="shared" si="106"/>
        <v/>
      </c>
      <c r="CK117" s="107" t="str">
        <f t="shared" si="107"/>
        <v/>
      </c>
      <c r="CL117" s="92" t="str">
        <f t="shared" si="108"/>
        <v/>
      </c>
      <c r="CM117" s="105" t="str">
        <f>IF(OR($B117=0,$B117=""),"",IF(AND($E$3="Nursery"),'Marks Entry Nursery'!AP116,IF(AND($E$3="LKG"),'Marks Entry LKG'!AP116,IF(AND($E$3="UKG"),'Marks Entry UKG'!AP116,""))))</f>
        <v/>
      </c>
      <c r="CN117" s="105" t="str">
        <f>IF(OR($B117=0,$B117=""),"",IF(AND($E$3="Nursery"),'Marks Entry Nursery'!AQ116,IF(AND($E$3="LKG"),'Marks Entry LKG'!AQ116,IF(AND($E$3="UKG"),'Marks Entry UKG'!AQ116,""))))</f>
        <v/>
      </c>
      <c r="CO117" s="106" t="str">
        <f t="shared" si="109"/>
        <v/>
      </c>
      <c r="CP117" s="107">
        <f t="shared" si="110"/>
        <v>0</v>
      </c>
      <c r="CQ117" s="107" t="str">
        <f t="shared" si="111"/>
        <v/>
      </c>
      <c r="CR117" s="107" t="str">
        <f t="shared" si="112"/>
        <v/>
      </c>
      <c r="CS117" s="92" t="str">
        <f t="shared" si="113"/>
        <v/>
      </c>
      <c r="CT117" s="105" t="str">
        <f>IF(OR($B117=0,$B117=""),"",IF(AND($E$3="Nursery"),'Marks Entry Nursery'!AR116,IF(AND($E$3="LKG"),'Marks Entry LKG'!AR116,IF(AND($E$3="UKG"),'Marks Entry UKG'!AR116,""))))</f>
        <v/>
      </c>
      <c r="CU117" s="105" t="str">
        <f>IF(OR($B117=0,$B117=""),"",IF(AND($E$3="Nursery"),'Marks Entry Nursery'!AS116,IF(AND($E$3="LKG"),'Marks Entry LKG'!AS116,IF(AND($E$3="UKG"),'Marks Entry UKG'!AS116,""))))</f>
        <v/>
      </c>
      <c r="CV117" s="106" t="str">
        <f t="shared" si="114"/>
        <v/>
      </c>
      <c r="CW117" s="107">
        <f t="shared" si="115"/>
        <v>0</v>
      </c>
      <c r="CX117" s="107" t="str">
        <f t="shared" si="116"/>
        <v/>
      </c>
      <c r="CY117" s="107" t="str">
        <f t="shared" si="117"/>
        <v/>
      </c>
      <c r="CZ117" s="92" t="str">
        <f t="shared" si="118"/>
        <v/>
      </c>
      <c r="DA117" s="105" t="str">
        <f>IF(OR($B117=0,$B117=""),"",IF(AND($E$3="Nursery"),'Marks Entry Nursery'!AT116,IF(AND($E$3="LKG"),'Marks Entry LKG'!AT116,IF(AND($E$3="UKG"),'Marks Entry UKG'!AT116,""))))</f>
        <v/>
      </c>
      <c r="DB117" s="105" t="str">
        <f>IF(OR($B117=0,$B117=""),"",IF(AND($E$3="Nursery"),'Marks Entry Nursery'!AU116,IF(AND($E$3="LKG"),'Marks Entry LKG'!AU116,IF(AND($E$3="UKG"),'Marks Entry UKG'!AU116,""))))</f>
        <v/>
      </c>
      <c r="DC117" s="356" t="str">
        <f t="shared" si="119"/>
        <v/>
      </c>
      <c r="DD117" s="93" t="str">
        <f t="shared" si="120"/>
        <v/>
      </c>
      <c r="DE117" s="105" t="str">
        <f>IF(OR($B117=0,$B117=""),"",IF(AND($E$3="Nursery"),'Marks Entry Nursery'!AV116,IF(AND($E$3="LKG"),'Marks Entry LKG'!AV116,IF(AND($E$3="UKG"),'Marks Entry UKG'!AV116,""))))</f>
        <v/>
      </c>
      <c r="DF117" s="105" t="str">
        <f>IF(OR($B117=0,$B117=""),"",IF(AND($E$3="Nursery"),'Marks Entry Nursery'!AW116,IF(AND($E$3="LKG"),'Marks Entry LKG'!AW116,IF(AND($E$3="UKG"),'Marks Entry UKG'!AW116,""))))</f>
        <v/>
      </c>
      <c r="DG117" s="356" t="str">
        <f t="shared" si="121"/>
        <v/>
      </c>
      <c r="DH117" s="93" t="str">
        <f t="shared" si="122"/>
        <v/>
      </c>
      <c r="DI117" s="63" t="str">
        <f t="shared" si="123"/>
        <v/>
      </c>
      <c r="DJ117" s="358" t="str">
        <f t="shared" si="124"/>
        <v/>
      </c>
      <c r="DK117" s="67" t="str">
        <f t="shared" si="125"/>
        <v/>
      </c>
      <c r="DL117" s="68" t="str">
        <f t="shared" si="126"/>
        <v/>
      </c>
      <c r="DM117" s="386" t="str">
        <f>IFERROR(IF(B117="NSO","NSO",IF(OR(D117="",G117="",F117="",B117="",DI117=0),"",IF('Master sheet'!$D$14="Hindi","कक्षोंन्नति","Promoted"))),"")</f>
        <v/>
      </c>
      <c r="DN117" s="42" t="str">
        <f>IF(OR(B117=0,B117=""),"",IF(AND($E$3="Nursery"),'Marks Entry Nursery'!AX116,IF(AND($E$3="LKG"),'Marks Entry LKG'!AX116,IF(AND($E$3="UKG"),'Marks Entry UKG'!AX116,""))))</f>
        <v/>
      </c>
      <c r="DO117" s="42" t="str">
        <f>IF(OR(B117=0,B117=""),"",IF(AND($E$3="Nursery"),'Marks Entry Nursery'!AY116,IF(AND($E$3="LKG"),'Marks Entry LKG'!AY116,IF(AND($E$3="UKG"),'Marks Entry UKG'!AY116,""))))</f>
        <v/>
      </c>
      <c r="DP117" s="213" t="str">
        <f t="shared" si="127"/>
        <v/>
      </c>
      <c r="DQ117" s="43"/>
      <c r="DX117" s="44">
        <f>IF(AND($E$3="Nursery"),'Marks Entry Nursery'!I116,IF(AND($E$3="LKG"),'Marks Entry LKG'!I116,IF(AND($E$3="UKG"),'Marks Entry UKG'!I116,"")))</f>
        <v>0</v>
      </c>
    </row>
    <row r="118" spans="1:128" ht="18.95" customHeight="1">
      <c r="A118" s="56">
        <v>111</v>
      </c>
      <c r="B118" s="260" t="str">
        <f>IF(OR(DX118=0,DX118=""),"",IF(AND($E$3="Nursery"),'Marks Entry Nursery'!I117,IF(AND($E$3="LKG"),'Marks Entry LKG'!I117,IF(AND($E$3="UKG"),'Marks Entry UKG'!I117,""))))</f>
        <v/>
      </c>
      <c r="C118" s="57" t="str">
        <f>IF(OR($B118=0,$B118=""),"",IF(AND($E$3="Nursery"),'Marks Entry Nursery'!B117,IF(AND($E$3="LKG"),'Marks Entry LKG'!B117,IF(AND($E$3="UKG"),'Marks Entry UKG'!B117,""))))</f>
        <v/>
      </c>
      <c r="D118" s="57" t="str">
        <f>IF(OR($B118=0,$B118=""),"",IF(AND($E$3="Nursery"),'Marks Entry Nursery'!C117,IF(AND($E$3="LKG"),'Marks Entry LKG'!C117,IF(AND($E$3="UKG"),'Marks Entry UKG'!C117,""))))</f>
        <v/>
      </c>
      <c r="E118" s="401" t="str">
        <f>IF(OR(B118=0,B118=""),"",IF(AND($E$3="Nursery"),'Marks Entry Nursery'!E117,IF(AND($E$3="LKG"),'Marks Entry LKG'!E117,IF(AND($E$3="UKG"),'Marks Entry UKG'!E117,""))))</f>
        <v/>
      </c>
      <c r="F118" s="259" t="str">
        <f>IF(OR(B118=0,B118=""),"",IF(AND($E$3="Nursery"),'Marks Entry Nursery'!D117,IF(AND($E$3="LKG"),'Marks Entry LKG'!D117,IF(AND($E$3="UKG"),'Marks Entry UKG'!D117,""))))</f>
        <v/>
      </c>
      <c r="G118" s="406" t="str">
        <f>IF(OR($B118=0,$B118=""),"",IF(AND($E$3="Nursery"),'Marks Entry Nursery'!F117,IF(AND($E$3="LKG"),'Marks Entry LKG'!F117,IF(AND($E$3="UKG"),'Marks Entry UKG'!F117,""))))</f>
        <v/>
      </c>
      <c r="H118" s="406" t="str">
        <f>IF(OR($B118=0,$B118=""),"",IF(AND($E$3="Nursery"),'Marks Entry Nursery'!G117,IF(AND($E$3="LKG"),'Marks Entry LKG'!G117,IF(AND($E$3="UKG"),'Marks Entry UKG'!G117,""))))</f>
        <v/>
      </c>
      <c r="I118" s="406" t="str">
        <f>IF(OR($B118=0,$B118=""),"",IF(AND($E$3="Nursery"),'Marks Entry Nursery'!H117,IF(AND($E$3="LKG"),'Marks Entry LKG'!H117,IF(AND($E$3="UKG"),'Marks Entry UKG'!H117,""))))</f>
        <v/>
      </c>
      <c r="J118" s="228" t="str">
        <f>IF(OR($B118=0,$B118=""),"",IF(AND($E$3="Nursery"),'Marks Entry Nursery'!J117,IF(AND($E$3="LKG"),'Marks Entry LKG'!J117,IF(AND($E$3="UKG"),'Marks Entry UKG'!J117,""))))</f>
        <v/>
      </c>
      <c r="K118" s="228" t="str">
        <f>IF(OR($B118=0,$B118=""),"",IF(AND($E$3="Nursery"),'Marks Entry Nursery'!K117,IF(AND($E$3="LKG"),'Marks Entry LKG'!K117,IF(AND($E$3="UKG"),'Marks Entry UKG'!K117,""))))</f>
        <v/>
      </c>
      <c r="L118" s="105"/>
      <c r="M118" s="105"/>
      <c r="N118" s="105"/>
      <c r="O118" s="51"/>
      <c r="P118" s="105" t="str">
        <f>IF(OR($B118=0,$B118=""),"",IF(AND($E$3="Nursery"),'Marks Entry Nursery'!O117,IF(AND($E$3="LKG"),'Marks Entry LKG'!O117,IF(AND($E$3="UKG"),'Marks Entry UKG'!O117,""))))</f>
        <v/>
      </c>
      <c r="Q118" s="105" t="str">
        <f>IF(OR($B118=0,$B118=""),"",IF(AND($E$3="Nursery"),'Marks Entry Nursery'!P117,IF(AND($E$3="LKG"),'Marks Entry LKG'!P117,IF(AND($E$3="UKG"),'Marks Entry UKG'!P117,""))))</f>
        <v/>
      </c>
      <c r="R118" s="54" t="str">
        <f t="shared" si="64"/>
        <v/>
      </c>
      <c r="S118" s="51">
        <f t="shared" si="65"/>
        <v>0</v>
      </c>
      <c r="T118" s="105" t="str">
        <f>IF(OR($B118=0,$B118=""),"",IF(AND($E$3="Nursery"),'Marks Entry Nursery'!Q117,IF(AND($E$3="LKG"),'Marks Entry LKG'!Q117,IF(AND($E$3="UKG"),'Marks Entry UKG'!Q117,""))))</f>
        <v/>
      </c>
      <c r="U118" s="105" t="str">
        <f>IF(OR($B118=0,$B118=""),"",IF(AND($E$3="Nursery"),'Marks Entry Nursery'!R117,IF(AND($E$3="LKG"),'Marks Entry LKG'!R117,IF(AND($E$3="UKG"),'Marks Entry UKG'!R117,""))))</f>
        <v/>
      </c>
      <c r="V118" s="55" t="str">
        <f t="shared" si="66"/>
        <v/>
      </c>
      <c r="W118" s="51" t="str">
        <f t="shared" si="67"/>
        <v/>
      </c>
      <c r="X118" s="89">
        <f t="shared" si="68"/>
        <v>0</v>
      </c>
      <c r="Y118" s="89" t="str">
        <f t="shared" si="69"/>
        <v/>
      </c>
      <c r="Z118" s="89" t="str">
        <f t="shared" si="70"/>
        <v/>
      </c>
      <c r="AA118" s="89" t="str">
        <f t="shared" si="71"/>
        <v/>
      </c>
      <c r="AB118" s="89" t="str">
        <f t="shared" si="72"/>
        <v/>
      </c>
      <c r="AC118" s="93" t="str">
        <f t="shared" si="73"/>
        <v/>
      </c>
      <c r="AD118" s="105"/>
      <c r="AE118" s="105"/>
      <c r="AF118" s="105"/>
      <c r="AG118" s="51"/>
      <c r="AH118" s="105" t="str">
        <f>IF(OR($B118=0,$B118=""),"",IF(AND($E$3="Nursery"),'Marks Entry Nursery'!V117,IF(AND($E$3="LKG"),'Marks Entry LKG'!V117,IF(AND($E$3="UKG"),'Marks Entry UKG'!V117,""))))</f>
        <v/>
      </c>
      <c r="AI118" s="105" t="str">
        <f>IF(OR($B118=0,$B118=""),"",IF(AND($E$3="Nursery"),'Marks Entry Nursery'!W117,IF(AND($E$3="LKG"),'Marks Entry LKG'!W117,IF(AND($E$3="UKG"),'Marks Entry UKG'!W117,""))))</f>
        <v/>
      </c>
      <c r="AJ118" s="54" t="str">
        <f t="shared" si="74"/>
        <v/>
      </c>
      <c r="AK118" s="51">
        <f t="shared" si="75"/>
        <v>0</v>
      </c>
      <c r="AL118" s="105" t="str">
        <f>IF(OR($B118=0,$B118=""),"",IF(AND($E$3="Nursery"),'Marks Entry Nursery'!X117,IF(AND($E$3="LKG"),'Marks Entry LKG'!X117,IF(AND($E$3="UKG"),'Marks Entry UKG'!X117,""))))</f>
        <v/>
      </c>
      <c r="AM118" s="105" t="str">
        <f>IF(OR($B118=0,$B118=""),"",IF(AND($E$3="Nursery"),'Marks Entry Nursery'!Y117,IF(AND($E$3="LKG"),'Marks Entry LKG'!Y117,IF(AND($E$3="UKG"),'Marks Entry UKG'!Y117,""))))</f>
        <v/>
      </c>
      <c r="AN118" s="55" t="str">
        <f t="shared" si="76"/>
        <v/>
      </c>
      <c r="AO118" s="51" t="str">
        <f t="shared" si="77"/>
        <v/>
      </c>
      <c r="AP118" s="89">
        <f t="shared" si="78"/>
        <v>0</v>
      </c>
      <c r="AQ118" s="89" t="str">
        <f t="shared" si="79"/>
        <v/>
      </c>
      <c r="AR118" s="89" t="str">
        <f t="shared" si="80"/>
        <v/>
      </c>
      <c r="AS118" s="89" t="str">
        <f t="shared" si="81"/>
        <v/>
      </c>
      <c r="AT118" s="89" t="str">
        <f t="shared" si="82"/>
        <v/>
      </c>
      <c r="AU118" s="93" t="str">
        <f t="shared" si="83"/>
        <v/>
      </c>
      <c r="AV118" s="105"/>
      <c r="AW118" s="105"/>
      <c r="AX118" s="105"/>
      <c r="AY118" s="51"/>
      <c r="AZ118" s="105" t="str">
        <f>IF(OR($B118=0,$B118=""),"",IF(AND($E$3="Nursery"),'Marks Entry Nursery'!AC117,IF(AND($E$3="LKG"),'Marks Entry LKG'!AC117,IF(AND($E$3="UKG"),'Marks Entry UKG'!AC117,""))))</f>
        <v/>
      </c>
      <c r="BA118" s="105" t="str">
        <f>IF(OR($B118=0,$B118=""),"",IF(AND($E$3="Nursery"),'Marks Entry Nursery'!AD117,IF(AND($E$3="LKG"),'Marks Entry LKG'!AD117,IF(AND($E$3="UKG"),'Marks Entry UKG'!AD117,""))))</f>
        <v/>
      </c>
      <c r="BB118" s="54" t="str">
        <f t="shared" si="84"/>
        <v/>
      </c>
      <c r="BC118" s="51">
        <f t="shared" si="85"/>
        <v>0</v>
      </c>
      <c r="BD118" s="105" t="str">
        <f>IF(OR($B118=0,$B118=""),"",IF(AND($E$3="Nursery"),'Marks Entry Nursery'!AE117,IF(AND($E$3="LKG"),'Marks Entry LKG'!AE117,IF(AND($E$3="UKG"),'Marks Entry UKG'!AE117,""))))</f>
        <v/>
      </c>
      <c r="BE118" s="105" t="str">
        <f>IF(OR($B118=0,$B118=""),"",IF(AND($E$3="Nursery"),'Marks Entry Nursery'!AF117,IF(AND($E$3="LKG"),'Marks Entry LKG'!AF117,IF(AND($E$3="UKG"),'Marks Entry UKG'!AF117,""))))</f>
        <v/>
      </c>
      <c r="BF118" s="55" t="str">
        <f t="shared" si="86"/>
        <v/>
      </c>
      <c r="BG118" s="51" t="str">
        <f t="shared" si="87"/>
        <v/>
      </c>
      <c r="BH118" s="89">
        <f t="shared" si="88"/>
        <v>0</v>
      </c>
      <c r="BI118" s="89" t="str">
        <f t="shared" si="89"/>
        <v/>
      </c>
      <c r="BJ118" s="89" t="str">
        <f t="shared" si="90"/>
        <v/>
      </c>
      <c r="BK118" s="89" t="str">
        <f t="shared" si="91"/>
        <v/>
      </c>
      <c r="BL118" s="89" t="str">
        <f t="shared" si="92"/>
        <v/>
      </c>
      <c r="BM118" s="93" t="str">
        <f t="shared" si="93"/>
        <v/>
      </c>
      <c r="BN118" s="105"/>
      <c r="BO118" s="105"/>
      <c r="BP118" s="105"/>
      <c r="BQ118" s="51"/>
      <c r="BR118" s="105" t="str">
        <f>IF(OR($B118=0,$B118=""),"",IF(AND($E$3="Nursery"),'Marks Entry Nursery'!AJ117,IF(AND($E$3="LKG"),'Marks Entry LKG'!AJ117,IF(AND($E$3="UKG"),'Marks Entry UKG'!AJ117,""))))</f>
        <v/>
      </c>
      <c r="BS118" s="105" t="str">
        <f>IF(OR($B118=0,$B118=""),"",IF(AND($E$3="Nursery"),'Marks Entry Nursery'!AK117,IF(AND($E$3="LKG"),'Marks Entry LKG'!AK117,IF(AND($E$3="UKG"),'Marks Entry UKG'!AK117,""))))</f>
        <v/>
      </c>
      <c r="BT118" s="54" t="str">
        <f t="shared" si="94"/>
        <v/>
      </c>
      <c r="BU118" s="51">
        <f t="shared" si="95"/>
        <v>0</v>
      </c>
      <c r="BV118" s="105" t="str">
        <f>IF(OR($B118=0,$B118=""),"",IF(AND($E$3="Nursery"),'Marks Entry Nursery'!AL117,IF(AND($E$3="LKG"),'Marks Entry LKG'!AL117,IF(AND($E$3="UKG"),'Marks Entry UKG'!AL117,""))))</f>
        <v/>
      </c>
      <c r="BW118" s="105" t="str">
        <f>IF(OR($B118=0,$B118=""),"",IF(AND($E$3="Nursery"),'Marks Entry Nursery'!AM117,IF(AND($E$3="LKG"),'Marks Entry LKG'!AM117,IF(AND($E$3="UKG"),'Marks Entry UKG'!AM117,""))))</f>
        <v/>
      </c>
      <c r="BX118" s="55" t="str">
        <f t="shared" si="96"/>
        <v/>
      </c>
      <c r="BY118" s="51" t="str">
        <f t="shared" si="97"/>
        <v/>
      </c>
      <c r="BZ118" s="89">
        <f t="shared" si="98"/>
        <v>0</v>
      </c>
      <c r="CA118" s="89" t="str">
        <f t="shared" si="99"/>
        <v/>
      </c>
      <c r="CB118" s="89" t="str">
        <f t="shared" si="100"/>
        <v/>
      </c>
      <c r="CC118" s="89" t="str">
        <f t="shared" si="101"/>
        <v/>
      </c>
      <c r="CD118" s="89" t="str">
        <f t="shared" si="102"/>
        <v/>
      </c>
      <c r="CE118" s="93" t="str">
        <f t="shared" si="103"/>
        <v/>
      </c>
      <c r="CF118" s="105" t="str">
        <f>IF(OR($B118=0,$B118=""),"",IF(AND($E$3="Nursery"),'Marks Entry Nursery'!AN117,IF(AND($E$3="LKG"),'Marks Entry LKG'!AN117,IF(AND($E$3="UKG"),'Marks Entry UKG'!AN117,""))))</f>
        <v/>
      </c>
      <c r="CG118" s="105" t="str">
        <f>IF(OR($B118=0,$B118=""),"",IF(AND($E$3="Nursery"),'Marks Entry Nursery'!AO117,IF(AND($E$3="LKG"),'Marks Entry LKG'!AO117,IF(AND($E$3="UKG"),'Marks Entry UKG'!AO117,""))))</f>
        <v/>
      </c>
      <c r="CH118" s="106" t="str">
        <f t="shared" si="104"/>
        <v/>
      </c>
      <c r="CI118" s="107">
        <f t="shared" si="105"/>
        <v>0</v>
      </c>
      <c r="CJ118" s="107" t="str">
        <f t="shared" si="106"/>
        <v/>
      </c>
      <c r="CK118" s="107" t="str">
        <f t="shared" si="107"/>
        <v/>
      </c>
      <c r="CL118" s="92" t="str">
        <f t="shared" si="108"/>
        <v/>
      </c>
      <c r="CM118" s="105" t="str">
        <f>IF(OR($B118=0,$B118=""),"",IF(AND($E$3="Nursery"),'Marks Entry Nursery'!AP117,IF(AND($E$3="LKG"),'Marks Entry LKG'!AP117,IF(AND($E$3="UKG"),'Marks Entry UKG'!AP117,""))))</f>
        <v/>
      </c>
      <c r="CN118" s="105" t="str">
        <f>IF(OR($B118=0,$B118=""),"",IF(AND($E$3="Nursery"),'Marks Entry Nursery'!AQ117,IF(AND($E$3="LKG"),'Marks Entry LKG'!AQ117,IF(AND($E$3="UKG"),'Marks Entry UKG'!AQ117,""))))</f>
        <v/>
      </c>
      <c r="CO118" s="106" t="str">
        <f t="shared" si="109"/>
        <v/>
      </c>
      <c r="CP118" s="107">
        <f t="shared" si="110"/>
        <v>0</v>
      </c>
      <c r="CQ118" s="107" t="str">
        <f t="shared" si="111"/>
        <v/>
      </c>
      <c r="CR118" s="107" t="str">
        <f t="shared" si="112"/>
        <v/>
      </c>
      <c r="CS118" s="92" t="str">
        <f t="shared" si="113"/>
        <v/>
      </c>
      <c r="CT118" s="105" t="str">
        <f>IF(OR($B118=0,$B118=""),"",IF(AND($E$3="Nursery"),'Marks Entry Nursery'!AR117,IF(AND($E$3="LKG"),'Marks Entry LKG'!AR117,IF(AND($E$3="UKG"),'Marks Entry UKG'!AR117,""))))</f>
        <v/>
      </c>
      <c r="CU118" s="105" t="str">
        <f>IF(OR($B118=0,$B118=""),"",IF(AND($E$3="Nursery"),'Marks Entry Nursery'!AS117,IF(AND($E$3="LKG"),'Marks Entry LKG'!AS117,IF(AND($E$3="UKG"),'Marks Entry UKG'!AS117,""))))</f>
        <v/>
      </c>
      <c r="CV118" s="106" t="str">
        <f t="shared" si="114"/>
        <v/>
      </c>
      <c r="CW118" s="107">
        <f t="shared" si="115"/>
        <v>0</v>
      </c>
      <c r="CX118" s="107" t="str">
        <f t="shared" si="116"/>
        <v/>
      </c>
      <c r="CY118" s="107" t="str">
        <f t="shared" si="117"/>
        <v/>
      </c>
      <c r="CZ118" s="92" t="str">
        <f t="shared" si="118"/>
        <v/>
      </c>
      <c r="DA118" s="105" t="str">
        <f>IF(OR($B118=0,$B118=""),"",IF(AND($E$3="Nursery"),'Marks Entry Nursery'!AT117,IF(AND($E$3="LKG"),'Marks Entry LKG'!AT117,IF(AND($E$3="UKG"),'Marks Entry UKG'!AT117,""))))</f>
        <v/>
      </c>
      <c r="DB118" s="105" t="str">
        <f>IF(OR($B118=0,$B118=""),"",IF(AND($E$3="Nursery"),'Marks Entry Nursery'!AU117,IF(AND($E$3="LKG"),'Marks Entry LKG'!AU117,IF(AND($E$3="UKG"),'Marks Entry UKG'!AU117,""))))</f>
        <v/>
      </c>
      <c r="DC118" s="356" t="str">
        <f t="shared" si="119"/>
        <v/>
      </c>
      <c r="DD118" s="93" t="str">
        <f t="shared" si="120"/>
        <v/>
      </c>
      <c r="DE118" s="105" t="str">
        <f>IF(OR($B118=0,$B118=""),"",IF(AND($E$3="Nursery"),'Marks Entry Nursery'!AV117,IF(AND($E$3="LKG"),'Marks Entry LKG'!AV117,IF(AND($E$3="UKG"),'Marks Entry UKG'!AV117,""))))</f>
        <v/>
      </c>
      <c r="DF118" s="105" t="str">
        <f>IF(OR($B118=0,$B118=""),"",IF(AND($E$3="Nursery"),'Marks Entry Nursery'!AW117,IF(AND($E$3="LKG"),'Marks Entry LKG'!AW117,IF(AND($E$3="UKG"),'Marks Entry UKG'!AW117,""))))</f>
        <v/>
      </c>
      <c r="DG118" s="356" t="str">
        <f t="shared" si="121"/>
        <v/>
      </c>
      <c r="DH118" s="93" t="str">
        <f t="shared" si="122"/>
        <v/>
      </c>
      <c r="DI118" s="63" t="str">
        <f t="shared" si="123"/>
        <v/>
      </c>
      <c r="DJ118" s="358" t="str">
        <f t="shared" si="124"/>
        <v/>
      </c>
      <c r="DK118" s="67" t="str">
        <f t="shared" si="125"/>
        <v/>
      </c>
      <c r="DL118" s="68" t="str">
        <f t="shared" si="126"/>
        <v/>
      </c>
      <c r="DM118" s="386" t="str">
        <f>IFERROR(IF(B118="NSO","NSO",IF(OR(D118="",G118="",F118="",B118="",DI118=0),"",IF('Master sheet'!$D$14="Hindi","कक्षोंन्नति","Promoted"))),"")</f>
        <v/>
      </c>
      <c r="DN118" s="42" t="str">
        <f>IF(OR(B118=0,B118=""),"",IF(AND($E$3="Nursery"),'Marks Entry Nursery'!AX117,IF(AND($E$3="LKG"),'Marks Entry LKG'!AX117,IF(AND($E$3="UKG"),'Marks Entry UKG'!AX117,""))))</f>
        <v/>
      </c>
      <c r="DO118" s="42" t="str">
        <f>IF(OR(B118=0,B118=""),"",IF(AND($E$3="Nursery"),'Marks Entry Nursery'!AY117,IF(AND($E$3="LKG"),'Marks Entry LKG'!AY117,IF(AND($E$3="UKG"),'Marks Entry UKG'!AY117,""))))</f>
        <v/>
      </c>
      <c r="DP118" s="213" t="str">
        <f t="shared" si="127"/>
        <v/>
      </c>
      <c r="DQ118" s="43"/>
      <c r="DX118" s="44">
        <f>IF(AND($E$3="Nursery"),'Marks Entry Nursery'!I117,IF(AND($E$3="LKG"),'Marks Entry LKG'!I117,IF(AND($E$3="UKG"),'Marks Entry UKG'!I117,"")))</f>
        <v>0</v>
      </c>
    </row>
    <row r="119" spans="1:128" ht="18.95" customHeight="1">
      <c r="A119" s="56">
        <v>112</v>
      </c>
      <c r="B119" s="260" t="str">
        <f>IF(OR(DX119=0,DX119=""),"",IF(AND($E$3="Nursery"),'Marks Entry Nursery'!I118,IF(AND($E$3="LKG"),'Marks Entry LKG'!I118,IF(AND($E$3="UKG"),'Marks Entry UKG'!I118,""))))</f>
        <v/>
      </c>
      <c r="C119" s="57" t="str">
        <f>IF(OR($B119=0,$B119=""),"",IF(AND($E$3="Nursery"),'Marks Entry Nursery'!B118,IF(AND($E$3="LKG"),'Marks Entry LKG'!B118,IF(AND($E$3="UKG"),'Marks Entry UKG'!B118,""))))</f>
        <v/>
      </c>
      <c r="D119" s="57" t="str">
        <f>IF(OR($B119=0,$B119=""),"",IF(AND($E$3="Nursery"),'Marks Entry Nursery'!C118,IF(AND($E$3="LKG"),'Marks Entry LKG'!C118,IF(AND($E$3="UKG"),'Marks Entry UKG'!C118,""))))</f>
        <v/>
      </c>
      <c r="E119" s="401" t="str">
        <f>IF(OR(B119=0,B119=""),"",IF(AND($E$3="Nursery"),'Marks Entry Nursery'!E118,IF(AND($E$3="LKG"),'Marks Entry LKG'!E118,IF(AND($E$3="UKG"),'Marks Entry UKG'!E118,""))))</f>
        <v/>
      </c>
      <c r="F119" s="259" t="str">
        <f>IF(OR(B119=0,B119=""),"",IF(AND($E$3="Nursery"),'Marks Entry Nursery'!D118,IF(AND($E$3="LKG"),'Marks Entry LKG'!D118,IF(AND($E$3="UKG"),'Marks Entry UKG'!D118,""))))</f>
        <v/>
      </c>
      <c r="G119" s="406" t="str">
        <f>IF(OR($B119=0,$B119=""),"",IF(AND($E$3="Nursery"),'Marks Entry Nursery'!F118,IF(AND($E$3="LKG"),'Marks Entry LKG'!F118,IF(AND($E$3="UKG"),'Marks Entry UKG'!F118,""))))</f>
        <v/>
      </c>
      <c r="H119" s="406" t="str">
        <f>IF(OR($B119=0,$B119=""),"",IF(AND($E$3="Nursery"),'Marks Entry Nursery'!G118,IF(AND($E$3="LKG"),'Marks Entry LKG'!G118,IF(AND($E$3="UKG"),'Marks Entry UKG'!G118,""))))</f>
        <v/>
      </c>
      <c r="I119" s="406" t="str">
        <f>IF(OR($B119=0,$B119=""),"",IF(AND($E$3="Nursery"),'Marks Entry Nursery'!H118,IF(AND($E$3="LKG"),'Marks Entry LKG'!H118,IF(AND($E$3="UKG"),'Marks Entry UKG'!H118,""))))</f>
        <v/>
      </c>
      <c r="J119" s="228" t="str">
        <f>IF(OR($B119=0,$B119=""),"",IF(AND($E$3="Nursery"),'Marks Entry Nursery'!J118,IF(AND($E$3="LKG"),'Marks Entry LKG'!J118,IF(AND($E$3="UKG"),'Marks Entry UKG'!J118,""))))</f>
        <v/>
      </c>
      <c r="K119" s="228" t="str">
        <f>IF(OR($B119=0,$B119=""),"",IF(AND($E$3="Nursery"),'Marks Entry Nursery'!K118,IF(AND($E$3="LKG"),'Marks Entry LKG'!K118,IF(AND($E$3="UKG"),'Marks Entry UKG'!K118,""))))</f>
        <v/>
      </c>
      <c r="L119" s="105"/>
      <c r="M119" s="105"/>
      <c r="N119" s="105"/>
      <c r="O119" s="51"/>
      <c r="P119" s="105" t="str">
        <f>IF(OR($B119=0,$B119=""),"",IF(AND($E$3="Nursery"),'Marks Entry Nursery'!O118,IF(AND($E$3="LKG"),'Marks Entry LKG'!O118,IF(AND($E$3="UKG"),'Marks Entry UKG'!O118,""))))</f>
        <v/>
      </c>
      <c r="Q119" s="105" t="str">
        <f>IF(OR($B119=0,$B119=""),"",IF(AND($E$3="Nursery"),'Marks Entry Nursery'!P118,IF(AND($E$3="LKG"),'Marks Entry LKG'!P118,IF(AND($E$3="UKG"),'Marks Entry UKG'!P118,""))))</f>
        <v/>
      </c>
      <c r="R119" s="54" t="str">
        <f t="shared" si="64"/>
        <v/>
      </c>
      <c r="S119" s="51">
        <f t="shared" si="65"/>
        <v>0</v>
      </c>
      <c r="T119" s="105" t="str">
        <f>IF(OR($B119=0,$B119=""),"",IF(AND($E$3="Nursery"),'Marks Entry Nursery'!Q118,IF(AND($E$3="LKG"),'Marks Entry LKG'!Q118,IF(AND($E$3="UKG"),'Marks Entry UKG'!Q118,""))))</f>
        <v/>
      </c>
      <c r="U119" s="105" t="str">
        <f>IF(OR($B119=0,$B119=""),"",IF(AND($E$3="Nursery"),'Marks Entry Nursery'!R118,IF(AND($E$3="LKG"),'Marks Entry LKG'!R118,IF(AND($E$3="UKG"),'Marks Entry UKG'!R118,""))))</f>
        <v/>
      </c>
      <c r="V119" s="55" t="str">
        <f t="shared" si="66"/>
        <v/>
      </c>
      <c r="W119" s="51" t="str">
        <f t="shared" si="67"/>
        <v/>
      </c>
      <c r="X119" s="89">
        <f t="shared" si="68"/>
        <v>0</v>
      </c>
      <c r="Y119" s="89" t="str">
        <f t="shared" si="69"/>
        <v/>
      </c>
      <c r="Z119" s="89" t="str">
        <f t="shared" si="70"/>
        <v/>
      </c>
      <c r="AA119" s="89" t="str">
        <f t="shared" si="71"/>
        <v/>
      </c>
      <c r="AB119" s="89" t="str">
        <f t="shared" si="72"/>
        <v/>
      </c>
      <c r="AC119" s="93" t="str">
        <f t="shared" si="73"/>
        <v/>
      </c>
      <c r="AD119" s="105"/>
      <c r="AE119" s="105"/>
      <c r="AF119" s="105"/>
      <c r="AG119" s="51"/>
      <c r="AH119" s="105" t="str">
        <f>IF(OR($B119=0,$B119=""),"",IF(AND($E$3="Nursery"),'Marks Entry Nursery'!V118,IF(AND($E$3="LKG"),'Marks Entry LKG'!V118,IF(AND($E$3="UKG"),'Marks Entry UKG'!V118,""))))</f>
        <v/>
      </c>
      <c r="AI119" s="105" t="str">
        <f>IF(OR($B119=0,$B119=""),"",IF(AND($E$3="Nursery"),'Marks Entry Nursery'!W118,IF(AND($E$3="LKG"),'Marks Entry LKG'!W118,IF(AND($E$3="UKG"),'Marks Entry UKG'!W118,""))))</f>
        <v/>
      </c>
      <c r="AJ119" s="54" t="str">
        <f t="shared" si="74"/>
        <v/>
      </c>
      <c r="AK119" s="51">
        <f t="shared" si="75"/>
        <v>0</v>
      </c>
      <c r="AL119" s="105" t="str">
        <f>IF(OR($B119=0,$B119=""),"",IF(AND($E$3="Nursery"),'Marks Entry Nursery'!X118,IF(AND($E$3="LKG"),'Marks Entry LKG'!X118,IF(AND($E$3="UKG"),'Marks Entry UKG'!X118,""))))</f>
        <v/>
      </c>
      <c r="AM119" s="105" t="str">
        <f>IF(OR($B119=0,$B119=""),"",IF(AND($E$3="Nursery"),'Marks Entry Nursery'!Y118,IF(AND($E$3="LKG"),'Marks Entry LKG'!Y118,IF(AND($E$3="UKG"),'Marks Entry UKG'!Y118,""))))</f>
        <v/>
      </c>
      <c r="AN119" s="55" t="str">
        <f t="shared" si="76"/>
        <v/>
      </c>
      <c r="AO119" s="51" t="str">
        <f t="shared" si="77"/>
        <v/>
      </c>
      <c r="AP119" s="89">
        <f t="shared" si="78"/>
        <v>0</v>
      </c>
      <c r="AQ119" s="89" t="str">
        <f t="shared" si="79"/>
        <v/>
      </c>
      <c r="AR119" s="89" t="str">
        <f t="shared" si="80"/>
        <v/>
      </c>
      <c r="AS119" s="89" t="str">
        <f t="shared" si="81"/>
        <v/>
      </c>
      <c r="AT119" s="89" t="str">
        <f t="shared" si="82"/>
        <v/>
      </c>
      <c r="AU119" s="93" t="str">
        <f t="shared" si="83"/>
        <v/>
      </c>
      <c r="AV119" s="105"/>
      <c r="AW119" s="105"/>
      <c r="AX119" s="105"/>
      <c r="AY119" s="51"/>
      <c r="AZ119" s="105" t="str">
        <f>IF(OR($B119=0,$B119=""),"",IF(AND($E$3="Nursery"),'Marks Entry Nursery'!AC118,IF(AND($E$3="LKG"),'Marks Entry LKG'!AC118,IF(AND($E$3="UKG"),'Marks Entry UKG'!AC118,""))))</f>
        <v/>
      </c>
      <c r="BA119" s="105" t="str">
        <f>IF(OR($B119=0,$B119=""),"",IF(AND($E$3="Nursery"),'Marks Entry Nursery'!AD118,IF(AND($E$3="LKG"),'Marks Entry LKG'!AD118,IF(AND($E$3="UKG"),'Marks Entry UKG'!AD118,""))))</f>
        <v/>
      </c>
      <c r="BB119" s="54" t="str">
        <f t="shared" si="84"/>
        <v/>
      </c>
      <c r="BC119" s="51">
        <f t="shared" si="85"/>
        <v>0</v>
      </c>
      <c r="BD119" s="105" t="str">
        <f>IF(OR($B119=0,$B119=""),"",IF(AND($E$3="Nursery"),'Marks Entry Nursery'!AE118,IF(AND($E$3="LKG"),'Marks Entry LKG'!AE118,IF(AND($E$3="UKG"),'Marks Entry UKG'!AE118,""))))</f>
        <v/>
      </c>
      <c r="BE119" s="105" t="str">
        <f>IF(OR($B119=0,$B119=""),"",IF(AND($E$3="Nursery"),'Marks Entry Nursery'!AF118,IF(AND($E$3="LKG"),'Marks Entry LKG'!AF118,IF(AND($E$3="UKG"),'Marks Entry UKG'!AF118,""))))</f>
        <v/>
      </c>
      <c r="BF119" s="55" t="str">
        <f t="shared" si="86"/>
        <v/>
      </c>
      <c r="BG119" s="51" t="str">
        <f t="shared" si="87"/>
        <v/>
      </c>
      <c r="BH119" s="89">
        <f t="shared" si="88"/>
        <v>0</v>
      </c>
      <c r="BI119" s="89" t="str">
        <f t="shared" si="89"/>
        <v/>
      </c>
      <c r="BJ119" s="89" t="str">
        <f t="shared" si="90"/>
        <v/>
      </c>
      <c r="BK119" s="89" t="str">
        <f t="shared" si="91"/>
        <v/>
      </c>
      <c r="BL119" s="89" t="str">
        <f t="shared" si="92"/>
        <v/>
      </c>
      <c r="BM119" s="93" t="str">
        <f t="shared" si="93"/>
        <v/>
      </c>
      <c r="BN119" s="105"/>
      <c r="BO119" s="105"/>
      <c r="BP119" s="105"/>
      <c r="BQ119" s="51"/>
      <c r="BR119" s="105" t="str">
        <f>IF(OR($B119=0,$B119=""),"",IF(AND($E$3="Nursery"),'Marks Entry Nursery'!AJ118,IF(AND($E$3="LKG"),'Marks Entry LKG'!AJ118,IF(AND($E$3="UKG"),'Marks Entry UKG'!AJ118,""))))</f>
        <v/>
      </c>
      <c r="BS119" s="105" t="str">
        <f>IF(OR($B119=0,$B119=""),"",IF(AND($E$3="Nursery"),'Marks Entry Nursery'!AK118,IF(AND($E$3="LKG"),'Marks Entry LKG'!AK118,IF(AND($E$3="UKG"),'Marks Entry UKG'!AK118,""))))</f>
        <v/>
      </c>
      <c r="BT119" s="54" t="str">
        <f t="shared" si="94"/>
        <v/>
      </c>
      <c r="BU119" s="51">
        <f t="shared" si="95"/>
        <v>0</v>
      </c>
      <c r="BV119" s="105" t="str">
        <f>IF(OR($B119=0,$B119=""),"",IF(AND($E$3="Nursery"),'Marks Entry Nursery'!AL118,IF(AND($E$3="LKG"),'Marks Entry LKG'!AL118,IF(AND($E$3="UKG"),'Marks Entry UKG'!AL118,""))))</f>
        <v/>
      </c>
      <c r="BW119" s="105" t="str">
        <f>IF(OR($B119=0,$B119=""),"",IF(AND($E$3="Nursery"),'Marks Entry Nursery'!AM118,IF(AND($E$3="LKG"),'Marks Entry LKG'!AM118,IF(AND($E$3="UKG"),'Marks Entry UKG'!AM118,""))))</f>
        <v/>
      </c>
      <c r="BX119" s="55" t="str">
        <f t="shared" si="96"/>
        <v/>
      </c>
      <c r="BY119" s="51" t="str">
        <f t="shared" si="97"/>
        <v/>
      </c>
      <c r="BZ119" s="89">
        <f t="shared" si="98"/>
        <v>0</v>
      </c>
      <c r="CA119" s="89" t="str">
        <f t="shared" si="99"/>
        <v/>
      </c>
      <c r="CB119" s="89" t="str">
        <f t="shared" si="100"/>
        <v/>
      </c>
      <c r="CC119" s="89" t="str">
        <f t="shared" si="101"/>
        <v/>
      </c>
      <c r="CD119" s="89" t="str">
        <f t="shared" si="102"/>
        <v/>
      </c>
      <c r="CE119" s="93" t="str">
        <f t="shared" si="103"/>
        <v/>
      </c>
      <c r="CF119" s="105" t="str">
        <f>IF(OR($B119=0,$B119=""),"",IF(AND($E$3="Nursery"),'Marks Entry Nursery'!AN118,IF(AND($E$3="LKG"),'Marks Entry LKG'!AN118,IF(AND($E$3="UKG"),'Marks Entry UKG'!AN118,""))))</f>
        <v/>
      </c>
      <c r="CG119" s="105" t="str">
        <f>IF(OR($B119=0,$B119=""),"",IF(AND($E$3="Nursery"),'Marks Entry Nursery'!AO118,IF(AND($E$3="LKG"),'Marks Entry LKG'!AO118,IF(AND($E$3="UKG"),'Marks Entry UKG'!AO118,""))))</f>
        <v/>
      </c>
      <c r="CH119" s="106" t="str">
        <f t="shared" si="104"/>
        <v/>
      </c>
      <c r="CI119" s="107">
        <f t="shared" si="105"/>
        <v>0</v>
      </c>
      <c r="CJ119" s="107" t="str">
        <f t="shared" si="106"/>
        <v/>
      </c>
      <c r="CK119" s="107" t="str">
        <f t="shared" si="107"/>
        <v/>
      </c>
      <c r="CL119" s="92" t="str">
        <f t="shared" si="108"/>
        <v/>
      </c>
      <c r="CM119" s="105" t="str">
        <f>IF(OR($B119=0,$B119=""),"",IF(AND($E$3="Nursery"),'Marks Entry Nursery'!AP118,IF(AND($E$3="LKG"),'Marks Entry LKG'!AP118,IF(AND($E$3="UKG"),'Marks Entry UKG'!AP118,""))))</f>
        <v/>
      </c>
      <c r="CN119" s="105" t="str">
        <f>IF(OR($B119=0,$B119=""),"",IF(AND($E$3="Nursery"),'Marks Entry Nursery'!AQ118,IF(AND($E$3="LKG"),'Marks Entry LKG'!AQ118,IF(AND($E$3="UKG"),'Marks Entry UKG'!AQ118,""))))</f>
        <v/>
      </c>
      <c r="CO119" s="106" t="str">
        <f t="shared" si="109"/>
        <v/>
      </c>
      <c r="CP119" s="107">
        <f t="shared" si="110"/>
        <v>0</v>
      </c>
      <c r="CQ119" s="107" t="str">
        <f t="shared" si="111"/>
        <v/>
      </c>
      <c r="CR119" s="107" t="str">
        <f t="shared" si="112"/>
        <v/>
      </c>
      <c r="CS119" s="92" t="str">
        <f t="shared" si="113"/>
        <v/>
      </c>
      <c r="CT119" s="105" t="str">
        <f>IF(OR($B119=0,$B119=""),"",IF(AND($E$3="Nursery"),'Marks Entry Nursery'!AR118,IF(AND($E$3="LKG"),'Marks Entry LKG'!AR118,IF(AND($E$3="UKG"),'Marks Entry UKG'!AR118,""))))</f>
        <v/>
      </c>
      <c r="CU119" s="105" t="str">
        <f>IF(OR($B119=0,$B119=""),"",IF(AND($E$3="Nursery"),'Marks Entry Nursery'!AS118,IF(AND($E$3="LKG"),'Marks Entry LKG'!AS118,IF(AND($E$3="UKG"),'Marks Entry UKG'!AS118,""))))</f>
        <v/>
      </c>
      <c r="CV119" s="106" t="str">
        <f t="shared" si="114"/>
        <v/>
      </c>
      <c r="CW119" s="107">
        <f t="shared" si="115"/>
        <v>0</v>
      </c>
      <c r="CX119" s="107" t="str">
        <f t="shared" si="116"/>
        <v/>
      </c>
      <c r="CY119" s="107" t="str">
        <f t="shared" si="117"/>
        <v/>
      </c>
      <c r="CZ119" s="92" t="str">
        <f t="shared" si="118"/>
        <v/>
      </c>
      <c r="DA119" s="105" t="str">
        <f>IF(OR($B119=0,$B119=""),"",IF(AND($E$3="Nursery"),'Marks Entry Nursery'!AT118,IF(AND($E$3="LKG"),'Marks Entry LKG'!AT118,IF(AND($E$3="UKG"),'Marks Entry UKG'!AT118,""))))</f>
        <v/>
      </c>
      <c r="DB119" s="105" t="str">
        <f>IF(OR($B119=0,$B119=""),"",IF(AND($E$3="Nursery"),'Marks Entry Nursery'!AU118,IF(AND($E$3="LKG"),'Marks Entry LKG'!AU118,IF(AND($E$3="UKG"),'Marks Entry UKG'!AU118,""))))</f>
        <v/>
      </c>
      <c r="DC119" s="356" t="str">
        <f t="shared" si="119"/>
        <v/>
      </c>
      <c r="DD119" s="93" t="str">
        <f t="shared" si="120"/>
        <v/>
      </c>
      <c r="DE119" s="105" t="str">
        <f>IF(OR($B119=0,$B119=""),"",IF(AND($E$3="Nursery"),'Marks Entry Nursery'!AV118,IF(AND($E$3="LKG"),'Marks Entry LKG'!AV118,IF(AND($E$3="UKG"),'Marks Entry UKG'!AV118,""))))</f>
        <v/>
      </c>
      <c r="DF119" s="105" t="str">
        <f>IF(OR($B119=0,$B119=""),"",IF(AND($E$3="Nursery"),'Marks Entry Nursery'!AW118,IF(AND($E$3="LKG"),'Marks Entry LKG'!AW118,IF(AND($E$3="UKG"),'Marks Entry UKG'!AW118,""))))</f>
        <v/>
      </c>
      <c r="DG119" s="356" t="str">
        <f t="shared" si="121"/>
        <v/>
      </c>
      <c r="DH119" s="93" t="str">
        <f t="shared" si="122"/>
        <v/>
      </c>
      <c r="DI119" s="63" t="str">
        <f t="shared" si="123"/>
        <v/>
      </c>
      <c r="DJ119" s="358" t="str">
        <f t="shared" si="124"/>
        <v/>
      </c>
      <c r="DK119" s="67" t="str">
        <f t="shared" si="125"/>
        <v/>
      </c>
      <c r="DL119" s="68" t="str">
        <f t="shared" si="126"/>
        <v/>
      </c>
      <c r="DM119" s="386" t="str">
        <f>IFERROR(IF(B119="NSO","NSO",IF(OR(D119="",G119="",F119="",B119="",DI119=0),"",IF('Master sheet'!$D$14="Hindi","कक्षोंन्नति","Promoted"))),"")</f>
        <v/>
      </c>
      <c r="DN119" s="42" t="str">
        <f>IF(OR(B119=0,B119=""),"",IF(AND($E$3="Nursery"),'Marks Entry Nursery'!AX118,IF(AND($E$3="LKG"),'Marks Entry LKG'!AX118,IF(AND($E$3="UKG"),'Marks Entry UKG'!AX118,""))))</f>
        <v/>
      </c>
      <c r="DO119" s="42" t="str">
        <f>IF(OR(B119=0,B119=""),"",IF(AND($E$3="Nursery"),'Marks Entry Nursery'!AY118,IF(AND($E$3="LKG"),'Marks Entry LKG'!AY118,IF(AND($E$3="UKG"),'Marks Entry UKG'!AY118,""))))</f>
        <v/>
      </c>
      <c r="DP119" s="213" t="str">
        <f t="shared" si="127"/>
        <v/>
      </c>
      <c r="DQ119" s="43"/>
      <c r="DX119" s="44">
        <f>IF(AND($E$3="Nursery"),'Marks Entry Nursery'!I118,IF(AND($E$3="LKG"),'Marks Entry LKG'!I118,IF(AND($E$3="UKG"),'Marks Entry UKG'!I118,"")))</f>
        <v>0</v>
      </c>
    </row>
    <row r="120" spans="1:128" ht="18.95" customHeight="1">
      <c r="A120" s="56">
        <v>113</v>
      </c>
      <c r="B120" s="260" t="str">
        <f>IF(OR(DX120=0,DX120=""),"",IF(AND($E$3="Nursery"),'Marks Entry Nursery'!I119,IF(AND($E$3="LKG"),'Marks Entry LKG'!I119,IF(AND($E$3="UKG"),'Marks Entry UKG'!I119,""))))</f>
        <v/>
      </c>
      <c r="C120" s="57" t="str">
        <f>IF(OR($B120=0,$B120=""),"",IF(AND($E$3="Nursery"),'Marks Entry Nursery'!B119,IF(AND($E$3="LKG"),'Marks Entry LKG'!B119,IF(AND($E$3="UKG"),'Marks Entry UKG'!B119,""))))</f>
        <v/>
      </c>
      <c r="D120" s="57" t="str">
        <f>IF(OR($B120=0,$B120=""),"",IF(AND($E$3="Nursery"),'Marks Entry Nursery'!C119,IF(AND($E$3="LKG"),'Marks Entry LKG'!C119,IF(AND($E$3="UKG"),'Marks Entry UKG'!C119,""))))</f>
        <v/>
      </c>
      <c r="E120" s="401" t="str">
        <f>IF(OR(B120=0,B120=""),"",IF(AND($E$3="Nursery"),'Marks Entry Nursery'!E119,IF(AND($E$3="LKG"),'Marks Entry LKG'!E119,IF(AND($E$3="UKG"),'Marks Entry UKG'!E119,""))))</f>
        <v/>
      </c>
      <c r="F120" s="259" t="str">
        <f>IF(OR(B120=0,B120=""),"",IF(AND($E$3="Nursery"),'Marks Entry Nursery'!D119,IF(AND($E$3="LKG"),'Marks Entry LKG'!D119,IF(AND($E$3="UKG"),'Marks Entry UKG'!D119,""))))</f>
        <v/>
      </c>
      <c r="G120" s="406" t="str">
        <f>IF(OR($B120=0,$B120=""),"",IF(AND($E$3="Nursery"),'Marks Entry Nursery'!F119,IF(AND($E$3="LKG"),'Marks Entry LKG'!F119,IF(AND($E$3="UKG"),'Marks Entry UKG'!F119,""))))</f>
        <v/>
      </c>
      <c r="H120" s="406" t="str">
        <f>IF(OR($B120=0,$B120=""),"",IF(AND($E$3="Nursery"),'Marks Entry Nursery'!G119,IF(AND($E$3="LKG"),'Marks Entry LKG'!G119,IF(AND($E$3="UKG"),'Marks Entry UKG'!G119,""))))</f>
        <v/>
      </c>
      <c r="I120" s="406" t="str">
        <f>IF(OR($B120=0,$B120=""),"",IF(AND($E$3="Nursery"),'Marks Entry Nursery'!H119,IF(AND($E$3="LKG"),'Marks Entry LKG'!H119,IF(AND($E$3="UKG"),'Marks Entry UKG'!H119,""))))</f>
        <v/>
      </c>
      <c r="J120" s="228" t="str">
        <f>IF(OR($B120=0,$B120=""),"",IF(AND($E$3="Nursery"),'Marks Entry Nursery'!J119,IF(AND($E$3="LKG"),'Marks Entry LKG'!J119,IF(AND($E$3="UKG"),'Marks Entry UKG'!J119,""))))</f>
        <v/>
      </c>
      <c r="K120" s="228" t="str">
        <f>IF(OR($B120=0,$B120=""),"",IF(AND($E$3="Nursery"),'Marks Entry Nursery'!K119,IF(AND($E$3="LKG"),'Marks Entry LKG'!K119,IF(AND($E$3="UKG"),'Marks Entry UKG'!K119,""))))</f>
        <v/>
      </c>
      <c r="L120" s="105"/>
      <c r="M120" s="105"/>
      <c r="N120" s="105"/>
      <c r="O120" s="51"/>
      <c r="P120" s="105" t="str">
        <f>IF(OR($B120=0,$B120=""),"",IF(AND($E$3="Nursery"),'Marks Entry Nursery'!O119,IF(AND($E$3="LKG"),'Marks Entry LKG'!O119,IF(AND($E$3="UKG"),'Marks Entry UKG'!O119,""))))</f>
        <v/>
      </c>
      <c r="Q120" s="105" t="str">
        <f>IF(OR($B120=0,$B120=""),"",IF(AND($E$3="Nursery"),'Marks Entry Nursery'!P119,IF(AND($E$3="LKG"),'Marks Entry LKG'!P119,IF(AND($E$3="UKG"),'Marks Entry UKG'!P119,""))))</f>
        <v/>
      </c>
      <c r="R120" s="54" t="str">
        <f t="shared" si="64"/>
        <v/>
      </c>
      <c r="S120" s="51">
        <f t="shared" si="65"/>
        <v>0</v>
      </c>
      <c r="T120" s="105" t="str">
        <f>IF(OR($B120=0,$B120=""),"",IF(AND($E$3="Nursery"),'Marks Entry Nursery'!Q119,IF(AND($E$3="LKG"),'Marks Entry LKG'!Q119,IF(AND($E$3="UKG"),'Marks Entry UKG'!Q119,""))))</f>
        <v/>
      </c>
      <c r="U120" s="105" t="str">
        <f>IF(OR($B120=0,$B120=""),"",IF(AND($E$3="Nursery"),'Marks Entry Nursery'!R119,IF(AND($E$3="LKG"),'Marks Entry LKG'!R119,IF(AND($E$3="UKG"),'Marks Entry UKG'!R119,""))))</f>
        <v/>
      </c>
      <c r="V120" s="55" t="str">
        <f t="shared" si="66"/>
        <v/>
      </c>
      <c r="W120" s="51" t="str">
        <f t="shared" si="67"/>
        <v/>
      </c>
      <c r="X120" s="89">
        <f t="shared" si="68"/>
        <v>0</v>
      </c>
      <c r="Y120" s="89" t="str">
        <f t="shared" si="69"/>
        <v/>
      </c>
      <c r="Z120" s="89" t="str">
        <f t="shared" si="70"/>
        <v/>
      </c>
      <c r="AA120" s="89" t="str">
        <f t="shared" si="71"/>
        <v/>
      </c>
      <c r="AB120" s="89" t="str">
        <f t="shared" si="72"/>
        <v/>
      </c>
      <c r="AC120" s="93" t="str">
        <f t="shared" si="73"/>
        <v/>
      </c>
      <c r="AD120" s="105"/>
      <c r="AE120" s="105"/>
      <c r="AF120" s="105"/>
      <c r="AG120" s="51"/>
      <c r="AH120" s="105" t="str">
        <f>IF(OR($B120=0,$B120=""),"",IF(AND($E$3="Nursery"),'Marks Entry Nursery'!V119,IF(AND($E$3="LKG"),'Marks Entry LKG'!V119,IF(AND($E$3="UKG"),'Marks Entry UKG'!V119,""))))</f>
        <v/>
      </c>
      <c r="AI120" s="105" t="str">
        <f>IF(OR($B120=0,$B120=""),"",IF(AND($E$3="Nursery"),'Marks Entry Nursery'!W119,IF(AND($E$3="LKG"),'Marks Entry LKG'!W119,IF(AND($E$3="UKG"),'Marks Entry UKG'!W119,""))))</f>
        <v/>
      </c>
      <c r="AJ120" s="54" t="str">
        <f t="shared" si="74"/>
        <v/>
      </c>
      <c r="AK120" s="51">
        <f t="shared" si="75"/>
        <v>0</v>
      </c>
      <c r="AL120" s="105" t="str">
        <f>IF(OR($B120=0,$B120=""),"",IF(AND($E$3="Nursery"),'Marks Entry Nursery'!X119,IF(AND($E$3="LKG"),'Marks Entry LKG'!X119,IF(AND($E$3="UKG"),'Marks Entry UKG'!X119,""))))</f>
        <v/>
      </c>
      <c r="AM120" s="105" t="str">
        <f>IF(OR($B120=0,$B120=""),"",IF(AND($E$3="Nursery"),'Marks Entry Nursery'!Y119,IF(AND($E$3="LKG"),'Marks Entry LKG'!Y119,IF(AND($E$3="UKG"),'Marks Entry UKG'!Y119,""))))</f>
        <v/>
      </c>
      <c r="AN120" s="55" t="str">
        <f t="shared" si="76"/>
        <v/>
      </c>
      <c r="AO120" s="51" t="str">
        <f t="shared" si="77"/>
        <v/>
      </c>
      <c r="AP120" s="89">
        <f t="shared" si="78"/>
        <v>0</v>
      </c>
      <c r="AQ120" s="89" t="str">
        <f t="shared" si="79"/>
        <v/>
      </c>
      <c r="AR120" s="89" t="str">
        <f t="shared" si="80"/>
        <v/>
      </c>
      <c r="AS120" s="89" t="str">
        <f t="shared" si="81"/>
        <v/>
      </c>
      <c r="AT120" s="89" t="str">
        <f t="shared" si="82"/>
        <v/>
      </c>
      <c r="AU120" s="93" t="str">
        <f t="shared" si="83"/>
        <v/>
      </c>
      <c r="AV120" s="105"/>
      <c r="AW120" s="105"/>
      <c r="AX120" s="105"/>
      <c r="AY120" s="51"/>
      <c r="AZ120" s="105" t="str">
        <f>IF(OR($B120=0,$B120=""),"",IF(AND($E$3="Nursery"),'Marks Entry Nursery'!AC119,IF(AND($E$3="LKG"),'Marks Entry LKG'!AC119,IF(AND($E$3="UKG"),'Marks Entry UKG'!AC119,""))))</f>
        <v/>
      </c>
      <c r="BA120" s="105" t="str">
        <f>IF(OR($B120=0,$B120=""),"",IF(AND($E$3="Nursery"),'Marks Entry Nursery'!AD119,IF(AND($E$3="LKG"),'Marks Entry LKG'!AD119,IF(AND($E$3="UKG"),'Marks Entry UKG'!AD119,""))))</f>
        <v/>
      </c>
      <c r="BB120" s="54" t="str">
        <f t="shared" si="84"/>
        <v/>
      </c>
      <c r="BC120" s="51">
        <f t="shared" si="85"/>
        <v>0</v>
      </c>
      <c r="BD120" s="105" t="str">
        <f>IF(OR($B120=0,$B120=""),"",IF(AND($E$3="Nursery"),'Marks Entry Nursery'!AE119,IF(AND($E$3="LKG"),'Marks Entry LKG'!AE119,IF(AND($E$3="UKG"),'Marks Entry UKG'!AE119,""))))</f>
        <v/>
      </c>
      <c r="BE120" s="105" t="str">
        <f>IF(OR($B120=0,$B120=""),"",IF(AND($E$3="Nursery"),'Marks Entry Nursery'!AF119,IF(AND($E$3="LKG"),'Marks Entry LKG'!AF119,IF(AND($E$3="UKG"),'Marks Entry UKG'!AF119,""))))</f>
        <v/>
      </c>
      <c r="BF120" s="55" t="str">
        <f t="shared" si="86"/>
        <v/>
      </c>
      <c r="BG120" s="51" t="str">
        <f t="shared" si="87"/>
        <v/>
      </c>
      <c r="BH120" s="89">
        <f t="shared" si="88"/>
        <v>0</v>
      </c>
      <c r="BI120" s="89" t="str">
        <f t="shared" si="89"/>
        <v/>
      </c>
      <c r="BJ120" s="89" t="str">
        <f t="shared" si="90"/>
        <v/>
      </c>
      <c r="BK120" s="89" t="str">
        <f t="shared" si="91"/>
        <v/>
      </c>
      <c r="BL120" s="89" t="str">
        <f t="shared" si="92"/>
        <v/>
      </c>
      <c r="BM120" s="93" t="str">
        <f t="shared" si="93"/>
        <v/>
      </c>
      <c r="BN120" s="105"/>
      <c r="BO120" s="105"/>
      <c r="BP120" s="105"/>
      <c r="BQ120" s="51"/>
      <c r="BR120" s="105" t="str">
        <f>IF(OR($B120=0,$B120=""),"",IF(AND($E$3="Nursery"),'Marks Entry Nursery'!AJ119,IF(AND($E$3="LKG"),'Marks Entry LKG'!AJ119,IF(AND($E$3="UKG"),'Marks Entry UKG'!AJ119,""))))</f>
        <v/>
      </c>
      <c r="BS120" s="105" t="str">
        <f>IF(OR($B120=0,$B120=""),"",IF(AND($E$3="Nursery"),'Marks Entry Nursery'!AK119,IF(AND($E$3="LKG"),'Marks Entry LKG'!AK119,IF(AND($E$3="UKG"),'Marks Entry UKG'!AK119,""))))</f>
        <v/>
      </c>
      <c r="BT120" s="54" t="str">
        <f t="shared" si="94"/>
        <v/>
      </c>
      <c r="BU120" s="51">
        <f t="shared" si="95"/>
        <v>0</v>
      </c>
      <c r="BV120" s="105" t="str">
        <f>IF(OR($B120=0,$B120=""),"",IF(AND($E$3="Nursery"),'Marks Entry Nursery'!AL119,IF(AND($E$3="LKG"),'Marks Entry LKG'!AL119,IF(AND($E$3="UKG"),'Marks Entry UKG'!AL119,""))))</f>
        <v/>
      </c>
      <c r="BW120" s="105" t="str">
        <f>IF(OR($B120=0,$B120=""),"",IF(AND($E$3="Nursery"),'Marks Entry Nursery'!AM119,IF(AND($E$3="LKG"),'Marks Entry LKG'!AM119,IF(AND($E$3="UKG"),'Marks Entry UKG'!AM119,""))))</f>
        <v/>
      </c>
      <c r="BX120" s="55" t="str">
        <f t="shared" si="96"/>
        <v/>
      </c>
      <c r="BY120" s="51" t="str">
        <f t="shared" si="97"/>
        <v/>
      </c>
      <c r="BZ120" s="89">
        <f t="shared" si="98"/>
        <v>0</v>
      </c>
      <c r="CA120" s="89" t="str">
        <f t="shared" si="99"/>
        <v/>
      </c>
      <c r="CB120" s="89" t="str">
        <f t="shared" si="100"/>
        <v/>
      </c>
      <c r="CC120" s="89" t="str">
        <f t="shared" si="101"/>
        <v/>
      </c>
      <c r="CD120" s="89" t="str">
        <f t="shared" si="102"/>
        <v/>
      </c>
      <c r="CE120" s="93" t="str">
        <f t="shared" si="103"/>
        <v/>
      </c>
      <c r="CF120" s="105" t="str">
        <f>IF(OR($B120=0,$B120=""),"",IF(AND($E$3="Nursery"),'Marks Entry Nursery'!AN119,IF(AND($E$3="LKG"),'Marks Entry LKG'!AN119,IF(AND($E$3="UKG"),'Marks Entry UKG'!AN119,""))))</f>
        <v/>
      </c>
      <c r="CG120" s="105" t="str">
        <f>IF(OR($B120=0,$B120=""),"",IF(AND($E$3="Nursery"),'Marks Entry Nursery'!AO119,IF(AND($E$3="LKG"),'Marks Entry LKG'!AO119,IF(AND($E$3="UKG"),'Marks Entry UKG'!AO119,""))))</f>
        <v/>
      </c>
      <c r="CH120" s="106" t="str">
        <f t="shared" si="104"/>
        <v/>
      </c>
      <c r="CI120" s="107">
        <f t="shared" si="105"/>
        <v>0</v>
      </c>
      <c r="CJ120" s="107" t="str">
        <f t="shared" si="106"/>
        <v/>
      </c>
      <c r="CK120" s="107" t="str">
        <f t="shared" si="107"/>
        <v/>
      </c>
      <c r="CL120" s="92" t="str">
        <f t="shared" si="108"/>
        <v/>
      </c>
      <c r="CM120" s="105" t="str">
        <f>IF(OR($B120=0,$B120=""),"",IF(AND($E$3="Nursery"),'Marks Entry Nursery'!AP119,IF(AND($E$3="LKG"),'Marks Entry LKG'!AP119,IF(AND($E$3="UKG"),'Marks Entry UKG'!AP119,""))))</f>
        <v/>
      </c>
      <c r="CN120" s="105" t="str">
        <f>IF(OR($B120=0,$B120=""),"",IF(AND($E$3="Nursery"),'Marks Entry Nursery'!AQ119,IF(AND($E$3="LKG"),'Marks Entry LKG'!AQ119,IF(AND($E$3="UKG"),'Marks Entry UKG'!AQ119,""))))</f>
        <v/>
      </c>
      <c r="CO120" s="106" t="str">
        <f t="shared" si="109"/>
        <v/>
      </c>
      <c r="CP120" s="107">
        <f t="shared" si="110"/>
        <v>0</v>
      </c>
      <c r="CQ120" s="107" t="str">
        <f t="shared" si="111"/>
        <v/>
      </c>
      <c r="CR120" s="107" t="str">
        <f t="shared" si="112"/>
        <v/>
      </c>
      <c r="CS120" s="92" t="str">
        <f t="shared" si="113"/>
        <v/>
      </c>
      <c r="CT120" s="105" t="str">
        <f>IF(OR($B120=0,$B120=""),"",IF(AND($E$3="Nursery"),'Marks Entry Nursery'!AR119,IF(AND($E$3="LKG"),'Marks Entry LKG'!AR119,IF(AND($E$3="UKG"),'Marks Entry UKG'!AR119,""))))</f>
        <v/>
      </c>
      <c r="CU120" s="105" t="str">
        <f>IF(OR($B120=0,$B120=""),"",IF(AND($E$3="Nursery"),'Marks Entry Nursery'!AS119,IF(AND($E$3="LKG"),'Marks Entry LKG'!AS119,IF(AND($E$3="UKG"),'Marks Entry UKG'!AS119,""))))</f>
        <v/>
      </c>
      <c r="CV120" s="106" t="str">
        <f t="shared" si="114"/>
        <v/>
      </c>
      <c r="CW120" s="107">
        <f t="shared" si="115"/>
        <v>0</v>
      </c>
      <c r="CX120" s="107" t="str">
        <f t="shared" si="116"/>
        <v/>
      </c>
      <c r="CY120" s="107" t="str">
        <f t="shared" si="117"/>
        <v/>
      </c>
      <c r="CZ120" s="92" t="str">
        <f t="shared" si="118"/>
        <v/>
      </c>
      <c r="DA120" s="105" t="str">
        <f>IF(OR($B120=0,$B120=""),"",IF(AND($E$3="Nursery"),'Marks Entry Nursery'!AT119,IF(AND($E$3="LKG"),'Marks Entry LKG'!AT119,IF(AND($E$3="UKG"),'Marks Entry UKG'!AT119,""))))</f>
        <v/>
      </c>
      <c r="DB120" s="105" t="str">
        <f>IF(OR($B120=0,$B120=""),"",IF(AND($E$3="Nursery"),'Marks Entry Nursery'!AU119,IF(AND($E$3="LKG"),'Marks Entry LKG'!AU119,IF(AND($E$3="UKG"),'Marks Entry UKG'!AU119,""))))</f>
        <v/>
      </c>
      <c r="DC120" s="356" t="str">
        <f t="shared" si="119"/>
        <v/>
      </c>
      <c r="DD120" s="93" t="str">
        <f t="shared" si="120"/>
        <v/>
      </c>
      <c r="DE120" s="105" t="str">
        <f>IF(OR($B120=0,$B120=""),"",IF(AND($E$3="Nursery"),'Marks Entry Nursery'!AV119,IF(AND($E$3="LKG"),'Marks Entry LKG'!AV119,IF(AND($E$3="UKG"),'Marks Entry UKG'!AV119,""))))</f>
        <v/>
      </c>
      <c r="DF120" s="105" t="str">
        <f>IF(OR($B120=0,$B120=""),"",IF(AND($E$3="Nursery"),'Marks Entry Nursery'!AW119,IF(AND($E$3="LKG"),'Marks Entry LKG'!AW119,IF(AND($E$3="UKG"),'Marks Entry UKG'!AW119,""))))</f>
        <v/>
      </c>
      <c r="DG120" s="356" t="str">
        <f t="shared" si="121"/>
        <v/>
      </c>
      <c r="DH120" s="93" t="str">
        <f t="shared" si="122"/>
        <v/>
      </c>
      <c r="DI120" s="63" t="str">
        <f t="shared" si="123"/>
        <v/>
      </c>
      <c r="DJ120" s="358" t="str">
        <f t="shared" si="124"/>
        <v/>
      </c>
      <c r="DK120" s="67" t="str">
        <f t="shared" si="125"/>
        <v/>
      </c>
      <c r="DL120" s="68" t="str">
        <f t="shared" si="126"/>
        <v/>
      </c>
      <c r="DM120" s="386" t="str">
        <f>IFERROR(IF(B120="NSO","NSO",IF(OR(D120="",G120="",F120="",B120="",DI120=0),"",IF('Master sheet'!$D$14="Hindi","कक्षोंन्नति","Promoted"))),"")</f>
        <v/>
      </c>
      <c r="DN120" s="42" t="str">
        <f>IF(OR(B120=0,B120=""),"",IF(AND($E$3="Nursery"),'Marks Entry Nursery'!AX119,IF(AND($E$3="LKG"),'Marks Entry LKG'!AX119,IF(AND($E$3="UKG"),'Marks Entry UKG'!AX119,""))))</f>
        <v/>
      </c>
      <c r="DO120" s="42" t="str">
        <f>IF(OR(B120=0,B120=""),"",IF(AND($E$3="Nursery"),'Marks Entry Nursery'!AY119,IF(AND($E$3="LKG"),'Marks Entry LKG'!AY119,IF(AND($E$3="UKG"),'Marks Entry UKG'!AY119,""))))</f>
        <v/>
      </c>
      <c r="DP120" s="213" t="str">
        <f t="shared" si="127"/>
        <v/>
      </c>
      <c r="DQ120" s="43"/>
      <c r="DX120" s="44">
        <f>IF(AND($E$3="Nursery"),'Marks Entry Nursery'!I119,IF(AND($E$3="LKG"),'Marks Entry LKG'!I119,IF(AND($E$3="UKG"),'Marks Entry UKG'!I119,"")))</f>
        <v>0</v>
      </c>
    </row>
    <row r="121" spans="1:128" ht="18.95" customHeight="1">
      <c r="A121" s="56">
        <v>114</v>
      </c>
      <c r="B121" s="260" t="str">
        <f>IF(OR(DX121=0,DX121=""),"",IF(AND($E$3="Nursery"),'Marks Entry Nursery'!I120,IF(AND($E$3="LKG"),'Marks Entry LKG'!I120,IF(AND($E$3="UKG"),'Marks Entry UKG'!I120,""))))</f>
        <v/>
      </c>
      <c r="C121" s="57" t="str">
        <f>IF(OR($B121=0,$B121=""),"",IF(AND($E$3="Nursery"),'Marks Entry Nursery'!B120,IF(AND($E$3="LKG"),'Marks Entry LKG'!B120,IF(AND($E$3="UKG"),'Marks Entry UKG'!B120,""))))</f>
        <v/>
      </c>
      <c r="D121" s="57" t="str">
        <f>IF(OR($B121=0,$B121=""),"",IF(AND($E$3="Nursery"),'Marks Entry Nursery'!C120,IF(AND($E$3="LKG"),'Marks Entry LKG'!C120,IF(AND($E$3="UKG"),'Marks Entry UKG'!C120,""))))</f>
        <v/>
      </c>
      <c r="E121" s="401" t="str">
        <f>IF(OR(B121=0,B121=""),"",IF(AND($E$3="Nursery"),'Marks Entry Nursery'!E120,IF(AND($E$3="LKG"),'Marks Entry LKG'!E120,IF(AND($E$3="UKG"),'Marks Entry UKG'!E120,""))))</f>
        <v/>
      </c>
      <c r="F121" s="259" t="str">
        <f>IF(OR(B121=0,B121=""),"",IF(AND($E$3="Nursery"),'Marks Entry Nursery'!D120,IF(AND($E$3="LKG"),'Marks Entry LKG'!D120,IF(AND($E$3="UKG"),'Marks Entry UKG'!D120,""))))</f>
        <v/>
      </c>
      <c r="G121" s="406" t="str">
        <f>IF(OR($B121=0,$B121=""),"",IF(AND($E$3="Nursery"),'Marks Entry Nursery'!F120,IF(AND($E$3="LKG"),'Marks Entry LKG'!F120,IF(AND($E$3="UKG"),'Marks Entry UKG'!F120,""))))</f>
        <v/>
      </c>
      <c r="H121" s="406" t="str">
        <f>IF(OR($B121=0,$B121=""),"",IF(AND($E$3="Nursery"),'Marks Entry Nursery'!G120,IF(AND($E$3="LKG"),'Marks Entry LKG'!G120,IF(AND($E$3="UKG"),'Marks Entry UKG'!G120,""))))</f>
        <v/>
      </c>
      <c r="I121" s="406" t="str">
        <f>IF(OR($B121=0,$B121=""),"",IF(AND($E$3="Nursery"),'Marks Entry Nursery'!H120,IF(AND($E$3="LKG"),'Marks Entry LKG'!H120,IF(AND($E$3="UKG"),'Marks Entry UKG'!H120,""))))</f>
        <v/>
      </c>
      <c r="J121" s="228" t="str">
        <f>IF(OR($B121=0,$B121=""),"",IF(AND($E$3="Nursery"),'Marks Entry Nursery'!J120,IF(AND($E$3="LKG"),'Marks Entry LKG'!J120,IF(AND($E$3="UKG"),'Marks Entry UKG'!J120,""))))</f>
        <v/>
      </c>
      <c r="K121" s="228" t="str">
        <f>IF(OR($B121=0,$B121=""),"",IF(AND($E$3="Nursery"),'Marks Entry Nursery'!K120,IF(AND($E$3="LKG"),'Marks Entry LKG'!K120,IF(AND($E$3="UKG"),'Marks Entry UKG'!K120,""))))</f>
        <v/>
      </c>
      <c r="L121" s="105"/>
      <c r="M121" s="105"/>
      <c r="N121" s="105"/>
      <c r="O121" s="51"/>
      <c r="P121" s="105" t="str">
        <f>IF(OR($B121=0,$B121=""),"",IF(AND($E$3="Nursery"),'Marks Entry Nursery'!O120,IF(AND($E$3="LKG"),'Marks Entry LKG'!O120,IF(AND($E$3="UKG"),'Marks Entry UKG'!O120,""))))</f>
        <v/>
      </c>
      <c r="Q121" s="105" t="str">
        <f>IF(OR($B121=0,$B121=""),"",IF(AND($E$3="Nursery"),'Marks Entry Nursery'!P120,IF(AND($E$3="LKG"),'Marks Entry LKG'!P120,IF(AND($E$3="UKG"),'Marks Entry UKG'!P120,""))))</f>
        <v/>
      </c>
      <c r="R121" s="54" t="str">
        <f t="shared" si="64"/>
        <v/>
      </c>
      <c r="S121" s="51">
        <f t="shared" si="65"/>
        <v>0</v>
      </c>
      <c r="T121" s="105" t="str">
        <f>IF(OR($B121=0,$B121=""),"",IF(AND($E$3="Nursery"),'Marks Entry Nursery'!Q120,IF(AND($E$3="LKG"),'Marks Entry LKG'!Q120,IF(AND($E$3="UKG"),'Marks Entry UKG'!Q120,""))))</f>
        <v/>
      </c>
      <c r="U121" s="105" t="str">
        <f>IF(OR($B121=0,$B121=""),"",IF(AND($E$3="Nursery"),'Marks Entry Nursery'!R120,IF(AND($E$3="LKG"),'Marks Entry LKG'!R120,IF(AND($E$3="UKG"),'Marks Entry UKG'!R120,""))))</f>
        <v/>
      </c>
      <c r="V121" s="55" t="str">
        <f t="shared" si="66"/>
        <v/>
      </c>
      <c r="W121" s="51" t="str">
        <f t="shared" si="67"/>
        <v/>
      </c>
      <c r="X121" s="89">
        <f t="shared" si="68"/>
        <v>0</v>
      </c>
      <c r="Y121" s="89" t="str">
        <f t="shared" si="69"/>
        <v/>
      </c>
      <c r="Z121" s="89" t="str">
        <f t="shared" si="70"/>
        <v/>
      </c>
      <c r="AA121" s="89" t="str">
        <f t="shared" si="71"/>
        <v/>
      </c>
      <c r="AB121" s="89" t="str">
        <f t="shared" si="72"/>
        <v/>
      </c>
      <c r="AC121" s="93" t="str">
        <f t="shared" si="73"/>
        <v/>
      </c>
      <c r="AD121" s="105"/>
      <c r="AE121" s="105"/>
      <c r="AF121" s="105"/>
      <c r="AG121" s="51"/>
      <c r="AH121" s="105" t="str">
        <f>IF(OR($B121=0,$B121=""),"",IF(AND($E$3="Nursery"),'Marks Entry Nursery'!V120,IF(AND($E$3="LKG"),'Marks Entry LKG'!V120,IF(AND($E$3="UKG"),'Marks Entry UKG'!V120,""))))</f>
        <v/>
      </c>
      <c r="AI121" s="105" t="str">
        <f>IF(OR($B121=0,$B121=""),"",IF(AND($E$3="Nursery"),'Marks Entry Nursery'!W120,IF(AND($E$3="LKG"),'Marks Entry LKG'!W120,IF(AND($E$3="UKG"),'Marks Entry UKG'!W120,""))))</f>
        <v/>
      </c>
      <c r="AJ121" s="54" t="str">
        <f t="shared" si="74"/>
        <v/>
      </c>
      <c r="AK121" s="51">
        <f t="shared" si="75"/>
        <v>0</v>
      </c>
      <c r="AL121" s="105" t="str">
        <f>IF(OR($B121=0,$B121=""),"",IF(AND($E$3="Nursery"),'Marks Entry Nursery'!X120,IF(AND($E$3="LKG"),'Marks Entry LKG'!X120,IF(AND($E$3="UKG"),'Marks Entry UKG'!X120,""))))</f>
        <v/>
      </c>
      <c r="AM121" s="105" t="str">
        <f>IF(OR($B121=0,$B121=""),"",IF(AND($E$3="Nursery"),'Marks Entry Nursery'!Y120,IF(AND($E$3="LKG"),'Marks Entry LKG'!Y120,IF(AND($E$3="UKG"),'Marks Entry UKG'!Y120,""))))</f>
        <v/>
      </c>
      <c r="AN121" s="55" t="str">
        <f t="shared" si="76"/>
        <v/>
      </c>
      <c r="AO121" s="51" t="str">
        <f t="shared" si="77"/>
        <v/>
      </c>
      <c r="AP121" s="89">
        <f t="shared" si="78"/>
        <v>0</v>
      </c>
      <c r="AQ121" s="89" t="str">
        <f t="shared" si="79"/>
        <v/>
      </c>
      <c r="AR121" s="89" t="str">
        <f t="shared" si="80"/>
        <v/>
      </c>
      <c r="AS121" s="89" t="str">
        <f t="shared" si="81"/>
        <v/>
      </c>
      <c r="AT121" s="89" t="str">
        <f t="shared" si="82"/>
        <v/>
      </c>
      <c r="AU121" s="93" t="str">
        <f t="shared" si="83"/>
        <v/>
      </c>
      <c r="AV121" s="105"/>
      <c r="AW121" s="105"/>
      <c r="AX121" s="105"/>
      <c r="AY121" s="51"/>
      <c r="AZ121" s="105" t="str">
        <f>IF(OR($B121=0,$B121=""),"",IF(AND($E$3="Nursery"),'Marks Entry Nursery'!AC120,IF(AND($E$3="LKG"),'Marks Entry LKG'!AC120,IF(AND($E$3="UKG"),'Marks Entry UKG'!AC120,""))))</f>
        <v/>
      </c>
      <c r="BA121" s="105" t="str">
        <f>IF(OR($B121=0,$B121=""),"",IF(AND($E$3="Nursery"),'Marks Entry Nursery'!AD120,IF(AND($E$3="LKG"),'Marks Entry LKG'!AD120,IF(AND($E$3="UKG"),'Marks Entry UKG'!AD120,""))))</f>
        <v/>
      </c>
      <c r="BB121" s="54" t="str">
        <f t="shared" si="84"/>
        <v/>
      </c>
      <c r="BC121" s="51">
        <f t="shared" si="85"/>
        <v>0</v>
      </c>
      <c r="BD121" s="105" t="str">
        <f>IF(OR($B121=0,$B121=""),"",IF(AND($E$3="Nursery"),'Marks Entry Nursery'!AE120,IF(AND($E$3="LKG"),'Marks Entry LKG'!AE120,IF(AND($E$3="UKG"),'Marks Entry UKG'!AE120,""))))</f>
        <v/>
      </c>
      <c r="BE121" s="105" t="str">
        <f>IF(OR($B121=0,$B121=""),"",IF(AND($E$3="Nursery"),'Marks Entry Nursery'!AF120,IF(AND($E$3="LKG"),'Marks Entry LKG'!AF120,IF(AND($E$3="UKG"),'Marks Entry UKG'!AF120,""))))</f>
        <v/>
      </c>
      <c r="BF121" s="55" t="str">
        <f t="shared" si="86"/>
        <v/>
      </c>
      <c r="BG121" s="51" t="str">
        <f t="shared" si="87"/>
        <v/>
      </c>
      <c r="BH121" s="89">
        <f t="shared" si="88"/>
        <v>0</v>
      </c>
      <c r="BI121" s="89" t="str">
        <f t="shared" si="89"/>
        <v/>
      </c>
      <c r="BJ121" s="89" t="str">
        <f t="shared" si="90"/>
        <v/>
      </c>
      <c r="BK121" s="89" t="str">
        <f t="shared" si="91"/>
        <v/>
      </c>
      <c r="BL121" s="89" t="str">
        <f t="shared" si="92"/>
        <v/>
      </c>
      <c r="BM121" s="93" t="str">
        <f t="shared" si="93"/>
        <v/>
      </c>
      <c r="BN121" s="105"/>
      <c r="BO121" s="105"/>
      <c r="BP121" s="105"/>
      <c r="BQ121" s="51"/>
      <c r="BR121" s="105" t="str">
        <f>IF(OR($B121=0,$B121=""),"",IF(AND($E$3="Nursery"),'Marks Entry Nursery'!AJ120,IF(AND($E$3="LKG"),'Marks Entry LKG'!AJ120,IF(AND($E$3="UKG"),'Marks Entry UKG'!AJ120,""))))</f>
        <v/>
      </c>
      <c r="BS121" s="105" t="str">
        <f>IF(OR($B121=0,$B121=""),"",IF(AND($E$3="Nursery"),'Marks Entry Nursery'!AK120,IF(AND($E$3="LKG"),'Marks Entry LKG'!AK120,IF(AND($E$3="UKG"),'Marks Entry UKG'!AK120,""))))</f>
        <v/>
      </c>
      <c r="BT121" s="54" t="str">
        <f t="shared" si="94"/>
        <v/>
      </c>
      <c r="BU121" s="51">
        <f t="shared" si="95"/>
        <v>0</v>
      </c>
      <c r="BV121" s="105" t="str">
        <f>IF(OR($B121=0,$B121=""),"",IF(AND($E$3="Nursery"),'Marks Entry Nursery'!AL120,IF(AND($E$3="LKG"),'Marks Entry LKG'!AL120,IF(AND($E$3="UKG"),'Marks Entry UKG'!AL120,""))))</f>
        <v/>
      </c>
      <c r="BW121" s="105" t="str">
        <f>IF(OR($B121=0,$B121=""),"",IF(AND($E$3="Nursery"),'Marks Entry Nursery'!AM120,IF(AND($E$3="LKG"),'Marks Entry LKG'!AM120,IF(AND($E$3="UKG"),'Marks Entry UKG'!AM120,""))))</f>
        <v/>
      </c>
      <c r="BX121" s="55" t="str">
        <f t="shared" si="96"/>
        <v/>
      </c>
      <c r="BY121" s="51" t="str">
        <f t="shared" si="97"/>
        <v/>
      </c>
      <c r="BZ121" s="89">
        <f t="shared" si="98"/>
        <v>0</v>
      </c>
      <c r="CA121" s="89" t="str">
        <f t="shared" si="99"/>
        <v/>
      </c>
      <c r="CB121" s="89" t="str">
        <f t="shared" si="100"/>
        <v/>
      </c>
      <c r="CC121" s="89" t="str">
        <f t="shared" si="101"/>
        <v/>
      </c>
      <c r="CD121" s="89" t="str">
        <f t="shared" si="102"/>
        <v/>
      </c>
      <c r="CE121" s="93" t="str">
        <f t="shared" si="103"/>
        <v/>
      </c>
      <c r="CF121" s="105" t="str">
        <f>IF(OR($B121=0,$B121=""),"",IF(AND($E$3="Nursery"),'Marks Entry Nursery'!AN120,IF(AND($E$3="LKG"),'Marks Entry LKG'!AN120,IF(AND($E$3="UKG"),'Marks Entry UKG'!AN120,""))))</f>
        <v/>
      </c>
      <c r="CG121" s="105" t="str">
        <f>IF(OR($B121=0,$B121=""),"",IF(AND($E$3="Nursery"),'Marks Entry Nursery'!AO120,IF(AND($E$3="LKG"),'Marks Entry LKG'!AO120,IF(AND($E$3="UKG"),'Marks Entry UKG'!AO120,""))))</f>
        <v/>
      </c>
      <c r="CH121" s="106" t="str">
        <f t="shared" si="104"/>
        <v/>
      </c>
      <c r="CI121" s="107">
        <f t="shared" si="105"/>
        <v>0</v>
      </c>
      <c r="CJ121" s="107" t="str">
        <f t="shared" si="106"/>
        <v/>
      </c>
      <c r="CK121" s="107" t="str">
        <f t="shared" si="107"/>
        <v/>
      </c>
      <c r="CL121" s="92" t="str">
        <f t="shared" si="108"/>
        <v/>
      </c>
      <c r="CM121" s="105" t="str">
        <f>IF(OR($B121=0,$B121=""),"",IF(AND($E$3="Nursery"),'Marks Entry Nursery'!AP120,IF(AND($E$3="LKG"),'Marks Entry LKG'!AP120,IF(AND($E$3="UKG"),'Marks Entry UKG'!AP120,""))))</f>
        <v/>
      </c>
      <c r="CN121" s="105" t="str">
        <f>IF(OR($B121=0,$B121=""),"",IF(AND($E$3="Nursery"),'Marks Entry Nursery'!AQ120,IF(AND($E$3="LKG"),'Marks Entry LKG'!AQ120,IF(AND($E$3="UKG"),'Marks Entry UKG'!AQ120,""))))</f>
        <v/>
      </c>
      <c r="CO121" s="106" t="str">
        <f t="shared" si="109"/>
        <v/>
      </c>
      <c r="CP121" s="107">
        <f t="shared" si="110"/>
        <v>0</v>
      </c>
      <c r="CQ121" s="107" t="str">
        <f t="shared" si="111"/>
        <v/>
      </c>
      <c r="CR121" s="107" t="str">
        <f t="shared" si="112"/>
        <v/>
      </c>
      <c r="CS121" s="92" t="str">
        <f t="shared" si="113"/>
        <v/>
      </c>
      <c r="CT121" s="105" t="str">
        <f>IF(OR($B121=0,$B121=""),"",IF(AND($E$3="Nursery"),'Marks Entry Nursery'!AR120,IF(AND($E$3="LKG"),'Marks Entry LKG'!AR120,IF(AND($E$3="UKG"),'Marks Entry UKG'!AR120,""))))</f>
        <v/>
      </c>
      <c r="CU121" s="105" t="str">
        <f>IF(OR($B121=0,$B121=""),"",IF(AND($E$3="Nursery"),'Marks Entry Nursery'!AS120,IF(AND($E$3="LKG"),'Marks Entry LKG'!AS120,IF(AND($E$3="UKG"),'Marks Entry UKG'!AS120,""))))</f>
        <v/>
      </c>
      <c r="CV121" s="106" t="str">
        <f t="shared" si="114"/>
        <v/>
      </c>
      <c r="CW121" s="107">
        <f t="shared" si="115"/>
        <v>0</v>
      </c>
      <c r="CX121" s="107" t="str">
        <f t="shared" si="116"/>
        <v/>
      </c>
      <c r="CY121" s="107" t="str">
        <f t="shared" si="117"/>
        <v/>
      </c>
      <c r="CZ121" s="92" t="str">
        <f t="shared" si="118"/>
        <v/>
      </c>
      <c r="DA121" s="105" t="str">
        <f>IF(OR($B121=0,$B121=""),"",IF(AND($E$3="Nursery"),'Marks Entry Nursery'!AT120,IF(AND($E$3="LKG"),'Marks Entry LKG'!AT120,IF(AND($E$3="UKG"),'Marks Entry UKG'!AT120,""))))</f>
        <v/>
      </c>
      <c r="DB121" s="105" t="str">
        <f>IF(OR($B121=0,$B121=""),"",IF(AND($E$3="Nursery"),'Marks Entry Nursery'!AU120,IF(AND($E$3="LKG"),'Marks Entry LKG'!AU120,IF(AND($E$3="UKG"),'Marks Entry UKG'!AU120,""))))</f>
        <v/>
      </c>
      <c r="DC121" s="356" t="str">
        <f t="shared" si="119"/>
        <v/>
      </c>
      <c r="DD121" s="93" t="str">
        <f t="shared" si="120"/>
        <v/>
      </c>
      <c r="DE121" s="105" t="str">
        <f>IF(OR($B121=0,$B121=""),"",IF(AND($E$3="Nursery"),'Marks Entry Nursery'!AV120,IF(AND($E$3="LKG"),'Marks Entry LKG'!AV120,IF(AND($E$3="UKG"),'Marks Entry UKG'!AV120,""))))</f>
        <v/>
      </c>
      <c r="DF121" s="105" t="str">
        <f>IF(OR($B121=0,$B121=""),"",IF(AND($E$3="Nursery"),'Marks Entry Nursery'!AW120,IF(AND($E$3="LKG"),'Marks Entry LKG'!AW120,IF(AND($E$3="UKG"),'Marks Entry UKG'!AW120,""))))</f>
        <v/>
      </c>
      <c r="DG121" s="356" t="str">
        <f t="shared" si="121"/>
        <v/>
      </c>
      <c r="DH121" s="93" t="str">
        <f t="shared" si="122"/>
        <v/>
      </c>
      <c r="DI121" s="63" t="str">
        <f t="shared" si="123"/>
        <v/>
      </c>
      <c r="DJ121" s="358" t="str">
        <f t="shared" si="124"/>
        <v/>
      </c>
      <c r="DK121" s="67" t="str">
        <f t="shared" si="125"/>
        <v/>
      </c>
      <c r="DL121" s="68" t="str">
        <f t="shared" si="126"/>
        <v/>
      </c>
      <c r="DM121" s="386" t="str">
        <f>IFERROR(IF(B121="NSO","NSO",IF(OR(D121="",G121="",F121="",B121="",DI121=0),"",IF('Master sheet'!$D$14="Hindi","कक्षोंन्नति","Promoted"))),"")</f>
        <v/>
      </c>
      <c r="DN121" s="42" t="str">
        <f>IF(OR(B121=0,B121=""),"",IF(AND($E$3="Nursery"),'Marks Entry Nursery'!AX120,IF(AND($E$3="LKG"),'Marks Entry LKG'!AX120,IF(AND($E$3="UKG"),'Marks Entry UKG'!AX120,""))))</f>
        <v/>
      </c>
      <c r="DO121" s="42" t="str">
        <f>IF(OR(B121=0,B121=""),"",IF(AND($E$3="Nursery"),'Marks Entry Nursery'!AY120,IF(AND($E$3="LKG"),'Marks Entry LKG'!AY120,IF(AND($E$3="UKG"),'Marks Entry UKG'!AY120,""))))</f>
        <v/>
      </c>
      <c r="DP121" s="213" t="str">
        <f t="shared" si="127"/>
        <v/>
      </c>
      <c r="DQ121" s="43"/>
      <c r="DX121" s="44">
        <f>IF(AND($E$3="Nursery"),'Marks Entry Nursery'!I120,IF(AND($E$3="LKG"),'Marks Entry LKG'!I120,IF(AND($E$3="UKG"),'Marks Entry UKG'!I120,"")))</f>
        <v>0</v>
      </c>
    </row>
    <row r="122" spans="1:128" ht="18.95" customHeight="1">
      <c r="A122" s="56">
        <v>115</v>
      </c>
      <c r="B122" s="260" t="str">
        <f>IF(OR(DX122=0,DX122=""),"",IF(AND($E$3="Nursery"),'Marks Entry Nursery'!I121,IF(AND($E$3="LKG"),'Marks Entry LKG'!I121,IF(AND($E$3="UKG"),'Marks Entry UKG'!I121,""))))</f>
        <v/>
      </c>
      <c r="C122" s="57" t="str">
        <f>IF(OR($B122=0,$B122=""),"",IF(AND($E$3="Nursery"),'Marks Entry Nursery'!B121,IF(AND($E$3="LKG"),'Marks Entry LKG'!B121,IF(AND($E$3="UKG"),'Marks Entry UKG'!B121,""))))</f>
        <v/>
      </c>
      <c r="D122" s="57" t="str">
        <f>IF(OR($B122=0,$B122=""),"",IF(AND($E$3="Nursery"),'Marks Entry Nursery'!C121,IF(AND($E$3="LKG"),'Marks Entry LKG'!C121,IF(AND($E$3="UKG"),'Marks Entry UKG'!C121,""))))</f>
        <v/>
      </c>
      <c r="E122" s="401" t="str">
        <f>IF(OR(B122=0,B122=""),"",IF(AND($E$3="Nursery"),'Marks Entry Nursery'!E121,IF(AND($E$3="LKG"),'Marks Entry LKG'!E121,IF(AND($E$3="UKG"),'Marks Entry UKG'!E121,""))))</f>
        <v/>
      </c>
      <c r="F122" s="259" t="str">
        <f>IF(OR(B122=0,B122=""),"",IF(AND($E$3="Nursery"),'Marks Entry Nursery'!D121,IF(AND($E$3="LKG"),'Marks Entry LKG'!D121,IF(AND($E$3="UKG"),'Marks Entry UKG'!D121,""))))</f>
        <v/>
      </c>
      <c r="G122" s="406" t="str">
        <f>IF(OR($B122=0,$B122=""),"",IF(AND($E$3="Nursery"),'Marks Entry Nursery'!F121,IF(AND($E$3="LKG"),'Marks Entry LKG'!F121,IF(AND($E$3="UKG"),'Marks Entry UKG'!F121,""))))</f>
        <v/>
      </c>
      <c r="H122" s="406" t="str">
        <f>IF(OR($B122=0,$B122=""),"",IF(AND($E$3="Nursery"),'Marks Entry Nursery'!G121,IF(AND($E$3="LKG"),'Marks Entry LKG'!G121,IF(AND($E$3="UKG"),'Marks Entry UKG'!G121,""))))</f>
        <v/>
      </c>
      <c r="I122" s="406" t="str">
        <f>IF(OR($B122=0,$B122=""),"",IF(AND($E$3="Nursery"),'Marks Entry Nursery'!H121,IF(AND($E$3="LKG"),'Marks Entry LKG'!H121,IF(AND($E$3="UKG"),'Marks Entry UKG'!H121,""))))</f>
        <v/>
      </c>
      <c r="J122" s="228" t="str">
        <f>IF(OR($B122=0,$B122=""),"",IF(AND($E$3="Nursery"),'Marks Entry Nursery'!J121,IF(AND($E$3="LKG"),'Marks Entry LKG'!J121,IF(AND($E$3="UKG"),'Marks Entry UKG'!J121,""))))</f>
        <v/>
      </c>
      <c r="K122" s="228" t="str">
        <f>IF(OR($B122=0,$B122=""),"",IF(AND($E$3="Nursery"),'Marks Entry Nursery'!K121,IF(AND($E$3="LKG"),'Marks Entry LKG'!K121,IF(AND($E$3="UKG"),'Marks Entry UKG'!K121,""))))</f>
        <v/>
      </c>
      <c r="L122" s="105"/>
      <c r="M122" s="105"/>
      <c r="N122" s="105"/>
      <c r="O122" s="51"/>
      <c r="P122" s="105" t="str">
        <f>IF(OR($B122=0,$B122=""),"",IF(AND($E$3="Nursery"),'Marks Entry Nursery'!O121,IF(AND($E$3="LKG"),'Marks Entry LKG'!O121,IF(AND($E$3="UKG"),'Marks Entry UKG'!O121,""))))</f>
        <v/>
      </c>
      <c r="Q122" s="105" t="str">
        <f>IF(OR($B122=0,$B122=""),"",IF(AND($E$3="Nursery"),'Marks Entry Nursery'!P121,IF(AND($E$3="LKG"),'Marks Entry LKG'!P121,IF(AND($E$3="UKG"),'Marks Entry UKG'!P121,""))))</f>
        <v/>
      </c>
      <c r="R122" s="54" t="str">
        <f t="shared" si="64"/>
        <v/>
      </c>
      <c r="S122" s="51">
        <f t="shared" si="65"/>
        <v>0</v>
      </c>
      <c r="T122" s="105" t="str">
        <f>IF(OR($B122=0,$B122=""),"",IF(AND($E$3="Nursery"),'Marks Entry Nursery'!Q121,IF(AND($E$3="LKG"),'Marks Entry LKG'!Q121,IF(AND($E$3="UKG"),'Marks Entry UKG'!Q121,""))))</f>
        <v/>
      </c>
      <c r="U122" s="105" t="str">
        <f>IF(OR($B122=0,$B122=""),"",IF(AND($E$3="Nursery"),'Marks Entry Nursery'!R121,IF(AND($E$3="LKG"),'Marks Entry LKG'!R121,IF(AND($E$3="UKG"),'Marks Entry UKG'!R121,""))))</f>
        <v/>
      </c>
      <c r="V122" s="55" t="str">
        <f t="shared" si="66"/>
        <v/>
      </c>
      <c r="W122" s="51" t="str">
        <f t="shared" si="67"/>
        <v/>
      </c>
      <c r="X122" s="89">
        <f t="shared" si="68"/>
        <v>0</v>
      </c>
      <c r="Y122" s="89" t="str">
        <f t="shared" si="69"/>
        <v/>
      </c>
      <c r="Z122" s="89" t="str">
        <f t="shared" si="70"/>
        <v/>
      </c>
      <c r="AA122" s="89" t="str">
        <f t="shared" si="71"/>
        <v/>
      </c>
      <c r="AB122" s="89" t="str">
        <f t="shared" si="72"/>
        <v/>
      </c>
      <c r="AC122" s="93" t="str">
        <f t="shared" si="73"/>
        <v/>
      </c>
      <c r="AD122" s="105"/>
      <c r="AE122" s="105"/>
      <c r="AF122" s="105"/>
      <c r="AG122" s="51"/>
      <c r="AH122" s="105" t="str">
        <f>IF(OR($B122=0,$B122=""),"",IF(AND($E$3="Nursery"),'Marks Entry Nursery'!V121,IF(AND($E$3="LKG"),'Marks Entry LKG'!V121,IF(AND($E$3="UKG"),'Marks Entry UKG'!V121,""))))</f>
        <v/>
      </c>
      <c r="AI122" s="105" t="str">
        <f>IF(OR($B122=0,$B122=""),"",IF(AND($E$3="Nursery"),'Marks Entry Nursery'!W121,IF(AND($E$3="LKG"),'Marks Entry LKG'!W121,IF(AND($E$3="UKG"),'Marks Entry UKG'!W121,""))))</f>
        <v/>
      </c>
      <c r="AJ122" s="54" t="str">
        <f t="shared" si="74"/>
        <v/>
      </c>
      <c r="AK122" s="51">
        <f t="shared" si="75"/>
        <v>0</v>
      </c>
      <c r="AL122" s="105" t="str">
        <f>IF(OR($B122=0,$B122=""),"",IF(AND($E$3="Nursery"),'Marks Entry Nursery'!X121,IF(AND($E$3="LKG"),'Marks Entry LKG'!X121,IF(AND($E$3="UKG"),'Marks Entry UKG'!X121,""))))</f>
        <v/>
      </c>
      <c r="AM122" s="105" t="str">
        <f>IF(OR($B122=0,$B122=""),"",IF(AND($E$3="Nursery"),'Marks Entry Nursery'!Y121,IF(AND($E$3="LKG"),'Marks Entry LKG'!Y121,IF(AND($E$3="UKG"),'Marks Entry UKG'!Y121,""))))</f>
        <v/>
      </c>
      <c r="AN122" s="55" t="str">
        <f t="shared" si="76"/>
        <v/>
      </c>
      <c r="AO122" s="51" t="str">
        <f t="shared" si="77"/>
        <v/>
      </c>
      <c r="AP122" s="89">
        <f t="shared" si="78"/>
        <v>0</v>
      </c>
      <c r="AQ122" s="89" t="str">
        <f t="shared" si="79"/>
        <v/>
      </c>
      <c r="AR122" s="89" t="str">
        <f t="shared" si="80"/>
        <v/>
      </c>
      <c r="AS122" s="89" t="str">
        <f t="shared" si="81"/>
        <v/>
      </c>
      <c r="AT122" s="89" t="str">
        <f t="shared" si="82"/>
        <v/>
      </c>
      <c r="AU122" s="93" t="str">
        <f t="shared" si="83"/>
        <v/>
      </c>
      <c r="AV122" s="105"/>
      <c r="AW122" s="105"/>
      <c r="AX122" s="105"/>
      <c r="AY122" s="51"/>
      <c r="AZ122" s="105" t="str">
        <f>IF(OR($B122=0,$B122=""),"",IF(AND($E$3="Nursery"),'Marks Entry Nursery'!AC121,IF(AND($E$3="LKG"),'Marks Entry LKG'!AC121,IF(AND($E$3="UKG"),'Marks Entry UKG'!AC121,""))))</f>
        <v/>
      </c>
      <c r="BA122" s="105" t="str">
        <f>IF(OR($B122=0,$B122=""),"",IF(AND($E$3="Nursery"),'Marks Entry Nursery'!AD121,IF(AND($E$3="LKG"),'Marks Entry LKG'!AD121,IF(AND($E$3="UKG"),'Marks Entry UKG'!AD121,""))))</f>
        <v/>
      </c>
      <c r="BB122" s="54" t="str">
        <f t="shared" si="84"/>
        <v/>
      </c>
      <c r="BC122" s="51">
        <f t="shared" si="85"/>
        <v>0</v>
      </c>
      <c r="BD122" s="105" t="str">
        <f>IF(OR($B122=0,$B122=""),"",IF(AND($E$3="Nursery"),'Marks Entry Nursery'!AE121,IF(AND($E$3="LKG"),'Marks Entry LKG'!AE121,IF(AND($E$3="UKG"),'Marks Entry UKG'!AE121,""))))</f>
        <v/>
      </c>
      <c r="BE122" s="105" t="str">
        <f>IF(OR($B122=0,$B122=""),"",IF(AND($E$3="Nursery"),'Marks Entry Nursery'!AF121,IF(AND($E$3="LKG"),'Marks Entry LKG'!AF121,IF(AND($E$3="UKG"),'Marks Entry UKG'!AF121,""))))</f>
        <v/>
      </c>
      <c r="BF122" s="55" t="str">
        <f t="shared" si="86"/>
        <v/>
      </c>
      <c r="BG122" s="51" t="str">
        <f t="shared" si="87"/>
        <v/>
      </c>
      <c r="BH122" s="89">
        <f t="shared" si="88"/>
        <v>0</v>
      </c>
      <c r="BI122" s="89" t="str">
        <f t="shared" si="89"/>
        <v/>
      </c>
      <c r="BJ122" s="89" t="str">
        <f t="shared" si="90"/>
        <v/>
      </c>
      <c r="BK122" s="89" t="str">
        <f t="shared" si="91"/>
        <v/>
      </c>
      <c r="BL122" s="89" t="str">
        <f t="shared" si="92"/>
        <v/>
      </c>
      <c r="BM122" s="93" t="str">
        <f t="shared" si="93"/>
        <v/>
      </c>
      <c r="BN122" s="105"/>
      <c r="BO122" s="105"/>
      <c r="BP122" s="105"/>
      <c r="BQ122" s="51"/>
      <c r="BR122" s="105" t="str">
        <f>IF(OR($B122=0,$B122=""),"",IF(AND($E$3="Nursery"),'Marks Entry Nursery'!AJ121,IF(AND($E$3="LKG"),'Marks Entry LKG'!AJ121,IF(AND($E$3="UKG"),'Marks Entry UKG'!AJ121,""))))</f>
        <v/>
      </c>
      <c r="BS122" s="105" t="str">
        <f>IF(OR($B122=0,$B122=""),"",IF(AND($E$3="Nursery"),'Marks Entry Nursery'!AK121,IF(AND($E$3="LKG"),'Marks Entry LKG'!AK121,IF(AND($E$3="UKG"),'Marks Entry UKG'!AK121,""))))</f>
        <v/>
      </c>
      <c r="BT122" s="54" t="str">
        <f t="shared" si="94"/>
        <v/>
      </c>
      <c r="BU122" s="51">
        <f t="shared" si="95"/>
        <v>0</v>
      </c>
      <c r="BV122" s="105" t="str">
        <f>IF(OR($B122=0,$B122=""),"",IF(AND($E$3="Nursery"),'Marks Entry Nursery'!AL121,IF(AND($E$3="LKG"),'Marks Entry LKG'!AL121,IF(AND($E$3="UKG"),'Marks Entry UKG'!AL121,""))))</f>
        <v/>
      </c>
      <c r="BW122" s="105" t="str">
        <f>IF(OR($B122=0,$B122=""),"",IF(AND($E$3="Nursery"),'Marks Entry Nursery'!AM121,IF(AND($E$3="LKG"),'Marks Entry LKG'!AM121,IF(AND($E$3="UKG"),'Marks Entry UKG'!AM121,""))))</f>
        <v/>
      </c>
      <c r="BX122" s="55" t="str">
        <f t="shared" si="96"/>
        <v/>
      </c>
      <c r="BY122" s="51" t="str">
        <f t="shared" si="97"/>
        <v/>
      </c>
      <c r="BZ122" s="89">
        <f t="shared" si="98"/>
        <v>0</v>
      </c>
      <c r="CA122" s="89" t="str">
        <f t="shared" si="99"/>
        <v/>
      </c>
      <c r="CB122" s="89" t="str">
        <f t="shared" si="100"/>
        <v/>
      </c>
      <c r="CC122" s="89" t="str">
        <f t="shared" si="101"/>
        <v/>
      </c>
      <c r="CD122" s="89" t="str">
        <f t="shared" si="102"/>
        <v/>
      </c>
      <c r="CE122" s="93" t="str">
        <f t="shared" si="103"/>
        <v/>
      </c>
      <c r="CF122" s="105" t="str">
        <f>IF(OR($B122=0,$B122=""),"",IF(AND($E$3="Nursery"),'Marks Entry Nursery'!AN121,IF(AND($E$3="LKG"),'Marks Entry LKG'!AN121,IF(AND($E$3="UKG"),'Marks Entry UKG'!AN121,""))))</f>
        <v/>
      </c>
      <c r="CG122" s="105" t="str">
        <f>IF(OR($B122=0,$B122=""),"",IF(AND($E$3="Nursery"),'Marks Entry Nursery'!AO121,IF(AND($E$3="LKG"),'Marks Entry LKG'!AO121,IF(AND($E$3="UKG"),'Marks Entry UKG'!AO121,""))))</f>
        <v/>
      </c>
      <c r="CH122" s="106" t="str">
        <f t="shared" si="104"/>
        <v/>
      </c>
      <c r="CI122" s="107">
        <f t="shared" si="105"/>
        <v>0</v>
      </c>
      <c r="CJ122" s="107" t="str">
        <f t="shared" si="106"/>
        <v/>
      </c>
      <c r="CK122" s="107" t="str">
        <f t="shared" si="107"/>
        <v/>
      </c>
      <c r="CL122" s="92" t="str">
        <f t="shared" si="108"/>
        <v/>
      </c>
      <c r="CM122" s="105" t="str">
        <f>IF(OR($B122=0,$B122=""),"",IF(AND($E$3="Nursery"),'Marks Entry Nursery'!AP121,IF(AND($E$3="LKG"),'Marks Entry LKG'!AP121,IF(AND($E$3="UKG"),'Marks Entry UKG'!AP121,""))))</f>
        <v/>
      </c>
      <c r="CN122" s="105" t="str">
        <f>IF(OR($B122=0,$B122=""),"",IF(AND($E$3="Nursery"),'Marks Entry Nursery'!AQ121,IF(AND($E$3="LKG"),'Marks Entry LKG'!AQ121,IF(AND($E$3="UKG"),'Marks Entry UKG'!AQ121,""))))</f>
        <v/>
      </c>
      <c r="CO122" s="106" t="str">
        <f t="shared" si="109"/>
        <v/>
      </c>
      <c r="CP122" s="107">
        <f t="shared" si="110"/>
        <v>0</v>
      </c>
      <c r="CQ122" s="107" t="str">
        <f t="shared" si="111"/>
        <v/>
      </c>
      <c r="CR122" s="107" t="str">
        <f t="shared" si="112"/>
        <v/>
      </c>
      <c r="CS122" s="92" t="str">
        <f t="shared" si="113"/>
        <v/>
      </c>
      <c r="CT122" s="105" t="str">
        <f>IF(OR($B122=0,$B122=""),"",IF(AND($E$3="Nursery"),'Marks Entry Nursery'!AR121,IF(AND($E$3="LKG"),'Marks Entry LKG'!AR121,IF(AND($E$3="UKG"),'Marks Entry UKG'!AR121,""))))</f>
        <v/>
      </c>
      <c r="CU122" s="105" t="str">
        <f>IF(OR($B122=0,$B122=""),"",IF(AND($E$3="Nursery"),'Marks Entry Nursery'!AS121,IF(AND($E$3="LKG"),'Marks Entry LKG'!AS121,IF(AND($E$3="UKG"),'Marks Entry UKG'!AS121,""))))</f>
        <v/>
      </c>
      <c r="CV122" s="106" t="str">
        <f t="shared" si="114"/>
        <v/>
      </c>
      <c r="CW122" s="107">
        <f t="shared" si="115"/>
        <v>0</v>
      </c>
      <c r="CX122" s="107" t="str">
        <f t="shared" si="116"/>
        <v/>
      </c>
      <c r="CY122" s="107" t="str">
        <f t="shared" si="117"/>
        <v/>
      </c>
      <c r="CZ122" s="92" t="str">
        <f t="shared" si="118"/>
        <v/>
      </c>
      <c r="DA122" s="105" t="str">
        <f>IF(OR($B122=0,$B122=""),"",IF(AND($E$3="Nursery"),'Marks Entry Nursery'!AT121,IF(AND($E$3="LKG"),'Marks Entry LKG'!AT121,IF(AND($E$3="UKG"),'Marks Entry UKG'!AT121,""))))</f>
        <v/>
      </c>
      <c r="DB122" s="105" t="str">
        <f>IF(OR($B122=0,$B122=""),"",IF(AND($E$3="Nursery"),'Marks Entry Nursery'!AU121,IF(AND($E$3="LKG"),'Marks Entry LKG'!AU121,IF(AND($E$3="UKG"),'Marks Entry UKG'!AU121,""))))</f>
        <v/>
      </c>
      <c r="DC122" s="356" t="str">
        <f t="shared" si="119"/>
        <v/>
      </c>
      <c r="DD122" s="93" t="str">
        <f t="shared" si="120"/>
        <v/>
      </c>
      <c r="DE122" s="105" t="str">
        <f>IF(OR($B122=0,$B122=""),"",IF(AND($E$3="Nursery"),'Marks Entry Nursery'!AV121,IF(AND($E$3="LKG"),'Marks Entry LKG'!AV121,IF(AND($E$3="UKG"),'Marks Entry UKG'!AV121,""))))</f>
        <v/>
      </c>
      <c r="DF122" s="105" t="str">
        <f>IF(OR($B122=0,$B122=""),"",IF(AND($E$3="Nursery"),'Marks Entry Nursery'!AW121,IF(AND($E$3="LKG"),'Marks Entry LKG'!AW121,IF(AND($E$3="UKG"),'Marks Entry UKG'!AW121,""))))</f>
        <v/>
      </c>
      <c r="DG122" s="356" t="str">
        <f t="shared" si="121"/>
        <v/>
      </c>
      <c r="DH122" s="93" t="str">
        <f t="shared" si="122"/>
        <v/>
      </c>
      <c r="DI122" s="63" t="str">
        <f t="shared" si="123"/>
        <v/>
      </c>
      <c r="DJ122" s="358" t="str">
        <f t="shared" si="124"/>
        <v/>
      </c>
      <c r="DK122" s="67" t="str">
        <f t="shared" si="125"/>
        <v/>
      </c>
      <c r="DL122" s="68" t="str">
        <f t="shared" si="126"/>
        <v/>
      </c>
      <c r="DM122" s="386" t="str">
        <f>IFERROR(IF(B122="NSO","NSO",IF(OR(D122="",G122="",F122="",B122="",DI122=0),"",IF('Master sheet'!$D$14="Hindi","कक्षोंन्नति","Promoted"))),"")</f>
        <v/>
      </c>
      <c r="DN122" s="42" t="str">
        <f>IF(OR(B122=0,B122=""),"",IF(AND($E$3="Nursery"),'Marks Entry Nursery'!AX121,IF(AND($E$3="LKG"),'Marks Entry LKG'!AX121,IF(AND($E$3="UKG"),'Marks Entry UKG'!AX121,""))))</f>
        <v/>
      </c>
      <c r="DO122" s="42" t="str">
        <f>IF(OR(B122=0,B122=""),"",IF(AND($E$3="Nursery"),'Marks Entry Nursery'!AY121,IF(AND($E$3="LKG"),'Marks Entry LKG'!AY121,IF(AND($E$3="UKG"),'Marks Entry UKG'!AY121,""))))</f>
        <v/>
      </c>
      <c r="DP122" s="213" t="str">
        <f t="shared" si="127"/>
        <v/>
      </c>
      <c r="DQ122" s="43"/>
      <c r="DX122" s="44">
        <f>IF(AND($E$3="Nursery"),'Marks Entry Nursery'!I121,IF(AND($E$3="LKG"),'Marks Entry LKG'!I121,IF(AND($E$3="UKG"),'Marks Entry UKG'!I121,"")))</f>
        <v>0</v>
      </c>
    </row>
    <row r="123" spans="1:128" ht="18.95" customHeight="1">
      <c r="A123" s="56">
        <v>116</v>
      </c>
      <c r="B123" s="260" t="str">
        <f>IF(OR(DX123=0,DX123=""),"",IF(AND($E$3="Nursery"),'Marks Entry Nursery'!I122,IF(AND($E$3="LKG"),'Marks Entry LKG'!I122,IF(AND($E$3="UKG"),'Marks Entry UKG'!I122,""))))</f>
        <v/>
      </c>
      <c r="C123" s="57" t="str">
        <f>IF(OR($B123=0,$B123=""),"",IF(AND($E$3="Nursery"),'Marks Entry Nursery'!B122,IF(AND($E$3="LKG"),'Marks Entry LKG'!B122,IF(AND($E$3="UKG"),'Marks Entry UKG'!B122,""))))</f>
        <v/>
      </c>
      <c r="D123" s="57" t="str">
        <f>IF(OR($B123=0,$B123=""),"",IF(AND($E$3="Nursery"),'Marks Entry Nursery'!C122,IF(AND($E$3="LKG"),'Marks Entry LKG'!C122,IF(AND($E$3="UKG"),'Marks Entry UKG'!C122,""))))</f>
        <v/>
      </c>
      <c r="E123" s="401" t="str">
        <f>IF(OR(B123=0,B123=""),"",IF(AND($E$3="Nursery"),'Marks Entry Nursery'!E122,IF(AND($E$3="LKG"),'Marks Entry LKG'!E122,IF(AND($E$3="UKG"),'Marks Entry UKG'!E122,""))))</f>
        <v/>
      </c>
      <c r="F123" s="259" t="str">
        <f>IF(OR(B123=0,B123=""),"",IF(AND($E$3="Nursery"),'Marks Entry Nursery'!D122,IF(AND($E$3="LKG"),'Marks Entry LKG'!D122,IF(AND($E$3="UKG"),'Marks Entry UKG'!D122,""))))</f>
        <v/>
      </c>
      <c r="G123" s="406" t="str">
        <f>IF(OR($B123=0,$B123=""),"",IF(AND($E$3="Nursery"),'Marks Entry Nursery'!F122,IF(AND($E$3="LKG"),'Marks Entry LKG'!F122,IF(AND($E$3="UKG"),'Marks Entry UKG'!F122,""))))</f>
        <v/>
      </c>
      <c r="H123" s="406" t="str">
        <f>IF(OR($B123=0,$B123=""),"",IF(AND($E$3="Nursery"),'Marks Entry Nursery'!G122,IF(AND($E$3="LKG"),'Marks Entry LKG'!G122,IF(AND($E$3="UKG"),'Marks Entry UKG'!G122,""))))</f>
        <v/>
      </c>
      <c r="I123" s="406" t="str">
        <f>IF(OR($B123=0,$B123=""),"",IF(AND($E$3="Nursery"),'Marks Entry Nursery'!H122,IF(AND($E$3="LKG"),'Marks Entry LKG'!H122,IF(AND($E$3="UKG"),'Marks Entry UKG'!H122,""))))</f>
        <v/>
      </c>
      <c r="J123" s="228" t="str">
        <f>IF(OR($B123=0,$B123=""),"",IF(AND($E$3="Nursery"),'Marks Entry Nursery'!J122,IF(AND($E$3="LKG"),'Marks Entry LKG'!J122,IF(AND($E$3="UKG"),'Marks Entry UKG'!J122,""))))</f>
        <v/>
      </c>
      <c r="K123" s="228" t="str">
        <f>IF(OR($B123=0,$B123=""),"",IF(AND($E$3="Nursery"),'Marks Entry Nursery'!K122,IF(AND($E$3="LKG"),'Marks Entry LKG'!K122,IF(AND($E$3="UKG"),'Marks Entry UKG'!K122,""))))</f>
        <v/>
      </c>
      <c r="L123" s="105"/>
      <c r="M123" s="105"/>
      <c r="N123" s="105"/>
      <c r="O123" s="51"/>
      <c r="P123" s="105" t="str">
        <f>IF(OR($B123=0,$B123=""),"",IF(AND($E$3="Nursery"),'Marks Entry Nursery'!O122,IF(AND($E$3="LKG"),'Marks Entry LKG'!O122,IF(AND($E$3="UKG"),'Marks Entry UKG'!O122,""))))</f>
        <v/>
      </c>
      <c r="Q123" s="105" t="str">
        <f>IF(OR($B123=0,$B123=""),"",IF(AND($E$3="Nursery"),'Marks Entry Nursery'!P122,IF(AND($E$3="LKG"),'Marks Entry LKG'!P122,IF(AND($E$3="UKG"),'Marks Entry UKG'!P122,""))))</f>
        <v/>
      </c>
      <c r="R123" s="54" t="str">
        <f t="shared" si="64"/>
        <v/>
      </c>
      <c r="S123" s="51">
        <f t="shared" si="65"/>
        <v>0</v>
      </c>
      <c r="T123" s="105" t="str">
        <f>IF(OR($B123=0,$B123=""),"",IF(AND($E$3="Nursery"),'Marks Entry Nursery'!Q122,IF(AND($E$3="LKG"),'Marks Entry LKG'!Q122,IF(AND($E$3="UKG"),'Marks Entry UKG'!Q122,""))))</f>
        <v/>
      </c>
      <c r="U123" s="105" t="str">
        <f>IF(OR($B123=0,$B123=""),"",IF(AND($E$3="Nursery"),'Marks Entry Nursery'!R122,IF(AND($E$3="LKG"),'Marks Entry LKG'!R122,IF(AND($E$3="UKG"),'Marks Entry UKG'!R122,""))))</f>
        <v/>
      </c>
      <c r="V123" s="55" t="str">
        <f t="shared" si="66"/>
        <v/>
      </c>
      <c r="W123" s="51" t="str">
        <f t="shared" si="67"/>
        <v/>
      </c>
      <c r="X123" s="89">
        <f t="shared" si="68"/>
        <v>0</v>
      </c>
      <c r="Y123" s="89" t="str">
        <f t="shared" si="69"/>
        <v/>
      </c>
      <c r="Z123" s="89" t="str">
        <f t="shared" si="70"/>
        <v/>
      </c>
      <c r="AA123" s="89" t="str">
        <f t="shared" si="71"/>
        <v/>
      </c>
      <c r="AB123" s="89" t="str">
        <f t="shared" si="72"/>
        <v/>
      </c>
      <c r="AC123" s="93" t="str">
        <f t="shared" si="73"/>
        <v/>
      </c>
      <c r="AD123" s="105"/>
      <c r="AE123" s="105"/>
      <c r="AF123" s="105"/>
      <c r="AG123" s="51"/>
      <c r="AH123" s="105" t="str">
        <f>IF(OR($B123=0,$B123=""),"",IF(AND($E$3="Nursery"),'Marks Entry Nursery'!V122,IF(AND($E$3="LKG"),'Marks Entry LKG'!V122,IF(AND($E$3="UKG"),'Marks Entry UKG'!V122,""))))</f>
        <v/>
      </c>
      <c r="AI123" s="105" t="str">
        <f>IF(OR($B123=0,$B123=""),"",IF(AND($E$3="Nursery"),'Marks Entry Nursery'!W122,IF(AND($E$3="LKG"),'Marks Entry LKG'!W122,IF(AND($E$3="UKG"),'Marks Entry UKG'!W122,""))))</f>
        <v/>
      </c>
      <c r="AJ123" s="54" t="str">
        <f t="shared" si="74"/>
        <v/>
      </c>
      <c r="AK123" s="51">
        <f t="shared" si="75"/>
        <v>0</v>
      </c>
      <c r="AL123" s="105" t="str">
        <f>IF(OR($B123=0,$B123=""),"",IF(AND($E$3="Nursery"),'Marks Entry Nursery'!X122,IF(AND($E$3="LKG"),'Marks Entry LKG'!X122,IF(AND($E$3="UKG"),'Marks Entry UKG'!X122,""))))</f>
        <v/>
      </c>
      <c r="AM123" s="105" t="str">
        <f>IF(OR($B123=0,$B123=""),"",IF(AND($E$3="Nursery"),'Marks Entry Nursery'!Y122,IF(AND($E$3="LKG"),'Marks Entry LKG'!Y122,IF(AND($E$3="UKG"),'Marks Entry UKG'!Y122,""))))</f>
        <v/>
      </c>
      <c r="AN123" s="55" t="str">
        <f t="shared" si="76"/>
        <v/>
      </c>
      <c r="AO123" s="51" t="str">
        <f t="shared" si="77"/>
        <v/>
      </c>
      <c r="AP123" s="89">
        <f t="shared" si="78"/>
        <v>0</v>
      </c>
      <c r="AQ123" s="89" t="str">
        <f t="shared" si="79"/>
        <v/>
      </c>
      <c r="AR123" s="89" t="str">
        <f t="shared" si="80"/>
        <v/>
      </c>
      <c r="AS123" s="89" t="str">
        <f t="shared" si="81"/>
        <v/>
      </c>
      <c r="AT123" s="89" t="str">
        <f t="shared" si="82"/>
        <v/>
      </c>
      <c r="AU123" s="93" t="str">
        <f t="shared" si="83"/>
        <v/>
      </c>
      <c r="AV123" s="105"/>
      <c r="AW123" s="105"/>
      <c r="AX123" s="105"/>
      <c r="AY123" s="51"/>
      <c r="AZ123" s="105" t="str">
        <f>IF(OR($B123=0,$B123=""),"",IF(AND($E$3="Nursery"),'Marks Entry Nursery'!AC122,IF(AND($E$3="LKG"),'Marks Entry LKG'!AC122,IF(AND($E$3="UKG"),'Marks Entry UKG'!AC122,""))))</f>
        <v/>
      </c>
      <c r="BA123" s="105" t="str">
        <f>IF(OR($B123=0,$B123=""),"",IF(AND($E$3="Nursery"),'Marks Entry Nursery'!AD122,IF(AND($E$3="LKG"),'Marks Entry LKG'!AD122,IF(AND($E$3="UKG"),'Marks Entry UKG'!AD122,""))))</f>
        <v/>
      </c>
      <c r="BB123" s="54" t="str">
        <f t="shared" si="84"/>
        <v/>
      </c>
      <c r="BC123" s="51">
        <f t="shared" si="85"/>
        <v>0</v>
      </c>
      <c r="BD123" s="105" t="str">
        <f>IF(OR($B123=0,$B123=""),"",IF(AND($E$3="Nursery"),'Marks Entry Nursery'!AE122,IF(AND($E$3="LKG"),'Marks Entry LKG'!AE122,IF(AND($E$3="UKG"),'Marks Entry UKG'!AE122,""))))</f>
        <v/>
      </c>
      <c r="BE123" s="105" t="str">
        <f>IF(OR($B123=0,$B123=""),"",IF(AND($E$3="Nursery"),'Marks Entry Nursery'!AF122,IF(AND($E$3="LKG"),'Marks Entry LKG'!AF122,IF(AND($E$3="UKG"),'Marks Entry UKG'!AF122,""))))</f>
        <v/>
      </c>
      <c r="BF123" s="55" t="str">
        <f t="shared" si="86"/>
        <v/>
      </c>
      <c r="BG123" s="51" t="str">
        <f t="shared" si="87"/>
        <v/>
      </c>
      <c r="BH123" s="89">
        <f t="shared" si="88"/>
        <v>0</v>
      </c>
      <c r="BI123" s="89" t="str">
        <f t="shared" si="89"/>
        <v/>
      </c>
      <c r="BJ123" s="89" t="str">
        <f t="shared" si="90"/>
        <v/>
      </c>
      <c r="BK123" s="89" t="str">
        <f t="shared" si="91"/>
        <v/>
      </c>
      <c r="BL123" s="89" t="str">
        <f t="shared" si="92"/>
        <v/>
      </c>
      <c r="BM123" s="93" t="str">
        <f t="shared" si="93"/>
        <v/>
      </c>
      <c r="BN123" s="105"/>
      <c r="BO123" s="105"/>
      <c r="BP123" s="105"/>
      <c r="BQ123" s="51"/>
      <c r="BR123" s="105" t="str">
        <f>IF(OR($B123=0,$B123=""),"",IF(AND($E$3="Nursery"),'Marks Entry Nursery'!AJ122,IF(AND($E$3="LKG"),'Marks Entry LKG'!AJ122,IF(AND($E$3="UKG"),'Marks Entry UKG'!AJ122,""))))</f>
        <v/>
      </c>
      <c r="BS123" s="105" t="str">
        <f>IF(OR($B123=0,$B123=""),"",IF(AND($E$3="Nursery"),'Marks Entry Nursery'!AK122,IF(AND($E$3="LKG"),'Marks Entry LKG'!AK122,IF(AND($E$3="UKG"),'Marks Entry UKG'!AK122,""))))</f>
        <v/>
      </c>
      <c r="BT123" s="54" t="str">
        <f t="shared" si="94"/>
        <v/>
      </c>
      <c r="BU123" s="51">
        <f t="shared" si="95"/>
        <v>0</v>
      </c>
      <c r="BV123" s="105" t="str">
        <f>IF(OR($B123=0,$B123=""),"",IF(AND($E$3="Nursery"),'Marks Entry Nursery'!AL122,IF(AND($E$3="LKG"),'Marks Entry LKG'!AL122,IF(AND($E$3="UKG"),'Marks Entry UKG'!AL122,""))))</f>
        <v/>
      </c>
      <c r="BW123" s="105" t="str">
        <f>IF(OR($B123=0,$B123=""),"",IF(AND($E$3="Nursery"),'Marks Entry Nursery'!AM122,IF(AND($E$3="LKG"),'Marks Entry LKG'!AM122,IF(AND($E$3="UKG"),'Marks Entry UKG'!AM122,""))))</f>
        <v/>
      </c>
      <c r="BX123" s="55" t="str">
        <f t="shared" si="96"/>
        <v/>
      </c>
      <c r="BY123" s="51" t="str">
        <f t="shared" si="97"/>
        <v/>
      </c>
      <c r="BZ123" s="89">
        <f t="shared" si="98"/>
        <v>0</v>
      </c>
      <c r="CA123" s="89" t="str">
        <f t="shared" si="99"/>
        <v/>
      </c>
      <c r="CB123" s="89" t="str">
        <f t="shared" si="100"/>
        <v/>
      </c>
      <c r="CC123" s="89" t="str">
        <f t="shared" si="101"/>
        <v/>
      </c>
      <c r="CD123" s="89" t="str">
        <f t="shared" si="102"/>
        <v/>
      </c>
      <c r="CE123" s="93" t="str">
        <f t="shared" si="103"/>
        <v/>
      </c>
      <c r="CF123" s="105" t="str">
        <f>IF(OR($B123=0,$B123=""),"",IF(AND($E$3="Nursery"),'Marks Entry Nursery'!AN122,IF(AND($E$3="LKG"),'Marks Entry LKG'!AN122,IF(AND($E$3="UKG"),'Marks Entry UKG'!AN122,""))))</f>
        <v/>
      </c>
      <c r="CG123" s="105" t="str">
        <f>IF(OR($B123=0,$B123=""),"",IF(AND($E$3="Nursery"),'Marks Entry Nursery'!AO122,IF(AND($E$3="LKG"),'Marks Entry LKG'!AO122,IF(AND($E$3="UKG"),'Marks Entry UKG'!AO122,""))))</f>
        <v/>
      </c>
      <c r="CH123" s="106" t="str">
        <f t="shared" si="104"/>
        <v/>
      </c>
      <c r="CI123" s="107">
        <f t="shared" si="105"/>
        <v>0</v>
      </c>
      <c r="CJ123" s="107" t="str">
        <f t="shared" si="106"/>
        <v/>
      </c>
      <c r="CK123" s="107" t="str">
        <f t="shared" si="107"/>
        <v/>
      </c>
      <c r="CL123" s="92" t="str">
        <f t="shared" si="108"/>
        <v/>
      </c>
      <c r="CM123" s="105" t="str">
        <f>IF(OR($B123=0,$B123=""),"",IF(AND($E$3="Nursery"),'Marks Entry Nursery'!AP122,IF(AND($E$3="LKG"),'Marks Entry LKG'!AP122,IF(AND($E$3="UKG"),'Marks Entry UKG'!AP122,""))))</f>
        <v/>
      </c>
      <c r="CN123" s="105" t="str">
        <f>IF(OR($B123=0,$B123=""),"",IF(AND($E$3="Nursery"),'Marks Entry Nursery'!AQ122,IF(AND($E$3="LKG"),'Marks Entry LKG'!AQ122,IF(AND($E$3="UKG"),'Marks Entry UKG'!AQ122,""))))</f>
        <v/>
      </c>
      <c r="CO123" s="106" t="str">
        <f t="shared" si="109"/>
        <v/>
      </c>
      <c r="CP123" s="107">
        <f t="shared" si="110"/>
        <v>0</v>
      </c>
      <c r="CQ123" s="107" t="str">
        <f t="shared" si="111"/>
        <v/>
      </c>
      <c r="CR123" s="107" t="str">
        <f t="shared" si="112"/>
        <v/>
      </c>
      <c r="CS123" s="92" t="str">
        <f t="shared" si="113"/>
        <v/>
      </c>
      <c r="CT123" s="105" t="str">
        <f>IF(OR($B123=0,$B123=""),"",IF(AND($E$3="Nursery"),'Marks Entry Nursery'!AR122,IF(AND($E$3="LKG"),'Marks Entry LKG'!AR122,IF(AND($E$3="UKG"),'Marks Entry UKG'!AR122,""))))</f>
        <v/>
      </c>
      <c r="CU123" s="105" t="str">
        <f>IF(OR($B123=0,$B123=""),"",IF(AND($E$3="Nursery"),'Marks Entry Nursery'!AS122,IF(AND($E$3="LKG"),'Marks Entry LKG'!AS122,IF(AND($E$3="UKG"),'Marks Entry UKG'!AS122,""))))</f>
        <v/>
      </c>
      <c r="CV123" s="106" t="str">
        <f t="shared" si="114"/>
        <v/>
      </c>
      <c r="CW123" s="107">
        <f t="shared" si="115"/>
        <v>0</v>
      </c>
      <c r="CX123" s="107" t="str">
        <f t="shared" si="116"/>
        <v/>
      </c>
      <c r="CY123" s="107" t="str">
        <f t="shared" si="117"/>
        <v/>
      </c>
      <c r="CZ123" s="92" t="str">
        <f t="shared" si="118"/>
        <v/>
      </c>
      <c r="DA123" s="105" t="str">
        <f>IF(OR($B123=0,$B123=""),"",IF(AND($E$3="Nursery"),'Marks Entry Nursery'!AT122,IF(AND($E$3="LKG"),'Marks Entry LKG'!AT122,IF(AND($E$3="UKG"),'Marks Entry UKG'!AT122,""))))</f>
        <v/>
      </c>
      <c r="DB123" s="105" t="str">
        <f>IF(OR($B123=0,$B123=""),"",IF(AND($E$3="Nursery"),'Marks Entry Nursery'!AU122,IF(AND($E$3="LKG"),'Marks Entry LKG'!AU122,IF(AND($E$3="UKG"),'Marks Entry UKG'!AU122,""))))</f>
        <v/>
      </c>
      <c r="DC123" s="356" t="str">
        <f t="shared" si="119"/>
        <v/>
      </c>
      <c r="DD123" s="93" t="str">
        <f t="shared" si="120"/>
        <v/>
      </c>
      <c r="DE123" s="105" t="str">
        <f>IF(OR($B123=0,$B123=""),"",IF(AND($E$3="Nursery"),'Marks Entry Nursery'!AV122,IF(AND($E$3="LKG"),'Marks Entry LKG'!AV122,IF(AND($E$3="UKG"),'Marks Entry UKG'!AV122,""))))</f>
        <v/>
      </c>
      <c r="DF123" s="105" t="str">
        <f>IF(OR($B123=0,$B123=""),"",IF(AND($E$3="Nursery"),'Marks Entry Nursery'!AW122,IF(AND($E$3="LKG"),'Marks Entry LKG'!AW122,IF(AND($E$3="UKG"),'Marks Entry UKG'!AW122,""))))</f>
        <v/>
      </c>
      <c r="DG123" s="356" t="str">
        <f t="shared" si="121"/>
        <v/>
      </c>
      <c r="DH123" s="93" t="str">
        <f t="shared" si="122"/>
        <v/>
      </c>
      <c r="DI123" s="63" t="str">
        <f t="shared" si="123"/>
        <v/>
      </c>
      <c r="DJ123" s="358" t="str">
        <f t="shared" si="124"/>
        <v/>
      </c>
      <c r="DK123" s="67" t="str">
        <f t="shared" si="125"/>
        <v/>
      </c>
      <c r="DL123" s="68" t="str">
        <f t="shared" si="126"/>
        <v/>
      </c>
      <c r="DM123" s="386" t="str">
        <f>IFERROR(IF(B123="NSO","NSO",IF(OR(D123="",G123="",F123="",B123="",DI123=0),"",IF('Master sheet'!$D$14="Hindi","कक्षोंन्नति","Promoted"))),"")</f>
        <v/>
      </c>
      <c r="DN123" s="42" t="str">
        <f>IF(OR(B123=0,B123=""),"",IF(AND($E$3="Nursery"),'Marks Entry Nursery'!AX122,IF(AND($E$3="LKG"),'Marks Entry LKG'!AX122,IF(AND($E$3="UKG"),'Marks Entry UKG'!AX122,""))))</f>
        <v/>
      </c>
      <c r="DO123" s="42" t="str">
        <f>IF(OR(B123=0,B123=""),"",IF(AND($E$3="Nursery"),'Marks Entry Nursery'!AY122,IF(AND($E$3="LKG"),'Marks Entry LKG'!AY122,IF(AND($E$3="UKG"),'Marks Entry UKG'!AY122,""))))</f>
        <v/>
      </c>
      <c r="DP123" s="213" t="str">
        <f t="shared" si="127"/>
        <v/>
      </c>
      <c r="DQ123" s="43"/>
      <c r="DX123" s="44">
        <f>IF(AND($E$3="Nursery"),'Marks Entry Nursery'!I122,IF(AND($E$3="LKG"),'Marks Entry LKG'!I122,IF(AND($E$3="UKG"),'Marks Entry UKG'!I122,"")))</f>
        <v>0</v>
      </c>
    </row>
    <row r="124" spans="1:128" ht="18.95" customHeight="1">
      <c r="A124" s="56">
        <v>117</v>
      </c>
      <c r="B124" s="260" t="str">
        <f>IF(OR(DX124=0,DX124=""),"",IF(AND($E$3="Nursery"),'Marks Entry Nursery'!I123,IF(AND($E$3="LKG"),'Marks Entry LKG'!I123,IF(AND($E$3="UKG"),'Marks Entry UKG'!I123,""))))</f>
        <v/>
      </c>
      <c r="C124" s="57" t="str">
        <f>IF(OR($B124=0,$B124=""),"",IF(AND($E$3="Nursery"),'Marks Entry Nursery'!B123,IF(AND($E$3="LKG"),'Marks Entry LKG'!B123,IF(AND($E$3="UKG"),'Marks Entry UKG'!B123,""))))</f>
        <v/>
      </c>
      <c r="D124" s="57" t="str">
        <f>IF(OR($B124=0,$B124=""),"",IF(AND($E$3="Nursery"),'Marks Entry Nursery'!C123,IF(AND($E$3="LKG"),'Marks Entry LKG'!C123,IF(AND($E$3="UKG"),'Marks Entry UKG'!C123,""))))</f>
        <v/>
      </c>
      <c r="E124" s="401" t="str">
        <f>IF(OR(B124=0,B124=""),"",IF(AND($E$3="Nursery"),'Marks Entry Nursery'!E123,IF(AND($E$3="LKG"),'Marks Entry LKG'!E123,IF(AND($E$3="UKG"),'Marks Entry UKG'!E123,""))))</f>
        <v/>
      </c>
      <c r="F124" s="259" t="str">
        <f>IF(OR(B124=0,B124=""),"",IF(AND($E$3="Nursery"),'Marks Entry Nursery'!D123,IF(AND($E$3="LKG"),'Marks Entry LKG'!D123,IF(AND($E$3="UKG"),'Marks Entry UKG'!D123,""))))</f>
        <v/>
      </c>
      <c r="G124" s="406" t="str">
        <f>IF(OR($B124=0,$B124=""),"",IF(AND($E$3="Nursery"),'Marks Entry Nursery'!F123,IF(AND($E$3="LKG"),'Marks Entry LKG'!F123,IF(AND($E$3="UKG"),'Marks Entry UKG'!F123,""))))</f>
        <v/>
      </c>
      <c r="H124" s="406" t="str">
        <f>IF(OR($B124=0,$B124=""),"",IF(AND($E$3="Nursery"),'Marks Entry Nursery'!G123,IF(AND($E$3="LKG"),'Marks Entry LKG'!G123,IF(AND($E$3="UKG"),'Marks Entry UKG'!G123,""))))</f>
        <v/>
      </c>
      <c r="I124" s="406" t="str">
        <f>IF(OR($B124=0,$B124=""),"",IF(AND($E$3="Nursery"),'Marks Entry Nursery'!H123,IF(AND($E$3="LKG"),'Marks Entry LKG'!H123,IF(AND($E$3="UKG"),'Marks Entry UKG'!H123,""))))</f>
        <v/>
      </c>
      <c r="J124" s="228" t="str">
        <f>IF(OR($B124=0,$B124=""),"",IF(AND($E$3="Nursery"),'Marks Entry Nursery'!J123,IF(AND($E$3="LKG"),'Marks Entry LKG'!J123,IF(AND($E$3="UKG"),'Marks Entry UKG'!J123,""))))</f>
        <v/>
      </c>
      <c r="K124" s="228" t="str">
        <f>IF(OR($B124=0,$B124=""),"",IF(AND($E$3="Nursery"),'Marks Entry Nursery'!K123,IF(AND($E$3="LKG"),'Marks Entry LKG'!K123,IF(AND($E$3="UKG"),'Marks Entry UKG'!K123,""))))</f>
        <v/>
      </c>
      <c r="L124" s="105"/>
      <c r="M124" s="105"/>
      <c r="N124" s="105"/>
      <c r="O124" s="51"/>
      <c r="P124" s="105" t="str">
        <f>IF(OR($B124=0,$B124=""),"",IF(AND($E$3="Nursery"),'Marks Entry Nursery'!O123,IF(AND($E$3="LKG"),'Marks Entry LKG'!O123,IF(AND($E$3="UKG"),'Marks Entry UKG'!O123,""))))</f>
        <v/>
      </c>
      <c r="Q124" s="105" t="str">
        <f>IF(OR($B124=0,$B124=""),"",IF(AND($E$3="Nursery"),'Marks Entry Nursery'!P123,IF(AND($E$3="LKG"),'Marks Entry LKG'!P123,IF(AND($E$3="UKG"),'Marks Entry UKG'!P123,""))))</f>
        <v/>
      </c>
      <c r="R124" s="54" t="str">
        <f t="shared" si="64"/>
        <v/>
      </c>
      <c r="S124" s="51">
        <f t="shared" si="65"/>
        <v>0</v>
      </c>
      <c r="T124" s="105" t="str">
        <f>IF(OR($B124=0,$B124=""),"",IF(AND($E$3="Nursery"),'Marks Entry Nursery'!Q123,IF(AND($E$3="LKG"),'Marks Entry LKG'!Q123,IF(AND($E$3="UKG"),'Marks Entry UKG'!Q123,""))))</f>
        <v/>
      </c>
      <c r="U124" s="105" t="str">
        <f>IF(OR($B124=0,$B124=""),"",IF(AND($E$3="Nursery"),'Marks Entry Nursery'!R123,IF(AND($E$3="LKG"),'Marks Entry LKG'!R123,IF(AND($E$3="UKG"),'Marks Entry UKG'!R123,""))))</f>
        <v/>
      </c>
      <c r="V124" s="55" t="str">
        <f t="shared" si="66"/>
        <v/>
      </c>
      <c r="W124" s="51" t="str">
        <f t="shared" si="67"/>
        <v/>
      </c>
      <c r="X124" s="89">
        <f t="shared" si="68"/>
        <v>0</v>
      </c>
      <c r="Y124" s="89" t="str">
        <f t="shared" si="69"/>
        <v/>
      </c>
      <c r="Z124" s="89" t="str">
        <f t="shared" si="70"/>
        <v/>
      </c>
      <c r="AA124" s="89" t="str">
        <f t="shared" si="71"/>
        <v/>
      </c>
      <c r="AB124" s="89" t="str">
        <f t="shared" si="72"/>
        <v/>
      </c>
      <c r="AC124" s="93" t="str">
        <f t="shared" si="73"/>
        <v/>
      </c>
      <c r="AD124" s="105"/>
      <c r="AE124" s="105"/>
      <c r="AF124" s="105"/>
      <c r="AG124" s="51"/>
      <c r="AH124" s="105" t="str">
        <f>IF(OR($B124=0,$B124=""),"",IF(AND($E$3="Nursery"),'Marks Entry Nursery'!V123,IF(AND($E$3="LKG"),'Marks Entry LKG'!V123,IF(AND($E$3="UKG"),'Marks Entry UKG'!V123,""))))</f>
        <v/>
      </c>
      <c r="AI124" s="105" t="str">
        <f>IF(OR($B124=0,$B124=""),"",IF(AND($E$3="Nursery"),'Marks Entry Nursery'!W123,IF(AND($E$3="LKG"),'Marks Entry LKG'!W123,IF(AND($E$3="UKG"),'Marks Entry UKG'!W123,""))))</f>
        <v/>
      </c>
      <c r="AJ124" s="54" t="str">
        <f t="shared" si="74"/>
        <v/>
      </c>
      <c r="AK124" s="51">
        <f t="shared" si="75"/>
        <v>0</v>
      </c>
      <c r="AL124" s="105" t="str">
        <f>IF(OR($B124=0,$B124=""),"",IF(AND($E$3="Nursery"),'Marks Entry Nursery'!X123,IF(AND($E$3="LKG"),'Marks Entry LKG'!X123,IF(AND($E$3="UKG"),'Marks Entry UKG'!X123,""))))</f>
        <v/>
      </c>
      <c r="AM124" s="105" t="str">
        <f>IF(OR($B124=0,$B124=""),"",IF(AND($E$3="Nursery"),'Marks Entry Nursery'!Y123,IF(AND($E$3="LKG"),'Marks Entry LKG'!Y123,IF(AND($E$3="UKG"),'Marks Entry UKG'!Y123,""))))</f>
        <v/>
      </c>
      <c r="AN124" s="55" t="str">
        <f t="shared" si="76"/>
        <v/>
      </c>
      <c r="AO124" s="51" t="str">
        <f t="shared" si="77"/>
        <v/>
      </c>
      <c r="AP124" s="89">
        <f t="shared" si="78"/>
        <v>0</v>
      </c>
      <c r="AQ124" s="89" t="str">
        <f t="shared" si="79"/>
        <v/>
      </c>
      <c r="AR124" s="89" t="str">
        <f t="shared" si="80"/>
        <v/>
      </c>
      <c r="AS124" s="89" t="str">
        <f t="shared" si="81"/>
        <v/>
      </c>
      <c r="AT124" s="89" t="str">
        <f t="shared" si="82"/>
        <v/>
      </c>
      <c r="AU124" s="93" t="str">
        <f t="shared" si="83"/>
        <v/>
      </c>
      <c r="AV124" s="105"/>
      <c r="AW124" s="105"/>
      <c r="AX124" s="105"/>
      <c r="AY124" s="51"/>
      <c r="AZ124" s="105" t="str">
        <f>IF(OR($B124=0,$B124=""),"",IF(AND($E$3="Nursery"),'Marks Entry Nursery'!AC123,IF(AND($E$3="LKG"),'Marks Entry LKG'!AC123,IF(AND($E$3="UKG"),'Marks Entry UKG'!AC123,""))))</f>
        <v/>
      </c>
      <c r="BA124" s="105" t="str">
        <f>IF(OR($B124=0,$B124=""),"",IF(AND($E$3="Nursery"),'Marks Entry Nursery'!AD123,IF(AND($E$3="LKG"),'Marks Entry LKG'!AD123,IF(AND($E$3="UKG"),'Marks Entry UKG'!AD123,""))))</f>
        <v/>
      </c>
      <c r="BB124" s="54" t="str">
        <f t="shared" si="84"/>
        <v/>
      </c>
      <c r="BC124" s="51">
        <f t="shared" si="85"/>
        <v>0</v>
      </c>
      <c r="BD124" s="105" t="str">
        <f>IF(OR($B124=0,$B124=""),"",IF(AND($E$3="Nursery"),'Marks Entry Nursery'!AE123,IF(AND($E$3="LKG"),'Marks Entry LKG'!AE123,IF(AND($E$3="UKG"),'Marks Entry UKG'!AE123,""))))</f>
        <v/>
      </c>
      <c r="BE124" s="105" t="str">
        <f>IF(OR($B124=0,$B124=""),"",IF(AND($E$3="Nursery"),'Marks Entry Nursery'!AF123,IF(AND($E$3="LKG"),'Marks Entry LKG'!AF123,IF(AND($E$3="UKG"),'Marks Entry UKG'!AF123,""))))</f>
        <v/>
      </c>
      <c r="BF124" s="55" t="str">
        <f t="shared" si="86"/>
        <v/>
      </c>
      <c r="BG124" s="51" t="str">
        <f t="shared" si="87"/>
        <v/>
      </c>
      <c r="BH124" s="89">
        <f t="shared" si="88"/>
        <v>0</v>
      </c>
      <c r="BI124" s="89" t="str">
        <f t="shared" si="89"/>
        <v/>
      </c>
      <c r="BJ124" s="89" t="str">
        <f t="shared" si="90"/>
        <v/>
      </c>
      <c r="BK124" s="89" t="str">
        <f t="shared" si="91"/>
        <v/>
      </c>
      <c r="BL124" s="89" t="str">
        <f t="shared" si="92"/>
        <v/>
      </c>
      <c r="BM124" s="93" t="str">
        <f t="shared" si="93"/>
        <v/>
      </c>
      <c r="BN124" s="105"/>
      <c r="BO124" s="105"/>
      <c r="BP124" s="105"/>
      <c r="BQ124" s="51"/>
      <c r="BR124" s="105" t="str">
        <f>IF(OR($B124=0,$B124=""),"",IF(AND($E$3="Nursery"),'Marks Entry Nursery'!AJ123,IF(AND($E$3="LKG"),'Marks Entry LKG'!AJ123,IF(AND($E$3="UKG"),'Marks Entry UKG'!AJ123,""))))</f>
        <v/>
      </c>
      <c r="BS124" s="105" t="str">
        <f>IF(OR($B124=0,$B124=""),"",IF(AND($E$3="Nursery"),'Marks Entry Nursery'!AK123,IF(AND($E$3="LKG"),'Marks Entry LKG'!AK123,IF(AND($E$3="UKG"),'Marks Entry UKG'!AK123,""))))</f>
        <v/>
      </c>
      <c r="BT124" s="54" t="str">
        <f t="shared" si="94"/>
        <v/>
      </c>
      <c r="BU124" s="51">
        <f t="shared" si="95"/>
        <v>0</v>
      </c>
      <c r="BV124" s="105" t="str">
        <f>IF(OR($B124=0,$B124=""),"",IF(AND($E$3="Nursery"),'Marks Entry Nursery'!AL123,IF(AND($E$3="LKG"),'Marks Entry LKG'!AL123,IF(AND($E$3="UKG"),'Marks Entry UKG'!AL123,""))))</f>
        <v/>
      </c>
      <c r="BW124" s="105" t="str">
        <f>IF(OR($B124=0,$B124=""),"",IF(AND($E$3="Nursery"),'Marks Entry Nursery'!AM123,IF(AND($E$3="LKG"),'Marks Entry LKG'!AM123,IF(AND($E$3="UKG"),'Marks Entry UKG'!AM123,""))))</f>
        <v/>
      </c>
      <c r="BX124" s="55" t="str">
        <f t="shared" si="96"/>
        <v/>
      </c>
      <c r="BY124" s="51" t="str">
        <f t="shared" si="97"/>
        <v/>
      </c>
      <c r="BZ124" s="89">
        <f t="shared" si="98"/>
        <v>0</v>
      </c>
      <c r="CA124" s="89" t="str">
        <f t="shared" si="99"/>
        <v/>
      </c>
      <c r="CB124" s="89" t="str">
        <f t="shared" si="100"/>
        <v/>
      </c>
      <c r="CC124" s="89" t="str">
        <f t="shared" si="101"/>
        <v/>
      </c>
      <c r="CD124" s="89" t="str">
        <f t="shared" si="102"/>
        <v/>
      </c>
      <c r="CE124" s="93" t="str">
        <f t="shared" si="103"/>
        <v/>
      </c>
      <c r="CF124" s="105" t="str">
        <f>IF(OR($B124=0,$B124=""),"",IF(AND($E$3="Nursery"),'Marks Entry Nursery'!AN123,IF(AND($E$3="LKG"),'Marks Entry LKG'!AN123,IF(AND($E$3="UKG"),'Marks Entry UKG'!AN123,""))))</f>
        <v/>
      </c>
      <c r="CG124" s="105" t="str">
        <f>IF(OR($B124=0,$B124=""),"",IF(AND($E$3="Nursery"),'Marks Entry Nursery'!AO123,IF(AND($E$3="LKG"),'Marks Entry LKG'!AO123,IF(AND($E$3="UKG"),'Marks Entry UKG'!AO123,""))))</f>
        <v/>
      </c>
      <c r="CH124" s="106" t="str">
        <f t="shared" si="104"/>
        <v/>
      </c>
      <c r="CI124" s="107">
        <f t="shared" si="105"/>
        <v>0</v>
      </c>
      <c r="CJ124" s="107" t="str">
        <f t="shared" si="106"/>
        <v/>
      </c>
      <c r="CK124" s="107" t="str">
        <f t="shared" si="107"/>
        <v/>
      </c>
      <c r="CL124" s="92" t="str">
        <f t="shared" si="108"/>
        <v/>
      </c>
      <c r="CM124" s="105" t="str">
        <f>IF(OR($B124=0,$B124=""),"",IF(AND($E$3="Nursery"),'Marks Entry Nursery'!AP123,IF(AND($E$3="LKG"),'Marks Entry LKG'!AP123,IF(AND($E$3="UKG"),'Marks Entry UKG'!AP123,""))))</f>
        <v/>
      </c>
      <c r="CN124" s="105" t="str">
        <f>IF(OR($B124=0,$B124=""),"",IF(AND($E$3="Nursery"),'Marks Entry Nursery'!AQ123,IF(AND($E$3="LKG"),'Marks Entry LKG'!AQ123,IF(AND($E$3="UKG"),'Marks Entry UKG'!AQ123,""))))</f>
        <v/>
      </c>
      <c r="CO124" s="106" t="str">
        <f t="shared" si="109"/>
        <v/>
      </c>
      <c r="CP124" s="107">
        <f t="shared" si="110"/>
        <v>0</v>
      </c>
      <c r="CQ124" s="107" t="str">
        <f t="shared" si="111"/>
        <v/>
      </c>
      <c r="CR124" s="107" t="str">
        <f t="shared" si="112"/>
        <v/>
      </c>
      <c r="CS124" s="92" t="str">
        <f t="shared" si="113"/>
        <v/>
      </c>
      <c r="CT124" s="105" t="str">
        <f>IF(OR($B124=0,$B124=""),"",IF(AND($E$3="Nursery"),'Marks Entry Nursery'!AR123,IF(AND($E$3="LKG"),'Marks Entry LKG'!AR123,IF(AND($E$3="UKG"),'Marks Entry UKG'!AR123,""))))</f>
        <v/>
      </c>
      <c r="CU124" s="105" t="str">
        <f>IF(OR($B124=0,$B124=""),"",IF(AND($E$3="Nursery"),'Marks Entry Nursery'!AS123,IF(AND($E$3="LKG"),'Marks Entry LKG'!AS123,IF(AND($E$3="UKG"),'Marks Entry UKG'!AS123,""))))</f>
        <v/>
      </c>
      <c r="CV124" s="106" t="str">
        <f t="shared" si="114"/>
        <v/>
      </c>
      <c r="CW124" s="107">
        <f t="shared" si="115"/>
        <v>0</v>
      </c>
      <c r="CX124" s="107" t="str">
        <f t="shared" si="116"/>
        <v/>
      </c>
      <c r="CY124" s="107" t="str">
        <f t="shared" si="117"/>
        <v/>
      </c>
      <c r="CZ124" s="92" t="str">
        <f t="shared" si="118"/>
        <v/>
      </c>
      <c r="DA124" s="105" t="str">
        <f>IF(OR($B124=0,$B124=""),"",IF(AND($E$3="Nursery"),'Marks Entry Nursery'!AT123,IF(AND($E$3="LKG"),'Marks Entry LKG'!AT123,IF(AND($E$3="UKG"),'Marks Entry UKG'!AT123,""))))</f>
        <v/>
      </c>
      <c r="DB124" s="105" t="str">
        <f>IF(OR($B124=0,$B124=""),"",IF(AND($E$3="Nursery"),'Marks Entry Nursery'!AU123,IF(AND($E$3="LKG"),'Marks Entry LKG'!AU123,IF(AND($E$3="UKG"),'Marks Entry UKG'!AU123,""))))</f>
        <v/>
      </c>
      <c r="DC124" s="356" t="str">
        <f t="shared" si="119"/>
        <v/>
      </c>
      <c r="DD124" s="93" t="str">
        <f t="shared" si="120"/>
        <v/>
      </c>
      <c r="DE124" s="105" t="str">
        <f>IF(OR($B124=0,$B124=""),"",IF(AND($E$3="Nursery"),'Marks Entry Nursery'!AV123,IF(AND($E$3="LKG"),'Marks Entry LKG'!AV123,IF(AND($E$3="UKG"),'Marks Entry UKG'!AV123,""))))</f>
        <v/>
      </c>
      <c r="DF124" s="105" t="str">
        <f>IF(OR($B124=0,$B124=""),"",IF(AND($E$3="Nursery"),'Marks Entry Nursery'!AW123,IF(AND($E$3="LKG"),'Marks Entry LKG'!AW123,IF(AND($E$3="UKG"),'Marks Entry UKG'!AW123,""))))</f>
        <v/>
      </c>
      <c r="DG124" s="356" t="str">
        <f t="shared" si="121"/>
        <v/>
      </c>
      <c r="DH124" s="93" t="str">
        <f t="shared" si="122"/>
        <v/>
      </c>
      <c r="DI124" s="63" t="str">
        <f t="shared" si="123"/>
        <v/>
      </c>
      <c r="DJ124" s="358" t="str">
        <f t="shared" si="124"/>
        <v/>
      </c>
      <c r="DK124" s="67" t="str">
        <f t="shared" si="125"/>
        <v/>
      </c>
      <c r="DL124" s="68" t="str">
        <f t="shared" si="126"/>
        <v/>
      </c>
      <c r="DM124" s="386" t="str">
        <f>IFERROR(IF(B124="NSO","NSO",IF(OR(D124="",G124="",F124="",B124="",DI124=0),"",IF('Master sheet'!$D$14="Hindi","कक्षोंन्नति","Promoted"))),"")</f>
        <v/>
      </c>
      <c r="DN124" s="42" t="str">
        <f>IF(OR(B124=0,B124=""),"",IF(AND($E$3="Nursery"),'Marks Entry Nursery'!AX123,IF(AND($E$3="LKG"),'Marks Entry LKG'!AX123,IF(AND($E$3="UKG"),'Marks Entry UKG'!AX123,""))))</f>
        <v/>
      </c>
      <c r="DO124" s="42" t="str">
        <f>IF(OR(B124=0,B124=""),"",IF(AND($E$3="Nursery"),'Marks Entry Nursery'!AY123,IF(AND($E$3="LKG"),'Marks Entry LKG'!AY123,IF(AND($E$3="UKG"),'Marks Entry UKG'!AY123,""))))</f>
        <v/>
      </c>
      <c r="DP124" s="213" t="str">
        <f t="shared" si="127"/>
        <v/>
      </c>
      <c r="DQ124" s="43"/>
      <c r="DX124" s="44">
        <f>IF(AND($E$3="Nursery"),'Marks Entry Nursery'!I123,IF(AND($E$3="LKG"),'Marks Entry LKG'!I123,IF(AND($E$3="UKG"),'Marks Entry UKG'!I123,"")))</f>
        <v>0</v>
      </c>
    </row>
    <row r="125" spans="1:128" ht="18.95" customHeight="1">
      <c r="A125" s="56">
        <v>118</v>
      </c>
      <c r="B125" s="260" t="str">
        <f>IF(OR(DX125=0,DX125=""),"",IF(AND($E$3="Nursery"),'Marks Entry Nursery'!I124,IF(AND($E$3="LKG"),'Marks Entry LKG'!I124,IF(AND($E$3="UKG"),'Marks Entry UKG'!I124,""))))</f>
        <v/>
      </c>
      <c r="C125" s="57" t="str">
        <f>IF(OR($B125=0,$B125=""),"",IF(AND($E$3="Nursery"),'Marks Entry Nursery'!B124,IF(AND($E$3="LKG"),'Marks Entry LKG'!B124,IF(AND($E$3="UKG"),'Marks Entry UKG'!B124,""))))</f>
        <v/>
      </c>
      <c r="D125" s="57" t="str">
        <f>IF(OR($B125=0,$B125=""),"",IF(AND($E$3="Nursery"),'Marks Entry Nursery'!C124,IF(AND($E$3="LKG"),'Marks Entry LKG'!C124,IF(AND($E$3="UKG"),'Marks Entry UKG'!C124,""))))</f>
        <v/>
      </c>
      <c r="E125" s="401" t="str">
        <f>IF(OR(B125=0,B125=""),"",IF(AND($E$3="Nursery"),'Marks Entry Nursery'!E124,IF(AND($E$3="LKG"),'Marks Entry LKG'!E124,IF(AND($E$3="UKG"),'Marks Entry UKG'!E124,""))))</f>
        <v/>
      </c>
      <c r="F125" s="259" t="str">
        <f>IF(OR(B125=0,B125=""),"",IF(AND($E$3="Nursery"),'Marks Entry Nursery'!D124,IF(AND($E$3="LKG"),'Marks Entry LKG'!D124,IF(AND($E$3="UKG"),'Marks Entry UKG'!D124,""))))</f>
        <v/>
      </c>
      <c r="G125" s="406" t="str">
        <f>IF(OR($B125=0,$B125=""),"",IF(AND($E$3="Nursery"),'Marks Entry Nursery'!F124,IF(AND($E$3="LKG"),'Marks Entry LKG'!F124,IF(AND($E$3="UKG"),'Marks Entry UKG'!F124,""))))</f>
        <v/>
      </c>
      <c r="H125" s="406" t="str">
        <f>IF(OR($B125=0,$B125=""),"",IF(AND($E$3="Nursery"),'Marks Entry Nursery'!G124,IF(AND($E$3="LKG"),'Marks Entry LKG'!G124,IF(AND($E$3="UKG"),'Marks Entry UKG'!G124,""))))</f>
        <v/>
      </c>
      <c r="I125" s="406" t="str">
        <f>IF(OR($B125=0,$B125=""),"",IF(AND($E$3="Nursery"),'Marks Entry Nursery'!H124,IF(AND($E$3="LKG"),'Marks Entry LKG'!H124,IF(AND($E$3="UKG"),'Marks Entry UKG'!H124,""))))</f>
        <v/>
      </c>
      <c r="J125" s="228" t="str">
        <f>IF(OR($B125=0,$B125=""),"",IF(AND($E$3="Nursery"),'Marks Entry Nursery'!J124,IF(AND($E$3="LKG"),'Marks Entry LKG'!J124,IF(AND($E$3="UKG"),'Marks Entry UKG'!J124,""))))</f>
        <v/>
      </c>
      <c r="K125" s="228" t="str">
        <f>IF(OR($B125=0,$B125=""),"",IF(AND($E$3="Nursery"),'Marks Entry Nursery'!K124,IF(AND($E$3="LKG"),'Marks Entry LKG'!K124,IF(AND($E$3="UKG"),'Marks Entry UKG'!K124,""))))</f>
        <v/>
      </c>
      <c r="L125" s="105"/>
      <c r="M125" s="105"/>
      <c r="N125" s="105"/>
      <c r="O125" s="51"/>
      <c r="P125" s="105" t="str">
        <f>IF(OR($B125=0,$B125=""),"",IF(AND($E$3="Nursery"),'Marks Entry Nursery'!O124,IF(AND($E$3="LKG"),'Marks Entry LKG'!O124,IF(AND($E$3="UKG"),'Marks Entry UKG'!O124,""))))</f>
        <v/>
      </c>
      <c r="Q125" s="105" t="str">
        <f>IF(OR($B125=0,$B125=""),"",IF(AND($E$3="Nursery"),'Marks Entry Nursery'!P124,IF(AND($E$3="LKG"),'Marks Entry LKG'!P124,IF(AND($E$3="UKG"),'Marks Entry UKG'!P124,""))))</f>
        <v/>
      </c>
      <c r="R125" s="54" t="str">
        <f t="shared" si="64"/>
        <v/>
      </c>
      <c r="S125" s="51">
        <f t="shared" si="65"/>
        <v>0</v>
      </c>
      <c r="T125" s="105" t="str">
        <f>IF(OR($B125=0,$B125=""),"",IF(AND($E$3="Nursery"),'Marks Entry Nursery'!Q124,IF(AND($E$3="LKG"),'Marks Entry LKG'!Q124,IF(AND($E$3="UKG"),'Marks Entry UKG'!Q124,""))))</f>
        <v/>
      </c>
      <c r="U125" s="105" t="str">
        <f>IF(OR($B125=0,$B125=""),"",IF(AND($E$3="Nursery"),'Marks Entry Nursery'!R124,IF(AND($E$3="LKG"),'Marks Entry LKG'!R124,IF(AND($E$3="UKG"),'Marks Entry UKG'!R124,""))))</f>
        <v/>
      </c>
      <c r="V125" s="55" t="str">
        <f t="shared" si="66"/>
        <v/>
      </c>
      <c r="W125" s="51" t="str">
        <f t="shared" si="67"/>
        <v/>
      </c>
      <c r="X125" s="89">
        <f t="shared" si="68"/>
        <v>0</v>
      </c>
      <c r="Y125" s="89" t="str">
        <f t="shared" si="69"/>
        <v/>
      </c>
      <c r="Z125" s="89" t="str">
        <f t="shared" si="70"/>
        <v/>
      </c>
      <c r="AA125" s="89" t="str">
        <f t="shared" si="71"/>
        <v/>
      </c>
      <c r="AB125" s="89" t="str">
        <f t="shared" si="72"/>
        <v/>
      </c>
      <c r="AC125" s="93" t="str">
        <f t="shared" si="73"/>
        <v/>
      </c>
      <c r="AD125" s="105"/>
      <c r="AE125" s="105"/>
      <c r="AF125" s="105"/>
      <c r="AG125" s="51"/>
      <c r="AH125" s="105" t="str">
        <f>IF(OR($B125=0,$B125=""),"",IF(AND($E$3="Nursery"),'Marks Entry Nursery'!V124,IF(AND($E$3="LKG"),'Marks Entry LKG'!V124,IF(AND($E$3="UKG"),'Marks Entry UKG'!V124,""))))</f>
        <v/>
      </c>
      <c r="AI125" s="105" t="str">
        <f>IF(OR($B125=0,$B125=""),"",IF(AND($E$3="Nursery"),'Marks Entry Nursery'!W124,IF(AND($E$3="LKG"),'Marks Entry LKG'!W124,IF(AND($E$3="UKG"),'Marks Entry UKG'!W124,""))))</f>
        <v/>
      </c>
      <c r="AJ125" s="54" t="str">
        <f t="shared" si="74"/>
        <v/>
      </c>
      <c r="AK125" s="51">
        <f t="shared" si="75"/>
        <v>0</v>
      </c>
      <c r="AL125" s="105" t="str">
        <f>IF(OR($B125=0,$B125=""),"",IF(AND($E$3="Nursery"),'Marks Entry Nursery'!X124,IF(AND($E$3="LKG"),'Marks Entry LKG'!X124,IF(AND($E$3="UKG"),'Marks Entry UKG'!X124,""))))</f>
        <v/>
      </c>
      <c r="AM125" s="105" t="str">
        <f>IF(OR($B125=0,$B125=""),"",IF(AND($E$3="Nursery"),'Marks Entry Nursery'!Y124,IF(AND($E$3="LKG"),'Marks Entry LKG'!Y124,IF(AND($E$3="UKG"),'Marks Entry UKG'!Y124,""))))</f>
        <v/>
      </c>
      <c r="AN125" s="55" t="str">
        <f t="shared" si="76"/>
        <v/>
      </c>
      <c r="AO125" s="51" t="str">
        <f t="shared" si="77"/>
        <v/>
      </c>
      <c r="AP125" s="89">
        <f t="shared" si="78"/>
        <v>0</v>
      </c>
      <c r="AQ125" s="89" t="str">
        <f t="shared" si="79"/>
        <v/>
      </c>
      <c r="AR125" s="89" t="str">
        <f t="shared" si="80"/>
        <v/>
      </c>
      <c r="AS125" s="89" t="str">
        <f t="shared" si="81"/>
        <v/>
      </c>
      <c r="AT125" s="89" t="str">
        <f t="shared" si="82"/>
        <v/>
      </c>
      <c r="AU125" s="93" t="str">
        <f t="shared" si="83"/>
        <v/>
      </c>
      <c r="AV125" s="105"/>
      <c r="AW125" s="105"/>
      <c r="AX125" s="105"/>
      <c r="AY125" s="51"/>
      <c r="AZ125" s="105" t="str">
        <f>IF(OR($B125=0,$B125=""),"",IF(AND($E$3="Nursery"),'Marks Entry Nursery'!AC124,IF(AND($E$3="LKG"),'Marks Entry LKG'!AC124,IF(AND($E$3="UKG"),'Marks Entry UKG'!AC124,""))))</f>
        <v/>
      </c>
      <c r="BA125" s="105" t="str">
        <f>IF(OR($B125=0,$B125=""),"",IF(AND($E$3="Nursery"),'Marks Entry Nursery'!AD124,IF(AND($E$3="LKG"),'Marks Entry LKG'!AD124,IF(AND($E$3="UKG"),'Marks Entry UKG'!AD124,""))))</f>
        <v/>
      </c>
      <c r="BB125" s="54" t="str">
        <f t="shared" si="84"/>
        <v/>
      </c>
      <c r="BC125" s="51">
        <f t="shared" si="85"/>
        <v>0</v>
      </c>
      <c r="BD125" s="105" t="str">
        <f>IF(OR($B125=0,$B125=""),"",IF(AND($E$3="Nursery"),'Marks Entry Nursery'!AE124,IF(AND($E$3="LKG"),'Marks Entry LKG'!AE124,IF(AND($E$3="UKG"),'Marks Entry UKG'!AE124,""))))</f>
        <v/>
      </c>
      <c r="BE125" s="105" t="str">
        <f>IF(OR($B125=0,$B125=""),"",IF(AND($E$3="Nursery"),'Marks Entry Nursery'!AF124,IF(AND($E$3="LKG"),'Marks Entry LKG'!AF124,IF(AND($E$3="UKG"),'Marks Entry UKG'!AF124,""))))</f>
        <v/>
      </c>
      <c r="BF125" s="55" t="str">
        <f t="shared" si="86"/>
        <v/>
      </c>
      <c r="BG125" s="51" t="str">
        <f t="shared" si="87"/>
        <v/>
      </c>
      <c r="BH125" s="89">
        <f t="shared" si="88"/>
        <v>0</v>
      </c>
      <c r="BI125" s="89" t="str">
        <f t="shared" si="89"/>
        <v/>
      </c>
      <c r="BJ125" s="89" t="str">
        <f t="shared" si="90"/>
        <v/>
      </c>
      <c r="BK125" s="89" t="str">
        <f t="shared" si="91"/>
        <v/>
      </c>
      <c r="BL125" s="89" t="str">
        <f t="shared" si="92"/>
        <v/>
      </c>
      <c r="BM125" s="93" t="str">
        <f t="shared" si="93"/>
        <v/>
      </c>
      <c r="BN125" s="105"/>
      <c r="BO125" s="105"/>
      <c r="BP125" s="105"/>
      <c r="BQ125" s="51"/>
      <c r="BR125" s="105" t="str">
        <f>IF(OR($B125=0,$B125=""),"",IF(AND($E$3="Nursery"),'Marks Entry Nursery'!AJ124,IF(AND($E$3="LKG"),'Marks Entry LKG'!AJ124,IF(AND($E$3="UKG"),'Marks Entry UKG'!AJ124,""))))</f>
        <v/>
      </c>
      <c r="BS125" s="105" t="str">
        <f>IF(OR($B125=0,$B125=""),"",IF(AND($E$3="Nursery"),'Marks Entry Nursery'!AK124,IF(AND($E$3="LKG"),'Marks Entry LKG'!AK124,IF(AND($E$3="UKG"),'Marks Entry UKG'!AK124,""))))</f>
        <v/>
      </c>
      <c r="BT125" s="54" t="str">
        <f t="shared" si="94"/>
        <v/>
      </c>
      <c r="BU125" s="51">
        <f t="shared" si="95"/>
        <v>0</v>
      </c>
      <c r="BV125" s="105" t="str">
        <f>IF(OR($B125=0,$B125=""),"",IF(AND($E$3="Nursery"),'Marks Entry Nursery'!AL124,IF(AND($E$3="LKG"),'Marks Entry LKG'!AL124,IF(AND($E$3="UKG"),'Marks Entry UKG'!AL124,""))))</f>
        <v/>
      </c>
      <c r="BW125" s="105" t="str">
        <f>IF(OR($B125=0,$B125=""),"",IF(AND($E$3="Nursery"),'Marks Entry Nursery'!AM124,IF(AND($E$3="LKG"),'Marks Entry LKG'!AM124,IF(AND($E$3="UKG"),'Marks Entry UKG'!AM124,""))))</f>
        <v/>
      </c>
      <c r="BX125" s="55" t="str">
        <f t="shared" si="96"/>
        <v/>
      </c>
      <c r="BY125" s="51" t="str">
        <f t="shared" si="97"/>
        <v/>
      </c>
      <c r="BZ125" s="89">
        <f t="shared" si="98"/>
        <v>0</v>
      </c>
      <c r="CA125" s="89" t="str">
        <f t="shared" si="99"/>
        <v/>
      </c>
      <c r="CB125" s="89" t="str">
        <f t="shared" si="100"/>
        <v/>
      </c>
      <c r="CC125" s="89" t="str">
        <f t="shared" si="101"/>
        <v/>
      </c>
      <c r="CD125" s="89" t="str">
        <f t="shared" si="102"/>
        <v/>
      </c>
      <c r="CE125" s="93" t="str">
        <f t="shared" si="103"/>
        <v/>
      </c>
      <c r="CF125" s="105" t="str">
        <f>IF(OR($B125=0,$B125=""),"",IF(AND($E$3="Nursery"),'Marks Entry Nursery'!AN124,IF(AND($E$3="LKG"),'Marks Entry LKG'!AN124,IF(AND($E$3="UKG"),'Marks Entry UKG'!AN124,""))))</f>
        <v/>
      </c>
      <c r="CG125" s="105" t="str">
        <f>IF(OR($B125=0,$B125=""),"",IF(AND($E$3="Nursery"),'Marks Entry Nursery'!AO124,IF(AND($E$3="LKG"),'Marks Entry LKG'!AO124,IF(AND($E$3="UKG"),'Marks Entry UKG'!AO124,""))))</f>
        <v/>
      </c>
      <c r="CH125" s="106" t="str">
        <f t="shared" si="104"/>
        <v/>
      </c>
      <c r="CI125" s="107">
        <f t="shared" si="105"/>
        <v>0</v>
      </c>
      <c r="CJ125" s="107" t="str">
        <f t="shared" si="106"/>
        <v/>
      </c>
      <c r="CK125" s="107" t="str">
        <f t="shared" si="107"/>
        <v/>
      </c>
      <c r="CL125" s="92" t="str">
        <f t="shared" si="108"/>
        <v/>
      </c>
      <c r="CM125" s="105" t="str">
        <f>IF(OR($B125=0,$B125=""),"",IF(AND($E$3="Nursery"),'Marks Entry Nursery'!AP124,IF(AND($E$3="LKG"),'Marks Entry LKG'!AP124,IF(AND($E$3="UKG"),'Marks Entry UKG'!AP124,""))))</f>
        <v/>
      </c>
      <c r="CN125" s="105" t="str">
        <f>IF(OR($B125=0,$B125=""),"",IF(AND($E$3="Nursery"),'Marks Entry Nursery'!AQ124,IF(AND($E$3="LKG"),'Marks Entry LKG'!AQ124,IF(AND($E$3="UKG"),'Marks Entry UKG'!AQ124,""))))</f>
        <v/>
      </c>
      <c r="CO125" s="106" t="str">
        <f t="shared" si="109"/>
        <v/>
      </c>
      <c r="CP125" s="107">
        <f t="shared" si="110"/>
        <v>0</v>
      </c>
      <c r="CQ125" s="107" t="str">
        <f t="shared" si="111"/>
        <v/>
      </c>
      <c r="CR125" s="107" t="str">
        <f t="shared" si="112"/>
        <v/>
      </c>
      <c r="CS125" s="92" t="str">
        <f t="shared" si="113"/>
        <v/>
      </c>
      <c r="CT125" s="105" t="str">
        <f>IF(OR($B125=0,$B125=""),"",IF(AND($E$3="Nursery"),'Marks Entry Nursery'!AR124,IF(AND($E$3="LKG"),'Marks Entry LKG'!AR124,IF(AND($E$3="UKG"),'Marks Entry UKG'!AR124,""))))</f>
        <v/>
      </c>
      <c r="CU125" s="105" t="str">
        <f>IF(OR($B125=0,$B125=""),"",IF(AND($E$3="Nursery"),'Marks Entry Nursery'!AS124,IF(AND($E$3="LKG"),'Marks Entry LKG'!AS124,IF(AND($E$3="UKG"),'Marks Entry UKG'!AS124,""))))</f>
        <v/>
      </c>
      <c r="CV125" s="106" t="str">
        <f t="shared" si="114"/>
        <v/>
      </c>
      <c r="CW125" s="107">
        <f t="shared" si="115"/>
        <v>0</v>
      </c>
      <c r="CX125" s="107" t="str">
        <f t="shared" si="116"/>
        <v/>
      </c>
      <c r="CY125" s="107" t="str">
        <f t="shared" si="117"/>
        <v/>
      </c>
      <c r="CZ125" s="92" t="str">
        <f t="shared" si="118"/>
        <v/>
      </c>
      <c r="DA125" s="105" t="str">
        <f>IF(OR($B125=0,$B125=""),"",IF(AND($E$3="Nursery"),'Marks Entry Nursery'!AT124,IF(AND($E$3="LKG"),'Marks Entry LKG'!AT124,IF(AND($E$3="UKG"),'Marks Entry UKG'!AT124,""))))</f>
        <v/>
      </c>
      <c r="DB125" s="105" t="str">
        <f>IF(OR($B125=0,$B125=""),"",IF(AND($E$3="Nursery"),'Marks Entry Nursery'!AU124,IF(AND($E$3="LKG"),'Marks Entry LKG'!AU124,IF(AND($E$3="UKG"),'Marks Entry UKG'!AU124,""))))</f>
        <v/>
      </c>
      <c r="DC125" s="356" t="str">
        <f t="shared" si="119"/>
        <v/>
      </c>
      <c r="DD125" s="93" t="str">
        <f t="shared" si="120"/>
        <v/>
      </c>
      <c r="DE125" s="105" t="str">
        <f>IF(OR($B125=0,$B125=""),"",IF(AND($E$3="Nursery"),'Marks Entry Nursery'!AV124,IF(AND($E$3="LKG"),'Marks Entry LKG'!AV124,IF(AND($E$3="UKG"),'Marks Entry UKG'!AV124,""))))</f>
        <v/>
      </c>
      <c r="DF125" s="105" t="str">
        <f>IF(OR($B125=0,$B125=""),"",IF(AND($E$3="Nursery"),'Marks Entry Nursery'!AW124,IF(AND($E$3="LKG"),'Marks Entry LKG'!AW124,IF(AND($E$3="UKG"),'Marks Entry UKG'!AW124,""))))</f>
        <v/>
      </c>
      <c r="DG125" s="356" t="str">
        <f t="shared" si="121"/>
        <v/>
      </c>
      <c r="DH125" s="93" t="str">
        <f t="shared" si="122"/>
        <v/>
      </c>
      <c r="DI125" s="63" t="str">
        <f t="shared" si="123"/>
        <v/>
      </c>
      <c r="DJ125" s="358" t="str">
        <f t="shared" si="124"/>
        <v/>
      </c>
      <c r="DK125" s="67" t="str">
        <f t="shared" si="125"/>
        <v/>
      </c>
      <c r="DL125" s="68" t="str">
        <f t="shared" si="126"/>
        <v/>
      </c>
      <c r="DM125" s="386" t="str">
        <f>IFERROR(IF(B125="NSO","NSO",IF(OR(D125="",G125="",F125="",B125="",DI125=0),"",IF('Master sheet'!$D$14="Hindi","कक्षोंन्नति","Promoted"))),"")</f>
        <v/>
      </c>
      <c r="DN125" s="42" t="str">
        <f>IF(OR(B125=0,B125=""),"",IF(AND($E$3="Nursery"),'Marks Entry Nursery'!AX124,IF(AND($E$3="LKG"),'Marks Entry LKG'!AX124,IF(AND($E$3="UKG"),'Marks Entry UKG'!AX124,""))))</f>
        <v/>
      </c>
      <c r="DO125" s="42" t="str">
        <f>IF(OR(B125=0,B125=""),"",IF(AND($E$3="Nursery"),'Marks Entry Nursery'!AY124,IF(AND($E$3="LKG"),'Marks Entry LKG'!AY124,IF(AND($E$3="UKG"),'Marks Entry UKG'!AY124,""))))</f>
        <v/>
      </c>
      <c r="DP125" s="213" t="str">
        <f t="shared" si="127"/>
        <v/>
      </c>
      <c r="DQ125" s="43"/>
      <c r="DX125" s="44">
        <f>IF(AND($E$3="Nursery"),'Marks Entry Nursery'!I124,IF(AND($E$3="LKG"),'Marks Entry LKG'!I124,IF(AND($E$3="UKG"),'Marks Entry UKG'!I124,"")))</f>
        <v>0</v>
      </c>
    </row>
    <row r="126" spans="1:128" ht="18.95" customHeight="1">
      <c r="A126" s="56">
        <v>119</v>
      </c>
      <c r="B126" s="260" t="str">
        <f>IF(OR(DX126=0,DX126=""),"",IF(AND($E$3="Nursery"),'Marks Entry Nursery'!I125,IF(AND($E$3="LKG"),'Marks Entry LKG'!I125,IF(AND($E$3="UKG"),'Marks Entry UKG'!I125,""))))</f>
        <v/>
      </c>
      <c r="C126" s="57" t="str">
        <f>IF(OR($B126=0,$B126=""),"",IF(AND($E$3="Nursery"),'Marks Entry Nursery'!B125,IF(AND($E$3="LKG"),'Marks Entry LKG'!B125,IF(AND($E$3="UKG"),'Marks Entry UKG'!B125,""))))</f>
        <v/>
      </c>
      <c r="D126" s="57" t="str">
        <f>IF(OR($B126=0,$B126=""),"",IF(AND($E$3="Nursery"),'Marks Entry Nursery'!C125,IF(AND($E$3="LKG"),'Marks Entry LKG'!C125,IF(AND($E$3="UKG"),'Marks Entry UKG'!C125,""))))</f>
        <v/>
      </c>
      <c r="E126" s="401" t="str">
        <f>IF(OR(B126=0,B126=""),"",IF(AND($E$3="Nursery"),'Marks Entry Nursery'!E125,IF(AND($E$3="LKG"),'Marks Entry LKG'!E125,IF(AND($E$3="UKG"),'Marks Entry UKG'!E125,""))))</f>
        <v/>
      </c>
      <c r="F126" s="259" t="str">
        <f>IF(OR(B126=0,B126=""),"",IF(AND($E$3="Nursery"),'Marks Entry Nursery'!D125,IF(AND($E$3="LKG"),'Marks Entry LKG'!D125,IF(AND($E$3="UKG"),'Marks Entry UKG'!D125,""))))</f>
        <v/>
      </c>
      <c r="G126" s="406" t="str">
        <f>IF(OR($B126=0,$B126=""),"",IF(AND($E$3="Nursery"),'Marks Entry Nursery'!F125,IF(AND($E$3="LKG"),'Marks Entry LKG'!F125,IF(AND($E$3="UKG"),'Marks Entry UKG'!F125,""))))</f>
        <v/>
      </c>
      <c r="H126" s="406" t="str">
        <f>IF(OR($B126=0,$B126=""),"",IF(AND($E$3="Nursery"),'Marks Entry Nursery'!G125,IF(AND($E$3="LKG"),'Marks Entry LKG'!G125,IF(AND($E$3="UKG"),'Marks Entry UKG'!G125,""))))</f>
        <v/>
      </c>
      <c r="I126" s="406" t="str">
        <f>IF(OR($B126=0,$B126=""),"",IF(AND($E$3="Nursery"),'Marks Entry Nursery'!H125,IF(AND($E$3="LKG"),'Marks Entry LKG'!H125,IF(AND($E$3="UKG"),'Marks Entry UKG'!H125,""))))</f>
        <v/>
      </c>
      <c r="J126" s="228" t="str">
        <f>IF(OR($B126=0,$B126=""),"",IF(AND($E$3="Nursery"),'Marks Entry Nursery'!J125,IF(AND($E$3="LKG"),'Marks Entry LKG'!J125,IF(AND($E$3="UKG"),'Marks Entry UKG'!J125,""))))</f>
        <v/>
      </c>
      <c r="K126" s="228" t="str">
        <f>IF(OR($B126=0,$B126=""),"",IF(AND($E$3="Nursery"),'Marks Entry Nursery'!K125,IF(AND($E$3="LKG"),'Marks Entry LKG'!K125,IF(AND($E$3="UKG"),'Marks Entry UKG'!K125,""))))</f>
        <v/>
      </c>
      <c r="L126" s="105"/>
      <c r="M126" s="105"/>
      <c r="N126" s="105"/>
      <c r="O126" s="51"/>
      <c r="P126" s="105" t="str">
        <f>IF(OR($B126=0,$B126=""),"",IF(AND($E$3="Nursery"),'Marks Entry Nursery'!O125,IF(AND($E$3="LKG"),'Marks Entry LKG'!O125,IF(AND($E$3="UKG"),'Marks Entry UKG'!O125,""))))</f>
        <v/>
      </c>
      <c r="Q126" s="105" t="str">
        <f>IF(OR($B126=0,$B126=""),"",IF(AND($E$3="Nursery"),'Marks Entry Nursery'!P125,IF(AND($E$3="LKG"),'Marks Entry LKG'!P125,IF(AND($E$3="UKG"),'Marks Entry UKG'!P125,""))))</f>
        <v/>
      </c>
      <c r="R126" s="54" t="str">
        <f t="shared" si="64"/>
        <v/>
      </c>
      <c r="S126" s="51">
        <f t="shared" si="65"/>
        <v>0</v>
      </c>
      <c r="T126" s="105" t="str">
        <f>IF(OR($B126=0,$B126=""),"",IF(AND($E$3="Nursery"),'Marks Entry Nursery'!Q125,IF(AND($E$3="LKG"),'Marks Entry LKG'!Q125,IF(AND($E$3="UKG"),'Marks Entry UKG'!Q125,""))))</f>
        <v/>
      </c>
      <c r="U126" s="105" t="str">
        <f>IF(OR($B126=0,$B126=""),"",IF(AND($E$3="Nursery"),'Marks Entry Nursery'!R125,IF(AND($E$3="LKG"),'Marks Entry LKG'!R125,IF(AND($E$3="UKG"),'Marks Entry UKG'!R125,""))))</f>
        <v/>
      </c>
      <c r="V126" s="55" t="str">
        <f t="shared" si="66"/>
        <v/>
      </c>
      <c r="W126" s="51" t="str">
        <f t="shared" si="67"/>
        <v/>
      </c>
      <c r="X126" s="89">
        <f t="shared" si="68"/>
        <v>0</v>
      </c>
      <c r="Y126" s="89" t="str">
        <f t="shared" si="69"/>
        <v/>
      </c>
      <c r="Z126" s="89" t="str">
        <f t="shared" si="70"/>
        <v/>
      </c>
      <c r="AA126" s="89" t="str">
        <f t="shared" si="71"/>
        <v/>
      </c>
      <c r="AB126" s="89" t="str">
        <f t="shared" si="72"/>
        <v/>
      </c>
      <c r="AC126" s="93" t="str">
        <f t="shared" si="73"/>
        <v/>
      </c>
      <c r="AD126" s="105"/>
      <c r="AE126" s="105"/>
      <c r="AF126" s="105"/>
      <c r="AG126" s="51"/>
      <c r="AH126" s="105" t="str">
        <f>IF(OR($B126=0,$B126=""),"",IF(AND($E$3="Nursery"),'Marks Entry Nursery'!V125,IF(AND($E$3="LKG"),'Marks Entry LKG'!V125,IF(AND($E$3="UKG"),'Marks Entry UKG'!V125,""))))</f>
        <v/>
      </c>
      <c r="AI126" s="105" t="str">
        <f>IF(OR($B126=0,$B126=""),"",IF(AND($E$3="Nursery"),'Marks Entry Nursery'!W125,IF(AND($E$3="LKG"),'Marks Entry LKG'!W125,IF(AND($E$3="UKG"),'Marks Entry UKG'!W125,""))))</f>
        <v/>
      </c>
      <c r="AJ126" s="54" t="str">
        <f t="shared" si="74"/>
        <v/>
      </c>
      <c r="AK126" s="51">
        <f t="shared" si="75"/>
        <v>0</v>
      </c>
      <c r="AL126" s="105" t="str">
        <f>IF(OR($B126=0,$B126=""),"",IF(AND($E$3="Nursery"),'Marks Entry Nursery'!X125,IF(AND($E$3="LKG"),'Marks Entry LKG'!X125,IF(AND($E$3="UKG"),'Marks Entry UKG'!X125,""))))</f>
        <v/>
      </c>
      <c r="AM126" s="105" t="str">
        <f>IF(OR($B126=0,$B126=""),"",IF(AND($E$3="Nursery"),'Marks Entry Nursery'!Y125,IF(AND($E$3="LKG"),'Marks Entry LKG'!Y125,IF(AND($E$3="UKG"),'Marks Entry UKG'!Y125,""))))</f>
        <v/>
      </c>
      <c r="AN126" s="55" t="str">
        <f t="shared" si="76"/>
        <v/>
      </c>
      <c r="AO126" s="51" t="str">
        <f t="shared" si="77"/>
        <v/>
      </c>
      <c r="AP126" s="89">
        <f t="shared" si="78"/>
        <v>0</v>
      </c>
      <c r="AQ126" s="89" t="str">
        <f t="shared" si="79"/>
        <v/>
      </c>
      <c r="AR126" s="89" t="str">
        <f t="shared" si="80"/>
        <v/>
      </c>
      <c r="AS126" s="89" t="str">
        <f t="shared" si="81"/>
        <v/>
      </c>
      <c r="AT126" s="89" t="str">
        <f t="shared" si="82"/>
        <v/>
      </c>
      <c r="AU126" s="93" t="str">
        <f t="shared" si="83"/>
        <v/>
      </c>
      <c r="AV126" s="105"/>
      <c r="AW126" s="105"/>
      <c r="AX126" s="105"/>
      <c r="AY126" s="51"/>
      <c r="AZ126" s="105" t="str">
        <f>IF(OR($B126=0,$B126=""),"",IF(AND($E$3="Nursery"),'Marks Entry Nursery'!AC125,IF(AND($E$3="LKG"),'Marks Entry LKG'!AC125,IF(AND($E$3="UKG"),'Marks Entry UKG'!AC125,""))))</f>
        <v/>
      </c>
      <c r="BA126" s="105" t="str">
        <f>IF(OR($B126=0,$B126=""),"",IF(AND($E$3="Nursery"),'Marks Entry Nursery'!AD125,IF(AND($E$3="LKG"),'Marks Entry LKG'!AD125,IF(AND($E$3="UKG"),'Marks Entry UKG'!AD125,""))))</f>
        <v/>
      </c>
      <c r="BB126" s="54" t="str">
        <f t="shared" si="84"/>
        <v/>
      </c>
      <c r="BC126" s="51">
        <f t="shared" si="85"/>
        <v>0</v>
      </c>
      <c r="BD126" s="105" t="str">
        <f>IF(OR($B126=0,$B126=""),"",IF(AND($E$3="Nursery"),'Marks Entry Nursery'!AE125,IF(AND($E$3="LKG"),'Marks Entry LKG'!AE125,IF(AND($E$3="UKG"),'Marks Entry UKG'!AE125,""))))</f>
        <v/>
      </c>
      <c r="BE126" s="105" t="str">
        <f>IF(OR($B126=0,$B126=""),"",IF(AND($E$3="Nursery"),'Marks Entry Nursery'!AF125,IF(AND($E$3="LKG"),'Marks Entry LKG'!AF125,IF(AND($E$3="UKG"),'Marks Entry UKG'!AF125,""))))</f>
        <v/>
      </c>
      <c r="BF126" s="55" t="str">
        <f t="shared" si="86"/>
        <v/>
      </c>
      <c r="BG126" s="51" t="str">
        <f t="shared" si="87"/>
        <v/>
      </c>
      <c r="BH126" s="89">
        <f t="shared" si="88"/>
        <v>0</v>
      </c>
      <c r="BI126" s="89" t="str">
        <f t="shared" si="89"/>
        <v/>
      </c>
      <c r="BJ126" s="89" t="str">
        <f t="shared" si="90"/>
        <v/>
      </c>
      <c r="BK126" s="89" t="str">
        <f t="shared" si="91"/>
        <v/>
      </c>
      <c r="BL126" s="89" t="str">
        <f t="shared" si="92"/>
        <v/>
      </c>
      <c r="BM126" s="93" t="str">
        <f t="shared" si="93"/>
        <v/>
      </c>
      <c r="BN126" s="105"/>
      <c r="BO126" s="105"/>
      <c r="BP126" s="105"/>
      <c r="BQ126" s="51"/>
      <c r="BR126" s="105" t="str">
        <f>IF(OR($B126=0,$B126=""),"",IF(AND($E$3="Nursery"),'Marks Entry Nursery'!AJ125,IF(AND($E$3="LKG"),'Marks Entry LKG'!AJ125,IF(AND($E$3="UKG"),'Marks Entry UKG'!AJ125,""))))</f>
        <v/>
      </c>
      <c r="BS126" s="105" t="str">
        <f>IF(OR($B126=0,$B126=""),"",IF(AND($E$3="Nursery"),'Marks Entry Nursery'!AK125,IF(AND($E$3="LKG"),'Marks Entry LKG'!AK125,IF(AND($E$3="UKG"),'Marks Entry UKG'!AK125,""))))</f>
        <v/>
      </c>
      <c r="BT126" s="54" t="str">
        <f t="shared" si="94"/>
        <v/>
      </c>
      <c r="BU126" s="51">
        <f t="shared" si="95"/>
        <v>0</v>
      </c>
      <c r="BV126" s="105" t="str">
        <f>IF(OR($B126=0,$B126=""),"",IF(AND($E$3="Nursery"),'Marks Entry Nursery'!AL125,IF(AND($E$3="LKG"),'Marks Entry LKG'!AL125,IF(AND($E$3="UKG"),'Marks Entry UKG'!AL125,""))))</f>
        <v/>
      </c>
      <c r="BW126" s="105" t="str">
        <f>IF(OR($B126=0,$B126=""),"",IF(AND($E$3="Nursery"),'Marks Entry Nursery'!AM125,IF(AND($E$3="LKG"),'Marks Entry LKG'!AM125,IF(AND($E$3="UKG"),'Marks Entry UKG'!AM125,""))))</f>
        <v/>
      </c>
      <c r="BX126" s="55" t="str">
        <f t="shared" si="96"/>
        <v/>
      </c>
      <c r="BY126" s="51" t="str">
        <f t="shared" si="97"/>
        <v/>
      </c>
      <c r="BZ126" s="89">
        <f t="shared" si="98"/>
        <v>0</v>
      </c>
      <c r="CA126" s="89" t="str">
        <f t="shared" si="99"/>
        <v/>
      </c>
      <c r="CB126" s="89" t="str">
        <f t="shared" si="100"/>
        <v/>
      </c>
      <c r="CC126" s="89" t="str">
        <f t="shared" si="101"/>
        <v/>
      </c>
      <c r="CD126" s="89" t="str">
        <f t="shared" si="102"/>
        <v/>
      </c>
      <c r="CE126" s="93" t="str">
        <f t="shared" si="103"/>
        <v/>
      </c>
      <c r="CF126" s="105" t="str">
        <f>IF(OR($B126=0,$B126=""),"",IF(AND($E$3="Nursery"),'Marks Entry Nursery'!AN125,IF(AND($E$3="LKG"),'Marks Entry LKG'!AN125,IF(AND($E$3="UKG"),'Marks Entry UKG'!AN125,""))))</f>
        <v/>
      </c>
      <c r="CG126" s="105" t="str">
        <f>IF(OR($B126=0,$B126=""),"",IF(AND($E$3="Nursery"),'Marks Entry Nursery'!AO125,IF(AND($E$3="LKG"),'Marks Entry LKG'!AO125,IF(AND($E$3="UKG"),'Marks Entry UKG'!AO125,""))))</f>
        <v/>
      </c>
      <c r="CH126" s="106" t="str">
        <f t="shared" si="104"/>
        <v/>
      </c>
      <c r="CI126" s="107">
        <f t="shared" si="105"/>
        <v>0</v>
      </c>
      <c r="CJ126" s="107" t="str">
        <f t="shared" si="106"/>
        <v/>
      </c>
      <c r="CK126" s="107" t="str">
        <f t="shared" si="107"/>
        <v/>
      </c>
      <c r="CL126" s="92" t="str">
        <f t="shared" si="108"/>
        <v/>
      </c>
      <c r="CM126" s="105" t="str">
        <f>IF(OR($B126=0,$B126=""),"",IF(AND($E$3="Nursery"),'Marks Entry Nursery'!AP125,IF(AND($E$3="LKG"),'Marks Entry LKG'!AP125,IF(AND($E$3="UKG"),'Marks Entry UKG'!AP125,""))))</f>
        <v/>
      </c>
      <c r="CN126" s="105" t="str">
        <f>IF(OR($B126=0,$B126=""),"",IF(AND($E$3="Nursery"),'Marks Entry Nursery'!AQ125,IF(AND($E$3="LKG"),'Marks Entry LKG'!AQ125,IF(AND($E$3="UKG"),'Marks Entry UKG'!AQ125,""))))</f>
        <v/>
      </c>
      <c r="CO126" s="106" t="str">
        <f t="shared" si="109"/>
        <v/>
      </c>
      <c r="CP126" s="107">
        <f t="shared" si="110"/>
        <v>0</v>
      </c>
      <c r="CQ126" s="107" t="str">
        <f t="shared" si="111"/>
        <v/>
      </c>
      <c r="CR126" s="107" t="str">
        <f t="shared" si="112"/>
        <v/>
      </c>
      <c r="CS126" s="92" t="str">
        <f t="shared" si="113"/>
        <v/>
      </c>
      <c r="CT126" s="105" t="str">
        <f>IF(OR($B126=0,$B126=""),"",IF(AND($E$3="Nursery"),'Marks Entry Nursery'!AR125,IF(AND($E$3="LKG"),'Marks Entry LKG'!AR125,IF(AND($E$3="UKG"),'Marks Entry UKG'!AR125,""))))</f>
        <v/>
      </c>
      <c r="CU126" s="105" t="str">
        <f>IF(OR($B126=0,$B126=""),"",IF(AND($E$3="Nursery"),'Marks Entry Nursery'!AS125,IF(AND($E$3="LKG"),'Marks Entry LKG'!AS125,IF(AND($E$3="UKG"),'Marks Entry UKG'!AS125,""))))</f>
        <v/>
      </c>
      <c r="CV126" s="106" t="str">
        <f t="shared" si="114"/>
        <v/>
      </c>
      <c r="CW126" s="107">
        <f t="shared" si="115"/>
        <v>0</v>
      </c>
      <c r="CX126" s="107" t="str">
        <f t="shared" si="116"/>
        <v/>
      </c>
      <c r="CY126" s="107" t="str">
        <f t="shared" si="117"/>
        <v/>
      </c>
      <c r="CZ126" s="92" t="str">
        <f t="shared" si="118"/>
        <v/>
      </c>
      <c r="DA126" s="105" t="str">
        <f>IF(OR($B126=0,$B126=""),"",IF(AND($E$3="Nursery"),'Marks Entry Nursery'!AT125,IF(AND($E$3="LKG"),'Marks Entry LKG'!AT125,IF(AND($E$3="UKG"),'Marks Entry UKG'!AT125,""))))</f>
        <v/>
      </c>
      <c r="DB126" s="105" t="str">
        <f>IF(OR($B126=0,$B126=""),"",IF(AND($E$3="Nursery"),'Marks Entry Nursery'!AU125,IF(AND($E$3="LKG"),'Marks Entry LKG'!AU125,IF(AND($E$3="UKG"),'Marks Entry UKG'!AU125,""))))</f>
        <v/>
      </c>
      <c r="DC126" s="356" t="str">
        <f t="shared" si="119"/>
        <v/>
      </c>
      <c r="DD126" s="93" t="str">
        <f t="shared" si="120"/>
        <v/>
      </c>
      <c r="DE126" s="105" t="str">
        <f>IF(OR($B126=0,$B126=""),"",IF(AND($E$3="Nursery"),'Marks Entry Nursery'!AV125,IF(AND($E$3="LKG"),'Marks Entry LKG'!AV125,IF(AND($E$3="UKG"),'Marks Entry UKG'!AV125,""))))</f>
        <v/>
      </c>
      <c r="DF126" s="105" t="str">
        <f>IF(OR($B126=0,$B126=""),"",IF(AND($E$3="Nursery"),'Marks Entry Nursery'!AW125,IF(AND($E$3="LKG"),'Marks Entry LKG'!AW125,IF(AND($E$3="UKG"),'Marks Entry UKG'!AW125,""))))</f>
        <v/>
      </c>
      <c r="DG126" s="356" t="str">
        <f t="shared" si="121"/>
        <v/>
      </c>
      <c r="DH126" s="93" t="str">
        <f t="shared" si="122"/>
        <v/>
      </c>
      <c r="DI126" s="63" t="str">
        <f t="shared" si="123"/>
        <v/>
      </c>
      <c r="DJ126" s="358" t="str">
        <f t="shared" si="124"/>
        <v/>
      </c>
      <c r="DK126" s="67" t="str">
        <f t="shared" si="125"/>
        <v/>
      </c>
      <c r="DL126" s="68" t="str">
        <f t="shared" si="126"/>
        <v/>
      </c>
      <c r="DM126" s="386" t="str">
        <f>IFERROR(IF(B126="NSO","NSO",IF(OR(D126="",G126="",F126="",B126="",DI126=0),"",IF('Master sheet'!$D$14="Hindi","कक्षोंन्नति","Promoted"))),"")</f>
        <v/>
      </c>
      <c r="DN126" s="42" t="str">
        <f>IF(OR(B126=0,B126=""),"",IF(AND($E$3="Nursery"),'Marks Entry Nursery'!AX125,IF(AND($E$3="LKG"),'Marks Entry LKG'!AX125,IF(AND($E$3="UKG"),'Marks Entry UKG'!AX125,""))))</f>
        <v/>
      </c>
      <c r="DO126" s="42" t="str">
        <f>IF(OR(B126=0,B126=""),"",IF(AND($E$3="Nursery"),'Marks Entry Nursery'!AY125,IF(AND($E$3="LKG"),'Marks Entry LKG'!AY125,IF(AND($E$3="UKG"),'Marks Entry UKG'!AY125,""))))</f>
        <v/>
      </c>
      <c r="DP126" s="213" t="str">
        <f t="shared" si="127"/>
        <v/>
      </c>
      <c r="DQ126" s="43"/>
      <c r="DX126" s="44">
        <f>IF(AND($E$3="Nursery"),'Marks Entry Nursery'!I125,IF(AND($E$3="LKG"),'Marks Entry LKG'!I125,IF(AND($E$3="UKG"),'Marks Entry UKG'!I125,"")))</f>
        <v>0</v>
      </c>
    </row>
    <row r="127" spans="1:128" ht="18.95" customHeight="1">
      <c r="A127" s="56">
        <v>120</v>
      </c>
      <c r="B127" s="260" t="str">
        <f>IF(OR(DX127=0,DX127=""),"",IF(AND($E$3="Nursery"),'Marks Entry Nursery'!I126,IF(AND($E$3="LKG"),'Marks Entry LKG'!I126,IF(AND($E$3="UKG"),'Marks Entry UKG'!I126,""))))</f>
        <v/>
      </c>
      <c r="C127" s="57" t="str">
        <f>IF(OR($B127=0,$B127=""),"",IF(AND($E$3="Nursery"),'Marks Entry Nursery'!B126,IF(AND($E$3="LKG"),'Marks Entry LKG'!B126,IF(AND($E$3="UKG"),'Marks Entry UKG'!B126,""))))</f>
        <v/>
      </c>
      <c r="D127" s="57" t="str">
        <f>IF(OR($B127=0,$B127=""),"",IF(AND($E$3="Nursery"),'Marks Entry Nursery'!C126,IF(AND($E$3="LKG"),'Marks Entry LKG'!C126,IF(AND($E$3="UKG"),'Marks Entry UKG'!C126,""))))</f>
        <v/>
      </c>
      <c r="E127" s="401" t="str">
        <f>IF(OR(B127=0,B127=""),"",IF(AND($E$3="Nursery"),'Marks Entry Nursery'!E126,IF(AND($E$3="LKG"),'Marks Entry LKG'!E126,IF(AND($E$3="UKG"),'Marks Entry UKG'!E126,""))))</f>
        <v/>
      </c>
      <c r="F127" s="259" t="str">
        <f>IF(OR(B127=0,B127=""),"",IF(AND($E$3="Nursery"),'Marks Entry Nursery'!D126,IF(AND($E$3="LKG"),'Marks Entry LKG'!D126,IF(AND($E$3="UKG"),'Marks Entry UKG'!D126,""))))</f>
        <v/>
      </c>
      <c r="G127" s="406" t="str">
        <f>IF(OR($B127=0,$B127=""),"",IF(AND($E$3="Nursery"),'Marks Entry Nursery'!F126,IF(AND($E$3="LKG"),'Marks Entry LKG'!F126,IF(AND($E$3="UKG"),'Marks Entry UKG'!F126,""))))</f>
        <v/>
      </c>
      <c r="H127" s="406" t="str">
        <f>IF(OR($B127=0,$B127=""),"",IF(AND($E$3="Nursery"),'Marks Entry Nursery'!G126,IF(AND($E$3="LKG"),'Marks Entry LKG'!G126,IF(AND($E$3="UKG"),'Marks Entry UKG'!G126,""))))</f>
        <v/>
      </c>
      <c r="I127" s="406" t="str">
        <f>IF(OR($B127=0,$B127=""),"",IF(AND($E$3="Nursery"),'Marks Entry Nursery'!H126,IF(AND($E$3="LKG"),'Marks Entry LKG'!H126,IF(AND($E$3="UKG"),'Marks Entry UKG'!H126,""))))</f>
        <v/>
      </c>
      <c r="J127" s="228" t="str">
        <f>IF(OR($B127=0,$B127=""),"",IF(AND($E$3="Nursery"),'Marks Entry Nursery'!J126,IF(AND($E$3="LKG"),'Marks Entry LKG'!J126,IF(AND($E$3="UKG"),'Marks Entry UKG'!J126,""))))</f>
        <v/>
      </c>
      <c r="K127" s="228" t="str">
        <f>IF(OR($B127=0,$B127=""),"",IF(AND($E$3="Nursery"),'Marks Entry Nursery'!K126,IF(AND($E$3="LKG"),'Marks Entry LKG'!K126,IF(AND($E$3="UKG"),'Marks Entry UKG'!K126,""))))</f>
        <v/>
      </c>
      <c r="L127" s="105"/>
      <c r="M127" s="105"/>
      <c r="N127" s="105"/>
      <c r="O127" s="51"/>
      <c r="P127" s="105" t="str">
        <f>IF(OR($B127=0,$B127=""),"",IF(AND($E$3="Nursery"),'Marks Entry Nursery'!O126,IF(AND($E$3="LKG"),'Marks Entry LKG'!O126,IF(AND($E$3="UKG"),'Marks Entry UKG'!O126,""))))</f>
        <v/>
      </c>
      <c r="Q127" s="105" t="str">
        <f>IF(OR($B127=0,$B127=""),"",IF(AND($E$3="Nursery"),'Marks Entry Nursery'!P126,IF(AND($E$3="LKG"),'Marks Entry LKG'!P126,IF(AND($E$3="UKG"),'Marks Entry UKG'!P126,""))))</f>
        <v/>
      </c>
      <c r="R127" s="54" t="str">
        <f t="shared" si="64"/>
        <v/>
      </c>
      <c r="S127" s="51">
        <f t="shared" si="65"/>
        <v>0</v>
      </c>
      <c r="T127" s="105" t="str">
        <f>IF(OR($B127=0,$B127=""),"",IF(AND($E$3="Nursery"),'Marks Entry Nursery'!Q126,IF(AND($E$3="LKG"),'Marks Entry LKG'!Q126,IF(AND($E$3="UKG"),'Marks Entry UKG'!Q126,""))))</f>
        <v/>
      </c>
      <c r="U127" s="105" t="str">
        <f>IF(OR($B127=0,$B127=""),"",IF(AND($E$3="Nursery"),'Marks Entry Nursery'!R126,IF(AND($E$3="LKG"),'Marks Entry LKG'!R126,IF(AND($E$3="UKG"),'Marks Entry UKG'!R126,""))))</f>
        <v/>
      </c>
      <c r="V127" s="55" t="str">
        <f t="shared" si="66"/>
        <v/>
      </c>
      <c r="W127" s="51" t="str">
        <f t="shared" si="67"/>
        <v/>
      </c>
      <c r="X127" s="89">
        <f t="shared" si="68"/>
        <v>0</v>
      </c>
      <c r="Y127" s="89" t="str">
        <f t="shared" si="69"/>
        <v/>
      </c>
      <c r="Z127" s="89" t="str">
        <f t="shared" si="70"/>
        <v/>
      </c>
      <c r="AA127" s="89" t="str">
        <f t="shared" si="71"/>
        <v/>
      </c>
      <c r="AB127" s="89" t="str">
        <f t="shared" si="72"/>
        <v/>
      </c>
      <c r="AC127" s="93" t="str">
        <f t="shared" si="73"/>
        <v/>
      </c>
      <c r="AD127" s="105"/>
      <c r="AE127" s="105"/>
      <c r="AF127" s="105"/>
      <c r="AG127" s="51"/>
      <c r="AH127" s="105" t="str">
        <f>IF(OR($B127=0,$B127=""),"",IF(AND($E$3="Nursery"),'Marks Entry Nursery'!V126,IF(AND($E$3="LKG"),'Marks Entry LKG'!V126,IF(AND($E$3="UKG"),'Marks Entry UKG'!V126,""))))</f>
        <v/>
      </c>
      <c r="AI127" s="105" t="str">
        <f>IF(OR($B127=0,$B127=""),"",IF(AND($E$3="Nursery"),'Marks Entry Nursery'!W126,IF(AND($E$3="LKG"),'Marks Entry LKG'!W126,IF(AND($E$3="UKG"),'Marks Entry UKG'!W126,""))))</f>
        <v/>
      </c>
      <c r="AJ127" s="54" t="str">
        <f t="shared" si="74"/>
        <v/>
      </c>
      <c r="AK127" s="51">
        <f t="shared" si="75"/>
        <v>0</v>
      </c>
      <c r="AL127" s="105" t="str">
        <f>IF(OR($B127=0,$B127=""),"",IF(AND($E$3="Nursery"),'Marks Entry Nursery'!X126,IF(AND($E$3="LKG"),'Marks Entry LKG'!X126,IF(AND($E$3="UKG"),'Marks Entry UKG'!X126,""))))</f>
        <v/>
      </c>
      <c r="AM127" s="105" t="str">
        <f>IF(OR($B127=0,$B127=""),"",IF(AND($E$3="Nursery"),'Marks Entry Nursery'!Y126,IF(AND($E$3="LKG"),'Marks Entry LKG'!Y126,IF(AND($E$3="UKG"),'Marks Entry UKG'!Y126,""))))</f>
        <v/>
      </c>
      <c r="AN127" s="55" t="str">
        <f t="shared" si="76"/>
        <v/>
      </c>
      <c r="AO127" s="51" t="str">
        <f t="shared" si="77"/>
        <v/>
      </c>
      <c r="AP127" s="89">
        <f t="shared" si="78"/>
        <v>0</v>
      </c>
      <c r="AQ127" s="89" t="str">
        <f t="shared" si="79"/>
        <v/>
      </c>
      <c r="AR127" s="89" t="str">
        <f t="shared" si="80"/>
        <v/>
      </c>
      <c r="AS127" s="89" t="str">
        <f t="shared" si="81"/>
        <v/>
      </c>
      <c r="AT127" s="89" t="str">
        <f t="shared" si="82"/>
        <v/>
      </c>
      <c r="AU127" s="93" t="str">
        <f t="shared" si="83"/>
        <v/>
      </c>
      <c r="AV127" s="105"/>
      <c r="AW127" s="105"/>
      <c r="AX127" s="105"/>
      <c r="AY127" s="51"/>
      <c r="AZ127" s="105" t="str">
        <f>IF(OR($B127=0,$B127=""),"",IF(AND($E$3="Nursery"),'Marks Entry Nursery'!AC126,IF(AND($E$3="LKG"),'Marks Entry LKG'!AC126,IF(AND($E$3="UKG"),'Marks Entry UKG'!AC126,""))))</f>
        <v/>
      </c>
      <c r="BA127" s="105" t="str">
        <f>IF(OR($B127=0,$B127=""),"",IF(AND($E$3="Nursery"),'Marks Entry Nursery'!AD126,IF(AND($E$3="LKG"),'Marks Entry LKG'!AD126,IF(AND($E$3="UKG"),'Marks Entry UKG'!AD126,""))))</f>
        <v/>
      </c>
      <c r="BB127" s="54" t="str">
        <f t="shared" si="84"/>
        <v/>
      </c>
      <c r="BC127" s="51">
        <f t="shared" si="85"/>
        <v>0</v>
      </c>
      <c r="BD127" s="105" t="str">
        <f>IF(OR($B127=0,$B127=""),"",IF(AND($E$3="Nursery"),'Marks Entry Nursery'!AE126,IF(AND($E$3="LKG"),'Marks Entry LKG'!AE126,IF(AND($E$3="UKG"),'Marks Entry UKG'!AE126,""))))</f>
        <v/>
      </c>
      <c r="BE127" s="105" t="str">
        <f>IF(OR($B127=0,$B127=""),"",IF(AND($E$3="Nursery"),'Marks Entry Nursery'!AF126,IF(AND($E$3="LKG"),'Marks Entry LKG'!AF126,IF(AND($E$3="UKG"),'Marks Entry UKG'!AF126,""))))</f>
        <v/>
      </c>
      <c r="BF127" s="55" t="str">
        <f t="shared" si="86"/>
        <v/>
      </c>
      <c r="BG127" s="51" t="str">
        <f t="shared" si="87"/>
        <v/>
      </c>
      <c r="BH127" s="89">
        <f t="shared" si="88"/>
        <v>0</v>
      </c>
      <c r="BI127" s="89" t="str">
        <f t="shared" si="89"/>
        <v/>
      </c>
      <c r="BJ127" s="89" t="str">
        <f t="shared" si="90"/>
        <v/>
      </c>
      <c r="BK127" s="89" t="str">
        <f t="shared" si="91"/>
        <v/>
      </c>
      <c r="BL127" s="89" t="str">
        <f t="shared" si="92"/>
        <v/>
      </c>
      <c r="BM127" s="93" t="str">
        <f t="shared" si="93"/>
        <v/>
      </c>
      <c r="BN127" s="105"/>
      <c r="BO127" s="105"/>
      <c r="BP127" s="105"/>
      <c r="BQ127" s="51"/>
      <c r="BR127" s="105" t="str">
        <f>IF(OR($B127=0,$B127=""),"",IF(AND($E$3="Nursery"),'Marks Entry Nursery'!AJ126,IF(AND($E$3="LKG"),'Marks Entry LKG'!AJ126,IF(AND($E$3="UKG"),'Marks Entry UKG'!AJ126,""))))</f>
        <v/>
      </c>
      <c r="BS127" s="105" t="str">
        <f>IF(OR($B127=0,$B127=""),"",IF(AND($E$3="Nursery"),'Marks Entry Nursery'!AK126,IF(AND($E$3="LKG"),'Marks Entry LKG'!AK126,IF(AND($E$3="UKG"),'Marks Entry UKG'!AK126,""))))</f>
        <v/>
      </c>
      <c r="BT127" s="54" t="str">
        <f t="shared" si="94"/>
        <v/>
      </c>
      <c r="BU127" s="51">
        <f t="shared" si="95"/>
        <v>0</v>
      </c>
      <c r="BV127" s="105" t="str">
        <f>IF(OR($B127=0,$B127=""),"",IF(AND($E$3="Nursery"),'Marks Entry Nursery'!AL126,IF(AND($E$3="LKG"),'Marks Entry LKG'!AL126,IF(AND($E$3="UKG"),'Marks Entry UKG'!AL126,""))))</f>
        <v/>
      </c>
      <c r="BW127" s="105" t="str">
        <f>IF(OR($B127=0,$B127=""),"",IF(AND($E$3="Nursery"),'Marks Entry Nursery'!AM126,IF(AND($E$3="LKG"),'Marks Entry LKG'!AM126,IF(AND($E$3="UKG"),'Marks Entry UKG'!AM126,""))))</f>
        <v/>
      </c>
      <c r="BX127" s="55" t="str">
        <f t="shared" si="96"/>
        <v/>
      </c>
      <c r="BY127" s="51" t="str">
        <f t="shared" si="97"/>
        <v/>
      </c>
      <c r="BZ127" s="89">
        <f t="shared" si="98"/>
        <v>0</v>
      </c>
      <c r="CA127" s="89" t="str">
        <f t="shared" si="99"/>
        <v/>
      </c>
      <c r="CB127" s="89" t="str">
        <f t="shared" si="100"/>
        <v/>
      </c>
      <c r="CC127" s="89" t="str">
        <f t="shared" si="101"/>
        <v/>
      </c>
      <c r="CD127" s="89" t="str">
        <f t="shared" si="102"/>
        <v/>
      </c>
      <c r="CE127" s="93" t="str">
        <f t="shared" si="103"/>
        <v/>
      </c>
      <c r="CF127" s="105" t="str">
        <f>IF(OR($B127=0,$B127=""),"",IF(AND($E$3="Nursery"),'Marks Entry Nursery'!AN126,IF(AND($E$3="LKG"),'Marks Entry LKG'!AN126,IF(AND($E$3="UKG"),'Marks Entry UKG'!AN126,""))))</f>
        <v/>
      </c>
      <c r="CG127" s="105" t="str">
        <f>IF(OR($B127=0,$B127=""),"",IF(AND($E$3="Nursery"),'Marks Entry Nursery'!AO126,IF(AND($E$3="LKG"),'Marks Entry LKG'!AO126,IF(AND($E$3="UKG"),'Marks Entry UKG'!AO126,""))))</f>
        <v/>
      </c>
      <c r="CH127" s="106" t="str">
        <f t="shared" si="104"/>
        <v/>
      </c>
      <c r="CI127" s="107">
        <f t="shared" si="105"/>
        <v>0</v>
      </c>
      <c r="CJ127" s="107" t="str">
        <f t="shared" si="106"/>
        <v/>
      </c>
      <c r="CK127" s="107" t="str">
        <f t="shared" si="107"/>
        <v/>
      </c>
      <c r="CL127" s="92" t="str">
        <f t="shared" si="108"/>
        <v/>
      </c>
      <c r="CM127" s="105" t="str">
        <f>IF(OR($B127=0,$B127=""),"",IF(AND($E$3="Nursery"),'Marks Entry Nursery'!AP126,IF(AND($E$3="LKG"),'Marks Entry LKG'!AP126,IF(AND($E$3="UKG"),'Marks Entry UKG'!AP126,""))))</f>
        <v/>
      </c>
      <c r="CN127" s="105" t="str">
        <f>IF(OR($B127=0,$B127=""),"",IF(AND($E$3="Nursery"),'Marks Entry Nursery'!AQ126,IF(AND($E$3="LKG"),'Marks Entry LKG'!AQ126,IF(AND($E$3="UKG"),'Marks Entry UKG'!AQ126,""))))</f>
        <v/>
      </c>
      <c r="CO127" s="106" t="str">
        <f t="shared" si="109"/>
        <v/>
      </c>
      <c r="CP127" s="107">
        <f t="shared" si="110"/>
        <v>0</v>
      </c>
      <c r="CQ127" s="107" t="str">
        <f t="shared" si="111"/>
        <v/>
      </c>
      <c r="CR127" s="107" t="str">
        <f t="shared" si="112"/>
        <v/>
      </c>
      <c r="CS127" s="92" t="str">
        <f t="shared" si="113"/>
        <v/>
      </c>
      <c r="CT127" s="105" t="str">
        <f>IF(OR($B127=0,$B127=""),"",IF(AND($E$3="Nursery"),'Marks Entry Nursery'!AR126,IF(AND($E$3="LKG"),'Marks Entry LKG'!AR126,IF(AND($E$3="UKG"),'Marks Entry UKG'!AR126,""))))</f>
        <v/>
      </c>
      <c r="CU127" s="105" t="str">
        <f>IF(OR($B127=0,$B127=""),"",IF(AND($E$3="Nursery"),'Marks Entry Nursery'!AS126,IF(AND($E$3="LKG"),'Marks Entry LKG'!AS126,IF(AND($E$3="UKG"),'Marks Entry UKG'!AS126,""))))</f>
        <v/>
      </c>
      <c r="CV127" s="106" t="str">
        <f t="shared" si="114"/>
        <v/>
      </c>
      <c r="CW127" s="107">
        <f t="shared" si="115"/>
        <v>0</v>
      </c>
      <c r="CX127" s="107" t="str">
        <f t="shared" si="116"/>
        <v/>
      </c>
      <c r="CY127" s="107" t="str">
        <f t="shared" si="117"/>
        <v/>
      </c>
      <c r="CZ127" s="92" t="str">
        <f t="shared" si="118"/>
        <v/>
      </c>
      <c r="DA127" s="105" t="str">
        <f>IF(OR($B127=0,$B127=""),"",IF(AND($E$3="Nursery"),'Marks Entry Nursery'!AT126,IF(AND($E$3="LKG"),'Marks Entry LKG'!AT126,IF(AND($E$3="UKG"),'Marks Entry UKG'!AT126,""))))</f>
        <v/>
      </c>
      <c r="DB127" s="105" t="str">
        <f>IF(OR($B127=0,$B127=""),"",IF(AND($E$3="Nursery"),'Marks Entry Nursery'!AU126,IF(AND($E$3="LKG"),'Marks Entry LKG'!AU126,IF(AND($E$3="UKG"),'Marks Entry UKG'!AU126,""))))</f>
        <v/>
      </c>
      <c r="DC127" s="356" t="str">
        <f t="shared" si="119"/>
        <v/>
      </c>
      <c r="DD127" s="93" t="str">
        <f t="shared" si="120"/>
        <v/>
      </c>
      <c r="DE127" s="105" t="str">
        <f>IF(OR($B127=0,$B127=""),"",IF(AND($E$3="Nursery"),'Marks Entry Nursery'!AV126,IF(AND($E$3="LKG"),'Marks Entry LKG'!AV126,IF(AND($E$3="UKG"),'Marks Entry UKG'!AV126,""))))</f>
        <v/>
      </c>
      <c r="DF127" s="105" t="str">
        <f>IF(OR($B127=0,$B127=""),"",IF(AND($E$3="Nursery"),'Marks Entry Nursery'!AW126,IF(AND($E$3="LKG"),'Marks Entry LKG'!AW126,IF(AND($E$3="UKG"),'Marks Entry UKG'!AW126,""))))</f>
        <v/>
      </c>
      <c r="DG127" s="356" t="str">
        <f t="shared" si="121"/>
        <v/>
      </c>
      <c r="DH127" s="93" t="str">
        <f t="shared" si="122"/>
        <v/>
      </c>
      <c r="DI127" s="63" t="str">
        <f t="shared" si="123"/>
        <v/>
      </c>
      <c r="DJ127" s="358" t="str">
        <f t="shared" si="124"/>
        <v/>
      </c>
      <c r="DK127" s="67" t="str">
        <f t="shared" si="125"/>
        <v/>
      </c>
      <c r="DL127" s="68" t="str">
        <f t="shared" si="126"/>
        <v/>
      </c>
      <c r="DM127" s="386" t="str">
        <f>IFERROR(IF(B127="NSO","NSO",IF(OR(D127="",G127="",F127="",B127="",DI127=0),"",IF('Master sheet'!$D$14="Hindi","कक्षोंन्नति","Promoted"))),"")</f>
        <v/>
      </c>
      <c r="DN127" s="42" t="str">
        <f>IF(OR(B127=0,B127=""),"",IF(AND($E$3="Nursery"),'Marks Entry Nursery'!AX126,IF(AND($E$3="LKG"),'Marks Entry LKG'!AX126,IF(AND($E$3="UKG"),'Marks Entry UKG'!AX126,""))))</f>
        <v/>
      </c>
      <c r="DO127" s="42" t="str">
        <f>IF(OR(B127=0,B127=""),"",IF(AND($E$3="Nursery"),'Marks Entry Nursery'!AY126,IF(AND($E$3="LKG"),'Marks Entry LKG'!AY126,IF(AND($E$3="UKG"),'Marks Entry UKG'!AY126,""))))</f>
        <v/>
      </c>
      <c r="DP127" s="213" t="str">
        <f t="shared" si="127"/>
        <v/>
      </c>
      <c r="DQ127" s="43"/>
      <c r="DX127" s="44">
        <f>IF(AND($E$3="Nursery"),'Marks Entry Nursery'!I126,IF(AND($E$3="LKG"),'Marks Entry LKG'!I126,IF(AND($E$3="UKG"),'Marks Entry UKG'!I126,"")))</f>
        <v>0</v>
      </c>
    </row>
    <row r="128" spans="1:128" ht="18.95" customHeight="1">
      <c r="A128" s="56">
        <v>121</v>
      </c>
      <c r="B128" s="260" t="str">
        <f>IF(OR(DX128=0,DX128=""),"",IF(AND($E$3="Nursery"),'Marks Entry Nursery'!I127,IF(AND($E$3="LKG"),'Marks Entry LKG'!I127,IF(AND($E$3="UKG"),'Marks Entry UKG'!I127,""))))</f>
        <v/>
      </c>
      <c r="C128" s="57" t="str">
        <f>IF(OR($B128=0,$B128=""),"",IF(AND($E$3="Nursery"),'Marks Entry Nursery'!B127,IF(AND($E$3="LKG"),'Marks Entry LKG'!B127,IF(AND($E$3="UKG"),'Marks Entry UKG'!B127,""))))</f>
        <v/>
      </c>
      <c r="D128" s="57" t="str">
        <f>IF(OR($B128=0,$B128=""),"",IF(AND($E$3="Nursery"),'Marks Entry Nursery'!C127,IF(AND($E$3="LKG"),'Marks Entry LKG'!C127,IF(AND($E$3="UKG"),'Marks Entry UKG'!C127,""))))</f>
        <v/>
      </c>
      <c r="E128" s="401" t="str">
        <f>IF(OR(B128=0,B128=""),"",IF(AND($E$3="Nursery"),'Marks Entry Nursery'!E127,IF(AND($E$3="LKG"),'Marks Entry LKG'!E127,IF(AND($E$3="UKG"),'Marks Entry UKG'!E127,""))))</f>
        <v/>
      </c>
      <c r="F128" s="259" t="str">
        <f>IF(OR(B128=0,B128=""),"",IF(AND($E$3="Nursery"),'Marks Entry Nursery'!D127,IF(AND($E$3="LKG"),'Marks Entry LKG'!D127,IF(AND($E$3="UKG"),'Marks Entry UKG'!D127,""))))</f>
        <v/>
      </c>
      <c r="G128" s="406" t="str">
        <f>IF(OR($B128=0,$B128=""),"",IF(AND($E$3="Nursery"),'Marks Entry Nursery'!F127,IF(AND($E$3="LKG"),'Marks Entry LKG'!F127,IF(AND($E$3="UKG"),'Marks Entry UKG'!F127,""))))</f>
        <v/>
      </c>
      <c r="H128" s="406" t="str">
        <f>IF(OR($B128=0,$B128=""),"",IF(AND($E$3="Nursery"),'Marks Entry Nursery'!G127,IF(AND($E$3="LKG"),'Marks Entry LKG'!G127,IF(AND($E$3="UKG"),'Marks Entry UKG'!G127,""))))</f>
        <v/>
      </c>
      <c r="I128" s="406" t="str">
        <f>IF(OR($B128=0,$B128=""),"",IF(AND($E$3="Nursery"),'Marks Entry Nursery'!H127,IF(AND($E$3="LKG"),'Marks Entry LKG'!H127,IF(AND($E$3="UKG"),'Marks Entry UKG'!H127,""))))</f>
        <v/>
      </c>
      <c r="J128" s="228" t="str">
        <f>IF(OR($B128=0,$B128=""),"",IF(AND($E$3="Nursery"),'Marks Entry Nursery'!J127,IF(AND($E$3="LKG"),'Marks Entry LKG'!J127,IF(AND($E$3="UKG"),'Marks Entry UKG'!J127,""))))</f>
        <v/>
      </c>
      <c r="K128" s="228" t="str">
        <f>IF(OR($B128=0,$B128=""),"",IF(AND($E$3="Nursery"),'Marks Entry Nursery'!K127,IF(AND($E$3="LKG"),'Marks Entry LKG'!K127,IF(AND($E$3="UKG"),'Marks Entry UKG'!K127,""))))</f>
        <v/>
      </c>
      <c r="L128" s="105"/>
      <c r="M128" s="105"/>
      <c r="N128" s="105"/>
      <c r="O128" s="51"/>
      <c r="P128" s="105" t="str">
        <f>IF(OR($B128=0,$B128=""),"",IF(AND($E$3="Nursery"),'Marks Entry Nursery'!O127,IF(AND($E$3="LKG"),'Marks Entry LKG'!O127,IF(AND($E$3="UKG"),'Marks Entry UKG'!O127,""))))</f>
        <v/>
      </c>
      <c r="Q128" s="105" t="str">
        <f>IF(OR($B128=0,$B128=""),"",IF(AND($E$3="Nursery"),'Marks Entry Nursery'!P127,IF(AND($E$3="LKG"),'Marks Entry LKG'!P127,IF(AND($E$3="UKG"),'Marks Entry UKG'!P127,""))))</f>
        <v/>
      </c>
      <c r="R128" s="54" t="str">
        <f t="shared" si="64"/>
        <v/>
      </c>
      <c r="S128" s="51">
        <f t="shared" si="65"/>
        <v>0</v>
      </c>
      <c r="T128" s="105" t="str">
        <f>IF(OR($B128=0,$B128=""),"",IF(AND($E$3="Nursery"),'Marks Entry Nursery'!Q127,IF(AND($E$3="LKG"),'Marks Entry LKG'!Q127,IF(AND($E$3="UKG"),'Marks Entry UKG'!Q127,""))))</f>
        <v/>
      </c>
      <c r="U128" s="105" t="str">
        <f>IF(OR($B128=0,$B128=""),"",IF(AND($E$3="Nursery"),'Marks Entry Nursery'!R127,IF(AND($E$3="LKG"),'Marks Entry LKG'!R127,IF(AND($E$3="UKG"),'Marks Entry UKG'!R127,""))))</f>
        <v/>
      </c>
      <c r="V128" s="55" t="str">
        <f t="shared" si="66"/>
        <v/>
      </c>
      <c r="W128" s="51" t="str">
        <f t="shared" si="67"/>
        <v/>
      </c>
      <c r="X128" s="89">
        <f t="shared" si="68"/>
        <v>0</v>
      </c>
      <c r="Y128" s="89" t="str">
        <f t="shared" si="69"/>
        <v/>
      </c>
      <c r="Z128" s="89" t="str">
        <f t="shared" si="70"/>
        <v/>
      </c>
      <c r="AA128" s="89" t="str">
        <f t="shared" si="71"/>
        <v/>
      </c>
      <c r="AB128" s="89" t="str">
        <f t="shared" si="72"/>
        <v/>
      </c>
      <c r="AC128" s="93" t="str">
        <f t="shared" si="73"/>
        <v/>
      </c>
      <c r="AD128" s="105"/>
      <c r="AE128" s="105"/>
      <c r="AF128" s="105"/>
      <c r="AG128" s="51"/>
      <c r="AH128" s="105" t="str">
        <f>IF(OR($B128=0,$B128=""),"",IF(AND($E$3="Nursery"),'Marks Entry Nursery'!V127,IF(AND($E$3="LKG"),'Marks Entry LKG'!V127,IF(AND($E$3="UKG"),'Marks Entry UKG'!V127,""))))</f>
        <v/>
      </c>
      <c r="AI128" s="105" t="str">
        <f>IF(OR($B128=0,$B128=""),"",IF(AND($E$3="Nursery"),'Marks Entry Nursery'!W127,IF(AND($E$3="LKG"),'Marks Entry LKG'!W127,IF(AND($E$3="UKG"),'Marks Entry UKG'!W127,""))))</f>
        <v/>
      </c>
      <c r="AJ128" s="54" t="str">
        <f t="shared" si="74"/>
        <v/>
      </c>
      <c r="AK128" s="51">
        <f t="shared" si="75"/>
        <v>0</v>
      </c>
      <c r="AL128" s="105" t="str">
        <f>IF(OR($B128=0,$B128=""),"",IF(AND($E$3="Nursery"),'Marks Entry Nursery'!X127,IF(AND($E$3="LKG"),'Marks Entry LKG'!X127,IF(AND($E$3="UKG"),'Marks Entry UKG'!X127,""))))</f>
        <v/>
      </c>
      <c r="AM128" s="105" t="str">
        <f>IF(OR($B128=0,$B128=""),"",IF(AND($E$3="Nursery"),'Marks Entry Nursery'!Y127,IF(AND($E$3="LKG"),'Marks Entry LKG'!Y127,IF(AND($E$3="UKG"),'Marks Entry UKG'!Y127,""))))</f>
        <v/>
      </c>
      <c r="AN128" s="55" t="str">
        <f t="shared" si="76"/>
        <v/>
      </c>
      <c r="AO128" s="51" t="str">
        <f t="shared" si="77"/>
        <v/>
      </c>
      <c r="AP128" s="89">
        <f t="shared" si="78"/>
        <v>0</v>
      </c>
      <c r="AQ128" s="89" t="str">
        <f t="shared" si="79"/>
        <v/>
      </c>
      <c r="AR128" s="89" t="str">
        <f t="shared" si="80"/>
        <v/>
      </c>
      <c r="AS128" s="89" t="str">
        <f t="shared" si="81"/>
        <v/>
      </c>
      <c r="AT128" s="89" t="str">
        <f t="shared" si="82"/>
        <v/>
      </c>
      <c r="AU128" s="93" t="str">
        <f t="shared" si="83"/>
        <v/>
      </c>
      <c r="AV128" s="105"/>
      <c r="AW128" s="105"/>
      <c r="AX128" s="105"/>
      <c r="AY128" s="51"/>
      <c r="AZ128" s="105" t="str">
        <f>IF(OR($B128=0,$B128=""),"",IF(AND($E$3="Nursery"),'Marks Entry Nursery'!AC127,IF(AND($E$3="LKG"),'Marks Entry LKG'!AC127,IF(AND($E$3="UKG"),'Marks Entry UKG'!AC127,""))))</f>
        <v/>
      </c>
      <c r="BA128" s="105" t="str">
        <f>IF(OR($B128=0,$B128=""),"",IF(AND($E$3="Nursery"),'Marks Entry Nursery'!AD127,IF(AND($E$3="LKG"),'Marks Entry LKG'!AD127,IF(AND($E$3="UKG"),'Marks Entry UKG'!AD127,""))))</f>
        <v/>
      </c>
      <c r="BB128" s="54" t="str">
        <f t="shared" si="84"/>
        <v/>
      </c>
      <c r="BC128" s="51">
        <f t="shared" si="85"/>
        <v>0</v>
      </c>
      <c r="BD128" s="105" t="str">
        <f>IF(OR($B128=0,$B128=""),"",IF(AND($E$3="Nursery"),'Marks Entry Nursery'!AE127,IF(AND($E$3="LKG"),'Marks Entry LKG'!AE127,IF(AND($E$3="UKG"),'Marks Entry UKG'!AE127,""))))</f>
        <v/>
      </c>
      <c r="BE128" s="105" t="str">
        <f>IF(OR($B128=0,$B128=""),"",IF(AND($E$3="Nursery"),'Marks Entry Nursery'!AF127,IF(AND($E$3="LKG"),'Marks Entry LKG'!AF127,IF(AND($E$3="UKG"),'Marks Entry UKG'!AF127,""))))</f>
        <v/>
      </c>
      <c r="BF128" s="55" t="str">
        <f t="shared" si="86"/>
        <v/>
      </c>
      <c r="BG128" s="51" t="str">
        <f t="shared" si="87"/>
        <v/>
      </c>
      <c r="BH128" s="89">
        <f t="shared" si="88"/>
        <v>0</v>
      </c>
      <c r="BI128" s="89" t="str">
        <f t="shared" si="89"/>
        <v/>
      </c>
      <c r="BJ128" s="89" t="str">
        <f t="shared" si="90"/>
        <v/>
      </c>
      <c r="BK128" s="89" t="str">
        <f t="shared" si="91"/>
        <v/>
      </c>
      <c r="BL128" s="89" t="str">
        <f t="shared" si="92"/>
        <v/>
      </c>
      <c r="BM128" s="93" t="str">
        <f t="shared" si="93"/>
        <v/>
      </c>
      <c r="BN128" s="105"/>
      <c r="BO128" s="105"/>
      <c r="BP128" s="105"/>
      <c r="BQ128" s="51"/>
      <c r="BR128" s="105" t="str">
        <f>IF(OR($B128=0,$B128=""),"",IF(AND($E$3="Nursery"),'Marks Entry Nursery'!AJ127,IF(AND($E$3="LKG"),'Marks Entry LKG'!AJ127,IF(AND($E$3="UKG"),'Marks Entry UKG'!AJ127,""))))</f>
        <v/>
      </c>
      <c r="BS128" s="105" t="str">
        <f>IF(OR($B128=0,$B128=""),"",IF(AND($E$3="Nursery"),'Marks Entry Nursery'!AK127,IF(AND($E$3="LKG"),'Marks Entry LKG'!AK127,IF(AND($E$3="UKG"),'Marks Entry UKG'!AK127,""))))</f>
        <v/>
      </c>
      <c r="BT128" s="54" t="str">
        <f t="shared" si="94"/>
        <v/>
      </c>
      <c r="BU128" s="51">
        <f t="shared" si="95"/>
        <v>0</v>
      </c>
      <c r="BV128" s="105" t="str">
        <f>IF(OR($B128=0,$B128=""),"",IF(AND($E$3="Nursery"),'Marks Entry Nursery'!AL127,IF(AND($E$3="LKG"),'Marks Entry LKG'!AL127,IF(AND($E$3="UKG"),'Marks Entry UKG'!AL127,""))))</f>
        <v/>
      </c>
      <c r="BW128" s="105" t="str">
        <f>IF(OR($B128=0,$B128=""),"",IF(AND($E$3="Nursery"),'Marks Entry Nursery'!AM127,IF(AND($E$3="LKG"),'Marks Entry LKG'!AM127,IF(AND($E$3="UKG"),'Marks Entry UKG'!AM127,""))))</f>
        <v/>
      </c>
      <c r="BX128" s="55" t="str">
        <f t="shared" si="96"/>
        <v/>
      </c>
      <c r="BY128" s="51" t="str">
        <f t="shared" si="97"/>
        <v/>
      </c>
      <c r="BZ128" s="89">
        <f t="shared" si="98"/>
        <v>0</v>
      </c>
      <c r="CA128" s="89" t="str">
        <f t="shared" si="99"/>
        <v/>
      </c>
      <c r="CB128" s="89" t="str">
        <f t="shared" si="100"/>
        <v/>
      </c>
      <c r="CC128" s="89" t="str">
        <f t="shared" si="101"/>
        <v/>
      </c>
      <c r="CD128" s="89" t="str">
        <f t="shared" si="102"/>
        <v/>
      </c>
      <c r="CE128" s="93" t="str">
        <f t="shared" si="103"/>
        <v/>
      </c>
      <c r="CF128" s="105" t="str">
        <f>IF(OR($B128=0,$B128=""),"",IF(AND($E$3="Nursery"),'Marks Entry Nursery'!AN127,IF(AND($E$3="LKG"),'Marks Entry LKG'!AN127,IF(AND($E$3="UKG"),'Marks Entry UKG'!AN127,""))))</f>
        <v/>
      </c>
      <c r="CG128" s="105" t="str">
        <f>IF(OR($B128=0,$B128=""),"",IF(AND($E$3="Nursery"),'Marks Entry Nursery'!AO127,IF(AND($E$3="LKG"),'Marks Entry LKG'!AO127,IF(AND($E$3="UKG"),'Marks Entry UKG'!AO127,""))))</f>
        <v/>
      </c>
      <c r="CH128" s="106" t="str">
        <f t="shared" si="104"/>
        <v/>
      </c>
      <c r="CI128" s="107">
        <f t="shared" si="105"/>
        <v>0</v>
      </c>
      <c r="CJ128" s="107" t="str">
        <f t="shared" si="106"/>
        <v/>
      </c>
      <c r="CK128" s="107" t="str">
        <f t="shared" si="107"/>
        <v/>
      </c>
      <c r="CL128" s="92" t="str">
        <f t="shared" si="108"/>
        <v/>
      </c>
      <c r="CM128" s="105" t="str">
        <f>IF(OR($B128=0,$B128=""),"",IF(AND($E$3="Nursery"),'Marks Entry Nursery'!AP127,IF(AND($E$3="LKG"),'Marks Entry LKG'!AP127,IF(AND($E$3="UKG"),'Marks Entry UKG'!AP127,""))))</f>
        <v/>
      </c>
      <c r="CN128" s="105" t="str">
        <f>IF(OR($B128=0,$B128=""),"",IF(AND($E$3="Nursery"),'Marks Entry Nursery'!AQ127,IF(AND($E$3="LKG"),'Marks Entry LKG'!AQ127,IF(AND($E$3="UKG"),'Marks Entry UKG'!AQ127,""))))</f>
        <v/>
      </c>
      <c r="CO128" s="106" t="str">
        <f t="shared" si="109"/>
        <v/>
      </c>
      <c r="CP128" s="107">
        <f t="shared" si="110"/>
        <v>0</v>
      </c>
      <c r="CQ128" s="107" t="str">
        <f t="shared" si="111"/>
        <v/>
      </c>
      <c r="CR128" s="107" t="str">
        <f t="shared" si="112"/>
        <v/>
      </c>
      <c r="CS128" s="92" t="str">
        <f t="shared" si="113"/>
        <v/>
      </c>
      <c r="CT128" s="105" t="str">
        <f>IF(OR($B128=0,$B128=""),"",IF(AND($E$3="Nursery"),'Marks Entry Nursery'!AR127,IF(AND($E$3="LKG"),'Marks Entry LKG'!AR127,IF(AND($E$3="UKG"),'Marks Entry UKG'!AR127,""))))</f>
        <v/>
      </c>
      <c r="CU128" s="105" t="str">
        <f>IF(OR($B128=0,$B128=""),"",IF(AND($E$3="Nursery"),'Marks Entry Nursery'!AS127,IF(AND($E$3="LKG"),'Marks Entry LKG'!AS127,IF(AND($E$3="UKG"),'Marks Entry UKG'!AS127,""))))</f>
        <v/>
      </c>
      <c r="CV128" s="106" t="str">
        <f t="shared" si="114"/>
        <v/>
      </c>
      <c r="CW128" s="107">
        <f t="shared" si="115"/>
        <v>0</v>
      </c>
      <c r="CX128" s="107" t="str">
        <f t="shared" si="116"/>
        <v/>
      </c>
      <c r="CY128" s="107" t="str">
        <f t="shared" si="117"/>
        <v/>
      </c>
      <c r="CZ128" s="92" t="str">
        <f t="shared" si="118"/>
        <v/>
      </c>
      <c r="DA128" s="105" t="str">
        <f>IF(OR($B128=0,$B128=""),"",IF(AND($E$3="Nursery"),'Marks Entry Nursery'!AT127,IF(AND($E$3="LKG"),'Marks Entry LKG'!AT127,IF(AND($E$3="UKG"),'Marks Entry UKG'!AT127,""))))</f>
        <v/>
      </c>
      <c r="DB128" s="105" t="str">
        <f>IF(OR($B128=0,$B128=""),"",IF(AND($E$3="Nursery"),'Marks Entry Nursery'!AU127,IF(AND($E$3="LKG"),'Marks Entry LKG'!AU127,IF(AND($E$3="UKG"),'Marks Entry UKG'!AU127,""))))</f>
        <v/>
      </c>
      <c r="DC128" s="356" t="str">
        <f t="shared" si="119"/>
        <v/>
      </c>
      <c r="DD128" s="93" t="str">
        <f t="shared" si="120"/>
        <v/>
      </c>
      <c r="DE128" s="105" t="str">
        <f>IF(OR($B128=0,$B128=""),"",IF(AND($E$3="Nursery"),'Marks Entry Nursery'!AV127,IF(AND($E$3="LKG"),'Marks Entry LKG'!AV127,IF(AND($E$3="UKG"),'Marks Entry UKG'!AV127,""))))</f>
        <v/>
      </c>
      <c r="DF128" s="105" t="str">
        <f>IF(OR($B128=0,$B128=""),"",IF(AND($E$3="Nursery"),'Marks Entry Nursery'!AW127,IF(AND($E$3="LKG"),'Marks Entry LKG'!AW127,IF(AND($E$3="UKG"),'Marks Entry UKG'!AW127,""))))</f>
        <v/>
      </c>
      <c r="DG128" s="356" t="str">
        <f t="shared" si="121"/>
        <v/>
      </c>
      <c r="DH128" s="93" t="str">
        <f t="shared" si="122"/>
        <v/>
      </c>
      <c r="DI128" s="63" t="str">
        <f t="shared" si="123"/>
        <v/>
      </c>
      <c r="DJ128" s="358" t="str">
        <f t="shared" si="124"/>
        <v/>
      </c>
      <c r="DK128" s="67" t="str">
        <f t="shared" si="125"/>
        <v/>
      </c>
      <c r="DL128" s="68" t="str">
        <f t="shared" si="126"/>
        <v/>
      </c>
      <c r="DM128" s="386" t="str">
        <f>IFERROR(IF(B128="NSO","NSO",IF(OR(D128="",G128="",F128="",B128="",DI128=0),"",IF('Master sheet'!$D$14="Hindi","कक्षोंन्नति","Promoted"))),"")</f>
        <v/>
      </c>
      <c r="DN128" s="42" t="str">
        <f>IF(OR(B128=0,B128=""),"",IF(AND($E$3="Nursery"),'Marks Entry Nursery'!AX127,IF(AND($E$3="LKG"),'Marks Entry LKG'!AX127,IF(AND($E$3="UKG"),'Marks Entry UKG'!AX127,""))))</f>
        <v/>
      </c>
      <c r="DO128" s="42" t="str">
        <f>IF(OR(B128=0,B128=""),"",IF(AND($E$3="Nursery"),'Marks Entry Nursery'!AY127,IF(AND($E$3="LKG"),'Marks Entry LKG'!AY127,IF(AND($E$3="UKG"),'Marks Entry UKG'!AY127,""))))</f>
        <v/>
      </c>
      <c r="DP128" s="213" t="str">
        <f t="shared" si="127"/>
        <v/>
      </c>
      <c r="DQ128" s="43"/>
      <c r="DX128" s="44">
        <f>IF(AND($E$3="Nursery"),'Marks Entry Nursery'!I127,IF(AND($E$3="LKG"),'Marks Entry LKG'!I127,IF(AND($E$3="UKG"),'Marks Entry UKG'!I127,"")))</f>
        <v>0</v>
      </c>
    </row>
    <row r="129" spans="1:128" ht="18.95" customHeight="1">
      <c r="A129" s="56">
        <v>122</v>
      </c>
      <c r="B129" s="260" t="str">
        <f>IF(OR(DX129=0,DX129=""),"",IF(AND($E$3="Nursery"),'Marks Entry Nursery'!I128,IF(AND($E$3="LKG"),'Marks Entry LKG'!I128,IF(AND($E$3="UKG"),'Marks Entry UKG'!I128,""))))</f>
        <v/>
      </c>
      <c r="C129" s="57" t="str">
        <f>IF(OR($B129=0,$B129=""),"",IF(AND($E$3="Nursery"),'Marks Entry Nursery'!B128,IF(AND($E$3="LKG"),'Marks Entry LKG'!B128,IF(AND($E$3="UKG"),'Marks Entry UKG'!B128,""))))</f>
        <v/>
      </c>
      <c r="D129" s="57" t="str">
        <f>IF(OR($B129=0,$B129=""),"",IF(AND($E$3="Nursery"),'Marks Entry Nursery'!C128,IF(AND($E$3="LKG"),'Marks Entry LKG'!C128,IF(AND($E$3="UKG"),'Marks Entry UKG'!C128,""))))</f>
        <v/>
      </c>
      <c r="E129" s="401" t="str">
        <f>IF(OR(B129=0,B129=""),"",IF(AND($E$3="Nursery"),'Marks Entry Nursery'!E128,IF(AND($E$3="LKG"),'Marks Entry LKG'!E128,IF(AND($E$3="UKG"),'Marks Entry UKG'!E128,""))))</f>
        <v/>
      </c>
      <c r="F129" s="259" t="str">
        <f>IF(OR(B129=0,B129=""),"",IF(AND($E$3="Nursery"),'Marks Entry Nursery'!D128,IF(AND($E$3="LKG"),'Marks Entry LKG'!D128,IF(AND($E$3="UKG"),'Marks Entry UKG'!D128,""))))</f>
        <v/>
      </c>
      <c r="G129" s="406" t="str">
        <f>IF(OR($B129=0,$B129=""),"",IF(AND($E$3="Nursery"),'Marks Entry Nursery'!F128,IF(AND($E$3="LKG"),'Marks Entry LKG'!F128,IF(AND($E$3="UKG"),'Marks Entry UKG'!F128,""))))</f>
        <v/>
      </c>
      <c r="H129" s="406" t="str">
        <f>IF(OR($B129=0,$B129=""),"",IF(AND($E$3="Nursery"),'Marks Entry Nursery'!G128,IF(AND($E$3="LKG"),'Marks Entry LKG'!G128,IF(AND($E$3="UKG"),'Marks Entry UKG'!G128,""))))</f>
        <v/>
      </c>
      <c r="I129" s="406" t="str">
        <f>IF(OR($B129=0,$B129=""),"",IF(AND($E$3="Nursery"),'Marks Entry Nursery'!H128,IF(AND($E$3="LKG"),'Marks Entry LKG'!H128,IF(AND($E$3="UKG"),'Marks Entry UKG'!H128,""))))</f>
        <v/>
      </c>
      <c r="J129" s="228" t="str">
        <f>IF(OR($B129=0,$B129=""),"",IF(AND($E$3="Nursery"),'Marks Entry Nursery'!J128,IF(AND($E$3="LKG"),'Marks Entry LKG'!J128,IF(AND($E$3="UKG"),'Marks Entry UKG'!J128,""))))</f>
        <v/>
      </c>
      <c r="K129" s="228" t="str">
        <f>IF(OR($B129=0,$B129=""),"",IF(AND($E$3="Nursery"),'Marks Entry Nursery'!K128,IF(AND($E$3="LKG"),'Marks Entry LKG'!K128,IF(AND($E$3="UKG"),'Marks Entry UKG'!K128,""))))</f>
        <v/>
      </c>
      <c r="L129" s="105"/>
      <c r="M129" s="105"/>
      <c r="N129" s="105"/>
      <c r="O129" s="51"/>
      <c r="P129" s="105" t="str">
        <f>IF(OR($B129=0,$B129=""),"",IF(AND($E$3="Nursery"),'Marks Entry Nursery'!O128,IF(AND($E$3="LKG"),'Marks Entry LKG'!O128,IF(AND($E$3="UKG"),'Marks Entry UKG'!O128,""))))</f>
        <v/>
      </c>
      <c r="Q129" s="105" t="str">
        <f>IF(OR($B129=0,$B129=""),"",IF(AND($E$3="Nursery"),'Marks Entry Nursery'!P128,IF(AND($E$3="LKG"),'Marks Entry LKG'!P128,IF(AND($E$3="UKG"),'Marks Entry UKG'!P128,""))))</f>
        <v/>
      </c>
      <c r="R129" s="54" t="str">
        <f t="shared" si="64"/>
        <v/>
      </c>
      <c r="S129" s="51">
        <f t="shared" si="65"/>
        <v>0</v>
      </c>
      <c r="T129" s="105" t="str">
        <f>IF(OR($B129=0,$B129=""),"",IF(AND($E$3="Nursery"),'Marks Entry Nursery'!Q128,IF(AND($E$3="LKG"),'Marks Entry LKG'!Q128,IF(AND($E$3="UKG"),'Marks Entry UKG'!Q128,""))))</f>
        <v/>
      </c>
      <c r="U129" s="105" t="str">
        <f>IF(OR($B129=0,$B129=""),"",IF(AND($E$3="Nursery"),'Marks Entry Nursery'!R128,IF(AND($E$3="LKG"),'Marks Entry LKG'!R128,IF(AND($E$3="UKG"),'Marks Entry UKG'!R128,""))))</f>
        <v/>
      </c>
      <c r="V129" s="55" t="str">
        <f t="shared" si="66"/>
        <v/>
      </c>
      <c r="W129" s="51" t="str">
        <f t="shared" si="67"/>
        <v/>
      </c>
      <c r="X129" s="89">
        <f t="shared" si="68"/>
        <v>0</v>
      </c>
      <c r="Y129" s="89" t="str">
        <f t="shared" si="69"/>
        <v/>
      </c>
      <c r="Z129" s="89" t="str">
        <f t="shared" si="70"/>
        <v/>
      </c>
      <c r="AA129" s="89" t="str">
        <f t="shared" si="71"/>
        <v/>
      </c>
      <c r="AB129" s="89" t="str">
        <f t="shared" si="72"/>
        <v/>
      </c>
      <c r="AC129" s="93" t="str">
        <f t="shared" si="73"/>
        <v/>
      </c>
      <c r="AD129" s="105"/>
      <c r="AE129" s="105"/>
      <c r="AF129" s="105"/>
      <c r="AG129" s="51"/>
      <c r="AH129" s="105" t="str">
        <f>IF(OR($B129=0,$B129=""),"",IF(AND($E$3="Nursery"),'Marks Entry Nursery'!V128,IF(AND($E$3="LKG"),'Marks Entry LKG'!V128,IF(AND($E$3="UKG"),'Marks Entry UKG'!V128,""))))</f>
        <v/>
      </c>
      <c r="AI129" s="105" t="str">
        <f>IF(OR($B129=0,$B129=""),"",IF(AND($E$3="Nursery"),'Marks Entry Nursery'!W128,IF(AND($E$3="LKG"),'Marks Entry LKG'!W128,IF(AND($E$3="UKG"),'Marks Entry UKG'!W128,""))))</f>
        <v/>
      </c>
      <c r="AJ129" s="54" t="str">
        <f t="shared" si="74"/>
        <v/>
      </c>
      <c r="AK129" s="51">
        <f t="shared" si="75"/>
        <v>0</v>
      </c>
      <c r="AL129" s="105" t="str">
        <f>IF(OR($B129=0,$B129=""),"",IF(AND($E$3="Nursery"),'Marks Entry Nursery'!X128,IF(AND($E$3="LKG"),'Marks Entry LKG'!X128,IF(AND($E$3="UKG"),'Marks Entry UKG'!X128,""))))</f>
        <v/>
      </c>
      <c r="AM129" s="105" t="str">
        <f>IF(OR($B129=0,$B129=""),"",IF(AND($E$3="Nursery"),'Marks Entry Nursery'!Y128,IF(AND($E$3="LKG"),'Marks Entry LKG'!Y128,IF(AND($E$3="UKG"),'Marks Entry UKG'!Y128,""))))</f>
        <v/>
      </c>
      <c r="AN129" s="55" t="str">
        <f t="shared" si="76"/>
        <v/>
      </c>
      <c r="AO129" s="51" t="str">
        <f t="shared" si="77"/>
        <v/>
      </c>
      <c r="AP129" s="89">
        <f t="shared" si="78"/>
        <v>0</v>
      </c>
      <c r="AQ129" s="89" t="str">
        <f t="shared" si="79"/>
        <v/>
      </c>
      <c r="AR129" s="89" t="str">
        <f t="shared" si="80"/>
        <v/>
      </c>
      <c r="AS129" s="89" t="str">
        <f t="shared" si="81"/>
        <v/>
      </c>
      <c r="AT129" s="89" t="str">
        <f t="shared" si="82"/>
        <v/>
      </c>
      <c r="AU129" s="93" t="str">
        <f t="shared" si="83"/>
        <v/>
      </c>
      <c r="AV129" s="105"/>
      <c r="AW129" s="105"/>
      <c r="AX129" s="105"/>
      <c r="AY129" s="51"/>
      <c r="AZ129" s="105" t="str">
        <f>IF(OR($B129=0,$B129=""),"",IF(AND($E$3="Nursery"),'Marks Entry Nursery'!AC128,IF(AND($E$3="LKG"),'Marks Entry LKG'!AC128,IF(AND($E$3="UKG"),'Marks Entry UKG'!AC128,""))))</f>
        <v/>
      </c>
      <c r="BA129" s="105" t="str">
        <f>IF(OR($B129=0,$B129=""),"",IF(AND($E$3="Nursery"),'Marks Entry Nursery'!AD128,IF(AND($E$3="LKG"),'Marks Entry LKG'!AD128,IF(AND($E$3="UKG"),'Marks Entry UKG'!AD128,""))))</f>
        <v/>
      </c>
      <c r="BB129" s="54" t="str">
        <f t="shared" si="84"/>
        <v/>
      </c>
      <c r="BC129" s="51">
        <f t="shared" si="85"/>
        <v>0</v>
      </c>
      <c r="BD129" s="105" t="str">
        <f>IF(OR($B129=0,$B129=""),"",IF(AND($E$3="Nursery"),'Marks Entry Nursery'!AE128,IF(AND($E$3="LKG"),'Marks Entry LKG'!AE128,IF(AND($E$3="UKG"),'Marks Entry UKG'!AE128,""))))</f>
        <v/>
      </c>
      <c r="BE129" s="105" t="str">
        <f>IF(OR($B129=0,$B129=""),"",IF(AND($E$3="Nursery"),'Marks Entry Nursery'!AF128,IF(AND($E$3="LKG"),'Marks Entry LKG'!AF128,IF(AND($E$3="UKG"),'Marks Entry UKG'!AF128,""))))</f>
        <v/>
      </c>
      <c r="BF129" s="55" t="str">
        <f t="shared" si="86"/>
        <v/>
      </c>
      <c r="BG129" s="51" t="str">
        <f t="shared" si="87"/>
        <v/>
      </c>
      <c r="BH129" s="89">
        <f t="shared" si="88"/>
        <v>0</v>
      </c>
      <c r="BI129" s="89" t="str">
        <f t="shared" si="89"/>
        <v/>
      </c>
      <c r="BJ129" s="89" t="str">
        <f t="shared" si="90"/>
        <v/>
      </c>
      <c r="BK129" s="89" t="str">
        <f t="shared" si="91"/>
        <v/>
      </c>
      <c r="BL129" s="89" t="str">
        <f t="shared" si="92"/>
        <v/>
      </c>
      <c r="BM129" s="93" t="str">
        <f t="shared" si="93"/>
        <v/>
      </c>
      <c r="BN129" s="105"/>
      <c r="BO129" s="105"/>
      <c r="BP129" s="105"/>
      <c r="BQ129" s="51"/>
      <c r="BR129" s="105" t="str">
        <f>IF(OR($B129=0,$B129=""),"",IF(AND($E$3="Nursery"),'Marks Entry Nursery'!AJ128,IF(AND($E$3="LKG"),'Marks Entry LKG'!AJ128,IF(AND($E$3="UKG"),'Marks Entry UKG'!AJ128,""))))</f>
        <v/>
      </c>
      <c r="BS129" s="105" t="str">
        <f>IF(OR($B129=0,$B129=""),"",IF(AND($E$3="Nursery"),'Marks Entry Nursery'!AK128,IF(AND($E$3="LKG"),'Marks Entry LKG'!AK128,IF(AND($E$3="UKG"),'Marks Entry UKG'!AK128,""))))</f>
        <v/>
      </c>
      <c r="BT129" s="54" t="str">
        <f t="shared" si="94"/>
        <v/>
      </c>
      <c r="BU129" s="51">
        <f t="shared" si="95"/>
        <v>0</v>
      </c>
      <c r="BV129" s="105" t="str">
        <f>IF(OR($B129=0,$B129=""),"",IF(AND($E$3="Nursery"),'Marks Entry Nursery'!AL128,IF(AND($E$3="LKG"),'Marks Entry LKG'!AL128,IF(AND($E$3="UKG"),'Marks Entry UKG'!AL128,""))))</f>
        <v/>
      </c>
      <c r="BW129" s="105" t="str">
        <f>IF(OR($B129=0,$B129=""),"",IF(AND($E$3="Nursery"),'Marks Entry Nursery'!AM128,IF(AND($E$3="LKG"),'Marks Entry LKG'!AM128,IF(AND($E$3="UKG"),'Marks Entry UKG'!AM128,""))))</f>
        <v/>
      </c>
      <c r="BX129" s="55" t="str">
        <f t="shared" si="96"/>
        <v/>
      </c>
      <c r="BY129" s="51" t="str">
        <f t="shared" si="97"/>
        <v/>
      </c>
      <c r="BZ129" s="89">
        <f t="shared" si="98"/>
        <v>0</v>
      </c>
      <c r="CA129" s="89" t="str">
        <f t="shared" si="99"/>
        <v/>
      </c>
      <c r="CB129" s="89" t="str">
        <f t="shared" si="100"/>
        <v/>
      </c>
      <c r="CC129" s="89" t="str">
        <f t="shared" si="101"/>
        <v/>
      </c>
      <c r="CD129" s="89" t="str">
        <f t="shared" si="102"/>
        <v/>
      </c>
      <c r="CE129" s="93" t="str">
        <f t="shared" si="103"/>
        <v/>
      </c>
      <c r="CF129" s="105" t="str">
        <f>IF(OR($B129=0,$B129=""),"",IF(AND($E$3="Nursery"),'Marks Entry Nursery'!AN128,IF(AND($E$3="LKG"),'Marks Entry LKG'!AN128,IF(AND($E$3="UKG"),'Marks Entry UKG'!AN128,""))))</f>
        <v/>
      </c>
      <c r="CG129" s="105" t="str">
        <f>IF(OR($B129=0,$B129=""),"",IF(AND($E$3="Nursery"),'Marks Entry Nursery'!AO128,IF(AND($E$3="LKG"),'Marks Entry LKG'!AO128,IF(AND($E$3="UKG"),'Marks Entry UKG'!AO128,""))))</f>
        <v/>
      </c>
      <c r="CH129" s="106" t="str">
        <f t="shared" si="104"/>
        <v/>
      </c>
      <c r="CI129" s="107">
        <f t="shared" si="105"/>
        <v>0</v>
      </c>
      <c r="CJ129" s="107" t="str">
        <f t="shared" si="106"/>
        <v/>
      </c>
      <c r="CK129" s="107" t="str">
        <f t="shared" si="107"/>
        <v/>
      </c>
      <c r="CL129" s="92" t="str">
        <f t="shared" si="108"/>
        <v/>
      </c>
      <c r="CM129" s="105" t="str">
        <f>IF(OR($B129=0,$B129=""),"",IF(AND($E$3="Nursery"),'Marks Entry Nursery'!AP128,IF(AND($E$3="LKG"),'Marks Entry LKG'!AP128,IF(AND($E$3="UKG"),'Marks Entry UKG'!AP128,""))))</f>
        <v/>
      </c>
      <c r="CN129" s="105" t="str">
        <f>IF(OR($B129=0,$B129=""),"",IF(AND($E$3="Nursery"),'Marks Entry Nursery'!AQ128,IF(AND($E$3="LKG"),'Marks Entry LKG'!AQ128,IF(AND($E$3="UKG"),'Marks Entry UKG'!AQ128,""))))</f>
        <v/>
      </c>
      <c r="CO129" s="106" t="str">
        <f t="shared" si="109"/>
        <v/>
      </c>
      <c r="CP129" s="107">
        <f t="shared" si="110"/>
        <v>0</v>
      </c>
      <c r="CQ129" s="107" t="str">
        <f t="shared" si="111"/>
        <v/>
      </c>
      <c r="CR129" s="107" t="str">
        <f t="shared" si="112"/>
        <v/>
      </c>
      <c r="CS129" s="92" t="str">
        <f t="shared" si="113"/>
        <v/>
      </c>
      <c r="CT129" s="105" t="str">
        <f>IF(OR($B129=0,$B129=""),"",IF(AND($E$3="Nursery"),'Marks Entry Nursery'!AR128,IF(AND($E$3="LKG"),'Marks Entry LKG'!AR128,IF(AND($E$3="UKG"),'Marks Entry UKG'!AR128,""))))</f>
        <v/>
      </c>
      <c r="CU129" s="105" t="str">
        <f>IF(OR($B129=0,$B129=""),"",IF(AND($E$3="Nursery"),'Marks Entry Nursery'!AS128,IF(AND($E$3="LKG"),'Marks Entry LKG'!AS128,IF(AND($E$3="UKG"),'Marks Entry UKG'!AS128,""))))</f>
        <v/>
      </c>
      <c r="CV129" s="106" t="str">
        <f t="shared" si="114"/>
        <v/>
      </c>
      <c r="CW129" s="107">
        <f t="shared" si="115"/>
        <v>0</v>
      </c>
      <c r="CX129" s="107" t="str">
        <f t="shared" si="116"/>
        <v/>
      </c>
      <c r="CY129" s="107" t="str">
        <f t="shared" si="117"/>
        <v/>
      </c>
      <c r="CZ129" s="92" t="str">
        <f t="shared" si="118"/>
        <v/>
      </c>
      <c r="DA129" s="105" t="str">
        <f>IF(OR($B129=0,$B129=""),"",IF(AND($E$3="Nursery"),'Marks Entry Nursery'!AT128,IF(AND($E$3="LKG"),'Marks Entry LKG'!AT128,IF(AND($E$3="UKG"),'Marks Entry UKG'!AT128,""))))</f>
        <v/>
      </c>
      <c r="DB129" s="105" t="str">
        <f>IF(OR($B129=0,$B129=""),"",IF(AND($E$3="Nursery"),'Marks Entry Nursery'!AU128,IF(AND($E$3="LKG"),'Marks Entry LKG'!AU128,IF(AND($E$3="UKG"),'Marks Entry UKG'!AU128,""))))</f>
        <v/>
      </c>
      <c r="DC129" s="356" t="str">
        <f t="shared" si="119"/>
        <v/>
      </c>
      <c r="DD129" s="93" t="str">
        <f t="shared" si="120"/>
        <v/>
      </c>
      <c r="DE129" s="105" t="str">
        <f>IF(OR($B129=0,$B129=""),"",IF(AND($E$3="Nursery"),'Marks Entry Nursery'!AV128,IF(AND($E$3="LKG"),'Marks Entry LKG'!AV128,IF(AND($E$3="UKG"),'Marks Entry UKG'!AV128,""))))</f>
        <v/>
      </c>
      <c r="DF129" s="105" t="str">
        <f>IF(OR($B129=0,$B129=""),"",IF(AND($E$3="Nursery"),'Marks Entry Nursery'!AW128,IF(AND($E$3="LKG"),'Marks Entry LKG'!AW128,IF(AND($E$3="UKG"),'Marks Entry UKG'!AW128,""))))</f>
        <v/>
      </c>
      <c r="DG129" s="356" t="str">
        <f t="shared" si="121"/>
        <v/>
      </c>
      <c r="DH129" s="93" t="str">
        <f t="shared" si="122"/>
        <v/>
      </c>
      <c r="DI129" s="63" t="str">
        <f t="shared" si="123"/>
        <v/>
      </c>
      <c r="DJ129" s="358" t="str">
        <f t="shared" si="124"/>
        <v/>
      </c>
      <c r="DK129" s="67" t="str">
        <f t="shared" si="125"/>
        <v/>
      </c>
      <c r="DL129" s="68" t="str">
        <f t="shared" si="126"/>
        <v/>
      </c>
      <c r="DM129" s="386" t="str">
        <f>IFERROR(IF(B129="NSO","NSO",IF(OR(D129="",G129="",F129="",B129="",DI129=0),"",IF('Master sheet'!$D$14="Hindi","कक्षोंन्नति","Promoted"))),"")</f>
        <v/>
      </c>
      <c r="DN129" s="42" t="str">
        <f>IF(OR(B129=0,B129=""),"",IF(AND($E$3="Nursery"),'Marks Entry Nursery'!AX128,IF(AND($E$3="LKG"),'Marks Entry LKG'!AX128,IF(AND($E$3="UKG"),'Marks Entry UKG'!AX128,""))))</f>
        <v/>
      </c>
      <c r="DO129" s="42" t="str">
        <f>IF(OR(B129=0,B129=""),"",IF(AND($E$3="Nursery"),'Marks Entry Nursery'!AY128,IF(AND($E$3="LKG"),'Marks Entry LKG'!AY128,IF(AND($E$3="UKG"),'Marks Entry UKG'!AY128,""))))</f>
        <v/>
      </c>
      <c r="DP129" s="213" t="str">
        <f t="shared" si="127"/>
        <v/>
      </c>
      <c r="DQ129" s="43"/>
      <c r="DX129" s="44">
        <f>IF(AND($E$3="Nursery"),'Marks Entry Nursery'!I128,IF(AND($E$3="LKG"),'Marks Entry LKG'!I128,IF(AND($E$3="UKG"),'Marks Entry UKG'!I128,"")))</f>
        <v>0</v>
      </c>
    </row>
    <row r="130" spans="1:128" ht="18.95" customHeight="1">
      <c r="A130" s="56">
        <v>123</v>
      </c>
      <c r="B130" s="260" t="str">
        <f>IF(OR(DX130=0,DX130=""),"",IF(AND($E$3="Nursery"),'Marks Entry Nursery'!I129,IF(AND($E$3="LKG"),'Marks Entry LKG'!I129,IF(AND($E$3="UKG"),'Marks Entry UKG'!I129,""))))</f>
        <v/>
      </c>
      <c r="C130" s="57" t="str">
        <f>IF(OR($B130=0,$B130=""),"",IF(AND($E$3="Nursery"),'Marks Entry Nursery'!B129,IF(AND($E$3="LKG"),'Marks Entry LKG'!B129,IF(AND($E$3="UKG"),'Marks Entry UKG'!B129,""))))</f>
        <v/>
      </c>
      <c r="D130" s="57" t="str">
        <f>IF(OR($B130=0,$B130=""),"",IF(AND($E$3="Nursery"),'Marks Entry Nursery'!C129,IF(AND($E$3="LKG"),'Marks Entry LKG'!C129,IF(AND($E$3="UKG"),'Marks Entry UKG'!C129,""))))</f>
        <v/>
      </c>
      <c r="E130" s="401" t="str">
        <f>IF(OR(B130=0,B130=""),"",IF(AND($E$3="Nursery"),'Marks Entry Nursery'!E129,IF(AND($E$3="LKG"),'Marks Entry LKG'!E129,IF(AND($E$3="UKG"),'Marks Entry UKG'!E129,""))))</f>
        <v/>
      </c>
      <c r="F130" s="259" t="str">
        <f>IF(OR(B130=0,B130=""),"",IF(AND($E$3="Nursery"),'Marks Entry Nursery'!D129,IF(AND($E$3="LKG"),'Marks Entry LKG'!D129,IF(AND($E$3="UKG"),'Marks Entry UKG'!D129,""))))</f>
        <v/>
      </c>
      <c r="G130" s="406" t="str">
        <f>IF(OR($B130=0,$B130=""),"",IF(AND($E$3="Nursery"),'Marks Entry Nursery'!F129,IF(AND($E$3="LKG"),'Marks Entry LKG'!F129,IF(AND($E$3="UKG"),'Marks Entry UKG'!F129,""))))</f>
        <v/>
      </c>
      <c r="H130" s="406" t="str">
        <f>IF(OR($B130=0,$B130=""),"",IF(AND($E$3="Nursery"),'Marks Entry Nursery'!G129,IF(AND($E$3="LKG"),'Marks Entry LKG'!G129,IF(AND($E$3="UKG"),'Marks Entry UKG'!G129,""))))</f>
        <v/>
      </c>
      <c r="I130" s="406" t="str">
        <f>IF(OR($B130=0,$B130=""),"",IF(AND($E$3="Nursery"),'Marks Entry Nursery'!H129,IF(AND($E$3="LKG"),'Marks Entry LKG'!H129,IF(AND($E$3="UKG"),'Marks Entry UKG'!H129,""))))</f>
        <v/>
      </c>
      <c r="J130" s="228" t="str">
        <f>IF(OR($B130=0,$B130=""),"",IF(AND($E$3="Nursery"),'Marks Entry Nursery'!J129,IF(AND($E$3="LKG"),'Marks Entry LKG'!J129,IF(AND($E$3="UKG"),'Marks Entry UKG'!J129,""))))</f>
        <v/>
      </c>
      <c r="K130" s="228" t="str">
        <f>IF(OR($B130=0,$B130=""),"",IF(AND($E$3="Nursery"),'Marks Entry Nursery'!K129,IF(AND($E$3="LKG"),'Marks Entry LKG'!K129,IF(AND($E$3="UKG"),'Marks Entry UKG'!K129,""))))</f>
        <v/>
      </c>
      <c r="L130" s="105"/>
      <c r="M130" s="105"/>
      <c r="N130" s="105"/>
      <c r="O130" s="51"/>
      <c r="P130" s="105" t="str">
        <f>IF(OR($B130=0,$B130=""),"",IF(AND($E$3="Nursery"),'Marks Entry Nursery'!O129,IF(AND($E$3="LKG"),'Marks Entry LKG'!O129,IF(AND($E$3="UKG"),'Marks Entry UKG'!O129,""))))</f>
        <v/>
      </c>
      <c r="Q130" s="105" t="str">
        <f>IF(OR($B130=0,$B130=""),"",IF(AND($E$3="Nursery"),'Marks Entry Nursery'!P129,IF(AND($E$3="LKG"),'Marks Entry LKG'!P129,IF(AND($E$3="UKG"),'Marks Entry UKG'!P129,""))))</f>
        <v/>
      </c>
      <c r="R130" s="54" t="str">
        <f t="shared" si="64"/>
        <v/>
      </c>
      <c r="S130" s="51">
        <f t="shared" si="65"/>
        <v>0</v>
      </c>
      <c r="T130" s="105" t="str">
        <f>IF(OR($B130=0,$B130=""),"",IF(AND($E$3="Nursery"),'Marks Entry Nursery'!Q129,IF(AND($E$3="LKG"),'Marks Entry LKG'!Q129,IF(AND($E$3="UKG"),'Marks Entry UKG'!Q129,""))))</f>
        <v/>
      </c>
      <c r="U130" s="105" t="str">
        <f>IF(OR($B130=0,$B130=""),"",IF(AND($E$3="Nursery"),'Marks Entry Nursery'!R129,IF(AND($E$3="LKG"),'Marks Entry LKG'!R129,IF(AND($E$3="UKG"),'Marks Entry UKG'!R129,""))))</f>
        <v/>
      </c>
      <c r="V130" s="55" t="str">
        <f t="shared" si="66"/>
        <v/>
      </c>
      <c r="W130" s="51" t="str">
        <f t="shared" si="67"/>
        <v/>
      </c>
      <c r="X130" s="89">
        <f t="shared" si="68"/>
        <v>0</v>
      </c>
      <c r="Y130" s="89" t="str">
        <f t="shared" si="69"/>
        <v/>
      </c>
      <c r="Z130" s="89" t="str">
        <f t="shared" si="70"/>
        <v/>
      </c>
      <c r="AA130" s="89" t="str">
        <f t="shared" si="71"/>
        <v/>
      </c>
      <c r="AB130" s="89" t="str">
        <f t="shared" si="72"/>
        <v/>
      </c>
      <c r="AC130" s="93" t="str">
        <f t="shared" si="73"/>
        <v/>
      </c>
      <c r="AD130" s="105"/>
      <c r="AE130" s="105"/>
      <c r="AF130" s="105"/>
      <c r="AG130" s="51"/>
      <c r="AH130" s="105" t="str">
        <f>IF(OR($B130=0,$B130=""),"",IF(AND($E$3="Nursery"),'Marks Entry Nursery'!V129,IF(AND($E$3="LKG"),'Marks Entry LKG'!V129,IF(AND($E$3="UKG"),'Marks Entry UKG'!V129,""))))</f>
        <v/>
      </c>
      <c r="AI130" s="105" t="str">
        <f>IF(OR($B130=0,$B130=""),"",IF(AND($E$3="Nursery"),'Marks Entry Nursery'!W129,IF(AND($E$3="LKG"),'Marks Entry LKG'!W129,IF(AND($E$3="UKG"),'Marks Entry UKG'!W129,""))))</f>
        <v/>
      </c>
      <c r="AJ130" s="54" t="str">
        <f t="shared" si="74"/>
        <v/>
      </c>
      <c r="AK130" s="51">
        <f t="shared" si="75"/>
        <v>0</v>
      </c>
      <c r="AL130" s="105" t="str">
        <f>IF(OR($B130=0,$B130=""),"",IF(AND($E$3="Nursery"),'Marks Entry Nursery'!X129,IF(AND($E$3="LKG"),'Marks Entry LKG'!X129,IF(AND($E$3="UKG"),'Marks Entry UKG'!X129,""))))</f>
        <v/>
      </c>
      <c r="AM130" s="105" t="str">
        <f>IF(OR($B130=0,$B130=""),"",IF(AND($E$3="Nursery"),'Marks Entry Nursery'!Y129,IF(AND($E$3="LKG"),'Marks Entry LKG'!Y129,IF(AND($E$3="UKG"),'Marks Entry UKG'!Y129,""))))</f>
        <v/>
      </c>
      <c r="AN130" s="55" t="str">
        <f t="shared" si="76"/>
        <v/>
      </c>
      <c r="AO130" s="51" t="str">
        <f t="shared" si="77"/>
        <v/>
      </c>
      <c r="AP130" s="89">
        <f t="shared" si="78"/>
        <v>0</v>
      </c>
      <c r="AQ130" s="89" t="str">
        <f t="shared" si="79"/>
        <v/>
      </c>
      <c r="AR130" s="89" t="str">
        <f t="shared" si="80"/>
        <v/>
      </c>
      <c r="AS130" s="89" t="str">
        <f t="shared" si="81"/>
        <v/>
      </c>
      <c r="AT130" s="89" t="str">
        <f t="shared" si="82"/>
        <v/>
      </c>
      <c r="AU130" s="93" t="str">
        <f t="shared" si="83"/>
        <v/>
      </c>
      <c r="AV130" s="105"/>
      <c r="AW130" s="105"/>
      <c r="AX130" s="105"/>
      <c r="AY130" s="51"/>
      <c r="AZ130" s="105" t="str">
        <f>IF(OR($B130=0,$B130=""),"",IF(AND($E$3="Nursery"),'Marks Entry Nursery'!AC129,IF(AND($E$3="LKG"),'Marks Entry LKG'!AC129,IF(AND($E$3="UKG"),'Marks Entry UKG'!AC129,""))))</f>
        <v/>
      </c>
      <c r="BA130" s="105" t="str">
        <f>IF(OR($B130=0,$B130=""),"",IF(AND($E$3="Nursery"),'Marks Entry Nursery'!AD129,IF(AND($E$3="LKG"),'Marks Entry LKG'!AD129,IF(AND($E$3="UKG"),'Marks Entry UKG'!AD129,""))))</f>
        <v/>
      </c>
      <c r="BB130" s="54" t="str">
        <f t="shared" si="84"/>
        <v/>
      </c>
      <c r="BC130" s="51">
        <f t="shared" si="85"/>
        <v>0</v>
      </c>
      <c r="BD130" s="105" t="str">
        <f>IF(OR($B130=0,$B130=""),"",IF(AND($E$3="Nursery"),'Marks Entry Nursery'!AE129,IF(AND($E$3="LKG"),'Marks Entry LKG'!AE129,IF(AND($E$3="UKG"),'Marks Entry UKG'!AE129,""))))</f>
        <v/>
      </c>
      <c r="BE130" s="105" t="str">
        <f>IF(OR($B130=0,$B130=""),"",IF(AND($E$3="Nursery"),'Marks Entry Nursery'!AF129,IF(AND($E$3="LKG"),'Marks Entry LKG'!AF129,IF(AND($E$3="UKG"),'Marks Entry UKG'!AF129,""))))</f>
        <v/>
      </c>
      <c r="BF130" s="55" t="str">
        <f t="shared" si="86"/>
        <v/>
      </c>
      <c r="BG130" s="51" t="str">
        <f t="shared" si="87"/>
        <v/>
      </c>
      <c r="BH130" s="89">
        <f t="shared" si="88"/>
        <v>0</v>
      </c>
      <c r="BI130" s="89" t="str">
        <f t="shared" si="89"/>
        <v/>
      </c>
      <c r="BJ130" s="89" t="str">
        <f t="shared" si="90"/>
        <v/>
      </c>
      <c r="BK130" s="89" t="str">
        <f t="shared" si="91"/>
        <v/>
      </c>
      <c r="BL130" s="89" t="str">
        <f t="shared" si="92"/>
        <v/>
      </c>
      <c r="BM130" s="93" t="str">
        <f t="shared" si="93"/>
        <v/>
      </c>
      <c r="BN130" s="105"/>
      <c r="BO130" s="105"/>
      <c r="BP130" s="105"/>
      <c r="BQ130" s="51"/>
      <c r="BR130" s="105" t="str">
        <f>IF(OR($B130=0,$B130=""),"",IF(AND($E$3="Nursery"),'Marks Entry Nursery'!AJ129,IF(AND($E$3="LKG"),'Marks Entry LKG'!AJ129,IF(AND($E$3="UKG"),'Marks Entry UKG'!AJ129,""))))</f>
        <v/>
      </c>
      <c r="BS130" s="105" t="str">
        <f>IF(OR($B130=0,$B130=""),"",IF(AND($E$3="Nursery"),'Marks Entry Nursery'!AK129,IF(AND($E$3="LKG"),'Marks Entry LKG'!AK129,IF(AND($E$3="UKG"),'Marks Entry UKG'!AK129,""))))</f>
        <v/>
      </c>
      <c r="BT130" s="54" t="str">
        <f t="shared" si="94"/>
        <v/>
      </c>
      <c r="BU130" s="51">
        <f t="shared" si="95"/>
        <v>0</v>
      </c>
      <c r="BV130" s="105" t="str">
        <f>IF(OR($B130=0,$B130=""),"",IF(AND($E$3="Nursery"),'Marks Entry Nursery'!AL129,IF(AND($E$3="LKG"),'Marks Entry LKG'!AL129,IF(AND($E$3="UKG"),'Marks Entry UKG'!AL129,""))))</f>
        <v/>
      </c>
      <c r="BW130" s="105" t="str">
        <f>IF(OR($B130=0,$B130=""),"",IF(AND($E$3="Nursery"),'Marks Entry Nursery'!AM129,IF(AND($E$3="LKG"),'Marks Entry LKG'!AM129,IF(AND($E$3="UKG"),'Marks Entry UKG'!AM129,""))))</f>
        <v/>
      </c>
      <c r="BX130" s="55" t="str">
        <f t="shared" si="96"/>
        <v/>
      </c>
      <c r="BY130" s="51" t="str">
        <f t="shared" si="97"/>
        <v/>
      </c>
      <c r="BZ130" s="89">
        <f t="shared" si="98"/>
        <v>0</v>
      </c>
      <c r="CA130" s="89" t="str">
        <f t="shared" si="99"/>
        <v/>
      </c>
      <c r="CB130" s="89" t="str">
        <f t="shared" si="100"/>
        <v/>
      </c>
      <c r="CC130" s="89" t="str">
        <f t="shared" si="101"/>
        <v/>
      </c>
      <c r="CD130" s="89" t="str">
        <f t="shared" si="102"/>
        <v/>
      </c>
      <c r="CE130" s="93" t="str">
        <f t="shared" si="103"/>
        <v/>
      </c>
      <c r="CF130" s="105" t="str">
        <f>IF(OR($B130=0,$B130=""),"",IF(AND($E$3="Nursery"),'Marks Entry Nursery'!AN129,IF(AND($E$3="LKG"),'Marks Entry LKG'!AN129,IF(AND($E$3="UKG"),'Marks Entry UKG'!AN129,""))))</f>
        <v/>
      </c>
      <c r="CG130" s="105" t="str">
        <f>IF(OR($B130=0,$B130=""),"",IF(AND($E$3="Nursery"),'Marks Entry Nursery'!AO129,IF(AND($E$3="LKG"),'Marks Entry LKG'!AO129,IF(AND($E$3="UKG"),'Marks Entry UKG'!AO129,""))))</f>
        <v/>
      </c>
      <c r="CH130" s="106" t="str">
        <f t="shared" si="104"/>
        <v/>
      </c>
      <c r="CI130" s="107">
        <f t="shared" si="105"/>
        <v>0</v>
      </c>
      <c r="CJ130" s="107" t="str">
        <f t="shared" si="106"/>
        <v/>
      </c>
      <c r="CK130" s="107" t="str">
        <f t="shared" si="107"/>
        <v/>
      </c>
      <c r="CL130" s="92" t="str">
        <f t="shared" si="108"/>
        <v/>
      </c>
      <c r="CM130" s="105" t="str">
        <f>IF(OR($B130=0,$B130=""),"",IF(AND($E$3="Nursery"),'Marks Entry Nursery'!AP129,IF(AND($E$3="LKG"),'Marks Entry LKG'!AP129,IF(AND($E$3="UKG"),'Marks Entry UKG'!AP129,""))))</f>
        <v/>
      </c>
      <c r="CN130" s="105" t="str">
        <f>IF(OR($B130=0,$B130=""),"",IF(AND($E$3="Nursery"),'Marks Entry Nursery'!AQ129,IF(AND($E$3="LKG"),'Marks Entry LKG'!AQ129,IF(AND($E$3="UKG"),'Marks Entry UKG'!AQ129,""))))</f>
        <v/>
      </c>
      <c r="CO130" s="106" t="str">
        <f t="shared" si="109"/>
        <v/>
      </c>
      <c r="CP130" s="107">
        <f t="shared" si="110"/>
        <v>0</v>
      </c>
      <c r="CQ130" s="107" t="str">
        <f t="shared" si="111"/>
        <v/>
      </c>
      <c r="CR130" s="107" t="str">
        <f t="shared" si="112"/>
        <v/>
      </c>
      <c r="CS130" s="92" t="str">
        <f t="shared" si="113"/>
        <v/>
      </c>
      <c r="CT130" s="105" t="str">
        <f>IF(OR($B130=0,$B130=""),"",IF(AND($E$3="Nursery"),'Marks Entry Nursery'!AR129,IF(AND($E$3="LKG"),'Marks Entry LKG'!AR129,IF(AND($E$3="UKG"),'Marks Entry UKG'!AR129,""))))</f>
        <v/>
      </c>
      <c r="CU130" s="105" t="str">
        <f>IF(OR($B130=0,$B130=""),"",IF(AND($E$3="Nursery"),'Marks Entry Nursery'!AS129,IF(AND($E$3="LKG"),'Marks Entry LKG'!AS129,IF(AND($E$3="UKG"),'Marks Entry UKG'!AS129,""))))</f>
        <v/>
      </c>
      <c r="CV130" s="106" t="str">
        <f t="shared" si="114"/>
        <v/>
      </c>
      <c r="CW130" s="107">
        <f t="shared" si="115"/>
        <v>0</v>
      </c>
      <c r="CX130" s="107" t="str">
        <f t="shared" si="116"/>
        <v/>
      </c>
      <c r="CY130" s="107" t="str">
        <f t="shared" si="117"/>
        <v/>
      </c>
      <c r="CZ130" s="92" t="str">
        <f t="shared" si="118"/>
        <v/>
      </c>
      <c r="DA130" s="105" t="str">
        <f>IF(OR($B130=0,$B130=""),"",IF(AND($E$3="Nursery"),'Marks Entry Nursery'!AT129,IF(AND($E$3="LKG"),'Marks Entry LKG'!AT129,IF(AND($E$3="UKG"),'Marks Entry UKG'!AT129,""))))</f>
        <v/>
      </c>
      <c r="DB130" s="105" t="str">
        <f>IF(OR($B130=0,$B130=""),"",IF(AND($E$3="Nursery"),'Marks Entry Nursery'!AU129,IF(AND($E$3="LKG"),'Marks Entry LKG'!AU129,IF(AND($E$3="UKG"),'Marks Entry UKG'!AU129,""))))</f>
        <v/>
      </c>
      <c r="DC130" s="356" t="str">
        <f t="shared" si="119"/>
        <v/>
      </c>
      <c r="DD130" s="93" t="str">
        <f t="shared" si="120"/>
        <v/>
      </c>
      <c r="DE130" s="105" t="str">
        <f>IF(OR($B130=0,$B130=""),"",IF(AND($E$3="Nursery"),'Marks Entry Nursery'!AV129,IF(AND($E$3="LKG"),'Marks Entry LKG'!AV129,IF(AND($E$3="UKG"),'Marks Entry UKG'!AV129,""))))</f>
        <v/>
      </c>
      <c r="DF130" s="105" t="str">
        <f>IF(OR($B130=0,$B130=""),"",IF(AND($E$3="Nursery"),'Marks Entry Nursery'!AW129,IF(AND($E$3="LKG"),'Marks Entry LKG'!AW129,IF(AND($E$3="UKG"),'Marks Entry UKG'!AW129,""))))</f>
        <v/>
      </c>
      <c r="DG130" s="356" t="str">
        <f t="shared" si="121"/>
        <v/>
      </c>
      <c r="DH130" s="93" t="str">
        <f t="shared" si="122"/>
        <v/>
      </c>
      <c r="DI130" s="63" t="str">
        <f t="shared" si="123"/>
        <v/>
      </c>
      <c r="DJ130" s="358" t="str">
        <f t="shared" si="124"/>
        <v/>
      </c>
      <c r="DK130" s="67" t="str">
        <f t="shared" si="125"/>
        <v/>
      </c>
      <c r="DL130" s="68" t="str">
        <f t="shared" si="126"/>
        <v/>
      </c>
      <c r="DM130" s="386" t="str">
        <f>IFERROR(IF(B130="NSO","NSO",IF(OR(D130="",G130="",F130="",B130="",DI130=0),"",IF('Master sheet'!$D$14="Hindi","कक्षोंन्नति","Promoted"))),"")</f>
        <v/>
      </c>
      <c r="DN130" s="42" t="str">
        <f>IF(OR(B130=0,B130=""),"",IF(AND($E$3="Nursery"),'Marks Entry Nursery'!AX129,IF(AND($E$3="LKG"),'Marks Entry LKG'!AX129,IF(AND($E$3="UKG"),'Marks Entry UKG'!AX129,""))))</f>
        <v/>
      </c>
      <c r="DO130" s="42" t="str">
        <f>IF(OR(B130=0,B130=""),"",IF(AND($E$3="Nursery"),'Marks Entry Nursery'!AY129,IF(AND($E$3="LKG"),'Marks Entry LKG'!AY129,IF(AND($E$3="UKG"),'Marks Entry UKG'!AY129,""))))</f>
        <v/>
      </c>
      <c r="DP130" s="213" t="str">
        <f t="shared" si="127"/>
        <v/>
      </c>
      <c r="DQ130" s="43"/>
      <c r="DX130" s="44">
        <f>IF(AND($E$3="Nursery"),'Marks Entry Nursery'!I129,IF(AND($E$3="LKG"),'Marks Entry LKG'!I129,IF(AND($E$3="UKG"),'Marks Entry UKG'!I129,"")))</f>
        <v>0</v>
      </c>
    </row>
    <row r="131" spans="1:128" ht="18.95" customHeight="1">
      <c r="A131" s="56">
        <v>124</v>
      </c>
      <c r="B131" s="260" t="str">
        <f>IF(OR(DX131=0,DX131=""),"",IF(AND($E$3="Nursery"),'Marks Entry Nursery'!I130,IF(AND($E$3="LKG"),'Marks Entry LKG'!I130,IF(AND($E$3="UKG"),'Marks Entry UKG'!I130,""))))</f>
        <v/>
      </c>
      <c r="C131" s="57" t="str">
        <f>IF(OR($B131=0,$B131=""),"",IF(AND($E$3="Nursery"),'Marks Entry Nursery'!B130,IF(AND($E$3="LKG"),'Marks Entry LKG'!B130,IF(AND($E$3="UKG"),'Marks Entry UKG'!B130,""))))</f>
        <v/>
      </c>
      <c r="D131" s="57" t="str">
        <f>IF(OR($B131=0,$B131=""),"",IF(AND($E$3="Nursery"),'Marks Entry Nursery'!C130,IF(AND($E$3="LKG"),'Marks Entry LKG'!C130,IF(AND($E$3="UKG"),'Marks Entry UKG'!C130,""))))</f>
        <v/>
      </c>
      <c r="E131" s="401" t="str">
        <f>IF(OR(B131=0,B131=""),"",IF(AND($E$3="Nursery"),'Marks Entry Nursery'!E130,IF(AND($E$3="LKG"),'Marks Entry LKG'!E130,IF(AND($E$3="UKG"),'Marks Entry UKG'!E130,""))))</f>
        <v/>
      </c>
      <c r="F131" s="259" t="str">
        <f>IF(OR(B131=0,B131=""),"",IF(AND($E$3="Nursery"),'Marks Entry Nursery'!D130,IF(AND($E$3="LKG"),'Marks Entry LKG'!D130,IF(AND($E$3="UKG"),'Marks Entry UKG'!D130,""))))</f>
        <v/>
      </c>
      <c r="G131" s="406" t="str">
        <f>IF(OR($B131=0,$B131=""),"",IF(AND($E$3="Nursery"),'Marks Entry Nursery'!F130,IF(AND($E$3="LKG"),'Marks Entry LKG'!F130,IF(AND($E$3="UKG"),'Marks Entry UKG'!F130,""))))</f>
        <v/>
      </c>
      <c r="H131" s="406" t="str">
        <f>IF(OR($B131=0,$B131=""),"",IF(AND($E$3="Nursery"),'Marks Entry Nursery'!G130,IF(AND($E$3="LKG"),'Marks Entry LKG'!G130,IF(AND($E$3="UKG"),'Marks Entry UKG'!G130,""))))</f>
        <v/>
      </c>
      <c r="I131" s="406" t="str">
        <f>IF(OR($B131=0,$B131=""),"",IF(AND($E$3="Nursery"),'Marks Entry Nursery'!H130,IF(AND($E$3="LKG"),'Marks Entry LKG'!H130,IF(AND($E$3="UKG"),'Marks Entry UKG'!H130,""))))</f>
        <v/>
      </c>
      <c r="J131" s="228" t="str">
        <f>IF(OR($B131=0,$B131=""),"",IF(AND($E$3="Nursery"),'Marks Entry Nursery'!J130,IF(AND($E$3="LKG"),'Marks Entry LKG'!J130,IF(AND($E$3="UKG"),'Marks Entry UKG'!J130,""))))</f>
        <v/>
      </c>
      <c r="K131" s="228" t="str">
        <f>IF(OR($B131=0,$B131=""),"",IF(AND($E$3="Nursery"),'Marks Entry Nursery'!K130,IF(AND($E$3="LKG"),'Marks Entry LKG'!K130,IF(AND($E$3="UKG"),'Marks Entry UKG'!K130,""))))</f>
        <v/>
      </c>
      <c r="L131" s="105"/>
      <c r="M131" s="105"/>
      <c r="N131" s="105"/>
      <c r="O131" s="51"/>
      <c r="P131" s="105" t="str">
        <f>IF(OR($B131=0,$B131=""),"",IF(AND($E$3="Nursery"),'Marks Entry Nursery'!O130,IF(AND($E$3="LKG"),'Marks Entry LKG'!O130,IF(AND($E$3="UKG"),'Marks Entry UKG'!O130,""))))</f>
        <v/>
      </c>
      <c r="Q131" s="105" t="str">
        <f>IF(OR($B131=0,$B131=""),"",IF(AND($E$3="Nursery"),'Marks Entry Nursery'!P130,IF(AND($E$3="LKG"),'Marks Entry LKG'!P130,IF(AND($E$3="UKG"),'Marks Entry UKG'!P130,""))))</f>
        <v/>
      </c>
      <c r="R131" s="54" t="str">
        <f t="shared" si="64"/>
        <v/>
      </c>
      <c r="S131" s="51">
        <f t="shared" si="65"/>
        <v>0</v>
      </c>
      <c r="T131" s="105" t="str">
        <f>IF(OR($B131=0,$B131=""),"",IF(AND($E$3="Nursery"),'Marks Entry Nursery'!Q130,IF(AND($E$3="LKG"),'Marks Entry LKG'!Q130,IF(AND($E$3="UKG"),'Marks Entry UKG'!Q130,""))))</f>
        <v/>
      </c>
      <c r="U131" s="105" t="str">
        <f>IF(OR($B131=0,$B131=""),"",IF(AND($E$3="Nursery"),'Marks Entry Nursery'!R130,IF(AND($E$3="LKG"),'Marks Entry LKG'!R130,IF(AND($E$3="UKG"),'Marks Entry UKG'!R130,""))))</f>
        <v/>
      </c>
      <c r="V131" s="55" t="str">
        <f t="shared" si="66"/>
        <v/>
      </c>
      <c r="W131" s="51" t="str">
        <f t="shared" si="67"/>
        <v/>
      </c>
      <c r="X131" s="89">
        <f t="shared" si="68"/>
        <v>0</v>
      </c>
      <c r="Y131" s="89" t="str">
        <f t="shared" si="69"/>
        <v/>
      </c>
      <c r="Z131" s="89" t="str">
        <f t="shared" si="70"/>
        <v/>
      </c>
      <c r="AA131" s="89" t="str">
        <f t="shared" si="71"/>
        <v/>
      </c>
      <c r="AB131" s="89" t="str">
        <f t="shared" si="72"/>
        <v/>
      </c>
      <c r="AC131" s="93" t="str">
        <f t="shared" si="73"/>
        <v/>
      </c>
      <c r="AD131" s="105"/>
      <c r="AE131" s="105"/>
      <c r="AF131" s="105"/>
      <c r="AG131" s="51"/>
      <c r="AH131" s="105" t="str">
        <f>IF(OR($B131=0,$B131=""),"",IF(AND($E$3="Nursery"),'Marks Entry Nursery'!V130,IF(AND($E$3="LKG"),'Marks Entry LKG'!V130,IF(AND($E$3="UKG"),'Marks Entry UKG'!V130,""))))</f>
        <v/>
      </c>
      <c r="AI131" s="105" t="str">
        <f>IF(OR($B131=0,$B131=""),"",IF(AND($E$3="Nursery"),'Marks Entry Nursery'!W130,IF(AND($E$3="LKG"),'Marks Entry LKG'!W130,IF(AND($E$3="UKG"),'Marks Entry UKG'!W130,""))))</f>
        <v/>
      </c>
      <c r="AJ131" s="54" t="str">
        <f t="shared" si="74"/>
        <v/>
      </c>
      <c r="AK131" s="51">
        <f t="shared" si="75"/>
        <v>0</v>
      </c>
      <c r="AL131" s="105" t="str">
        <f>IF(OR($B131=0,$B131=""),"",IF(AND($E$3="Nursery"),'Marks Entry Nursery'!X130,IF(AND($E$3="LKG"),'Marks Entry LKG'!X130,IF(AND($E$3="UKG"),'Marks Entry UKG'!X130,""))))</f>
        <v/>
      </c>
      <c r="AM131" s="105" t="str">
        <f>IF(OR($B131=0,$B131=""),"",IF(AND($E$3="Nursery"),'Marks Entry Nursery'!Y130,IF(AND($E$3="LKG"),'Marks Entry LKG'!Y130,IF(AND($E$3="UKG"),'Marks Entry UKG'!Y130,""))))</f>
        <v/>
      </c>
      <c r="AN131" s="55" t="str">
        <f t="shared" si="76"/>
        <v/>
      </c>
      <c r="AO131" s="51" t="str">
        <f t="shared" si="77"/>
        <v/>
      </c>
      <c r="AP131" s="89">
        <f t="shared" si="78"/>
        <v>0</v>
      </c>
      <c r="AQ131" s="89" t="str">
        <f t="shared" si="79"/>
        <v/>
      </c>
      <c r="AR131" s="89" t="str">
        <f t="shared" si="80"/>
        <v/>
      </c>
      <c r="AS131" s="89" t="str">
        <f t="shared" si="81"/>
        <v/>
      </c>
      <c r="AT131" s="89" t="str">
        <f t="shared" si="82"/>
        <v/>
      </c>
      <c r="AU131" s="93" t="str">
        <f t="shared" si="83"/>
        <v/>
      </c>
      <c r="AV131" s="105"/>
      <c r="AW131" s="105"/>
      <c r="AX131" s="105"/>
      <c r="AY131" s="51"/>
      <c r="AZ131" s="105" t="str">
        <f>IF(OR($B131=0,$B131=""),"",IF(AND($E$3="Nursery"),'Marks Entry Nursery'!AC130,IF(AND($E$3="LKG"),'Marks Entry LKG'!AC130,IF(AND($E$3="UKG"),'Marks Entry UKG'!AC130,""))))</f>
        <v/>
      </c>
      <c r="BA131" s="105" t="str">
        <f>IF(OR($B131=0,$B131=""),"",IF(AND($E$3="Nursery"),'Marks Entry Nursery'!AD130,IF(AND($E$3="LKG"),'Marks Entry LKG'!AD130,IF(AND($E$3="UKG"),'Marks Entry UKG'!AD130,""))))</f>
        <v/>
      </c>
      <c r="BB131" s="54" t="str">
        <f t="shared" si="84"/>
        <v/>
      </c>
      <c r="BC131" s="51">
        <f t="shared" si="85"/>
        <v>0</v>
      </c>
      <c r="BD131" s="105" t="str">
        <f>IF(OR($B131=0,$B131=""),"",IF(AND($E$3="Nursery"),'Marks Entry Nursery'!AE130,IF(AND($E$3="LKG"),'Marks Entry LKG'!AE130,IF(AND($E$3="UKG"),'Marks Entry UKG'!AE130,""))))</f>
        <v/>
      </c>
      <c r="BE131" s="105" t="str">
        <f>IF(OR($B131=0,$B131=""),"",IF(AND($E$3="Nursery"),'Marks Entry Nursery'!AF130,IF(AND($E$3="LKG"),'Marks Entry LKG'!AF130,IF(AND($E$3="UKG"),'Marks Entry UKG'!AF130,""))))</f>
        <v/>
      </c>
      <c r="BF131" s="55" t="str">
        <f t="shared" si="86"/>
        <v/>
      </c>
      <c r="BG131" s="51" t="str">
        <f t="shared" si="87"/>
        <v/>
      </c>
      <c r="BH131" s="89">
        <f t="shared" si="88"/>
        <v>0</v>
      </c>
      <c r="BI131" s="89" t="str">
        <f t="shared" si="89"/>
        <v/>
      </c>
      <c r="BJ131" s="89" t="str">
        <f t="shared" si="90"/>
        <v/>
      </c>
      <c r="BK131" s="89" t="str">
        <f t="shared" si="91"/>
        <v/>
      </c>
      <c r="BL131" s="89" t="str">
        <f t="shared" si="92"/>
        <v/>
      </c>
      <c r="BM131" s="93" t="str">
        <f t="shared" si="93"/>
        <v/>
      </c>
      <c r="BN131" s="105"/>
      <c r="BO131" s="105"/>
      <c r="BP131" s="105"/>
      <c r="BQ131" s="51"/>
      <c r="BR131" s="105" t="str">
        <f>IF(OR($B131=0,$B131=""),"",IF(AND($E$3="Nursery"),'Marks Entry Nursery'!AJ130,IF(AND($E$3="LKG"),'Marks Entry LKG'!AJ130,IF(AND($E$3="UKG"),'Marks Entry UKG'!AJ130,""))))</f>
        <v/>
      </c>
      <c r="BS131" s="105" t="str">
        <f>IF(OR($B131=0,$B131=""),"",IF(AND($E$3="Nursery"),'Marks Entry Nursery'!AK130,IF(AND($E$3="LKG"),'Marks Entry LKG'!AK130,IF(AND($E$3="UKG"),'Marks Entry UKG'!AK130,""))))</f>
        <v/>
      </c>
      <c r="BT131" s="54" t="str">
        <f t="shared" si="94"/>
        <v/>
      </c>
      <c r="BU131" s="51">
        <f t="shared" si="95"/>
        <v>0</v>
      </c>
      <c r="BV131" s="105" t="str">
        <f>IF(OR($B131=0,$B131=""),"",IF(AND($E$3="Nursery"),'Marks Entry Nursery'!AL130,IF(AND($E$3="LKG"),'Marks Entry LKG'!AL130,IF(AND($E$3="UKG"),'Marks Entry UKG'!AL130,""))))</f>
        <v/>
      </c>
      <c r="BW131" s="105" t="str">
        <f>IF(OR($B131=0,$B131=""),"",IF(AND($E$3="Nursery"),'Marks Entry Nursery'!AM130,IF(AND($E$3="LKG"),'Marks Entry LKG'!AM130,IF(AND($E$3="UKG"),'Marks Entry UKG'!AM130,""))))</f>
        <v/>
      </c>
      <c r="BX131" s="55" t="str">
        <f t="shared" si="96"/>
        <v/>
      </c>
      <c r="BY131" s="51" t="str">
        <f t="shared" si="97"/>
        <v/>
      </c>
      <c r="BZ131" s="89">
        <f t="shared" si="98"/>
        <v>0</v>
      </c>
      <c r="CA131" s="89" t="str">
        <f t="shared" si="99"/>
        <v/>
      </c>
      <c r="CB131" s="89" t="str">
        <f t="shared" si="100"/>
        <v/>
      </c>
      <c r="CC131" s="89" t="str">
        <f t="shared" si="101"/>
        <v/>
      </c>
      <c r="CD131" s="89" t="str">
        <f t="shared" si="102"/>
        <v/>
      </c>
      <c r="CE131" s="93" t="str">
        <f t="shared" si="103"/>
        <v/>
      </c>
      <c r="CF131" s="105" t="str">
        <f>IF(OR($B131=0,$B131=""),"",IF(AND($E$3="Nursery"),'Marks Entry Nursery'!AN130,IF(AND($E$3="LKG"),'Marks Entry LKG'!AN130,IF(AND($E$3="UKG"),'Marks Entry UKG'!AN130,""))))</f>
        <v/>
      </c>
      <c r="CG131" s="105" t="str">
        <f>IF(OR($B131=0,$B131=""),"",IF(AND($E$3="Nursery"),'Marks Entry Nursery'!AO130,IF(AND($E$3="LKG"),'Marks Entry LKG'!AO130,IF(AND($E$3="UKG"),'Marks Entry UKG'!AO130,""))))</f>
        <v/>
      </c>
      <c r="CH131" s="106" t="str">
        <f t="shared" si="104"/>
        <v/>
      </c>
      <c r="CI131" s="107">
        <f t="shared" si="105"/>
        <v>0</v>
      </c>
      <c r="CJ131" s="107" t="str">
        <f t="shared" si="106"/>
        <v/>
      </c>
      <c r="CK131" s="107" t="str">
        <f t="shared" si="107"/>
        <v/>
      </c>
      <c r="CL131" s="92" t="str">
        <f t="shared" si="108"/>
        <v/>
      </c>
      <c r="CM131" s="105" t="str">
        <f>IF(OR($B131=0,$B131=""),"",IF(AND($E$3="Nursery"),'Marks Entry Nursery'!AP130,IF(AND($E$3="LKG"),'Marks Entry LKG'!AP130,IF(AND($E$3="UKG"),'Marks Entry UKG'!AP130,""))))</f>
        <v/>
      </c>
      <c r="CN131" s="105" t="str">
        <f>IF(OR($B131=0,$B131=""),"",IF(AND($E$3="Nursery"),'Marks Entry Nursery'!AQ130,IF(AND($E$3="LKG"),'Marks Entry LKG'!AQ130,IF(AND($E$3="UKG"),'Marks Entry UKG'!AQ130,""))))</f>
        <v/>
      </c>
      <c r="CO131" s="106" t="str">
        <f t="shared" si="109"/>
        <v/>
      </c>
      <c r="CP131" s="107">
        <f t="shared" si="110"/>
        <v>0</v>
      </c>
      <c r="CQ131" s="107" t="str">
        <f t="shared" si="111"/>
        <v/>
      </c>
      <c r="CR131" s="107" t="str">
        <f t="shared" si="112"/>
        <v/>
      </c>
      <c r="CS131" s="92" t="str">
        <f t="shared" si="113"/>
        <v/>
      </c>
      <c r="CT131" s="105" t="str">
        <f>IF(OR($B131=0,$B131=""),"",IF(AND($E$3="Nursery"),'Marks Entry Nursery'!AR130,IF(AND($E$3="LKG"),'Marks Entry LKG'!AR130,IF(AND($E$3="UKG"),'Marks Entry UKG'!AR130,""))))</f>
        <v/>
      </c>
      <c r="CU131" s="105" t="str">
        <f>IF(OR($B131=0,$B131=""),"",IF(AND($E$3="Nursery"),'Marks Entry Nursery'!AS130,IF(AND($E$3="LKG"),'Marks Entry LKG'!AS130,IF(AND($E$3="UKG"),'Marks Entry UKG'!AS130,""))))</f>
        <v/>
      </c>
      <c r="CV131" s="106" t="str">
        <f t="shared" si="114"/>
        <v/>
      </c>
      <c r="CW131" s="107">
        <f t="shared" si="115"/>
        <v>0</v>
      </c>
      <c r="CX131" s="107" t="str">
        <f t="shared" si="116"/>
        <v/>
      </c>
      <c r="CY131" s="107" t="str">
        <f t="shared" si="117"/>
        <v/>
      </c>
      <c r="CZ131" s="92" t="str">
        <f t="shared" si="118"/>
        <v/>
      </c>
      <c r="DA131" s="105" t="str">
        <f>IF(OR($B131=0,$B131=""),"",IF(AND($E$3="Nursery"),'Marks Entry Nursery'!AT130,IF(AND($E$3="LKG"),'Marks Entry LKG'!AT130,IF(AND($E$3="UKG"),'Marks Entry UKG'!AT130,""))))</f>
        <v/>
      </c>
      <c r="DB131" s="105" t="str">
        <f>IF(OR($B131=0,$B131=""),"",IF(AND($E$3="Nursery"),'Marks Entry Nursery'!AU130,IF(AND($E$3="LKG"),'Marks Entry LKG'!AU130,IF(AND($E$3="UKG"),'Marks Entry UKG'!AU130,""))))</f>
        <v/>
      </c>
      <c r="DC131" s="356" t="str">
        <f t="shared" si="119"/>
        <v/>
      </c>
      <c r="DD131" s="93" t="str">
        <f t="shared" si="120"/>
        <v/>
      </c>
      <c r="DE131" s="105" t="str">
        <f>IF(OR($B131=0,$B131=""),"",IF(AND($E$3="Nursery"),'Marks Entry Nursery'!AV130,IF(AND($E$3="LKG"),'Marks Entry LKG'!AV130,IF(AND($E$3="UKG"),'Marks Entry UKG'!AV130,""))))</f>
        <v/>
      </c>
      <c r="DF131" s="105" t="str">
        <f>IF(OR($B131=0,$B131=""),"",IF(AND($E$3="Nursery"),'Marks Entry Nursery'!AW130,IF(AND($E$3="LKG"),'Marks Entry LKG'!AW130,IF(AND($E$3="UKG"),'Marks Entry UKG'!AW130,""))))</f>
        <v/>
      </c>
      <c r="DG131" s="356" t="str">
        <f t="shared" si="121"/>
        <v/>
      </c>
      <c r="DH131" s="93" t="str">
        <f t="shared" si="122"/>
        <v/>
      </c>
      <c r="DI131" s="63" t="str">
        <f t="shared" si="123"/>
        <v/>
      </c>
      <c r="DJ131" s="358" t="str">
        <f t="shared" si="124"/>
        <v/>
      </c>
      <c r="DK131" s="67" t="str">
        <f t="shared" si="125"/>
        <v/>
      </c>
      <c r="DL131" s="68" t="str">
        <f t="shared" si="126"/>
        <v/>
      </c>
      <c r="DM131" s="386" t="str">
        <f>IFERROR(IF(B131="NSO","NSO",IF(OR(D131="",G131="",F131="",B131="",DI131=0),"",IF('Master sheet'!$D$14="Hindi","कक्षोंन्नति","Promoted"))),"")</f>
        <v/>
      </c>
      <c r="DN131" s="42" t="str">
        <f>IF(OR(B131=0,B131=""),"",IF(AND($E$3="Nursery"),'Marks Entry Nursery'!AX130,IF(AND($E$3="LKG"),'Marks Entry LKG'!AX130,IF(AND($E$3="UKG"),'Marks Entry UKG'!AX130,""))))</f>
        <v/>
      </c>
      <c r="DO131" s="42" t="str">
        <f>IF(OR(B131=0,B131=""),"",IF(AND($E$3="Nursery"),'Marks Entry Nursery'!AY130,IF(AND($E$3="LKG"),'Marks Entry LKG'!AY130,IF(AND($E$3="UKG"),'Marks Entry UKG'!AY130,""))))</f>
        <v/>
      </c>
      <c r="DP131" s="213" t="str">
        <f t="shared" si="127"/>
        <v/>
      </c>
      <c r="DQ131" s="43"/>
      <c r="DX131" s="44">
        <f>IF(AND($E$3="Nursery"),'Marks Entry Nursery'!I130,IF(AND($E$3="LKG"),'Marks Entry LKG'!I130,IF(AND($E$3="UKG"),'Marks Entry UKG'!I130,"")))</f>
        <v>0</v>
      </c>
    </row>
    <row r="132" spans="1:128" ht="18.95" customHeight="1">
      <c r="A132" s="56">
        <v>125</v>
      </c>
      <c r="B132" s="260" t="str">
        <f>IF(OR(DX132=0,DX132=""),"",IF(AND($E$3="Nursery"),'Marks Entry Nursery'!I131,IF(AND($E$3="LKG"),'Marks Entry LKG'!I131,IF(AND($E$3="UKG"),'Marks Entry UKG'!I131,""))))</f>
        <v/>
      </c>
      <c r="C132" s="57" t="str">
        <f>IF(OR($B132=0,$B132=""),"",IF(AND($E$3="Nursery"),'Marks Entry Nursery'!B131,IF(AND($E$3="LKG"),'Marks Entry LKG'!B131,IF(AND($E$3="UKG"),'Marks Entry UKG'!B131,""))))</f>
        <v/>
      </c>
      <c r="D132" s="57" t="str">
        <f>IF(OR($B132=0,$B132=""),"",IF(AND($E$3="Nursery"),'Marks Entry Nursery'!C131,IF(AND($E$3="LKG"),'Marks Entry LKG'!C131,IF(AND($E$3="UKG"),'Marks Entry UKG'!C131,""))))</f>
        <v/>
      </c>
      <c r="E132" s="401" t="str">
        <f>IF(OR(B132=0,B132=""),"",IF(AND($E$3="Nursery"),'Marks Entry Nursery'!E131,IF(AND($E$3="LKG"),'Marks Entry LKG'!E131,IF(AND($E$3="UKG"),'Marks Entry UKG'!E131,""))))</f>
        <v/>
      </c>
      <c r="F132" s="259" t="str">
        <f>IF(OR(B132=0,B132=""),"",IF(AND($E$3="Nursery"),'Marks Entry Nursery'!D131,IF(AND($E$3="LKG"),'Marks Entry LKG'!D131,IF(AND($E$3="UKG"),'Marks Entry UKG'!D131,""))))</f>
        <v/>
      </c>
      <c r="G132" s="406" t="str">
        <f>IF(OR($B132=0,$B132=""),"",IF(AND($E$3="Nursery"),'Marks Entry Nursery'!F131,IF(AND($E$3="LKG"),'Marks Entry LKG'!F131,IF(AND($E$3="UKG"),'Marks Entry UKG'!F131,""))))</f>
        <v/>
      </c>
      <c r="H132" s="406" t="str">
        <f>IF(OR($B132=0,$B132=""),"",IF(AND($E$3="Nursery"),'Marks Entry Nursery'!G131,IF(AND($E$3="LKG"),'Marks Entry LKG'!G131,IF(AND($E$3="UKG"),'Marks Entry UKG'!G131,""))))</f>
        <v/>
      </c>
      <c r="I132" s="406" t="str">
        <f>IF(OR($B132=0,$B132=""),"",IF(AND($E$3="Nursery"),'Marks Entry Nursery'!H131,IF(AND($E$3="LKG"),'Marks Entry LKG'!H131,IF(AND($E$3="UKG"),'Marks Entry UKG'!H131,""))))</f>
        <v/>
      </c>
      <c r="J132" s="228" t="str">
        <f>IF(OR($B132=0,$B132=""),"",IF(AND($E$3="Nursery"),'Marks Entry Nursery'!J131,IF(AND($E$3="LKG"),'Marks Entry LKG'!J131,IF(AND($E$3="UKG"),'Marks Entry UKG'!J131,""))))</f>
        <v/>
      </c>
      <c r="K132" s="228" t="str">
        <f>IF(OR($B132=0,$B132=""),"",IF(AND($E$3="Nursery"),'Marks Entry Nursery'!K131,IF(AND($E$3="LKG"),'Marks Entry LKG'!K131,IF(AND($E$3="UKG"),'Marks Entry UKG'!K131,""))))</f>
        <v/>
      </c>
      <c r="L132" s="105"/>
      <c r="M132" s="105"/>
      <c r="N132" s="105"/>
      <c r="O132" s="51"/>
      <c r="P132" s="105" t="str">
        <f>IF(OR($B132=0,$B132=""),"",IF(AND($E$3="Nursery"),'Marks Entry Nursery'!O131,IF(AND($E$3="LKG"),'Marks Entry LKG'!O131,IF(AND($E$3="UKG"),'Marks Entry UKG'!O131,""))))</f>
        <v/>
      </c>
      <c r="Q132" s="105" t="str">
        <f>IF(OR($B132=0,$B132=""),"",IF(AND($E$3="Nursery"),'Marks Entry Nursery'!P131,IF(AND($E$3="LKG"),'Marks Entry LKG'!P131,IF(AND($E$3="UKG"),'Marks Entry UKG'!P131,""))))</f>
        <v/>
      </c>
      <c r="R132" s="54" t="str">
        <f t="shared" si="64"/>
        <v/>
      </c>
      <c r="S132" s="51">
        <f t="shared" si="65"/>
        <v>0</v>
      </c>
      <c r="T132" s="105" t="str">
        <f>IF(OR($B132=0,$B132=""),"",IF(AND($E$3="Nursery"),'Marks Entry Nursery'!Q131,IF(AND($E$3="LKG"),'Marks Entry LKG'!Q131,IF(AND($E$3="UKG"),'Marks Entry UKG'!Q131,""))))</f>
        <v/>
      </c>
      <c r="U132" s="105" t="str">
        <f>IF(OR($B132=0,$B132=""),"",IF(AND($E$3="Nursery"),'Marks Entry Nursery'!R131,IF(AND($E$3="LKG"),'Marks Entry LKG'!R131,IF(AND($E$3="UKG"),'Marks Entry UKG'!R131,""))))</f>
        <v/>
      </c>
      <c r="V132" s="55" t="str">
        <f t="shared" si="66"/>
        <v/>
      </c>
      <c r="W132" s="51" t="str">
        <f t="shared" si="67"/>
        <v/>
      </c>
      <c r="X132" s="89">
        <f t="shared" si="68"/>
        <v>0</v>
      </c>
      <c r="Y132" s="89" t="str">
        <f t="shared" si="69"/>
        <v/>
      </c>
      <c r="Z132" s="89" t="str">
        <f t="shared" si="70"/>
        <v/>
      </c>
      <c r="AA132" s="89" t="str">
        <f t="shared" si="71"/>
        <v/>
      </c>
      <c r="AB132" s="89" t="str">
        <f t="shared" si="72"/>
        <v/>
      </c>
      <c r="AC132" s="93" t="str">
        <f t="shared" si="73"/>
        <v/>
      </c>
      <c r="AD132" s="105"/>
      <c r="AE132" s="105"/>
      <c r="AF132" s="105"/>
      <c r="AG132" s="51"/>
      <c r="AH132" s="105" t="str">
        <f>IF(OR($B132=0,$B132=""),"",IF(AND($E$3="Nursery"),'Marks Entry Nursery'!V131,IF(AND($E$3="LKG"),'Marks Entry LKG'!V131,IF(AND($E$3="UKG"),'Marks Entry UKG'!V131,""))))</f>
        <v/>
      </c>
      <c r="AI132" s="105" t="str">
        <f>IF(OR($B132=0,$B132=""),"",IF(AND($E$3="Nursery"),'Marks Entry Nursery'!W131,IF(AND($E$3="LKG"),'Marks Entry LKG'!W131,IF(AND($E$3="UKG"),'Marks Entry UKG'!W131,""))))</f>
        <v/>
      </c>
      <c r="AJ132" s="54" t="str">
        <f t="shared" si="74"/>
        <v/>
      </c>
      <c r="AK132" s="51">
        <f t="shared" si="75"/>
        <v>0</v>
      </c>
      <c r="AL132" s="105" t="str">
        <f>IF(OR($B132=0,$B132=""),"",IF(AND($E$3="Nursery"),'Marks Entry Nursery'!X131,IF(AND($E$3="LKG"),'Marks Entry LKG'!X131,IF(AND($E$3="UKG"),'Marks Entry UKG'!X131,""))))</f>
        <v/>
      </c>
      <c r="AM132" s="105" t="str">
        <f>IF(OR($B132=0,$B132=""),"",IF(AND($E$3="Nursery"),'Marks Entry Nursery'!Y131,IF(AND($E$3="LKG"),'Marks Entry LKG'!Y131,IF(AND($E$3="UKG"),'Marks Entry UKG'!Y131,""))))</f>
        <v/>
      </c>
      <c r="AN132" s="55" t="str">
        <f t="shared" si="76"/>
        <v/>
      </c>
      <c r="AO132" s="51" t="str">
        <f t="shared" si="77"/>
        <v/>
      </c>
      <c r="AP132" s="89">
        <f t="shared" si="78"/>
        <v>0</v>
      </c>
      <c r="AQ132" s="89" t="str">
        <f t="shared" si="79"/>
        <v/>
      </c>
      <c r="AR132" s="89" t="str">
        <f t="shared" si="80"/>
        <v/>
      </c>
      <c r="AS132" s="89" t="str">
        <f t="shared" si="81"/>
        <v/>
      </c>
      <c r="AT132" s="89" t="str">
        <f t="shared" si="82"/>
        <v/>
      </c>
      <c r="AU132" s="93" t="str">
        <f t="shared" si="83"/>
        <v/>
      </c>
      <c r="AV132" s="105"/>
      <c r="AW132" s="105"/>
      <c r="AX132" s="105"/>
      <c r="AY132" s="51"/>
      <c r="AZ132" s="105" t="str">
        <f>IF(OR($B132=0,$B132=""),"",IF(AND($E$3="Nursery"),'Marks Entry Nursery'!AC131,IF(AND($E$3="LKG"),'Marks Entry LKG'!AC131,IF(AND($E$3="UKG"),'Marks Entry UKG'!AC131,""))))</f>
        <v/>
      </c>
      <c r="BA132" s="105" t="str">
        <f>IF(OR($B132=0,$B132=""),"",IF(AND($E$3="Nursery"),'Marks Entry Nursery'!AD131,IF(AND($E$3="LKG"),'Marks Entry LKG'!AD131,IF(AND($E$3="UKG"),'Marks Entry UKG'!AD131,""))))</f>
        <v/>
      </c>
      <c r="BB132" s="54" t="str">
        <f t="shared" si="84"/>
        <v/>
      </c>
      <c r="BC132" s="51">
        <f t="shared" si="85"/>
        <v>0</v>
      </c>
      <c r="BD132" s="105" t="str">
        <f>IF(OR($B132=0,$B132=""),"",IF(AND($E$3="Nursery"),'Marks Entry Nursery'!AE131,IF(AND($E$3="LKG"),'Marks Entry LKG'!AE131,IF(AND($E$3="UKG"),'Marks Entry UKG'!AE131,""))))</f>
        <v/>
      </c>
      <c r="BE132" s="105" t="str">
        <f>IF(OR($B132=0,$B132=""),"",IF(AND($E$3="Nursery"),'Marks Entry Nursery'!AF131,IF(AND($E$3="LKG"),'Marks Entry LKG'!AF131,IF(AND($E$3="UKG"),'Marks Entry UKG'!AF131,""))))</f>
        <v/>
      </c>
      <c r="BF132" s="55" t="str">
        <f t="shared" si="86"/>
        <v/>
      </c>
      <c r="BG132" s="51" t="str">
        <f t="shared" si="87"/>
        <v/>
      </c>
      <c r="BH132" s="89">
        <f t="shared" si="88"/>
        <v>0</v>
      </c>
      <c r="BI132" s="89" t="str">
        <f t="shared" si="89"/>
        <v/>
      </c>
      <c r="BJ132" s="89" t="str">
        <f t="shared" si="90"/>
        <v/>
      </c>
      <c r="BK132" s="89" t="str">
        <f t="shared" si="91"/>
        <v/>
      </c>
      <c r="BL132" s="89" t="str">
        <f t="shared" si="92"/>
        <v/>
      </c>
      <c r="BM132" s="93" t="str">
        <f t="shared" si="93"/>
        <v/>
      </c>
      <c r="BN132" s="105"/>
      <c r="BO132" s="105"/>
      <c r="BP132" s="105"/>
      <c r="BQ132" s="51"/>
      <c r="BR132" s="105" t="str">
        <f>IF(OR($B132=0,$B132=""),"",IF(AND($E$3="Nursery"),'Marks Entry Nursery'!AJ131,IF(AND($E$3="LKG"),'Marks Entry LKG'!AJ131,IF(AND($E$3="UKG"),'Marks Entry UKG'!AJ131,""))))</f>
        <v/>
      </c>
      <c r="BS132" s="105" t="str">
        <f>IF(OR($B132=0,$B132=""),"",IF(AND($E$3="Nursery"),'Marks Entry Nursery'!AK131,IF(AND($E$3="LKG"),'Marks Entry LKG'!AK131,IF(AND($E$3="UKG"),'Marks Entry UKG'!AK131,""))))</f>
        <v/>
      </c>
      <c r="BT132" s="54" t="str">
        <f t="shared" si="94"/>
        <v/>
      </c>
      <c r="BU132" s="51">
        <f t="shared" si="95"/>
        <v>0</v>
      </c>
      <c r="BV132" s="105" t="str">
        <f>IF(OR($B132=0,$B132=""),"",IF(AND($E$3="Nursery"),'Marks Entry Nursery'!AL131,IF(AND($E$3="LKG"),'Marks Entry LKG'!AL131,IF(AND($E$3="UKG"),'Marks Entry UKG'!AL131,""))))</f>
        <v/>
      </c>
      <c r="BW132" s="105" t="str">
        <f>IF(OR($B132=0,$B132=""),"",IF(AND($E$3="Nursery"),'Marks Entry Nursery'!AM131,IF(AND($E$3="LKG"),'Marks Entry LKG'!AM131,IF(AND($E$3="UKG"),'Marks Entry UKG'!AM131,""))))</f>
        <v/>
      </c>
      <c r="BX132" s="55" t="str">
        <f t="shared" si="96"/>
        <v/>
      </c>
      <c r="BY132" s="51" t="str">
        <f t="shared" si="97"/>
        <v/>
      </c>
      <c r="BZ132" s="89">
        <f t="shared" si="98"/>
        <v>0</v>
      </c>
      <c r="CA132" s="89" t="str">
        <f t="shared" si="99"/>
        <v/>
      </c>
      <c r="CB132" s="89" t="str">
        <f t="shared" si="100"/>
        <v/>
      </c>
      <c r="CC132" s="89" t="str">
        <f t="shared" si="101"/>
        <v/>
      </c>
      <c r="CD132" s="89" t="str">
        <f t="shared" si="102"/>
        <v/>
      </c>
      <c r="CE132" s="93" t="str">
        <f t="shared" si="103"/>
        <v/>
      </c>
      <c r="CF132" s="105" t="str">
        <f>IF(OR($B132=0,$B132=""),"",IF(AND($E$3="Nursery"),'Marks Entry Nursery'!AN131,IF(AND($E$3="LKG"),'Marks Entry LKG'!AN131,IF(AND($E$3="UKG"),'Marks Entry UKG'!AN131,""))))</f>
        <v/>
      </c>
      <c r="CG132" s="105" t="str">
        <f>IF(OR($B132=0,$B132=""),"",IF(AND($E$3="Nursery"),'Marks Entry Nursery'!AO131,IF(AND($E$3="LKG"),'Marks Entry LKG'!AO131,IF(AND($E$3="UKG"),'Marks Entry UKG'!AO131,""))))</f>
        <v/>
      </c>
      <c r="CH132" s="106" t="str">
        <f t="shared" si="104"/>
        <v/>
      </c>
      <c r="CI132" s="107">
        <f t="shared" si="105"/>
        <v>0</v>
      </c>
      <c r="CJ132" s="107" t="str">
        <f t="shared" si="106"/>
        <v/>
      </c>
      <c r="CK132" s="107" t="str">
        <f t="shared" si="107"/>
        <v/>
      </c>
      <c r="CL132" s="92" t="str">
        <f t="shared" si="108"/>
        <v/>
      </c>
      <c r="CM132" s="105" t="str">
        <f>IF(OR($B132=0,$B132=""),"",IF(AND($E$3="Nursery"),'Marks Entry Nursery'!AP131,IF(AND($E$3="LKG"),'Marks Entry LKG'!AP131,IF(AND($E$3="UKG"),'Marks Entry UKG'!AP131,""))))</f>
        <v/>
      </c>
      <c r="CN132" s="105" t="str">
        <f>IF(OR($B132=0,$B132=""),"",IF(AND($E$3="Nursery"),'Marks Entry Nursery'!AQ131,IF(AND($E$3="LKG"),'Marks Entry LKG'!AQ131,IF(AND($E$3="UKG"),'Marks Entry UKG'!AQ131,""))))</f>
        <v/>
      </c>
      <c r="CO132" s="106" t="str">
        <f t="shared" si="109"/>
        <v/>
      </c>
      <c r="CP132" s="107">
        <f t="shared" si="110"/>
        <v>0</v>
      </c>
      <c r="CQ132" s="107" t="str">
        <f t="shared" si="111"/>
        <v/>
      </c>
      <c r="CR132" s="107" t="str">
        <f t="shared" si="112"/>
        <v/>
      </c>
      <c r="CS132" s="92" t="str">
        <f t="shared" si="113"/>
        <v/>
      </c>
      <c r="CT132" s="105" t="str">
        <f>IF(OR($B132=0,$B132=""),"",IF(AND($E$3="Nursery"),'Marks Entry Nursery'!AR131,IF(AND($E$3="LKG"),'Marks Entry LKG'!AR131,IF(AND($E$3="UKG"),'Marks Entry UKG'!AR131,""))))</f>
        <v/>
      </c>
      <c r="CU132" s="105" t="str">
        <f>IF(OR($B132=0,$B132=""),"",IF(AND($E$3="Nursery"),'Marks Entry Nursery'!AS131,IF(AND($E$3="LKG"),'Marks Entry LKG'!AS131,IF(AND($E$3="UKG"),'Marks Entry UKG'!AS131,""))))</f>
        <v/>
      </c>
      <c r="CV132" s="106" t="str">
        <f t="shared" si="114"/>
        <v/>
      </c>
      <c r="CW132" s="107">
        <f t="shared" si="115"/>
        <v>0</v>
      </c>
      <c r="CX132" s="107" t="str">
        <f t="shared" si="116"/>
        <v/>
      </c>
      <c r="CY132" s="107" t="str">
        <f t="shared" si="117"/>
        <v/>
      </c>
      <c r="CZ132" s="92" t="str">
        <f t="shared" si="118"/>
        <v/>
      </c>
      <c r="DA132" s="105" t="str">
        <f>IF(OR($B132=0,$B132=""),"",IF(AND($E$3="Nursery"),'Marks Entry Nursery'!AT131,IF(AND($E$3="LKG"),'Marks Entry LKG'!AT131,IF(AND($E$3="UKG"),'Marks Entry UKG'!AT131,""))))</f>
        <v/>
      </c>
      <c r="DB132" s="105" t="str">
        <f>IF(OR($B132=0,$B132=""),"",IF(AND($E$3="Nursery"),'Marks Entry Nursery'!AU131,IF(AND($E$3="LKG"),'Marks Entry LKG'!AU131,IF(AND($E$3="UKG"),'Marks Entry UKG'!AU131,""))))</f>
        <v/>
      </c>
      <c r="DC132" s="356" t="str">
        <f t="shared" si="119"/>
        <v/>
      </c>
      <c r="DD132" s="93" t="str">
        <f t="shared" si="120"/>
        <v/>
      </c>
      <c r="DE132" s="105" t="str">
        <f>IF(OR($B132=0,$B132=""),"",IF(AND($E$3="Nursery"),'Marks Entry Nursery'!AV131,IF(AND($E$3="LKG"),'Marks Entry LKG'!AV131,IF(AND($E$3="UKG"),'Marks Entry UKG'!AV131,""))))</f>
        <v/>
      </c>
      <c r="DF132" s="105" t="str">
        <f>IF(OR($B132=0,$B132=""),"",IF(AND($E$3="Nursery"),'Marks Entry Nursery'!AW131,IF(AND($E$3="LKG"),'Marks Entry LKG'!AW131,IF(AND($E$3="UKG"),'Marks Entry UKG'!AW131,""))))</f>
        <v/>
      </c>
      <c r="DG132" s="356" t="str">
        <f t="shared" si="121"/>
        <v/>
      </c>
      <c r="DH132" s="93" t="str">
        <f t="shared" si="122"/>
        <v/>
      </c>
      <c r="DI132" s="63" t="str">
        <f t="shared" si="123"/>
        <v/>
      </c>
      <c r="DJ132" s="358" t="str">
        <f t="shared" si="124"/>
        <v/>
      </c>
      <c r="DK132" s="67" t="str">
        <f t="shared" si="125"/>
        <v/>
      </c>
      <c r="DL132" s="68" t="str">
        <f t="shared" si="126"/>
        <v/>
      </c>
      <c r="DM132" s="386" t="str">
        <f>IFERROR(IF(B132="NSO","NSO",IF(OR(D132="",G132="",F132="",B132="",DI132=0),"",IF('Master sheet'!$D$14="Hindi","कक्षोंन्नति","Promoted"))),"")</f>
        <v/>
      </c>
      <c r="DN132" s="42" t="str">
        <f>IF(OR(B132=0,B132=""),"",IF(AND($E$3="Nursery"),'Marks Entry Nursery'!AX131,IF(AND($E$3="LKG"),'Marks Entry LKG'!AX131,IF(AND($E$3="UKG"),'Marks Entry UKG'!AX131,""))))</f>
        <v/>
      </c>
      <c r="DO132" s="42" t="str">
        <f>IF(OR(B132=0,B132=""),"",IF(AND($E$3="Nursery"),'Marks Entry Nursery'!AY131,IF(AND($E$3="LKG"),'Marks Entry LKG'!AY131,IF(AND($E$3="UKG"),'Marks Entry UKG'!AY131,""))))</f>
        <v/>
      </c>
      <c r="DP132" s="213" t="str">
        <f t="shared" si="127"/>
        <v/>
      </c>
      <c r="DQ132" s="43"/>
      <c r="DX132" s="44">
        <f>IF(AND($E$3="Nursery"),'Marks Entry Nursery'!I131,IF(AND($E$3="LKG"),'Marks Entry LKG'!I131,IF(AND($E$3="UKG"),'Marks Entry UKG'!I131,"")))</f>
        <v>0</v>
      </c>
    </row>
    <row r="133" spans="1:128" ht="18.95" customHeight="1">
      <c r="A133" s="56">
        <v>126</v>
      </c>
      <c r="B133" s="260" t="str">
        <f>IF(OR(DX133=0,DX133=""),"",IF(AND($E$3="Nursery"),'Marks Entry Nursery'!I132,IF(AND($E$3="LKG"),'Marks Entry LKG'!I132,IF(AND($E$3="UKG"),'Marks Entry UKG'!I132,""))))</f>
        <v/>
      </c>
      <c r="C133" s="57" t="str">
        <f>IF(OR($B133=0,$B133=""),"",IF(AND($E$3="Nursery"),'Marks Entry Nursery'!B132,IF(AND($E$3="LKG"),'Marks Entry LKG'!B132,IF(AND($E$3="UKG"),'Marks Entry UKG'!B132,""))))</f>
        <v/>
      </c>
      <c r="D133" s="57" t="str">
        <f>IF(OR($B133=0,$B133=""),"",IF(AND($E$3="Nursery"),'Marks Entry Nursery'!C132,IF(AND($E$3="LKG"),'Marks Entry LKG'!C132,IF(AND($E$3="UKG"),'Marks Entry UKG'!C132,""))))</f>
        <v/>
      </c>
      <c r="E133" s="401" t="str">
        <f>IF(OR(B133=0,B133=""),"",IF(AND($E$3="Nursery"),'Marks Entry Nursery'!E132,IF(AND($E$3="LKG"),'Marks Entry LKG'!E132,IF(AND($E$3="UKG"),'Marks Entry UKG'!E132,""))))</f>
        <v/>
      </c>
      <c r="F133" s="259" t="str">
        <f>IF(OR(B133=0,B133=""),"",IF(AND($E$3="Nursery"),'Marks Entry Nursery'!D132,IF(AND($E$3="LKG"),'Marks Entry LKG'!D132,IF(AND($E$3="UKG"),'Marks Entry UKG'!D132,""))))</f>
        <v/>
      </c>
      <c r="G133" s="406" t="str">
        <f>IF(OR($B133=0,$B133=""),"",IF(AND($E$3="Nursery"),'Marks Entry Nursery'!F132,IF(AND($E$3="LKG"),'Marks Entry LKG'!F132,IF(AND($E$3="UKG"),'Marks Entry UKG'!F132,""))))</f>
        <v/>
      </c>
      <c r="H133" s="406" t="str">
        <f>IF(OR($B133=0,$B133=""),"",IF(AND($E$3="Nursery"),'Marks Entry Nursery'!G132,IF(AND($E$3="LKG"),'Marks Entry LKG'!G132,IF(AND($E$3="UKG"),'Marks Entry UKG'!G132,""))))</f>
        <v/>
      </c>
      <c r="I133" s="406" t="str">
        <f>IF(OR($B133=0,$B133=""),"",IF(AND($E$3="Nursery"),'Marks Entry Nursery'!H132,IF(AND($E$3="LKG"),'Marks Entry LKG'!H132,IF(AND($E$3="UKG"),'Marks Entry UKG'!H132,""))))</f>
        <v/>
      </c>
      <c r="J133" s="228" t="str">
        <f>IF(OR($B133=0,$B133=""),"",IF(AND($E$3="Nursery"),'Marks Entry Nursery'!J132,IF(AND($E$3="LKG"),'Marks Entry LKG'!J132,IF(AND($E$3="UKG"),'Marks Entry UKG'!J132,""))))</f>
        <v/>
      </c>
      <c r="K133" s="228" t="str">
        <f>IF(OR($B133=0,$B133=""),"",IF(AND($E$3="Nursery"),'Marks Entry Nursery'!K132,IF(AND($E$3="LKG"),'Marks Entry LKG'!K132,IF(AND($E$3="UKG"),'Marks Entry UKG'!K132,""))))</f>
        <v/>
      </c>
      <c r="L133" s="105"/>
      <c r="M133" s="105"/>
      <c r="N133" s="105"/>
      <c r="O133" s="51"/>
      <c r="P133" s="105" t="str">
        <f>IF(OR($B133=0,$B133=""),"",IF(AND($E$3="Nursery"),'Marks Entry Nursery'!O132,IF(AND($E$3="LKG"),'Marks Entry LKG'!O132,IF(AND($E$3="UKG"),'Marks Entry UKG'!O132,""))))</f>
        <v/>
      </c>
      <c r="Q133" s="105" t="str">
        <f>IF(OR($B133=0,$B133=""),"",IF(AND($E$3="Nursery"),'Marks Entry Nursery'!P132,IF(AND($E$3="LKG"),'Marks Entry LKG'!P132,IF(AND($E$3="UKG"),'Marks Entry UKG'!P132,""))))</f>
        <v/>
      </c>
      <c r="R133" s="54" t="str">
        <f t="shared" si="64"/>
        <v/>
      </c>
      <c r="S133" s="51">
        <f t="shared" si="65"/>
        <v>0</v>
      </c>
      <c r="T133" s="105" t="str">
        <f>IF(OR($B133=0,$B133=""),"",IF(AND($E$3="Nursery"),'Marks Entry Nursery'!Q132,IF(AND($E$3="LKG"),'Marks Entry LKG'!Q132,IF(AND($E$3="UKG"),'Marks Entry UKG'!Q132,""))))</f>
        <v/>
      </c>
      <c r="U133" s="105" t="str">
        <f>IF(OR($B133=0,$B133=""),"",IF(AND($E$3="Nursery"),'Marks Entry Nursery'!R132,IF(AND($E$3="LKG"),'Marks Entry LKG'!R132,IF(AND($E$3="UKG"),'Marks Entry UKG'!R132,""))))</f>
        <v/>
      </c>
      <c r="V133" s="55" t="str">
        <f t="shared" si="66"/>
        <v/>
      </c>
      <c r="W133" s="51" t="str">
        <f t="shared" si="67"/>
        <v/>
      </c>
      <c r="X133" s="89">
        <f t="shared" si="68"/>
        <v>0</v>
      </c>
      <c r="Y133" s="89" t="str">
        <f t="shared" si="69"/>
        <v/>
      </c>
      <c r="Z133" s="89" t="str">
        <f t="shared" si="70"/>
        <v/>
      </c>
      <c r="AA133" s="89" t="str">
        <f t="shared" si="71"/>
        <v/>
      </c>
      <c r="AB133" s="89" t="str">
        <f t="shared" si="72"/>
        <v/>
      </c>
      <c r="AC133" s="93" t="str">
        <f t="shared" si="73"/>
        <v/>
      </c>
      <c r="AD133" s="105"/>
      <c r="AE133" s="105"/>
      <c r="AF133" s="105"/>
      <c r="AG133" s="51"/>
      <c r="AH133" s="105" t="str">
        <f>IF(OR($B133=0,$B133=""),"",IF(AND($E$3="Nursery"),'Marks Entry Nursery'!V132,IF(AND($E$3="LKG"),'Marks Entry LKG'!V132,IF(AND($E$3="UKG"),'Marks Entry UKG'!V132,""))))</f>
        <v/>
      </c>
      <c r="AI133" s="105" t="str">
        <f>IF(OR($B133=0,$B133=""),"",IF(AND($E$3="Nursery"),'Marks Entry Nursery'!W132,IF(AND($E$3="LKG"),'Marks Entry LKG'!W132,IF(AND($E$3="UKG"),'Marks Entry UKG'!W132,""))))</f>
        <v/>
      </c>
      <c r="AJ133" s="54" t="str">
        <f t="shared" si="74"/>
        <v/>
      </c>
      <c r="AK133" s="51">
        <f t="shared" si="75"/>
        <v>0</v>
      </c>
      <c r="AL133" s="105" t="str">
        <f>IF(OR($B133=0,$B133=""),"",IF(AND($E$3="Nursery"),'Marks Entry Nursery'!X132,IF(AND($E$3="LKG"),'Marks Entry LKG'!X132,IF(AND($E$3="UKG"),'Marks Entry UKG'!X132,""))))</f>
        <v/>
      </c>
      <c r="AM133" s="105" t="str">
        <f>IF(OR($B133=0,$B133=""),"",IF(AND($E$3="Nursery"),'Marks Entry Nursery'!Y132,IF(AND($E$3="LKG"),'Marks Entry LKG'!Y132,IF(AND($E$3="UKG"),'Marks Entry UKG'!Y132,""))))</f>
        <v/>
      </c>
      <c r="AN133" s="55" t="str">
        <f t="shared" si="76"/>
        <v/>
      </c>
      <c r="AO133" s="51" t="str">
        <f t="shared" si="77"/>
        <v/>
      </c>
      <c r="AP133" s="89">
        <f t="shared" si="78"/>
        <v>0</v>
      </c>
      <c r="AQ133" s="89" t="str">
        <f t="shared" si="79"/>
        <v/>
      </c>
      <c r="AR133" s="89" t="str">
        <f t="shared" si="80"/>
        <v/>
      </c>
      <c r="AS133" s="89" t="str">
        <f t="shared" si="81"/>
        <v/>
      </c>
      <c r="AT133" s="89" t="str">
        <f t="shared" si="82"/>
        <v/>
      </c>
      <c r="AU133" s="93" t="str">
        <f t="shared" si="83"/>
        <v/>
      </c>
      <c r="AV133" s="105"/>
      <c r="AW133" s="105"/>
      <c r="AX133" s="105"/>
      <c r="AY133" s="51"/>
      <c r="AZ133" s="105" t="str">
        <f>IF(OR($B133=0,$B133=""),"",IF(AND($E$3="Nursery"),'Marks Entry Nursery'!AC132,IF(AND($E$3="LKG"),'Marks Entry LKG'!AC132,IF(AND($E$3="UKG"),'Marks Entry UKG'!AC132,""))))</f>
        <v/>
      </c>
      <c r="BA133" s="105" t="str">
        <f>IF(OR($B133=0,$B133=""),"",IF(AND($E$3="Nursery"),'Marks Entry Nursery'!AD132,IF(AND($E$3="LKG"),'Marks Entry LKG'!AD132,IF(AND($E$3="UKG"),'Marks Entry UKG'!AD132,""))))</f>
        <v/>
      </c>
      <c r="BB133" s="54" t="str">
        <f t="shared" si="84"/>
        <v/>
      </c>
      <c r="BC133" s="51">
        <f t="shared" si="85"/>
        <v>0</v>
      </c>
      <c r="BD133" s="105" t="str">
        <f>IF(OR($B133=0,$B133=""),"",IF(AND($E$3="Nursery"),'Marks Entry Nursery'!AE132,IF(AND($E$3="LKG"),'Marks Entry LKG'!AE132,IF(AND($E$3="UKG"),'Marks Entry UKG'!AE132,""))))</f>
        <v/>
      </c>
      <c r="BE133" s="105" t="str">
        <f>IF(OR($B133=0,$B133=""),"",IF(AND($E$3="Nursery"),'Marks Entry Nursery'!AF132,IF(AND($E$3="LKG"),'Marks Entry LKG'!AF132,IF(AND($E$3="UKG"),'Marks Entry UKG'!AF132,""))))</f>
        <v/>
      </c>
      <c r="BF133" s="55" t="str">
        <f t="shared" si="86"/>
        <v/>
      </c>
      <c r="BG133" s="51" t="str">
        <f t="shared" si="87"/>
        <v/>
      </c>
      <c r="BH133" s="89">
        <f t="shared" si="88"/>
        <v>0</v>
      </c>
      <c r="BI133" s="89" t="str">
        <f t="shared" si="89"/>
        <v/>
      </c>
      <c r="BJ133" s="89" t="str">
        <f t="shared" si="90"/>
        <v/>
      </c>
      <c r="BK133" s="89" t="str">
        <f t="shared" si="91"/>
        <v/>
      </c>
      <c r="BL133" s="89" t="str">
        <f t="shared" si="92"/>
        <v/>
      </c>
      <c r="BM133" s="93" t="str">
        <f t="shared" si="93"/>
        <v/>
      </c>
      <c r="BN133" s="105"/>
      <c r="BO133" s="105"/>
      <c r="BP133" s="105"/>
      <c r="BQ133" s="51"/>
      <c r="BR133" s="105" t="str">
        <f>IF(OR($B133=0,$B133=""),"",IF(AND($E$3="Nursery"),'Marks Entry Nursery'!AJ132,IF(AND($E$3="LKG"),'Marks Entry LKG'!AJ132,IF(AND($E$3="UKG"),'Marks Entry UKG'!AJ132,""))))</f>
        <v/>
      </c>
      <c r="BS133" s="105" t="str">
        <f>IF(OR($B133=0,$B133=""),"",IF(AND($E$3="Nursery"),'Marks Entry Nursery'!AK132,IF(AND($E$3="LKG"),'Marks Entry LKG'!AK132,IF(AND($E$3="UKG"),'Marks Entry UKG'!AK132,""))))</f>
        <v/>
      </c>
      <c r="BT133" s="54" t="str">
        <f t="shared" si="94"/>
        <v/>
      </c>
      <c r="BU133" s="51">
        <f t="shared" si="95"/>
        <v>0</v>
      </c>
      <c r="BV133" s="105" t="str">
        <f>IF(OR($B133=0,$B133=""),"",IF(AND($E$3="Nursery"),'Marks Entry Nursery'!AL132,IF(AND($E$3="LKG"),'Marks Entry LKG'!AL132,IF(AND($E$3="UKG"),'Marks Entry UKG'!AL132,""))))</f>
        <v/>
      </c>
      <c r="BW133" s="105" t="str">
        <f>IF(OR($B133=0,$B133=""),"",IF(AND($E$3="Nursery"),'Marks Entry Nursery'!AM132,IF(AND($E$3="LKG"),'Marks Entry LKG'!AM132,IF(AND($E$3="UKG"),'Marks Entry UKG'!AM132,""))))</f>
        <v/>
      </c>
      <c r="BX133" s="55" t="str">
        <f t="shared" si="96"/>
        <v/>
      </c>
      <c r="BY133" s="51" t="str">
        <f t="shared" si="97"/>
        <v/>
      </c>
      <c r="BZ133" s="89">
        <f t="shared" si="98"/>
        <v>0</v>
      </c>
      <c r="CA133" s="89" t="str">
        <f t="shared" si="99"/>
        <v/>
      </c>
      <c r="CB133" s="89" t="str">
        <f t="shared" si="100"/>
        <v/>
      </c>
      <c r="CC133" s="89" t="str">
        <f t="shared" si="101"/>
        <v/>
      </c>
      <c r="CD133" s="89" t="str">
        <f t="shared" si="102"/>
        <v/>
      </c>
      <c r="CE133" s="93" t="str">
        <f t="shared" si="103"/>
        <v/>
      </c>
      <c r="CF133" s="105" t="str">
        <f>IF(OR($B133=0,$B133=""),"",IF(AND($E$3="Nursery"),'Marks Entry Nursery'!AN132,IF(AND($E$3="LKG"),'Marks Entry LKG'!AN132,IF(AND($E$3="UKG"),'Marks Entry UKG'!AN132,""))))</f>
        <v/>
      </c>
      <c r="CG133" s="105" t="str">
        <f>IF(OR($B133=0,$B133=""),"",IF(AND($E$3="Nursery"),'Marks Entry Nursery'!AO132,IF(AND($E$3="LKG"),'Marks Entry LKG'!AO132,IF(AND($E$3="UKG"),'Marks Entry UKG'!AO132,""))))</f>
        <v/>
      </c>
      <c r="CH133" s="106" t="str">
        <f t="shared" si="104"/>
        <v/>
      </c>
      <c r="CI133" s="107">
        <f t="shared" si="105"/>
        <v>0</v>
      </c>
      <c r="CJ133" s="107" t="str">
        <f t="shared" si="106"/>
        <v/>
      </c>
      <c r="CK133" s="107" t="str">
        <f t="shared" si="107"/>
        <v/>
      </c>
      <c r="CL133" s="92" t="str">
        <f t="shared" si="108"/>
        <v/>
      </c>
      <c r="CM133" s="105" t="str">
        <f>IF(OR($B133=0,$B133=""),"",IF(AND($E$3="Nursery"),'Marks Entry Nursery'!AP132,IF(AND($E$3="LKG"),'Marks Entry LKG'!AP132,IF(AND($E$3="UKG"),'Marks Entry UKG'!AP132,""))))</f>
        <v/>
      </c>
      <c r="CN133" s="105" t="str">
        <f>IF(OR($B133=0,$B133=""),"",IF(AND($E$3="Nursery"),'Marks Entry Nursery'!AQ132,IF(AND($E$3="LKG"),'Marks Entry LKG'!AQ132,IF(AND($E$3="UKG"),'Marks Entry UKG'!AQ132,""))))</f>
        <v/>
      </c>
      <c r="CO133" s="106" t="str">
        <f t="shared" si="109"/>
        <v/>
      </c>
      <c r="CP133" s="107">
        <f t="shared" si="110"/>
        <v>0</v>
      </c>
      <c r="CQ133" s="107" t="str">
        <f t="shared" si="111"/>
        <v/>
      </c>
      <c r="CR133" s="107" t="str">
        <f t="shared" si="112"/>
        <v/>
      </c>
      <c r="CS133" s="92" t="str">
        <f t="shared" si="113"/>
        <v/>
      </c>
      <c r="CT133" s="105" t="str">
        <f>IF(OR($B133=0,$B133=""),"",IF(AND($E$3="Nursery"),'Marks Entry Nursery'!AR132,IF(AND($E$3="LKG"),'Marks Entry LKG'!AR132,IF(AND($E$3="UKG"),'Marks Entry UKG'!AR132,""))))</f>
        <v/>
      </c>
      <c r="CU133" s="105" t="str">
        <f>IF(OR($B133=0,$B133=""),"",IF(AND($E$3="Nursery"),'Marks Entry Nursery'!AS132,IF(AND($E$3="LKG"),'Marks Entry LKG'!AS132,IF(AND($E$3="UKG"),'Marks Entry UKG'!AS132,""))))</f>
        <v/>
      </c>
      <c r="CV133" s="106" t="str">
        <f t="shared" si="114"/>
        <v/>
      </c>
      <c r="CW133" s="107">
        <f t="shared" si="115"/>
        <v>0</v>
      </c>
      <c r="CX133" s="107" t="str">
        <f t="shared" si="116"/>
        <v/>
      </c>
      <c r="CY133" s="107" t="str">
        <f t="shared" si="117"/>
        <v/>
      </c>
      <c r="CZ133" s="92" t="str">
        <f t="shared" si="118"/>
        <v/>
      </c>
      <c r="DA133" s="105" t="str">
        <f>IF(OR($B133=0,$B133=""),"",IF(AND($E$3="Nursery"),'Marks Entry Nursery'!AT132,IF(AND($E$3="LKG"),'Marks Entry LKG'!AT132,IF(AND($E$3="UKG"),'Marks Entry UKG'!AT132,""))))</f>
        <v/>
      </c>
      <c r="DB133" s="105" t="str">
        <f>IF(OR($B133=0,$B133=""),"",IF(AND($E$3="Nursery"),'Marks Entry Nursery'!AU132,IF(AND($E$3="LKG"),'Marks Entry LKG'!AU132,IF(AND($E$3="UKG"),'Marks Entry UKG'!AU132,""))))</f>
        <v/>
      </c>
      <c r="DC133" s="356" t="str">
        <f t="shared" si="119"/>
        <v/>
      </c>
      <c r="DD133" s="93" t="str">
        <f t="shared" si="120"/>
        <v/>
      </c>
      <c r="DE133" s="105" t="str">
        <f>IF(OR($B133=0,$B133=""),"",IF(AND($E$3="Nursery"),'Marks Entry Nursery'!AV132,IF(AND($E$3="LKG"),'Marks Entry LKG'!AV132,IF(AND($E$3="UKG"),'Marks Entry UKG'!AV132,""))))</f>
        <v/>
      </c>
      <c r="DF133" s="105" t="str">
        <f>IF(OR($B133=0,$B133=""),"",IF(AND($E$3="Nursery"),'Marks Entry Nursery'!AW132,IF(AND($E$3="LKG"),'Marks Entry LKG'!AW132,IF(AND($E$3="UKG"),'Marks Entry UKG'!AW132,""))))</f>
        <v/>
      </c>
      <c r="DG133" s="356" t="str">
        <f t="shared" si="121"/>
        <v/>
      </c>
      <c r="DH133" s="93" t="str">
        <f t="shared" si="122"/>
        <v/>
      </c>
      <c r="DI133" s="63" t="str">
        <f t="shared" si="123"/>
        <v/>
      </c>
      <c r="DJ133" s="358" t="str">
        <f t="shared" si="124"/>
        <v/>
      </c>
      <c r="DK133" s="67" t="str">
        <f t="shared" si="125"/>
        <v/>
      </c>
      <c r="DL133" s="68" t="str">
        <f t="shared" si="126"/>
        <v/>
      </c>
      <c r="DM133" s="386" t="str">
        <f>IFERROR(IF(B133="NSO","NSO",IF(OR(D133="",G133="",F133="",B133="",DI133=0),"",IF('Master sheet'!$D$14="Hindi","कक्षोंन्नति","Promoted"))),"")</f>
        <v/>
      </c>
      <c r="DN133" s="42" t="str">
        <f>IF(OR(B133=0,B133=""),"",IF(AND($E$3="Nursery"),'Marks Entry Nursery'!AX132,IF(AND($E$3="LKG"),'Marks Entry LKG'!AX132,IF(AND($E$3="UKG"),'Marks Entry UKG'!AX132,""))))</f>
        <v/>
      </c>
      <c r="DO133" s="42" t="str">
        <f>IF(OR(B133=0,B133=""),"",IF(AND($E$3="Nursery"),'Marks Entry Nursery'!AY132,IF(AND($E$3="LKG"),'Marks Entry LKG'!AY132,IF(AND($E$3="UKG"),'Marks Entry UKG'!AY132,""))))</f>
        <v/>
      </c>
      <c r="DP133" s="213" t="str">
        <f t="shared" si="127"/>
        <v/>
      </c>
      <c r="DQ133" s="43"/>
      <c r="DX133" s="44">
        <f>IF(AND($E$3="Nursery"),'Marks Entry Nursery'!I132,IF(AND($E$3="LKG"),'Marks Entry LKG'!I132,IF(AND($E$3="UKG"),'Marks Entry UKG'!I132,"")))</f>
        <v>0</v>
      </c>
    </row>
    <row r="134" spans="1:128" ht="18.95" customHeight="1">
      <c r="A134" s="56">
        <v>127</v>
      </c>
      <c r="B134" s="260" t="str">
        <f>IF(OR(DX134=0,DX134=""),"",IF(AND($E$3="Nursery"),'Marks Entry Nursery'!I133,IF(AND($E$3="LKG"),'Marks Entry LKG'!I133,IF(AND($E$3="UKG"),'Marks Entry UKG'!I133,""))))</f>
        <v/>
      </c>
      <c r="C134" s="57" t="str">
        <f>IF(OR($B134=0,$B134=""),"",IF(AND($E$3="Nursery"),'Marks Entry Nursery'!B133,IF(AND($E$3="LKG"),'Marks Entry LKG'!B133,IF(AND($E$3="UKG"),'Marks Entry UKG'!B133,""))))</f>
        <v/>
      </c>
      <c r="D134" s="57" t="str">
        <f>IF(OR($B134=0,$B134=""),"",IF(AND($E$3="Nursery"),'Marks Entry Nursery'!C133,IF(AND($E$3="LKG"),'Marks Entry LKG'!C133,IF(AND($E$3="UKG"),'Marks Entry UKG'!C133,""))))</f>
        <v/>
      </c>
      <c r="E134" s="401" t="str">
        <f>IF(OR(B134=0,B134=""),"",IF(AND($E$3="Nursery"),'Marks Entry Nursery'!E133,IF(AND($E$3="LKG"),'Marks Entry LKG'!E133,IF(AND($E$3="UKG"),'Marks Entry UKG'!E133,""))))</f>
        <v/>
      </c>
      <c r="F134" s="259" t="str">
        <f>IF(OR(B134=0,B134=""),"",IF(AND($E$3="Nursery"),'Marks Entry Nursery'!D133,IF(AND($E$3="LKG"),'Marks Entry LKG'!D133,IF(AND($E$3="UKG"),'Marks Entry UKG'!D133,""))))</f>
        <v/>
      </c>
      <c r="G134" s="406" t="str">
        <f>IF(OR($B134=0,$B134=""),"",IF(AND($E$3="Nursery"),'Marks Entry Nursery'!F133,IF(AND($E$3="LKG"),'Marks Entry LKG'!F133,IF(AND($E$3="UKG"),'Marks Entry UKG'!F133,""))))</f>
        <v/>
      </c>
      <c r="H134" s="406" t="str">
        <f>IF(OR($B134=0,$B134=""),"",IF(AND($E$3="Nursery"),'Marks Entry Nursery'!G133,IF(AND($E$3="LKG"),'Marks Entry LKG'!G133,IF(AND($E$3="UKG"),'Marks Entry UKG'!G133,""))))</f>
        <v/>
      </c>
      <c r="I134" s="406" t="str">
        <f>IF(OR($B134=0,$B134=""),"",IF(AND($E$3="Nursery"),'Marks Entry Nursery'!H133,IF(AND($E$3="LKG"),'Marks Entry LKG'!H133,IF(AND($E$3="UKG"),'Marks Entry UKG'!H133,""))))</f>
        <v/>
      </c>
      <c r="J134" s="228" t="str">
        <f>IF(OR($B134=0,$B134=""),"",IF(AND($E$3="Nursery"),'Marks Entry Nursery'!J133,IF(AND($E$3="LKG"),'Marks Entry LKG'!J133,IF(AND($E$3="UKG"),'Marks Entry UKG'!J133,""))))</f>
        <v/>
      </c>
      <c r="K134" s="228" t="str">
        <f>IF(OR($B134=0,$B134=""),"",IF(AND($E$3="Nursery"),'Marks Entry Nursery'!K133,IF(AND($E$3="LKG"),'Marks Entry LKG'!K133,IF(AND($E$3="UKG"),'Marks Entry UKG'!K133,""))))</f>
        <v/>
      </c>
      <c r="L134" s="105"/>
      <c r="M134" s="105"/>
      <c r="N134" s="105"/>
      <c r="O134" s="51"/>
      <c r="P134" s="105" t="str">
        <f>IF(OR($B134=0,$B134=""),"",IF(AND($E$3="Nursery"),'Marks Entry Nursery'!O133,IF(AND($E$3="LKG"),'Marks Entry LKG'!O133,IF(AND($E$3="UKG"),'Marks Entry UKG'!O133,""))))</f>
        <v/>
      </c>
      <c r="Q134" s="105" t="str">
        <f>IF(OR($B134=0,$B134=""),"",IF(AND($E$3="Nursery"),'Marks Entry Nursery'!P133,IF(AND($E$3="LKG"),'Marks Entry LKG'!P133,IF(AND($E$3="UKG"),'Marks Entry UKG'!P133,""))))</f>
        <v/>
      </c>
      <c r="R134" s="54" t="str">
        <f t="shared" si="64"/>
        <v/>
      </c>
      <c r="S134" s="51">
        <f t="shared" si="65"/>
        <v>0</v>
      </c>
      <c r="T134" s="105" t="str">
        <f>IF(OR($B134=0,$B134=""),"",IF(AND($E$3="Nursery"),'Marks Entry Nursery'!Q133,IF(AND($E$3="LKG"),'Marks Entry LKG'!Q133,IF(AND($E$3="UKG"),'Marks Entry UKG'!Q133,""))))</f>
        <v/>
      </c>
      <c r="U134" s="105" t="str">
        <f>IF(OR($B134=0,$B134=""),"",IF(AND($E$3="Nursery"),'Marks Entry Nursery'!R133,IF(AND($E$3="LKG"),'Marks Entry LKG'!R133,IF(AND($E$3="UKG"),'Marks Entry UKG'!R133,""))))</f>
        <v/>
      </c>
      <c r="V134" s="55" t="str">
        <f t="shared" si="66"/>
        <v/>
      </c>
      <c r="W134" s="51" t="str">
        <f t="shared" si="67"/>
        <v/>
      </c>
      <c r="X134" s="89">
        <f t="shared" si="68"/>
        <v>0</v>
      </c>
      <c r="Y134" s="89" t="str">
        <f t="shared" si="69"/>
        <v/>
      </c>
      <c r="Z134" s="89" t="str">
        <f t="shared" si="70"/>
        <v/>
      </c>
      <c r="AA134" s="89" t="str">
        <f t="shared" si="71"/>
        <v/>
      </c>
      <c r="AB134" s="89" t="str">
        <f t="shared" si="72"/>
        <v/>
      </c>
      <c r="AC134" s="93" t="str">
        <f t="shared" si="73"/>
        <v/>
      </c>
      <c r="AD134" s="105"/>
      <c r="AE134" s="105"/>
      <c r="AF134" s="105"/>
      <c r="AG134" s="51"/>
      <c r="AH134" s="105" t="str">
        <f>IF(OR($B134=0,$B134=""),"",IF(AND($E$3="Nursery"),'Marks Entry Nursery'!V133,IF(AND($E$3="LKG"),'Marks Entry LKG'!V133,IF(AND($E$3="UKG"),'Marks Entry UKG'!V133,""))))</f>
        <v/>
      </c>
      <c r="AI134" s="105" t="str">
        <f>IF(OR($B134=0,$B134=""),"",IF(AND($E$3="Nursery"),'Marks Entry Nursery'!W133,IF(AND($E$3="LKG"),'Marks Entry LKG'!W133,IF(AND($E$3="UKG"),'Marks Entry UKG'!W133,""))))</f>
        <v/>
      </c>
      <c r="AJ134" s="54" t="str">
        <f t="shared" si="74"/>
        <v/>
      </c>
      <c r="AK134" s="51">
        <f t="shared" si="75"/>
        <v>0</v>
      </c>
      <c r="AL134" s="105" t="str">
        <f>IF(OR($B134=0,$B134=""),"",IF(AND($E$3="Nursery"),'Marks Entry Nursery'!X133,IF(AND($E$3="LKG"),'Marks Entry LKG'!X133,IF(AND($E$3="UKG"),'Marks Entry UKG'!X133,""))))</f>
        <v/>
      </c>
      <c r="AM134" s="105" t="str">
        <f>IF(OR($B134=0,$B134=""),"",IF(AND($E$3="Nursery"),'Marks Entry Nursery'!Y133,IF(AND($E$3="LKG"),'Marks Entry LKG'!Y133,IF(AND($E$3="UKG"),'Marks Entry UKG'!Y133,""))))</f>
        <v/>
      </c>
      <c r="AN134" s="55" t="str">
        <f t="shared" si="76"/>
        <v/>
      </c>
      <c r="AO134" s="51" t="str">
        <f t="shared" si="77"/>
        <v/>
      </c>
      <c r="AP134" s="89">
        <f t="shared" si="78"/>
        <v>0</v>
      </c>
      <c r="AQ134" s="89" t="str">
        <f t="shared" si="79"/>
        <v/>
      </c>
      <c r="AR134" s="89" t="str">
        <f t="shared" si="80"/>
        <v/>
      </c>
      <c r="AS134" s="89" t="str">
        <f t="shared" si="81"/>
        <v/>
      </c>
      <c r="AT134" s="89" t="str">
        <f t="shared" si="82"/>
        <v/>
      </c>
      <c r="AU134" s="93" t="str">
        <f t="shared" si="83"/>
        <v/>
      </c>
      <c r="AV134" s="105"/>
      <c r="AW134" s="105"/>
      <c r="AX134" s="105"/>
      <c r="AY134" s="51"/>
      <c r="AZ134" s="105" t="str">
        <f>IF(OR($B134=0,$B134=""),"",IF(AND($E$3="Nursery"),'Marks Entry Nursery'!AC133,IF(AND($E$3="LKG"),'Marks Entry LKG'!AC133,IF(AND($E$3="UKG"),'Marks Entry UKG'!AC133,""))))</f>
        <v/>
      </c>
      <c r="BA134" s="105" t="str">
        <f>IF(OR($B134=0,$B134=""),"",IF(AND($E$3="Nursery"),'Marks Entry Nursery'!AD133,IF(AND($E$3="LKG"),'Marks Entry LKG'!AD133,IF(AND($E$3="UKG"),'Marks Entry UKG'!AD133,""))))</f>
        <v/>
      </c>
      <c r="BB134" s="54" t="str">
        <f t="shared" si="84"/>
        <v/>
      </c>
      <c r="BC134" s="51">
        <f t="shared" si="85"/>
        <v>0</v>
      </c>
      <c r="BD134" s="105" t="str">
        <f>IF(OR($B134=0,$B134=""),"",IF(AND($E$3="Nursery"),'Marks Entry Nursery'!AE133,IF(AND($E$3="LKG"),'Marks Entry LKG'!AE133,IF(AND($E$3="UKG"),'Marks Entry UKG'!AE133,""))))</f>
        <v/>
      </c>
      <c r="BE134" s="105" t="str">
        <f>IF(OR($B134=0,$B134=""),"",IF(AND($E$3="Nursery"),'Marks Entry Nursery'!AF133,IF(AND($E$3="LKG"),'Marks Entry LKG'!AF133,IF(AND($E$3="UKG"),'Marks Entry UKG'!AF133,""))))</f>
        <v/>
      </c>
      <c r="BF134" s="55" t="str">
        <f t="shared" si="86"/>
        <v/>
      </c>
      <c r="BG134" s="51" t="str">
        <f t="shared" si="87"/>
        <v/>
      </c>
      <c r="BH134" s="89">
        <f t="shared" si="88"/>
        <v>0</v>
      </c>
      <c r="BI134" s="89" t="str">
        <f t="shared" si="89"/>
        <v/>
      </c>
      <c r="BJ134" s="89" t="str">
        <f t="shared" si="90"/>
        <v/>
      </c>
      <c r="BK134" s="89" t="str">
        <f t="shared" si="91"/>
        <v/>
      </c>
      <c r="BL134" s="89" t="str">
        <f t="shared" si="92"/>
        <v/>
      </c>
      <c r="BM134" s="93" t="str">
        <f t="shared" si="93"/>
        <v/>
      </c>
      <c r="BN134" s="105"/>
      <c r="BO134" s="105"/>
      <c r="BP134" s="105"/>
      <c r="BQ134" s="51"/>
      <c r="BR134" s="105" t="str">
        <f>IF(OR($B134=0,$B134=""),"",IF(AND($E$3="Nursery"),'Marks Entry Nursery'!AJ133,IF(AND($E$3="LKG"),'Marks Entry LKG'!AJ133,IF(AND($E$3="UKG"),'Marks Entry UKG'!AJ133,""))))</f>
        <v/>
      </c>
      <c r="BS134" s="105" t="str">
        <f>IF(OR($B134=0,$B134=""),"",IF(AND($E$3="Nursery"),'Marks Entry Nursery'!AK133,IF(AND($E$3="LKG"),'Marks Entry LKG'!AK133,IF(AND($E$3="UKG"),'Marks Entry UKG'!AK133,""))))</f>
        <v/>
      </c>
      <c r="BT134" s="54" t="str">
        <f t="shared" si="94"/>
        <v/>
      </c>
      <c r="BU134" s="51">
        <f t="shared" si="95"/>
        <v>0</v>
      </c>
      <c r="BV134" s="105" t="str">
        <f>IF(OR($B134=0,$B134=""),"",IF(AND($E$3="Nursery"),'Marks Entry Nursery'!AL133,IF(AND($E$3="LKG"),'Marks Entry LKG'!AL133,IF(AND($E$3="UKG"),'Marks Entry UKG'!AL133,""))))</f>
        <v/>
      </c>
      <c r="BW134" s="105" t="str">
        <f>IF(OR($B134=0,$B134=""),"",IF(AND($E$3="Nursery"),'Marks Entry Nursery'!AM133,IF(AND($E$3="LKG"),'Marks Entry LKG'!AM133,IF(AND($E$3="UKG"),'Marks Entry UKG'!AM133,""))))</f>
        <v/>
      </c>
      <c r="BX134" s="55" t="str">
        <f t="shared" si="96"/>
        <v/>
      </c>
      <c r="BY134" s="51" t="str">
        <f t="shared" si="97"/>
        <v/>
      </c>
      <c r="BZ134" s="89">
        <f t="shared" si="98"/>
        <v>0</v>
      </c>
      <c r="CA134" s="89" t="str">
        <f t="shared" si="99"/>
        <v/>
      </c>
      <c r="CB134" s="89" t="str">
        <f t="shared" si="100"/>
        <v/>
      </c>
      <c r="CC134" s="89" t="str">
        <f t="shared" si="101"/>
        <v/>
      </c>
      <c r="CD134" s="89" t="str">
        <f t="shared" si="102"/>
        <v/>
      </c>
      <c r="CE134" s="93" t="str">
        <f t="shared" si="103"/>
        <v/>
      </c>
      <c r="CF134" s="105" t="str">
        <f>IF(OR($B134=0,$B134=""),"",IF(AND($E$3="Nursery"),'Marks Entry Nursery'!AN133,IF(AND($E$3="LKG"),'Marks Entry LKG'!AN133,IF(AND($E$3="UKG"),'Marks Entry UKG'!AN133,""))))</f>
        <v/>
      </c>
      <c r="CG134" s="105" t="str">
        <f>IF(OR($B134=0,$B134=""),"",IF(AND($E$3="Nursery"),'Marks Entry Nursery'!AO133,IF(AND($E$3="LKG"),'Marks Entry LKG'!AO133,IF(AND($E$3="UKG"),'Marks Entry UKG'!AO133,""))))</f>
        <v/>
      </c>
      <c r="CH134" s="106" t="str">
        <f t="shared" si="104"/>
        <v/>
      </c>
      <c r="CI134" s="107">
        <f t="shared" si="105"/>
        <v>0</v>
      </c>
      <c r="CJ134" s="107" t="str">
        <f t="shared" si="106"/>
        <v/>
      </c>
      <c r="CK134" s="107" t="str">
        <f t="shared" si="107"/>
        <v/>
      </c>
      <c r="CL134" s="92" t="str">
        <f t="shared" si="108"/>
        <v/>
      </c>
      <c r="CM134" s="105" t="str">
        <f>IF(OR($B134=0,$B134=""),"",IF(AND($E$3="Nursery"),'Marks Entry Nursery'!AP133,IF(AND($E$3="LKG"),'Marks Entry LKG'!AP133,IF(AND($E$3="UKG"),'Marks Entry UKG'!AP133,""))))</f>
        <v/>
      </c>
      <c r="CN134" s="105" t="str">
        <f>IF(OR($B134=0,$B134=""),"",IF(AND($E$3="Nursery"),'Marks Entry Nursery'!AQ133,IF(AND($E$3="LKG"),'Marks Entry LKG'!AQ133,IF(AND($E$3="UKG"),'Marks Entry UKG'!AQ133,""))))</f>
        <v/>
      </c>
      <c r="CO134" s="106" t="str">
        <f t="shared" si="109"/>
        <v/>
      </c>
      <c r="CP134" s="107">
        <f t="shared" si="110"/>
        <v>0</v>
      </c>
      <c r="CQ134" s="107" t="str">
        <f t="shared" si="111"/>
        <v/>
      </c>
      <c r="CR134" s="107" t="str">
        <f t="shared" si="112"/>
        <v/>
      </c>
      <c r="CS134" s="92" t="str">
        <f t="shared" si="113"/>
        <v/>
      </c>
      <c r="CT134" s="105" t="str">
        <f>IF(OR($B134=0,$B134=""),"",IF(AND($E$3="Nursery"),'Marks Entry Nursery'!AR133,IF(AND($E$3="LKG"),'Marks Entry LKG'!AR133,IF(AND($E$3="UKG"),'Marks Entry UKG'!AR133,""))))</f>
        <v/>
      </c>
      <c r="CU134" s="105" t="str">
        <f>IF(OR($B134=0,$B134=""),"",IF(AND($E$3="Nursery"),'Marks Entry Nursery'!AS133,IF(AND($E$3="LKG"),'Marks Entry LKG'!AS133,IF(AND($E$3="UKG"),'Marks Entry UKG'!AS133,""))))</f>
        <v/>
      </c>
      <c r="CV134" s="106" t="str">
        <f t="shared" si="114"/>
        <v/>
      </c>
      <c r="CW134" s="107">
        <f t="shared" si="115"/>
        <v>0</v>
      </c>
      <c r="CX134" s="107" t="str">
        <f t="shared" si="116"/>
        <v/>
      </c>
      <c r="CY134" s="107" t="str">
        <f t="shared" si="117"/>
        <v/>
      </c>
      <c r="CZ134" s="92" t="str">
        <f t="shared" si="118"/>
        <v/>
      </c>
      <c r="DA134" s="105" t="str">
        <f>IF(OR($B134=0,$B134=""),"",IF(AND($E$3="Nursery"),'Marks Entry Nursery'!AT133,IF(AND($E$3="LKG"),'Marks Entry LKG'!AT133,IF(AND($E$3="UKG"),'Marks Entry UKG'!AT133,""))))</f>
        <v/>
      </c>
      <c r="DB134" s="105" t="str">
        <f>IF(OR($B134=0,$B134=""),"",IF(AND($E$3="Nursery"),'Marks Entry Nursery'!AU133,IF(AND($E$3="LKG"),'Marks Entry LKG'!AU133,IF(AND($E$3="UKG"),'Marks Entry UKG'!AU133,""))))</f>
        <v/>
      </c>
      <c r="DC134" s="356" t="str">
        <f t="shared" si="119"/>
        <v/>
      </c>
      <c r="DD134" s="93" t="str">
        <f t="shared" si="120"/>
        <v/>
      </c>
      <c r="DE134" s="105" t="str">
        <f>IF(OR($B134=0,$B134=""),"",IF(AND($E$3="Nursery"),'Marks Entry Nursery'!AV133,IF(AND($E$3="LKG"),'Marks Entry LKG'!AV133,IF(AND($E$3="UKG"),'Marks Entry UKG'!AV133,""))))</f>
        <v/>
      </c>
      <c r="DF134" s="105" t="str">
        <f>IF(OR($B134=0,$B134=""),"",IF(AND($E$3="Nursery"),'Marks Entry Nursery'!AW133,IF(AND($E$3="LKG"),'Marks Entry LKG'!AW133,IF(AND($E$3="UKG"),'Marks Entry UKG'!AW133,""))))</f>
        <v/>
      </c>
      <c r="DG134" s="356" t="str">
        <f t="shared" si="121"/>
        <v/>
      </c>
      <c r="DH134" s="93" t="str">
        <f t="shared" si="122"/>
        <v/>
      </c>
      <c r="DI134" s="63" t="str">
        <f t="shared" si="123"/>
        <v/>
      </c>
      <c r="DJ134" s="358" t="str">
        <f t="shared" si="124"/>
        <v/>
      </c>
      <c r="DK134" s="67" t="str">
        <f t="shared" si="125"/>
        <v/>
      </c>
      <c r="DL134" s="68" t="str">
        <f t="shared" si="126"/>
        <v/>
      </c>
      <c r="DM134" s="386" t="str">
        <f>IFERROR(IF(B134="NSO","NSO",IF(OR(D134="",G134="",F134="",B134="",DI134=0),"",IF('Master sheet'!$D$14="Hindi","कक्षोंन्नति","Promoted"))),"")</f>
        <v/>
      </c>
      <c r="DN134" s="42" t="str">
        <f>IF(OR(B134=0,B134=""),"",IF(AND($E$3="Nursery"),'Marks Entry Nursery'!AX133,IF(AND($E$3="LKG"),'Marks Entry LKG'!AX133,IF(AND($E$3="UKG"),'Marks Entry UKG'!AX133,""))))</f>
        <v/>
      </c>
      <c r="DO134" s="42" t="str">
        <f>IF(OR(B134=0,B134=""),"",IF(AND($E$3="Nursery"),'Marks Entry Nursery'!AY133,IF(AND($E$3="LKG"),'Marks Entry LKG'!AY133,IF(AND($E$3="UKG"),'Marks Entry UKG'!AY133,""))))</f>
        <v/>
      </c>
      <c r="DP134" s="213" t="str">
        <f t="shared" si="127"/>
        <v/>
      </c>
      <c r="DQ134" s="43"/>
      <c r="DX134" s="44">
        <f>IF(AND($E$3="Nursery"),'Marks Entry Nursery'!I133,IF(AND($E$3="LKG"),'Marks Entry LKG'!I133,IF(AND($E$3="UKG"),'Marks Entry UKG'!I133,"")))</f>
        <v>0</v>
      </c>
    </row>
    <row r="135" spans="1:128" ht="18.95" customHeight="1">
      <c r="A135" s="56">
        <v>128</v>
      </c>
      <c r="B135" s="260" t="str">
        <f>IF(OR(DX135=0,DX135=""),"",IF(AND($E$3="Nursery"),'Marks Entry Nursery'!I134,IF(AND($E$3="LKG"),'Marks Entry LKG'!I134,IF(AND($E$3="UKG"),'Marks Entry UKG'!I134,""))))</f>
        <v/>
      </c>
      <c r="C135" s="57" t="str">
        <f>IF(OR($B135=0,$B135=""),"",IF(AND($E$3="Nursery"),'Marks Entry Nursery'!B134,IF(AND($E$3="LKG"),'Marks Entry LKG'!B134,IF(AND($E$3="UKG"),'Marks Entry UKG'!B134,""))))</f>
        <v/>
      </c>
      <c r="D135" s="57" t="str">
        <f>IF(OR($B135=0,$B135=""),"",IF(AND($E$3="Nursery"),'Marks Entry Nursery'!C134,IF(AND($E$3="LKG"),'Marks Entry LKG'!C134,IF(AND($E$3="UKG"),'Marks Entry UKG'!C134,""))))</f>
        <v/>
      </c>
      <c r="E135" s="401" t="str">
        <f>IF(OR(B135=0,B135=""),"",IF(AND($E$3="Nursery"),'Marks Entry Nursery'!E134,IF(AND($E$3="LKG"),'Marks Entry LKG'!E134,IF(AND($E$3="UKG"),'Marks Entry UKG'!E134,""))))</f>
        <v/>
      </c>
      <c r="F135" s="259" t="str">
        <f>IF(OR(B135=0,B135=""),"",IF(AND($E$3="Nursery"),'Marks Entry Nursery'!D134,IF(AND($E$3="LKG"),'Marks Entry LKG'!D134,IF(AND($E$3="UKG"),'Marks Entry UKG'!D134,""))))</f>
        <v/>
      </c>
      <c r="G135" s="406" t="str">
        <f>IF(OR($B135=0,$B135=""),"",IF(AND($E$3="Nursery"),'Marks Entry Nursery'!F134,IF(AND($E$3="LKG"),'Marks Entry LKG'!F134,IF(AND($E$3="UKG"),'Marks Entry UKG'!F134,""))))</f>
        <v/>
      </c>
      <c r="H135" s="406" t="str">
        <f>IF(OR($B135=0,$B135=""),"",IF(AND($E$3="Nursery"),'Marks Entry Nursery'!G134,IF(AND($E$3="LKG"),'Marks Entry LKG'!G134,IF(AND($E$3="UKG"),'Marks Entry UKG'!G134,""))))</f>
        <v/>
      </c>
      <c r="I135" s="406" t="str">
        <f>IF(OR($B135=0,$B135=""),"",IF(AND($E$3="Nursery"),'Marks Entry Nursery'!H134,IF(AND($E$3="LKG"),'Marks Entry LKG'!H134,IF(AND($E$3="UKG"),'Marks Entry UKG'!H134,""))))</f>
        <v/>
      </c>
      <c r="J135" s="228" t="str">
        <f>IF(OR($B135=0,$B135=""),"",IF(AND($E$3="Nursery"),'Marks Entry Nursery'!J134,IF(AND($E$3="LKG"),'Marks Entry LKG'!J134,IF(AND($E$3="UKG"),'Marks Entry UKG'!J134,""))))</f>
        <v/>
      </c>
      <c r="K135" s="228" t="str">
        <f>IF(OR($B135=0,$B135=""),"",IF(AND($E$3="Nursery"),'Marks Entry Nursery'!K134,IF(AND($E$3="LKG"),'Marks Entry LKG'!K134,IF(AND($E$3="UKG"),'Marks Entry UKG'!K134,""))))</f>
        <v/>
      </c>
      <c r="L135" s="105"/>
      <c r="M135" s="105"/>
      <c r="N135" s="105"/>
      <c r="O135" s="51"/>
      <c r="P135" s="105" t="str">
        <f>IF(OR($B135=0,$B135=""),"",IF(AND($E$3="Nursery"),'Marks Entry Nursery'!O134,IF(AND($E$3="LKG"),'Marks Entry LKG'!O134,IF(AND($E$3="UKG"),'Marks Entry UKG'!O134,""))))</f>
        <v/>
      </c>
      <c r="Q135" s="105" t="str">
        <f>IF(OR($B135=0,$B135=""),"",IF(AND($E$3="Nursery"),'Marks Entry Nursery'!P134,IF(AND($E$3="LKG"),'Marks Entry LKG'!P134,IF(AND($E$3="UKG"),'Marks Entry UKG'!P134,""))))</f>
        <v/>
      </c>
      <c r="R135" s="54" t="str">
        <f t="shared" si="64"/>
        <v/>
      </c>
      <c r="S135" s="51">
        <f t="shared" si="65"/>
        <v>0</v>
      </c>
      <c r="T135" s="105" t="str">
        <f>IF(OR($B135=0,$B135=""),"",IF(AND($E$3="Nursery"),'Marks Entry Nursery'!Q134,IF(AND($E$3="LKG"),'Marks Entry LKG'!Q134,IF(AND($E$3="UKG"),'Marks Entry UKG'!Q134,""))))</f>
        <v/>
      </c>
      <c r="U135" s="105" t="str">
        <f>IF(OR($B135=0,$B135=""),"",IF(AND($E$3="Nursery"),'Marks Entry Nursery'!R134,IF(AND($E$3="LKG"),'Marks Entry LKG'!R134,IF(AND($E$3="UKG"),'Marks Entry UKG'!R134,""))))</f>
        <v/>
      </c>
      <c r="V135" s="55" t="str">
        <f t="shared" si="66"/>
        <v/>
      </c>
      <c r="W135" s="51" t="str">
        <f t="shared" si="67"/>
        <v/>
      </c>
      <c r="X135" s="89">
        <f t="shared" si="68"/>
        <v>0</v>
      </c>
      <c r="Y135" s="89" t="str">
        <f t="shared" si="69"/>
        <v/>
      </c>
      <c r="Z135" s="89" t="str">
        <f t="shared" si="70"/>
        <v/>
      </c>
      <c r="AA135" s="89" t="str">
        <f t="shared" si="71"/>
        <v/>
      </c>
      <c r="AB135" s="89" t="str">
        <f t="shared" si="72"/>
        <v/>
      </c>
      <c r="AC135" s="93" t="str">
        <f t="shared" si="73"/>
        <v/>
      </c>
      <c r="AD135" s="105"/>
      <c r="AE135" s="105"/>
      <c r="AF135" s="105"/>
      <c r="AG135" s="51"/>
      <c r="AH135" s="105" t="str">
        <f>IF(OR($B135=0,$B135=""),"",IF(AND($E$3="Nursery"),'Marks Entry Nursery'!V134,IF(AND($E$3="LKG"),'Marks Entry LKG'!V134,IF(AND($E$3="UKG"),'Marks Entry UKG'!V134,""))))</f>
        <v/>
      </c>
      <c r="AI135" s="105" t="str">
        <f>IF(OR($B135=0,$B135=""),"",IF(AND($E$3="Nursery"),'Marks Entry Nursery'!W134,IF(AND($E$3="LKG"),'Marks Entry LKG'!W134,IF(AND($E$3="UKG"),'Marks Entry UKG'!W134,""))))</f>
        <v/>
      </c>
      <c r="AJ135" s="54" t="str">
        <f t="shared" si="74"/>
        <v/>
      </c>
      <c r="AK135" s="51">
        <f t="shared" si="75"/>
        <v>0</v>
      </c>
      <c r="AL135" s="105" t="str">
        <f>IF(OR($B135=0,$B135=""),"",IF(AND($E$3="Nursery"),'Marks Entry Nursery'!X134,IF(AND($E$3="LKG"),'Marks Entry LKG'!X134,IF(AND($E$3="UKG"),'Marks Entry UKG'!X134,""))))</f>
        <v/>
      </c>
      <c r="AM135" s="105" t="str">
        <f>IF(OR($B135=0,$B135=""),"",IF(AND($E$3="Nursery"),'Marks Entry Nursery'!Y134,IF(AND($E$3="LKG"),'Marks Entry LKG'!Y134,IF(AND($E$3="UKG"),'Marks Entry UKG'!Y134,""))))</f>
        <v/>
      </c>
      <c r="AN135" s="55" t="str">
        <f t="shared" si="76"/>
        <v/>
      </c>
      <c r="AO135" s="51" t="str">
        <f t="shared" si="77"/>
        <v/>
      </c>
      <c r="AP135" s="89">
        <f t="shared" si="78"/>
        <v>0</v>
      </c>
      <c r="AQ135" s="89" t="str">
        <f t="shared" si="79"/>
        <v/>
      </c>
      <c r="AR135" s="89" t="str">
        <f t="shared" si="80"/>
        <v/>
      </c>
      <c r="AS135" s="89" t="str">
        <f t="shared" si="81"/>
        <v/>
      </c>
      <c r="AT135" s="89" t="str">
        <f t="shared" si="82"/>
        <v/>
      </c>
      <c r="AU135" s="93" t="str">
        <f t="shared" si="83"/>
        <v/>
      </c>
      <c r="AV135" s="105"/>
      <c r="AW135" s="105"/>
      <c r="AX135" s="105"/>
      <c r="AY135" s="51"/>
      <c r="AZ135" s="105" t="str">
        <f>IF(OR($B135=0,$B135=""),"",IF(AND($E$3="Nursery"),'Marks Entry Nursery'!AC134,IF(AND($E$3="LKG"),'Marks Entry LKG'!AC134,IF(AND($E$3="UKG"),'Marks Entry UKG'!AC134,""))))</f>
        <v/>
      </c>
      <c r="BA135" s="105" t="str">
        <f>IF(OR($B135=0,$B135=""),"",IF(AND($E$3="Nursery"),'Marks Entry Nursery'!AD134,IF(AND($E$3="LKG"),'Marks Entry LKG'!AD134,IF(AND($E$3="UKG"),'Marks Entry UKG'!AD134,""))))</f>
        <v/>
      </c>
      <c r="BB135" s="54" t="str">
        <f t="shared" si="84"/>
        <v/>
      </c>
      <c r="BC135" s="51">
        <f t="shared" si="85"/>
        <v>0</v>
      </c>
      <c r="BD135" s="105" t="str">
        <f>IF(OR($B135=0,$B135=""),"",IF(AND($E$3="Nursery"),'Marks Entry Nursery'!AE134,IF(AND($E$3="LKG"),'Marks Entry LKG'!AE134,IF(AND($E$3="UKG"),'Marks Entry UKG'!AE134,""))))</f>
        <v/>
      </c>
      <c r="BE135" s="105" t="str">
        <f>IF(OR($B135=0,$B135=""),"",IF(AND($E$3="Nursery"),'Marks Entry Nursery'!AF134,IF(AND($E$3="LKG"),'Marks Entry LKG'!AF134,IF(AND($E$3="UKG"),'Marks Entry UKG'!AF134,""))))</f>
        <v/>
      </c>
      <c r="BF135" s="55" t="str">
        <f t="shared" si="86"/>
        <v/>
      </c>
      <c r="BG135" s="51" t="str">
        <f t="shared" si="87"/>
        <v/>
      </c>
      <c r="BH135" s="89">
        <f t="shared" si="88"/>
        <v>0</v>
      </c>
      <c r="BI135" s="89" t="str">
        <f t="shared" si="89"/>
        <v/>
      </c>
      <c r="BJ135" s="89" t="str">
        <f t="shared" si="90"/>
        <v/>
      </c>
      <c r="BK135" s="89" t="str">
        <f t="shared" si="91"/>
        <v/>
      </c>
      <c r="BL135" s="89" t="str">
        <f t="shared" si="92"/>
        <v/>
      </c>
      <c r="BM135" s="93" t="str">
        <f t="shared" si="93"/>
        <v/>
      </c>
      <c r="BN135" s="105"/>
      <c r="BO135" s="105"/>
      <c r="BP135" s="105"/>
      <c r="BQ135" s="51"/>
      <c r="BR135" s="105" t="str">
        <f>IF(OR($B135=0,$B135=""),"",IF(AND($E$3="Nursery"),'Marks Entry Nursery'!AJ134,IF(AND($E$3="LKG"),'Marks Entry LKG'!AJ134,IF(AND($E$3="UKG"),'Marks Entry UKG'!AJ134,""))))</f>
        <v/>
      </c>
      <c r="BS135" s="105" t="str">
        <f>IF(OR($B135=0,$B135=""),"",IF(AND($E$3="Nursery"),'Marks Entry Nursery'!AK134,IF(AND($E$3="LKG"),'Marks Entry LKG'!AK134,IF(AND($E$3="UKG"),'Marks Entry UKG'!AK134,""))))</f>
        <v/>
      </c>
      <c r="BT135" s="54" t="str">
        <f t="shared" si="94"/>
        <v/>
      </c>
      <c r="BU135" s="51">
        <f t="shared" si="95"/>
        <v>0</v>
      </c>
      <c r="BV135" s="105" t="str">
        <f>IF(OR($B135=0,$B135=""),"",IF(AND($E$3="Nursery"),'Marks Entry Nursery'!AL134,IF(AND($E$3="LKG"),'Marks Entry LKG'!AL134,IF(AND($E$3="UKG"),'Marks Entry UKG'!AL134,""))))</f>
        <v/>
      </c>
      <c r="BW135" s="105" t="str">
        <f>IF(OR($B135=0,$B135=""),"",IF(AND($E$3="Nursery"),'Marks Entry Nursery'!AM134,IF(AND($E$3="LKG"),'Marks Entry LKG'!AM134,IF(AND($E$3="UKG"),'Marks Entry UKG'!AM134,""))))</f>
        <v/>
      </c>
      <c r="BX135" s="55" t="str">
        <f t="shared" si="96"/>
        <v/>
      </c>
      <c r="BY135" s="51" t="str">
        <f t="shared" si="97"/>
        <v/>
      </c>
      <c r="BZ135" s="89">
        <f t="shared" si="98"/>
        <v>0</v>
      </c>
      <c r="CA135" s="89" t="str">
        <f t="shared" si="99"/>
        <v/>
      </c>
      <c r="CB135" s="89" t="str">
        <f t="shared" si="100"/>
        <v/>
      </c>
      <c r="CC135" s="89" t="str">
        <f t="shared" si="101"/>
        <v/>
      </c>
      <c r="CD135" s="89" t="str">
        <f t="shared" si="102"/>
        <v/>
      </c>
      <c r="CE135" s="93" t="str">
        <f t="shared" si="103"/>
        <v/>
      </c>
      <c r="CF135" s="105" t="str">
        <f>IF(OR($B135=0,$B135=""),"",IF(AND($E$3="Nursery"),'Marks Entry Nursery'!AN134,IF(AND($E$3="LKG"),'Marks Entry LKG'!AN134,IF(AND($E$3="UKG"),'Marks Entry UKG'!AN134,""))))</f>
        <v/>
      </c>
      <c r="CG135" s="105" t="str">
        <f>IF(OR($B135=0,$B135=""),"",IF(AND($E$3="Nursery"),'Marks Entry Nursery'!AO134,IF(AND($E$3="LKG"),'Marks Entry LKG'!AO134,IF(AND($E$3="UKG"),'Marks Entry UKG'!AO134,""))))</f>
        <v/>
      </c>
      <c r="CH135" s="106" t="str">
        <f t="shared" si="104"/>
        <v/>
      </c>
      <c r="CI135" s="107">
        <f t="shared" si="105"/>
        <v>0</v>
      </c>
      <c r="CJ135" s="107" t="str">
        <f t="shared" si="106"/>
        <v/>
      </c>
      <c r="CK135" s="107" t="str">
        <f t="shared" si="107"/>
        <v/>
      </c>
      <c r="CL135" s="92" t="str">
        <f t="shared" si="108"/>
        <v/>
      </c>
      <c r="CM135" s="105" t="str">
        <f>IF(OR($B135=0,$B135=""),"",IF(AND($E$3="Nursery"),'Marks Entry Nursery'!AP134,IF(AND($E$3="LKG"),'Marks Entry LKG'!AP134,IF(AND($E$3="UKG"),'Marks Entry UKG'!AP134,""))))</f>
        <v/>
      </c>
      <c r="CN135" s="105" t="str">
        <f>IF(OR($B135=0,$B135=""),"",IF(AND($E$3="Nursery"),'Marks Entry Nursery'!AQ134,IF(AND($E$3="LKG"),'Marks Entry LKG'!AQ134,IF(AND($E$3="UKG"),'Marks Entry UKG'!AQ134,""))))</f>
        <v/>
      </c>
      <c r="CO135" s="106" t="str">
        <f t="shared" si="109"/>
        <v/>
      </c>
      <c r="CP135" s="107">
        <f t="shared" si="110"/>
        <v>0</v>
      </c>
      <c r="CQ135" s="107" t="str">
        <f t="shared" si="111"/>
        <v/>
      </c>
      <c r="CR135" s="107" t="str">
        <f t="shared" si="112"/>
        <v/>
      </c>
      <c r="CS135" s="92" t="str">
        <f t="shared" si="113"/>
        <v/>
      </c>
      <c r="CT135" s="105" t="str">
        <f>IF(OR($B135=0,$B135=""),"",IF(AND($E$3="Nursery"),'Marks Entry Nursery'!AR134,IF(AND($E$3="LKG"),'Marks Entry LKG'!AR134,IF(AND($E$3="UKG"),'Marks Entry UKG'!AR134,""))))</f>
        <v/>
      </c>
      <c r="CU135" s="105" t="str">
        <f>IF(OR($B135=0,$B135=""),"",IF(AND($E$3="Nursery"),'Marks Entry Nursery'!AS134,IF(AND($E$3="LKG"),'Marks Entry LKG'!AS134,IF(AND($E$3="UKG"),'Marks Entry UKG'!AS134,""))))</f>
        <v/>
      </c>
      <c r="CV135" s="106" t="str">
        <f t="shared" si="114"/>
        <v/>
      </c>
      <c r="CW135" s="107">
        <f t="shared" si="115"/>
        <v>0</v>
      </c>
      <c r="CX135" s="107" t="str">
        <f t="shared" si="116"/>
        <v/>
      </c>
      <c r="CY135" s="107" t="str">
        <f t="shared" si="117"/>
        <v/>
      </c>
      <c r="CZ135" s="92" t="str">
        <f t="shared" si="118"/>
        <v/>
      </c>
      <c r="DA135" s="105" t="str">
        <f>IF(OR($B135=0,$B135=""),"",IF(AND($E$3="Nursery"),'Marks Entry Nursery'!AT134,IF(AND($E$3="LKG"),'Marks Entry LKG'!AT134,IF(AND($E$3="UKG"),'Marks Entry UKG'!AT134,""))))</f>
        <v/>
      </c>
      <c r="DB135" s="105" t="str">
        <f>IF(OR($B135=0,$B135=""),"",IF(AND($E$3="Nursery"),'Marks Entry Nursery'!AU134,IF(AND($E$3="LKG"),'Marks Entry LKG'!AU134,IF(AND($E$3="UKG"),'Marks Entry UKG'!AU134,""))))</f>
        <v/>
      </c>
      <c r="DC135" s="356" t="str">
        <f t="shared" si="119"/>
        <v/>
      </c>
      <c r="DD135" s="93" t="str">
        <f t="shared" si="120"/>
        <v/>
      </c>
      <c r="DE135" s="105" t="str">
        <f>IF(OR($B135=0,$B135=""),"",IF(AND($E$3="Nursery"),'Marks Entry Nursery'!AV134,IF(AND($E$3="LKG"),'Marks Entry LKG'!AV134,IF(AND($E$3="UKG"),'Marks Entry UKG'!AV134,""))))</f>
        <v/>
      </c>
      <c r="DF135" s="105" t="str">
        <f>IF(OR($B135=0,$B135=""),"",IF(AND($E$3="Nursery"),'Marks Entry Nursery'!AW134,IF(AND($E$3="LKG"),'Marks Entry LKG'!AW134,IF(AND($E$3="UKG"),'Marks Entry UKG'!AW134,""))))</f>
        <v/>
      </c>
      <c r="DG135" s="356" t="str">
        <f t="shared" si="121"/>
        <v/>
      </c>
      <c r="DH135" s="93" t="str">
        <f t="shared" si="122"/>
        <v/>
      </c>
      <c r="DI135" s="63" t="str">
        <f t="shared" si="123"/>
        <v/>
      </c>
      <c r="DJ135" s="358" t="str">
        <f t="shared" si="124"/>
        <v/>
      </c>
      <c r="DK135" s="67" t="str">
        <f t="shared" si="125"/>
        <v/>
      </c>
      <c r="DL135" s="68" t="str">
        <f t="shared" si="126"/>
        <v/>
      </c>
      <c r="DM135" s="386" t="str">
        <f>IFERROR(IF(B135="NSO","NSO",IF(OR(D135="",G135="",F135="",B135="",DI135=0),"",IF('Master sheet'!$D$14="Hindi","कक्षोंन्नति","Promoted"))),"")</f>
        <v/>
      </c>
      <c r="DN135" s="42" t="str">
        <f>IF(OR(B135=0,B135=""),"",IF(AND($E$3="Nursery"),'Marks Entry Nursery'!AX134,IF(AND($E$3="LKG"),'Marks Entry LKG'!AX134,IF(AND($E$3="UKG"),'Marks Entry UKG'!AX134,""))))</f>
        <v/>
      </c>
      <c r="DO135" s="42" t="str">
        <f>IF(OR(B135=0,B135=""),"",IF(AND($E$3="Nursery"),'Marks Entry Nursery'!AY134,IF(AND($E$3="LKG"),'Marks Entry LKG'!AY134,IF(AND($E$3="UKG"),'Marks Entry UKG'!AY134,""))))</f>
        <v/>
      </c>
      <c r="DP135" s="213" t="str">
        <f t="shared" si="127"/>
        <v/>
      </c>
      <c r="DQ135" s="43"/>
      <c r="DX135" s="44">
        <f>IF(AND($E$3="Nursery"),'Marks Entry Nursery'!I134,IF(AND($E$3="LKG"),'Marks Entry LKG'!I134,IF(AND($E$3="UKG"),'Marks Entry UKG'!I134,"")))</f>
        <v>0</v>
      </c>
    </row>
    <row r="136" spans="1:128" ht="18.95" customHeight="1">
      <c r="A136" s="56">
        <v>129</v>
      </c>
      <c r="B136" s="260" t="str">
        <f>IF(OR(DX136=0,DX136=""),"",IF(AND($E$3="Nursery"),'Marks Entry Nursery'!I135,IF(AND($E$3="LKG"),'Marks Entry LKG'!I135,IF(AND($E$3="UKG"),'Marks Entry UKG'!I135,""))))</f>
        <v/>
      </c>
      <c r="C136" s="57" t="str">
        <f>IF(OR($B136=0,$B136=""),"",IF(AND($E$3="Nursery"),'Marks Entry Nursery'!B135,IF(AND($E$3="LKG"),'Marks Entry LKG'!B135,IF(AND($E$3="UKG"),'Marks Entry UKG'!B135,""))))</f>
        <v/>
      </c>
      <c r="D136" s="57" t="str">
        <f>IF(OR($B136=0,$B136=""),"",IF(AND($E$3="Nursery"),'Marks Entry Nursery'!C135,IF(AND($E$3="LKG"),'Marks Entry LKG'!C135,IF(AND($E$3="UKG"),'Marks Entry UKG'!C135,""))))</f>
        <v/>
      </c>
      <c r="E136" s="401" t="str">
        <f>IF(OR(B136=0,B136=""),"",IF(AND($E$3="Nursery"),'Marks Entry Nursery'!E135,IF(AND($E$3="LKG"),'Marks Entry LKG'!E135,IF(AND($E$3="UKG"),'Marks Entry UKG'!E135,""))))</f>
        <v/>
      </c>
      <c r="F136" s="259" t="str">
        <f>IF(OR(B136=0,B136=""),"",IF(AND($E$3="Nursery"),'Marks Entry Nursery'!D135,IF(AND($E$3="LKG"),'Marks Entry LKG'!D135,IF(AND($E$3="UKG"),'Marks Entry UKG'!D135,""))))</f>
        <v/>
      </c>
      <c r="G136" s="406" t="str">
        <f>IF(OR($B136=0,$B136=""),"",IF(AND($E$3="Nursery"),'Marks Entry Nursery'!F135,IF(AND($E$3="LKG"),'Marks Entry LKG'!F135,IF(AND($E$3="UKG"),'Marks Entry UKG'!F135,""))))</f>
        <v/>
      </c>
      <c r="H136" s="406" t="str">
        <f>IF(OR($B136=0,$B136=""),"",IF(AND($E$3="Nursery"),'Marks Entry Nursery'!G135,IF(AND($E$3="LKG"),'Marks Entry LKG'!G135,IF(AND($E$3="UKG"),'Marks Entry UKG'!G135,""))))</f>
        <v/>
      </c>
      <c r="I136" s="406" t="str">
        <f>IF(OR($B136=0,$B136=""),"",IF(AND($E$3="Nursery"),'Marks Entry Nursery'!H135,IF(AND($E$3="LKG"),'Marks Entry LKG'!H135,IF(AND($E$3="UKG"),'Marks Entry UKG'!H135,""))))</f>
        <v/>
      </c>
      <c r="J136" s="228" t="str">
        <f>IF(OR($B136=0,$B136=""),"",IF(AND($E$3="Nursery"),'Marks Entry Nursery'!J135,IF(AND($E$3="LKG"),'Marks Entry LKG'!J135,IF(AND($E$3="UKG"),'Marks Entry UKG'!J135,""))))</f>
        <v/>
      </c>
      <c r="K136" s="228" t="str">
        <f>IF(OR($B136=0,$B136=""),"",IF(AND($E$3="Nursery"),'Marks Entry Nursery'!K135,IF(AND($E$3="LKG"),'Marks Entry LKG'!K135,IF(AND($E$3="UKG"),'Marks Entry UKG'!K135,""))))</f>
        <v/>
      </c>
      <c r="L136" s="105"/>
      <c r="M136" s="105"/>
      <c r="N136" s="105"/>
      <c r="O136" s="51"/>
      <c r="P136" s="105" t="str">
        <f>IF(OR($B136=0,$B136=""),"",IF(AND($E$3="Nursery"),'Marks Entry Nursery'!O135,IF(AND($E$3="LKG"),'Marks Entry LKG'!O135,IF(AND($E$3="UKG"),'Marks Entry UKG'!O135,""))))</f>
        <v/>
      </c>
      <c r="Q136" s="105" t="str">
        <f>IF(OR($B136=0,$B136=""),"",IF(AND($E$3="Nursery"),'Marks Entry Nursery'!P135,IF(AND($E$3="LKG"),'Marks Entry LKG'!P135,IF(AND($E$3="UKG"),'Marks Entry UKG'!P135,""))))</f>
        <v/>
      </c>
      <c r="R136" s="54" t="str">
        <f t="shared" si="64"/>
        <v/>
      </c>
      <c r="S136" s="51">
        <f t="shared" si="65"/>
        <v>0</v>
      </c>
      <c r="T136" s="105" t="str">
        <f>IF(OR($B136=0,$B136=""),"",IF(AND($E$3="Nursery"),'Marks Entry Nursery'!Q135,IF(AND($E$3="LKG"),'Marks Entry LKG'!Q135,IF(AND($E$3="UKG"),'Marks Entry UKG'!Q135,""))))</f>
        <v/>
      </c>
      <c r="U136" s="105" t="str">
        <f>IF(OR($B136=0,$B136=""),"",IF(AND($E$3="Nursery"),'Marks Entry Nursery'!R135,IF(AND($E$3="LKG"),'Marks Entry LKG'!R135,IF(AND($E$3="UKG"),'Marks Entry UKG'!R135,""))))</f>
        <v/>
      </c>
      <c r="V136" s="55" t="str">
        <f t="shared" si="66"/>
        <v/>
      </c>
      <c r="W136" s="51" t="str">
        <f t="shared" si="67"/>
        <v/>
      </c>
      <c r="X136" s="89">
        <f t="shared" si="68"/>
        <v>0</v>
      </c>
      <c r="Y136" s="89" t="str">
        <f t="shared" si="69"/>
        <v/>
      </c>
      <c r="Z136" s="89" t="str">
        <f t="shared" si="70"/>
        <v/>
      </c>
      <c r="AA136" s="89" t="str">
        <f t="shared" si="71"/>
        <v/>
      </c>
      <c r="AB136" s="89" t="str">
        <f t="shared" si="72"/>
        <v/>
      </c>
      <c r="AC136" s="93" t="str">
        <f t="shared" si="73"/>
        <v/>
      </c>
      <c r="AD136" s="105"/>
      <c r="AE136" s="105"/>
      <c r="AF136" s="105"/>
      <c r="AG136" s="51"/>
      <c r="AH136" s="105" t="str">
        <f>IF(OR($B136=0,$B136=""),"",IF(AND($E$3="Nursery"),'Marks Entry Nursery'!V135,IF(AND($E$3="LKG"),'Marks Entry LKG'!V135,IF(AND($E$3="UKG"),'Marks Entry UKG'!V135,""))))</f>
        <v/>
      </c>
      <c r="AI136" s="105" t="str">
        <f>IF(OR($B136=0,$B136=""),"",IF(AND($E$3="Nursery"),'Marks Entry Nursery'!W135,IF(AND($E$3="LKG"),'Marks Entry LKG'!W135,IF(AND($E$3="UKG"),'Marks Entry UKG'!W135,""))))</f>
        <v/>
      </c>
      <c r="AJ136" s="54" t="str">
        <f t="shared" si="74"/>
        <v/>
      </c>
      <c r="AK136" s="51">
        <f t="shared" si="75"/>
        <v>0</v>
      </c>
      <c r="AL136" s="105" t="str">
        <f>IF(OR($B136=0,$B136=""),"",IF(AND($E$3="Nursery"),'Marks Entry Nursery'!X135,IF(AND($E$3="LKG"),'Marks Entry LKG'!X135,IF(AND($E$3="UKG"),'Marks Entry UKG'!X135,""))))</f>
        <v/>
      </c>
      <c r="AM136" s="105" t="str">
        <f>IF(OR($B136=0,$B136=""),"",IF(AND($E$3="Nursery"),'Marks Entry Nursery'!Y135,IF(AND($E$3="LKG"),'Marks Entry LKG'!Y135,IF(AND($E$3="UKG"),'Marks Entry UKG'!Y135,""))))</f>
        <v/>
      </c>
      <c r="AN136" s="55" t="str">
        <f t="shared" si="76"/>
        <v/>
      </c>
      <c r="AO136" s="51" t="str">
        <f t="shared" si="77"/>
        <v/>
      </c>
      <c r="AP136" s="89">
        <f t="shared" si="78"/>
        <v>0</v>
      </c>
      <c r="AQ136" s="89" t="str">
        <f t="shared" si="79"/>
        <v/>
      </c>
      <c r="AR136" s="89" t="str">
        <f t="shared" si="80"/>
        <v/>
      </c>
      <c r="AS136" s="89" t="str">
        <f t="shared" si="81"/>
        <v/>
      </c>
      <c r="AT136" s="89" t="str">
        <f t="shared" si="82"/>
        <v/>
      </c>
      <c r="AU136" s="93" t="str">
        <f t="shared" si="83"/>
        <v/>
      </c>
      <c r="AV136" s="105"/>
      <c r="AW136" s="105"/>
      <c r="AX136" s="105"/>
      <c r="AY136" s="51"/>
      <c r="AZ136" s="105" t="str">
        <f>IF(OR($B136=0,$B136=""),"",IF(AND($E$3="Nursery"),'Marks Entry Nursery'!AC135,IF(AND($E$3="LKG"),'Marks Entry LKG'!AC135,IF(AND($E$3="UKG"),'Marks Entry UKG'!AC135,""))))</f>
        <v/>
      </c>
      <c r="BA136" s="105" t="str">
        <f>IF(OR($B136=0,$B136=""),"",IF(AND($E$3="Nursery"),'Marks Entry Nursery'!AD135,IF(AND($E$3="LKG"),'Marks Entry LKG'!AD135,IF(AND($E$3="UKG"),'Marks Entry UKG'!AD135,""))))</f>
        <v/>
      </c>
      <c r="BB136" s="54" t="str">
        <f t="shared" si="84"/>
        <v/>
      </c>
      <c r="BC136" s="51">
        <f t="shared" si="85"/>
        <v>0</v>
      </c>
      <c r="BD136" s="105" t="str">
        <f>IF(OR($B136=0,$B136=""),"",IF(AND($E$3="Nursery"),'Marks Entry Nursery'!AE135,IF(AND($E$3="LKG"),'Marks Entry LKG'!AE135,IF(AND($E$3="UKG"),'Marks Entry UKG'!AE135,""))))</f>
        <v/>
      </c>
      <c r="BE136" s="105" t="str">
        <f>IF(OR($B136=0,$B136=""),"",IF(AND($E$3="Nursery"),'Marks Entry Nursery'!AF135,IF(AND($E$3="LKG"),'Marks Entry LKG'!AF135,IF(AND($E$3="UKG"),'Marks Entry UKG'!AF135,""))))</f>
        <v/>
      </c>
      <c r="BF136" s="55" t="str">
        <f t="shared" si="86"/>
        <v/>
      </c>
      <c r="BG136" s="51" t="str">
        <f t="shared" si="87"/>
        <v/>
      </c>
      <c r="BH136" s="89">
        <f t="shared" si="88"/>
        <v>0</v>
      </c>
      <c r="BI136" s="89" t="str">
        <f t="shared" si="89"/>
        <v/>
      </c>
      <c r="BJ136" s="89" t="str">
        <f t="shared" si="90"/>
        <v/>
      </c>
      <c r="BK136" s="89" t="str">
        <f t="shared" si="91"/>
        <v/>
      </c>
      <c r="BL136" s="89" t="str">
        <f t="shared" si="92"/>
        <v/>
      </c>
      <c r="BM136" s="93" t="str">
        <f t="shared" si="93"/>
        <v/>
      </c>
      <c r="BN136" s="105"/>
      <c r="BO136" s="105"/>
      <c r="BP136" s="105"/>
      <c r="BQ136" s="51"/>
      <c r="BR136" s="105" t="str">
        <f>IF(OR($B136=0,$B136=""),"",IF(AND($E$3="Nursery"),'Marks Entry Nursery'!AJ135,IF(AND($E$3="LKG"),'Marks Entry LKG'!AJ135,IF(AND($E$3="UKG"),'Marks Entry UKG'!AJ135,""))))</f>
        <v/>
      </c>
      <c r="BS136" s="105" t="str">
        <f>IF(OR($B136=0,$B136=""),"",IF(AND($E$3="Nursery"),'Marks Entry Nursery'!AK135,IF(AND($E$3="LKG"),'Marks Entry LKG'!AK135,IF(AND($E$3="UKG"),'Marks Entry UKG'!AK135,""))))</f>
        <v/>
      </c>
      <c r="BT136" s="54" t="str">
        <f t="shared" si="94"/>
        <v/>
      </c>
      <c r="BU136" s="51">
        <f t="shared" si="95"/>
        <v>0</v>
      </c>
      <c r="BV136" s="105" t="str">
        <f>IF(OR($B136=0,$B136=""),"",IF(AND($E$3="Nursery"),'Marks Entry Nursery'!AL135,IF(AND($E$3="LKG"),'Marks Entry LKG'!AL135,IF(AND($E$3="UKG"),'Marks Entry UKG'!AL135,""))))</f>
        <v/>
      </c>
      <c r="BW136" s="105" t="str">
        <f>IF(OR($B136=0,$B136=""),"",IF(AND($E$3="Nursery"),'Marks Entry Nursery'!AM135,IF(AND($E$3="LKG"),'Marks Entry LKG'!AM135,IF(AND($E$3="UKG"),'Marks Entry UKG'!AM135,""))))</f>
        <v/>
      </c>
      <c r="BX136" s="55" t="str">
        <f t="shared" si="96"/>
        <v/>
      </c>
      <c r="BY136" s="51" t="str">
        <f t="shared" si="97"/>
        <v/>
      </c>
      <c r="BZ136" s="89">
        <f t="shared" si="98"/>
        <v>0</v>
      </c>
      <c r="CA136" s="89" t="str">
        <f t="shared" si="99"/>
        <v/>
      </c>
      <c r="CB136" s="89" t="str">
        <f t="shared" si="100"/>
        <v/>
      </c>
      <c r="CC136" s="89" t="str">
        <f t="shared" si="101"/>
        <v/>
      </c>
      <c r="CD136" s="89" t="str">
        <f t="shared" si="102"/>
        <v/>
      </c>
      <c r="CE136" s="93" t="str">
        <f t="shared" si="103"/>
        <v/>
      </c>
      <c r="CF136" s="105" t="str">
        <f>IF(OR($B136=0,$B136=""),"",IF(AND($E$3="Nursery"),'Marks Entry Nursery'!AN135,IF(AND($E$3="LKG"),'Marks Entry LKG'!AN135,IF(AND($E$3="UKG"),'Marks Entry UKG'!AN135,""))))</f>
        <v/>
      </c>
      <c r="CG136" s="105" t="str">
        <f>IF(OR($B136=0,$B136=""),"",IF(AND($E$3="Nursery"),'Marks Entry Nursery'!AO135,IF(AND($E$3="LKG"),'Marks Entry LKG'!AO135,IF(AND($E$3="UKG"),'Marks Entry UKG'!AO135,""))))</f>
        <v/>
      </c>
      <c r="CH136" s="106" t="str">
        <f t="shared" si="104"/>
        <v/>
      </c>
      <c r="CI136" s="107">
        <f t="shared" si="105"/>
        <v>0</v>
      </c>
      <c r="CJ136" s="107" t="str">
        <f t="shared" si="106"/>
        <v/>
      </c>
      <c r="CK136" s="107" t="str">
        <f t="shared" si="107"/>
        <v/>
      </c>
      <c r="CL136" s="92" t="str">
        <f t="shared" si="108"/>
        <v/>
      </c>
      <c r="CM136" s="105" t="str">
        <f>IF(OR($B136=0,$B136=""),"",IF(AND($E$3="Nursery"),'Marks Entry Nursery'!AP135,IF(AND($E$3="LKG"),'Marks Entry LKG'!AP135,IF(AND($E$3="UKG"),'Marks Entry UKG'!AP135,""))))</f>
        <v/>
      </c>
      <c r="CN136" s="105" t="str">
        <f>IF(OR($B136=0,$B136=""),"",IF(AND($E$3="Nursery"),'Marks Entry Nursery'!AQ135,IF(AND($E$3="LKG"),'Marks Entry LKG'!AQ135,IF(AND($E$3="UKG"),'Marks Entry UKG'!AQ135,""))))</f>
        <v/>
      </c>
      <c r="CO136" s="106" t="str">
        <f t="shared" si="109"/>
        <v/>
      </c>
      <c r="CP136" s="107">
        <f t="shared" si="110"/>
        <v>0</v>
      </c>
      <c r="CQ136" s="107" t="str">
        <f t="shared" si="111"/>
        <v/>
      </c>
      <c r="CR136" s="107" t="str">
        <f t="shared" si="112"/>
        <v/>
      </c>
      <c r="CS136" s="92" t="str">
        <f t="shared" si="113"/>
        <v/>
      </c>
      <c r="CT136" s="105" t="str">
        <f>IF(OR($B136=0,$B136=""),"",IF(AND($E$3="Nursery"),'Marks Entry Nursery'!AR135,IF(AND($E$3="LKG"),'Marks Entry LKG'!AR135,IF(AND($E$3="UKG"),'Marks Entry UKG'!AR135,""))))</f>
        <v/>
      </c>
      <c r="CU136" s="105" t="str">
        <f>IF(OR($B136=0,$B136=""),"",IF(AND($E$3="Nursery"),'Marks Entry Nursery'!AS135,IF(AND($E$3="LKG"),'Marks Entry LKG'!AS135,IF(AND($E$3="UKG"),'Marks Entry UKG'!AS135,""))))</f>
        <v/>
      </c>
      <c r="CV136" s="106" t="str">
        <f t="shared" si="114"/>
        <v/>
      </c>
      <c r="CW136" s="107">
        <f t="shared" si="115"/>
        <v>0</v>
      </c>
      <c r="CX136" s="107" t="str">
        <f t="shared" si="116"/>
        <v/>
      </c>
      <c r="CY136" s="107" t="str">
        <f t="shared" si="117"/>
        <v/>
      </c>
      <c r="CZ136" s="92" t="str">
        <f t="shared" si="118"/>
        <v/>
      </c>
      <c r="DA136" s="105" t="str">
        <f>IF(OR($B136=0,$B136=""),"",IF(AND($E$3="Nursery"),'Marks Entry Nursery'!AT135,IF(AND($E$3="LKG"),'Marks Entry LKG'!AT135,IF(AND($E$3="UKG"),'Marks Entry UKG'!AT135,""))))</f>
        <v/>
      </c>
      <c r="DB136" s="105" t="str">
        <f>IF(OR($B136=0,$B136=""),"",IF(AND($E$3="Nursery"),'Marks Entry Nursery'!AU135,IF(AND($E$3="LKG"),'Marks Entry LKG'!AU135,IF(AND($E$3="UKG"),'Marks Entry UKG'!AU135,""))))</f>
        <v/>
      </c>
      <c r="DC136" s="356" t="str">
        <f t="shared" si="119"/>
        <v/>
      </c>
      <c r="DD136" s="93" t="str">
        <f t="shared" si="120"/>
        <v/>
      </c>
      <c r="DE136" s="105" t="str">
        <f>IF(OR($B136=0,$B136=""),"",IF(AND($E$3="Nursery"),'Marks Entry Nursery'!AV135,IF(AND($E$3="LKG"),'Marks Entry LKG'!AV135,IF(AND($E$3="UKG"),'Marks Entry UKG'!AV135,""))))</f>
        <v/>
      </c>
      <c r="DF136" s="105" t="str">
        <f>IF(OR($B136=0,$B136=""),"",IF(AND($E$3="Nursery"),'Marks Entry Nursery'!AW135,IF(AND($E$3="LKG"),'Marks Entry LKG'!AW135,IF(AND($E$3="UKG"),'Marks Entry UKG'!AW135,""))))</f>
        <v/>
      </c>
      <c r="DG136" s="356" t="str">
        <f t="shared" si="121"/>
        <v/>
      </c>
      <c r="DH136" s="93" t="str">
        <f t="shared" si="122"/>
        <v/>
      </c>
      <c r="DI136" s="63" t="str">
        <f t="shared" si="123"/>
        <v/>
      </c>
      <c r="DJ136" s="358" t="str">
        <f t="shared" si="124"/>
        <v/>
      </c>
      <c r="DK136" s="67" t="str">
        <f t="shared" si="125"/>
        <v/>
      </c>
      <c r="DL136" s="68" t="str">
        <f t="shared" si="126"/>
        <v/>
      </c>
      <c r="DM136" s="386" t="str">
        <f>IFERROR(IF(B136="NSO","NSO",IF(OR(D136="",G136="",F136="",B136="",DI136=0),"",IF('Master sheet'!$D$14="Hindi","कक्षोंन्नति","Promoted"))),"")</f>
        <v/>
      </c>
      <c r="DN136" s="42" t="str">
        <f>IF(OR(B136=0,B136=""),"",IF(AND($E$3="Nursery"),'Marks Entry Nursery'!AX135,IF(AND($E$3="LKG"),'Marks Entry LKG'!AX135,IF(AND($E$3="UKG"),'Marks Entry UKG'!AX135,""))))</f>
        <v/>
      </c>
      <c r="DO136" s="42" t="str">
        <f>IF(OR(B136=0,B136=""),"",IF(AND($E$3="Nursery"),'Marks Entry Nursery'!AY135,IF(AND($E$3="LKG"),'Marks Entry LKG'!AY135,IF(AND($E$3="UKG"),'Marks Entry UKG'!AY135,""))))</f>
        <v/>
      </c>
      <c r="DP136" s="213" t="str">
        <f t="shared" si="127"/>
        <v/>
      </c>
      <c r="DQ136" s="43"/>
      <c r="DX136" s="44">
        <f>IF(AND($E$3="Nursery"),'Marks Entry Nursery'!I135,IF(AND($E$3="LKG"),'Marks Entry LKG'!I135,IF(AND($E$3="UKG"),'Marks Entry UKG'!I135,"")))</f>
        <v>0</v>
      </c>
    </row>
    <row r="137" spans="1:128" ht="18.95" customHeight="1">
      <c r="A137" s="56">
        <v>130</v>
      </c>
      <c r="B137" s="260" t="str">
        <f>IF(OR(DX137=0,DX137=""),"",IF(AND($E$3="Nursery"),'Marks Entry Nursery'!I136,IF(AND($E$3="LKG"),'Marks Entry LKG'!I136,IF(AND($E$3="UKG"),'Marks Entry UKG'!I136,""))))</f>
        <v/>
      </c>
      <c r="C137" s="57" t="str">
        <f>IF(OR($B137=0,$B137=""),"",IF(AND($E$3="Nursery"),'Marks Entry Nursery'!B136,IF(AND($E$3="LKG"),'Marks Entry LKG'!B136,IF(AND($E$3="UKG"),'Marks Entry UKG'!B136,""))))</f>
        <v/>
      </c>
      <c r="D137" s="57" t="str">
        <f>IF(OR($B137=0,$B137=""),"",IF(AND($E$3="Nursery"),'Marks Entry Nursery'!C136,IF(AND($E$3="LKG"),'Marks Entry LKG'!C136,IF(AND($E$3="UKG"),'Marks Entry UKG'!C136,""))))</f>
        <v/>
      </c>
      <c r="E137" s="401" t="str">
        <f>IF(OR(B137=0,B137=""),"",IF(AND($E$3="Nursery"),'Marks Entry Nursery'!E136,IF(AND($E$3="LKG"),'Marks Entry LKG'!E136,IF(AND($E$3="UKG"),'Marks Entry UKG'!E136,""))))</f>
        <v/>
      </c>
      <c r="F137" s="259" t="str">
        <f>IF(OR(B137=0,B137=""),"",IF(AND($E$3="Nursery"),'Marks Entry Nursery'!D136,IF(AND($E$3="LKG"),'Marks Entry LKG'!D136,IF(AND($E$3="UKG"),'Marks Entry UKG'!D136,""))))</f>
        <v/>
      </c>
      <c r="G137" s="406" t="str">
        <f>IF(OR($B137=0,$B137=""),"",IF(AND($E$3="Nursery"),'Marks Entry Nursery'!F136,IF(AND($E$3="LKG"),'Marks Entry LKG'!F136,IF(AND($E$3="UKG"),'Marks Entry UKG'!F136,""))))</f>
        <v/>
      </c>
      <c r="H137" s="406" t="str">
        <f>IF(OR($B137=0,$B137=""),"",IF(AND($E$3="Nursery"),'Marks Entry Nursery'!G136,IF(AND($E$3="LKG"),'Marks Entry LKG'!G136,IF(AND($E$3="UKG"),'Marks Entry UKG'!G136,""))))</f>
        <v/>
      </c>
      <c r="I137" s="406" t="str">
        <f>IF(OR($B137=0,$B137=""),"",IF(AND($E$3="Nursery"),'Marks Entry Nursery'!H136,IF(AND($E$3="LKG"),'Marks Entry LKG'!H136,IF(AND($E$3="UKG"),'Marks Entry UKG'!H136,""))))</f>
        <v/>
      </c>
      <c r="J137" s="228" t="str">
        <f>IF(OR($B137=0,$B137=""),"",IF(AND($E$3="Nursery"),'Marks Entry Nursery'!J136,IF(AND($E$3="LKG"),'Marks Entry LKG'!J136,IF(AND($E$3="UKG"),'Marks Entry UKG'!J136,""))))</f>
        <v/>
      </c>
      <c r="K137" s="228" t="str">
        <f>IF(OR($B137=0,$B137=""),"",IF(AND($E$3="Nursery"),'Marks Entry Nursery'!K136,IF(AND($E$3="LKG"),'Marks Entry LKG'!K136,IF(AND($E$3="UKG"),'Marks Entry UKG'!K136,""))))</f>
        <v/>
      </c>
      <c r="L137" s="105"/>
      <c r="M137" s="105"/>
      <c r="N137" s="105"/>
      <c r="O137" s="51"/>
      <c r="P137" s="105" t="str">
        <f>IF(OR($B137=0,$B137=""),"",IF(AND($E$3="Nursery"),'Marks Entry Nursery'!O136,IF(AND($E$3="LKG"),'Marks Entry LKG'!O136,IF(AND($E$3="UKG"),'Marks Entry UKG'!O136,""))))</f>
        <v/>
      </c>
      <c r="Q137" s="105" t="str">
        <f>IF(OR($B137=0,$B137=""),"",IF(AND($E$3="Nursery"),'Marks Entry Nursery'!P136,IF(AND($E$3="LKG"),'Marks Entry LKG'!P136,IF(AND($E$3="UKG"),'Marks Entry UKG'!P136,""))))</f>
        <v/>
      </c>
      <c r="R137" s="54" t="str">
        <f t="shared" ref="R137:R200" si="128">IF(AND(P137="",Q137=""),"",IF(AND(P137="NA",Q137="NA"),"NA",IF(AND(P137="AB",Q137="AB"),"AB",SUM(P137:Q137))))</f>
        <v/>
      </c>
      <c r="S137" s="51">
        <f t="shared" ref="S137:S200" si="129">IF(AND(O137="NA",R137="NA"),"NA",IF(AND(O137="AB",R137="AB"),"AB",SUM(O137,R137)))</f>
        <v>0</v>
      </c>
      <c r="T137" s="105" t="str">
        <f>IF(OR($B137=0,$B137=""),"",IF(AND($E$3="Nursery"),'Marks Entry Nursery'!Q136,IF(AND($E$3="LKG"),'Marks Entry LKG'!Q136,IF(AND($E$3="UKG"),'Marks Entry UKG'!Q136,""))))</f>
        <v/>
      </c>
      <c r="U137" s="105" t="str">
        <f>IF(OR($B137=0,$B137=""),"",IF(AND($E$3="Nursery"),'Marks Entry Nursery'!R136,IF(AND($E$3="LKG"),'Marks Entry LKG'!R136,IF(AND($E$3="UKG"),'Marks Entry UKG'!R136,""))))</f>
        <v/>
      </c>
      <c r="V137" s="55" t="str">
        <f t="shared" ref="V137:V200" si="130">IF(AND(T137="",U137=""),"",IF(AND(T137="AB",U137="AB"),"AB",SUM(T137:U137)))</f>
        <v/>
      </c>
      <c r="W137" s="51" t="str">
        <f t="shared" ref="W137:W200" si="131">IF(V137="","",IF(AND(S137="AB",V137="AB"),"AB",SUM(S137,V137)))</f>
        <v/>
      </c>
      <c r="X137" s="89">
        <f t="shared" ref="X137:X200" si="132">COUNTIF(L137:N137,"NA")*10+(COUNTIF(L137:N137,"ML")*10)+(COUNTIF(P137,"ML")*50)+(COUNTIF(Q137,"ML")*20)+(COUNTIF(T137,"ML")*70)+(COUNTIF(U137,"ML")*30)</f>
        <v>0</v>
      </c>
      <c r="Y137" s="89" t="str">
        <f t="shared" ref="Y137:Y200" si="133">IF(OR(B137="NSO",B137=0,B137=""),"",IF(AND(P137="",T137=""),"",IF(AND(P137="",Q137=""),70-X137,IF(AND(T137="",U137=""),100-X137,200-X137))))</f>
        <v/>
      </c>
      <c r="Z137" s="89" t="str">
        <f t="shared" ref="Z137:Z200" si="134">IF(AND(OR(L137="ab",L137="ml"),OR(M137="ab",M137="ml"),OR(P137="ab",P137="ml")),"AB",IF(AND(OR(L137="ab",L137="ml"),OR(P137="ab",P137="ml"),OR(T137="ab",T137="ml")),"AB",IF(AND(OR(M137="ab",M137="ml"),OR(N137="ab",N137="ml"),OR(P137="ab",P137="ml")),"AB",IF(AND(OR(M137="ab",M137="ml"),OR(N137="ab",N137="ml"),OR(T137="ab",T137="ml")),"AB",""))))</f>
        <v/>
      </c>
      <c r="AA137" s="89" t="str">
        <f t="shared" ref="AA137:AA200" si="135">IF(OR(B137="NSO",B137="",T137=""),"",IF(OR(Z137="AB",T137="ab"),"AB",IF(T137="ML","RE",IF(AND(W137&gt;=36%*Y137,T137&gt;=14),"P",IF(AND(W137&gt;=34%*Y137,T137&gt;=14),"G2",IF(AND(W137&gt;=31%*Y137,T137&gt;=14),"G1",IF(AND(W137&gt;=25%*Y137,T137&gt;=14),"S","F")))))))</f>
        <v/>
      </c>
      <c r="AB137" s="89" t="str">
        <f t="shared" ref="AB137:AB200" si="136">IF(OR(AA137="",AA137=0,AA137="S",AA137="RE",AA137="F",AA137="AB"),"",IF(W137&gt;=75%*Y137,"D",IF(W137&gt;=60%*Y137,"I",IF(W137&gt;=48%*Y137,"II",IF(W137&gt;=36%*Y137,"III","")))))</f>
        <v/>
      </c>
      <c r="AC137" s="93" t="str">
        <f t="shared" ref="AC137:AC200" si="137">IF(W137="","",IF(OR(AA137="",AA137=0,AA137="RE",AA137="AB"),"",IF(W137&gt;85%*Y137,"A",IF(W137&gt;70%*Y137,"B",IF(W137&gt;50%*Y137,"C",IF(W137&gt;30%*Y137,"D","E"))))))</f>
        <v/>
      </c>
      <c r="AD137" s="105"/>
      <c r="AE137" s="105"/>
      <c r="AF137" s="105"/>
      <c r="AG137" s="51"/>
      <c r="AH137" s="105" t="str">
        <f>IF(OR($B137=0,$B137=""),"",IF(AND($E$3="Nursery"),'Marks Entry Nursery'!V136,IF(AND($E$3="LKG"),'Marks Entry LKG'!V136,IF(AND($E$3="UKG"),'Marks Entry UKG'!V136,""))))</f>
        <v/>
      </c>
      <c r="AI137" s="105" t="str">
        <f>IF(OR($B137=0,$B137=""),"",IF(AND($E$3="Nursery"),'Marks Entry Nursery'!W136,IF(AND($E$3="LKG"),'Marks Entry LKG'!W136,IF(AND($E$3="UKG"),'Marks Entry UKG'!W136,""))))</f>
        <v/>
      </c>
      <c r="AJ137" s="54" t="str">
        <f t="shared" ref="AJ137:AJ200" si="138">IF(AND(AH137="",AI137=""),"",IF(AND(AH137="NA",AI137="NA"),"NA",IF(AND(AH137="AB",AI137="AB"),"AB",SUM(AH137:AI137))))</f>
        <v/>
      </c>
      <c r="AK137" s="51">
        <f t="shared" ref="AK137:AK200" si="139">IF(AND(AG137="NA",AJ137="NA"),"NA",IF(AND(AG137="AB",AJ137="AB"),"AB",SUM(AG137,AJ137)))</f>
        <v>0</v>
      </c>
      <c r="AL137" s="105" t="str">
        <f>IF(OR($B137=0,$B137=""),"",IF(AND($E$3="Nursery"),'Marks Entry Nursery'!X136,IF(AND($E$3="LKG"),'Marks Entry LKG'!X136,IF(AND($E$3="UKG"),'Marks Entry UKG'!X136,""))))</f>
        <v/>
      </c>
      <c r="AM137" s="105" t="str">
        <f>IF(OR($B137=0,$B137=""),"",IF(AND($E$3="Nursery"),'Marks Entry Nursery'!Y136,IF(AND($E$3="LKG"),'Marks Entry LKG'!Y136,IF(AND($E$3="UKG"),'Marks Entry UKG'!Y136,""))))</f>
        <v/>
      </c>
      <c r="AN137" s="55" t="str">
        <f t="shared" ref="AN137:AN200" si="140">IF(AND(AL137="",AM137=""),"",IF(AND(AL137="AB",AM137="AB"),"AB",SUM(AL137:AM137)))</f>
        <v/>
      </c>
      <c r="AO137" s="51" t="str">
        <f t="shared" ref="AO137:AO200" si="141">IF(AN137="","",IF(AND(AK137="AB",AN137="AB"),"AB",SUM(AK137,AN137)))</f>
        <v/>
      </c>
      <c r="AP137" s="89">
        <f t="shared" ref="AP137:AP200" si="142">COUNTIF(AD137:AF137,"NA")*10+(COUNTIF(AD137:AF137,"ML")*10)+(COUNTIF(AH137,"ML")*50)+(COUNTIF(AI137,"ML")*20)+(COUNTIF(AL137,"ML")*70)+(COUNTIF(AM137,"ML")*30)</f>
        <v>0</v>
      </c>
      <c r="AQ137" s="89" t="str">
        <f t="shared" ref="AQ137:AQ200" si="143">IF(OR(B137="NSO",B137=0,B137=""),"",IF(AND(AH137="",AL137=""),"",IF(AND(AH137="",AI137=""),500-AP137,IF(AND(AL137="",AM137=""),50-AP137,100-AP137))))</f>
        <v/>
      </c>
      <c r="AR137" s="89" t="str">
        <f t="shared" ref="AR137:AR200" si="144">IF(AND(OR(AD137="ab",AD137="ml"),OR(AE137="ab",AE137="ml"),OR(AH137="ab",AH137="ml")),"AB",IF(AND(OR(AD137="ab",AD137="ml"),OR(AH137="ab",AH137="ml"),OR(AL137="ab",AL137="ml")),"AB",IF(AND(OR(AE137="ab",AE137="ml"),OR(AF137="ab",AF137="ml"),OR(AH137="ab",AH137="ml")),"AB",IF(AND(OR(AE137="ab",AE137="ml"),OR(AF137="ab",AF137="ml"),OR(AL137="ab",AL137="ml")),"AB",""))))</f>
        <v/>
      </c>
      <c r="AS137" s="89" t="str">
        <f t="shared" ref="AS137:AS200" si="145">IF(OR(B137="NSO",B137="",AL137=""),"",IF(OR(AR137="AB",AL137="ab"),"AB",IF(AL137="ML","RE",IF(AND(AO137&gt;=36%*AQ137,AL137&gt;=$AL$7*20%),"P",IF(AND(AO137&gt;=34%*AQ137,AL137&gt;=$AL$7*20%),"G2",IF(AND(AO137&gt;=31%*AQ137,AL137&gt;=$AL$7*20%),"G1",IF(AND(AO137&gt;=25%*AQ137,AL137&gt;=$AL$7*20%),"S","F")))))))</f>
        <v/>
      </c>
      <c r="AT137" s="89" t="str">
        <f t="shared" ref="AT137:AT200" si="146">IF(OR(AS137="",AS137=0,AS137="S",AS137="RE",AS137="F",AS137="AB"),"",IF(AO137&gt;=75%*AQ137,"D",IF(AO137&gt;=60%*AQ137,"I",IF(AO137&gt;=48%*AQ137,"II",IF(AO137&gt;=36%*AQ137,"III","")))))</f>
        <v/>
      </c>
      <c r="AU137" s="93" t="str">
        <f t="shared" ref="AU137:AU200" si="147">IF(AO137="","",IF(OR(AS137="",AS137=0,AS137="RE",AS137="AB"),"",IF(AO137&gt;85%*AQ137,"A",IF(AO137&gt;70%*AQ137,"B",IF(AO137&gt;50%*AQ137,"C",IF(AO137&gt;30%*AQ137,"D","E"))))))</f>
        <v/>
      </c>
      <c r="AV137" s="105"/>
      <c r="AW137" s="105"/>
      <c r="AX137" s="105"/>
      <c r="AY137" s="51"/>
      <c r="AZ137" s="105" t="str">
        <f>IF(OR($B137=0,$B137=""),"",IF(AND($E$3="Nursery"),'Marks Entry Nursery'!AC136,IF(AND($E$3="LKG"),'Marks Entry LKG'!AC136,IF(AND($E$3="UKG"),'Marks Entry UKG'!AC136,""))))</f>
        <v/>
      </c>
      <c r="BA137" s="105" t="str">
        <f>IF(OR($B137=0,$B137=""),"",IF(AND($E$3="Nursery"),'Marks Entry Nursery'!AD136,IF(AND($E$3="LKG"),'Marks Entry LKG'!AD136,IF(AND($E$3="UKG"),'Marks Entry UKG'!AD136,""))))</f>
        <v/>
      </c>
      <c r="BB137" s="54" t="str">
        <f t="shared" ref="BB137:BB200" si="148">IF(AND(AZ137="",BA137=""),"",IF(AND(AZ137="NA",BA137="NA"),"NA",IF(AND(AZ137="AB",BA137="AB"),"AB",SUM(AZ137:BA137))))</f>
        <v/>
      </c>
      <c r="BC137" s="51">
        <f t="shared" ref="BC137:BC200" si="149">IF(AND(AY137="NA",BB137="NA"),"NA",IF(AND(AY137="AB",BB137="AB"),"AB",SUM(AY137,BB137)))</f>
        <v>0</v>
      </c>
      <c r="BD137" s="105" t="str">
        <f>IF(OR($B137=0,$B137=""),"",IF(AND($E$3="Nursery"),'Marks Entry Nursery'!AE136,IF(AND($E$3="LKG"),'Marks Entry LKG'!AE136,IF(AND($E$3="UKG"),'Marks Entry UKG'!AE136,""))))</f>
        <v/>
      </c>
      <c r="BE137" s="105" t="str">
        <f>IF(OR($B137=0,$B137=""),"",IF(AND($E$3="Nursery"),'Marks Entry Nursery'!AF136,IF(AND($E$3="LKG"),'Marks Entry LKG'!AF136,IF(AND($E$3="UKG"),'Marks Entry UKG'!AF136,""))))</f>
        <v/>
      </c>
      <c r="BF137" s="55" t="str">
        <f t="shared" ref="BF137:BF200" si="150">IF(AND(BD137="",BE137=""),"",IF(AND(BD137="AB",BE137="AB"),"AB",SUM(BD137:BE137)))</f>
        <v/>
      </c>
      <c r="BG137" s="51" t="str">
        <f t="shared" ref="BG137:BG200" si="151">IF(BF137="","",IF(AND(BC137="AB",BF137="AB"),"AB",SUM(BC137,BF137)))</f>
        <v/>
      </c>
      <c r="BH137" s="89">
        <f t="shared" ref="BH137:BH200" si="152">COUNTIF(AV137:AX137,"NA")*10+(COUNTIF(AV137:AX137,"ML")*10)+(COUNTIF(AZ137,"ML")*50)+(COUNTIF(BA137,"ML")*20)+(COUNTIF(BD137,"ML")*70)+(COUNTIF(BE137,"ML")*30)</f>
        <v>0</v>
      </c>
      <c r="BI137" s="89" t="str">
        <f t="shared" ref="BI137:BI200" si="153">IF(OR(B137="NSO",B137=0,B137=""),"",IF(AND(AZ137="",BD137=""),"",IF(AND(AZ137="",BA137=""),70-BH137,IF(AND(BD137="",BE137=""),100-BH137,200-BH137))))</f>
        <v/>
      </c>
      <c r="BJ137" s="89" t="str">
        <f t="shared" ref="BJ137:BJ200" si="154">IF(AND(OR(AV137="ab",AV137="ml"),OR(AW137="ab",AW137="ml"),OR(AZ137="ab",AZ137="ml")),"AB",IF(AND(OR(AV137="ab",AV137="ml"),OR(AZ137="ab",AZ137="ml"),OR(BD137="ab",BD137="ml")),"AB",IF(AND(OR(AW137="ab",AW137="ml"),OR(AX137="ab",AX137="ml"),OR(AZ137="ab",AZ137="ml")),"AB",IF(AND(OR(AW137="ab",AW137="ml"),OR(AX137="ab",AX137="ml"),OR(BD137="ab",BD137="ml")),"AB",""))))</f>
        <v/>
      </c>
      <c r="BK137" s="89" t="str">
        <f t="shared" ref="BK137:BK200" si="155">IF(OR(B137="NSO",B137="",BD137=""),"",IF(OR(BJ137="AB",BD137="ab"),"AB",IF(BD137="ML","RE",IF(AND(BG137&gt;=36%*BI137,BD137&gt;=14),"P",IF(AND(BG137&gt;=34%*BI137,BD137&gt;=14),"G2",IF(AND(BG137&gt;=31%*BI137,BD137&gt;=14),"G1",IF(AND(BG137&gt;=25%*BI137,BD137&gt;=14),"S","F")))))))</f>
        <v/>
      </c>
      <c r="BL137" s="89" t="str">
        <f t="shared" ref="BL137:BL200" si="156">IF(OR(BK137="",BK137=0,BK137="S",BK137="RE",BK137="F",BK137="AB"),"",IF(BG137&gt;=75%*BI137,"D",IF(BG137&gt;=60%*BI137,"I",IF(BG137&gt;=48%*BI137,"II",IF(BG137&gt;=36%*BI137,"III","")))))</f>
        <v/>
      </c>
      <c r="BM137" s="93" t="str">
        <f t="shared" ref="BM137:BM200" si="157">IF(BG137="","",IF(OR(BK137="",BK137=0,BK137="RE",BK137="AB"),"",IF(BG137&gt;85%*BI137,"A",IF(BG137&gt;70%*BI137,"B",IF(BG137&gt;50%*BI137,"C",IF(BG137&gt;30%*BI137,"D","E"))))))</f>
        <v/>
      </c>
      <c r="BN137" s="105"/>
      <c r="BO137" s="105"/>
      <c r="BP137" s="105"/>
      <c r="BQ137" s="51"/>
      <c r="BR137" s="105" t="str">
        <f>IF(OR($B137=0,$B137=""),"",IF(AND($E$3="Nursery"),'Marks Entry Nursery'!AJ136,IF(AND($E$3="LKG"),'Marks Entry LKG'!AJ136,IF(AND($E$3="UKG"),'Marks Entry UKG'!AJ136,""))))</f>
        <v/>
      </c>
      <c r="BS137" s="105" t="str">
        <f>IF(OR($B137=0,$B137=""),"",IF(AND($E$3="Nursery"),'Marks Entry Nursery'!AK136,IF(AND($E$3="LKG"),'Marks Entry LKG'!AK136,IF(AND($E$3="UKG"),'Marks Entry UKG'!AK136,""))))</f>
        <v/>
      </c>
      <c r="BT137" s="54" t="str">
        <f t="shared" ref="BT137:BT200" si="158">IF(AND(BR137="",BS137=""),"",IF(AND(BR137="NA",BS137="NA"),"NA",IF(AND(BR137="AB",BS137="AB"),"AB",SUM(BR137:BS137))))</f>
        <v/>
      </c>
      <c r="BU137" s="51">
        <f t="shared" ref="BU137:BU200" si="159">IF(AND(BQ137="NA",BT137="NA"),"NA",IF(AND(BQ137="AB",BT137="AB"),"AB",SUM(BQ137,BT137)))</f>
        <v>0</v>
      </c>
      <c r="BV137" s="105" t="str">
        <f>IF(OR($B137=0,$B137=""),"",IF(AND($E$3="Nursery"),'Marks Entry Nursery'!AL136,IF(AND($E$3="LKG"),'Marks Entry LKG'!AL136,IF(AND($E$3="UKG"),'Marks Entry UKG'!AL136,""))))</f>
        <v/>
      </c>
      <c r="BW137" s="105" t="str">
        <f>IF(OR($B137=0,$B137=""),"",IF(AND($E$3="Nursery"),'Marks Entry Nursery'!AM136,IF(AND($E$3="LKG"),'Marks Entry LKG'!AM136,IF(AND($E$3="UKG"),'Marks Entry UKG'!AM136,""))))</f>
        <v/>
      </c>
      <c r="BX137" s="55" t="str">
        <f t="shared" ref="BX137:BX200" si="160">IF(AND(BV137="",BW137=""),"",IF(AND(BV137="AB",BW137="AB"),"AB",SUM(BV137:BW137)))</f>
        <v/>
      </c>
      <c r="BY137" s="51" t="str">
        <f t="shared" ref="BY137:BY200" si="161">IF(BX137="","",IF(AND(BU137="AB",BX137="AB"),"AB",SUM(BU137,BX137)))</f>
        <v/>
      </c>
      <c r="BZ137" s="89">
        <f t="shared" ref="BZ137:BZ200" si="162">COUNTIF(BN137:BP137,"NA")*10+(COUNTIF(BN137:BP137,"ML")*10)+(COUNTIF(BR137,"ML")*50)+(COUNTIF(BS137,"ML")*20)+(COUNTIF(BV137,"ML")*70)+(COUNTIF(BW137,"ML")*30)</f>
        <v>0</v>
      </c>
      <c r="CA137" s="89" t="str">
        <f t="shared" ref="CA137:CA200" si="163">IF(OR(B137="NSO",B137=0,B137=""),"",IF(AND(BR137="",BV137=""),"",IF(AND(BR137="",BS137=""),50-BZ137,IF(AND(BV137="",BW137=""),50-BZ137,100-BZ137))))</f>
        <v/>
      </c>
      <c r="CB137" s="89" t="str">
        <f t="shared" ref="CB137:CB200" si="164">IF(AND(OR(BN137="ab",BN137="ml"),OR(BO137="ab",BO137="ml"),OR(BR137="ab",BR137="ml")),"AB",IF(AND(OR(BN137="ab",BN137="ml"),OR(BR137="ab",BR137="ml"),OR(BV137="ab",BV137="ml")),"AB",IF(AND(OR(BO137="ab",BO137="ml"),OR(BP137="ab",BP137="ml"),OR(BR137="ab",BR137="ml")),"AB",IF(AND(OR(BO137="ab",BO137="ml"),OR(BP137="ab",BP137="ml"),OR(BV137="ab",BV137="ml")),"AB",""))))</f>
        <v/>
      </c>
      <c r="CC137" s="89" t="str">
        <f t="shared" ref="CC137:CC200" si="165">IF(OR(B137="NSO",B137="",BV137=""),"",IF(OR(CB137="AB",BV137="ab"),"AB",IF(BV137="ML","RE",IF(AND(BY137&gt;=36%*CA137,BV137&gt;=14),"P",IF(AND(BY137&gt;=34%*CA137,BV137&gt;=14),"G2",IF(AND(BY137&gt;=31%*CA137,BV137&gt;=14),"G1",IF(AND(BY137&gt;=25%*CA137,BV137&gt;=14),"S","F")))))))</f>
        <v/>
      </c>
      <c r="CD137" s="89" t="str">
        <f t="shared" ref="CD137:CD200" si="166">IF(OR(CC137="",CC137=0,CC137="S",CC137="RE",CC137="F",CC137="AB"),"",IF(BY137&gt;=75%*CA137,"D",IF(BY137&gt;=60%*CA137,"I",IF(BY137&gt;=48%*CA137,"II",IF(BY137&gt;=36%*CA137,"III","")))))</f>
        <v/>
      </c>
      <c r="CE137" s="93" t="str">
        <f t="shared" ref="CE137:CE200" si="167">IF(BY137="","",IF(OR(CC137="",CC137=0,CC137="RE",CC137="AB"),"",IF(BY137&gt;85%*CA137,"A",IF(BY137&gt;70%*CA137,"B",IF(BY137&gt;50%*CA137,"C",IF(BY137&gt;30%*CA137,"D","E"))))))</f>
        <v/>
      </c>
      <c r="CF137" s="105" t="str">
        <f>IF(OR($B137=0,$B137=""),"",IF(AND($E$3="Nursery"),'Marks Entry Nursery'!AN136,IF(AND($E$3="LKG"),'Marks Entry LKG'!AN136,IF(AND($E$3="UKG"),'Marks Entry UKG'!AN136,""))))</f>
        <v/>
      </c>
      <c r="CG137" s="105" t="str">
        <f>IF(OR($B137=0,$B137=""),"",IF(AND($E$3="Nursery"),'Marks Entry Nursery'!AO136,IF(AND($E$3="LKG"),'Marks Entry LKG'!AO136,IF(AND($E$3="UKG"),'Marks Entry UKG'!AO136,""))))</f>
        <v/>
      </c>
      <c r="CH137" s="106" t="str">
        <f t="shared" ref="CH137:CH200" si="168">IF(AND(CF137="",CG137=""),"",IF(AND(CF137="AB",CG137="AB"),"AB",SUM(CF137:CG137)))</f>
        <v/>
      </c>
      <c r="CI137" s="107">
        <f t="shared" ref="CI137:CI200" si="169">COUNTIF(CF137,"ML")*$CF$7+COUNTIF(CG137,"ML")*$CG$7</f>
        <v>0</v>
      </c>
      <c r="CJ137" s="107" t="str">
        <f t="shared" ref="CJ137:CJ200" si="170">IF(OR(B137="NSO",B137="",CH137="",CH137=0),"",IF(AND(CF137="",CG137=""),"",IF(AND(CF137=""),$CF$7-CI137,IF(CG137="",($CF$7+$CG$7)-CI137,$CH$7-CI137))))</f>
        <v/>
      </c>
      <c r="CK137" s="107" t="str">
        <f t="shared" ref="CK137:CK200" si="171">IF(OR(B137="NSO",B137="",CH137="",CH137=0),"",IF(OR(CF137="AB",CG137="AB"),"AB",IF(CH137&gt;=36%*CJ137,"P","S")))</f>
        <v/>
      </c>
      <c r="CL137" s="92" t="str">
        <f t="shared" ref="CL137:CL200" si="172">IF(CH137="","",IF(OR(CK137="",CK137=0,CK137="S",CK137="RE",CK137="F",CK137="AB"),"",IF(CH137&gt;90%*CJ137,"A+",IF(CH137&gt;75%*CJ137,"A",IF(CH137&gt;60%*CJ137,"B",IF(CH137&gt;40%*CJ137,"C","D"))))))</f>
        <v/>
      </c>
      <c r="CM137" s="105" t="str">
        <f>IF(OR($B137=0,$B137=""),"",IF(AND($E$3="Nursery"),'Marks Entry Nursery'!AP136,IF(AND($E$3="LKG"),'Marks Entry LKG'!AP136,IF(AND($E$3="UKG"),'Marks Entry UKG'!AP136,""))))</f>
        <v/>
      </c>
      <c r="CN137" s="105" t="str">
        <f>IF(OR($B137=0,$B137=""),"",IF(AND($E$3="Nursery"),'Marks Entry Nursery'!AQ136,IF(AND($E$3="LKG"),'Marks Entry LKG'!AQ136,IF(AND($E$3="UKG"),'Marks Entry UKG'!AQ136,""))))</f>
        <v/>
      </c>
      <c r="CO137" s="106" t="str">
        <f t="shared" ref="CO137:CO200" si="173">IF(AND(CM137="",CN137=""),"",IF(AND(CM137="AB",CN137="AB"),"AB",SUM(CM137:CN137)))</f>
        <v/>
      </c>
      <c r="CP137" s="107">
        <f t="shared" ref="CP137:CP200" si="174">COUNTIF(CM137,"ML")*$CM$7+COUNTIF(CN137,"ML")*$CN$7</f>
        <v>0</v>
      </c>
      <c r="CQ137" s="107" t="str">
        <f t="shared" ref="CQ137:CQ200" si="175">IF(OR(B137="NSO",B137="",CO137="",CO137=0),"",IF(AND(CM137="",CN137=""),"",IF(AND(CM137=""),$CM$7-CP137,IF(CN137="",($CM$7+$CN$7)-CP137,$CO$7-CP137))))</f>
        <v/>
      </c>
      <c r="CR137" s="107" t="str">
        <f t="shared" ref="CR137:CR200" si="176">IF(OR(B137="NSO",B137="",CO137="",CO137=0),"",IF(OR(CM137="AB",CN137="AB"),"AB",IF(CO137&gt;=36%*CQ137,"P","S")))</f>
        <v/>
      </c>
      <c r="CS137" s="92" t="str">
        <f t="shared" ref="CS137:CS200" si="177">IF(CO137="","",IF(OR(CR137="",CR137=0,CR137="S",CR137="RE",CR137="F",CR137="AB"),"",IF(CO137&gt;90%*CQ137,"A+",IF(CO137&gt;75%*CQ137,"A",IF(CO137&gt;60%*CQ137,"B",IF(CO137&gt;40%*CQ137,"C","D"))))))</f>
        <v/>
      </c>
      <c r="CT137" s="105" t="str">
        <f>IF(OR($B137=0,$B137=""),"",IF(AND($E$3="Nursery"),'Marks Entry Nursery'!AR136,IF(AND($E$3="LKG"),'Marks Entry LKG'!AR136,IF(AND($E$3="UKG"),'Marks Entry UKG'!AR136,""))))</f>
        <v/>
      </c>
      <c r="CU137" s="105" t="str">
        <f>IF(OR($B137=0,$B137=""),"",IF(AND($E$3="Nursery"),'Marks Entry Nursery'!AS136,IF(AND($E$3="LKG"),'Marks Entry LKG'!AS136,IF(AND($E$3="UKG"),'Marks Entry UKG'!AS136,""))))</f>
        <v/>
      </c>
      <c r="CV137" s="106" t="str">
        <f t="shared" ref="CV137:CV200" si="178">IF(AND(CT137="",CU137=""),"",IF(AND(CT137="AB",CU137="AB"),"AB",SUM(CT137:CU137)))</f>
        <v/>
      </c>
      <c r="CW137" s="107">
        <f t="shared" ref="CW137:CW200" si="179">COUNTIF(CT137,"ML")*$CT$7+COUNTIF(CU137,"ML")*$CU$7</f>
        <v>0</v>
      </c>
      <c r="CX137" s="107" t="str">
        <f t="shared" ref="CX137:CX200" si="180">IF(OR(B137="NSO",B137="",CV137="",CV137=0),"",IF(AND(CT137="",CU137=""),"",IF(AND(CT137=""),$CT$7-CW137,IF(CU137="",($CT$7+$CU$7)-CW137,$CV$7-CW137))))</f>
        <v/>
      </c>
      <c r="CY137" s="107" t="str">
        <f t="shared" ref="CY137:CY200" si="181">IF(OR(B137="NSO",B137="",CV137="",CV137=0),"",IF(OR(CT137="AB",CU137="AB"),"AB",IF(CV137&gt;=36%*CX137,"P","S")))</f>
        <v/>
      </c>
      <c r="CZ137" s="92" t="str">
        <f t="shared" ref="CZ137:CZ200" si="182">IF(CV137="","",IF(OR(CY137="",CY137=0,CY137="S",CY137="RE",CY137="F",CY137="AB"),"",IF(CV137&gt;90%*CX137,"A+",IF(CV137&gt;75%*CX137,"A",IF(CV137&gt;60%*CX137,"B",IF(CV137&gt;40%*CX137,"C","D"))))))</f>
        <v/>
      </c>
      <c r="DA137" s="105" t="str">
        <f>IF(OR($B137=0,$B137=""),"",IF(AND($E$3="Nursery"),'Marks Entry Nursery'!AT136,IF(AND($E$3="LKG"),'Marks Entry LKG'!AT136,IF(AND($E$3="UKG"),'Marks Entry UKG'!AT136,""))))</f>
        <v/>
      </c>
      <c r="DB137" s="105" t="str">
        <f>IF(OR($B137=0,$B137=""),"",IF(AND($E$3="Nursery"),'Marks Entry Nursery'!AU136,IF(AND($E$3="LKG"),'Marks Entry LKG'!AU136,IF(AND($E$3="UKG"),'Marks Entry UKG'!AU136,""))))</f>
        <v/>
      </c>
      <c r="DC137" s="356" t="str">
        <f t="shared" ref="DC137:DC200" si="183">IF(AND(DA137="",DB137=""),"",SUM(DA137:DB137))</f>
        <v/>
      </c>
      <c r="DD137" s="93" t="str">
        <f t="shared" ref="DD137:DD200" si="184">IF(DC137="","",IF(OR(DC137="",DC137=0,DC137="RE",DC137="AB"),"",IF(DC137&gt;85%*$DC$7,"A",IF(DC137&gt;70%*$DC$7,"B",IF(DC137&gt;50%*$DC$7,"C",IF(DC137&gt;30%*$DC$7,"D","E"))))))</f>
        <v/>
      </c>
      <c r="DE137" s="105" t="str">
        <f>IF(OR($B137=0,$B137=""),"",IF(AND($E$3="Nursery"),'Marks Entry Nursery'!AV136,IF(AND($E$3="LKG"),'Marks Entry LKG'!AV136,IF(AND($E$3="UKG"),'Marks Entry UKG'!AV136,""))))</f>
        <v/>
      </c>
      <c r="DF137" s="105" t="str">
        <f>IF(OR($B137=0,$B137=""),"",IF(AND($E$3="Nursery"),'Marks Entry Nursery'!AW136,IF(AND($E$3="LKG"),'Marks Entry LKG'!AW136,IF(AND($E$3="UKG"),'Marks Entry UKG'!AW136,""))))</f>
        <v/>
      </c>
      <c r="DG137" s="356" t="str">
        <f t="shared" ref="DG137:DG200" si="185">IF(AND(DE137="",DF137=""),"",SUM(DE137:DF137))</f>
        <v/>
      </c>
      <c r="DH137" s="93" t="str">
        <f t="shared" ref="DH137:DH200" si="186">IF(DG137="","",IF(OR(DG137="",DG137=0,DG137="RE",DG137="AB"),"",IF(DG137&gt;85%*$DG$7,"A",IF(DG137&gt;70%*$DG$7,"B",IF(DG137&gt;50%*$DG$7,"C",IF(DG137&gt;30%*$DG$7,"D","E"))))))</f>
        <v/>
      </c>
      <c r="DI137" s="63" t="str">
        <f t="shared" ref="DI137:DI200" si="187">IF($E$3="","",IF(OR(B137="",G137="",C137=""),"",SUM(W137,AO137,BG137)))</f>
        <v/>
      </c>
      <c r="DJ137" s="358" t="str">
        <f t="shared" ref="DJ137:DJ200" si="188">IFERROR(IF(OR(DI137="",B137="NSO"),"",IF(OR(DI137="",DI137=0),"",DI137*100/(Y137+AQ137+BI137))),"")</f>
        <v/>
      </c>
      <c r="DK137" s="67" t="str">
        <f t="shared" ref="DK137:DK200" si="189">IF(OR(DJ137="",B137="NSO"),"",IF(AND(DJ137&gt;=60),"I",IF(AND(DJ137&gt;=48),"II",IF(AND(DJ137&gt;=36),"III",""))))</f>
        <v/>
      </c>
      <c r="DL137" s="68" t="str">
        <f t="shared" ref="DL137:DL200" si="190">IFERROR(IF(OR(DJ137="",B137="NSO",DI137=0),"",SUMPRODUCT((DJ137&lt;$DJ$8:$DJ$207)/COUNTIF($DJ$8:$DJ$207,$DJ$8:$DJ$207))),"")</f>
        <v/>
      </c>
      <c r="DM137" s="386" t="str">
        <f>IFERROR(IF(B137="NSO","NSO",IF(OR(D137="",G137="",F137="",B137="",DI137=0),"",IF('Master sheet'!$D$14="Hindi","कक्षोंन्नति","Promoted"))),"")</f>
        <v/>
      </c>
      <c r="DN137" s="42" t="str">
        <f>IF(OR(B137=0,B137=""),"",IF(AND($E$3="Nursery"),'Marks Entry Nursery'!AX136,IF(AND($E$3="LKG"),'Marks Entry LKG'!AX136,IF(AND($E$3="UKG"),'Marks Entry UKG'!AX136,""))))</f>
        <v/>
      </c>
      <c r="DO137" s="42" t="str">
        <f>IF(OR(B137=0,B137=""),"",IF(AND($E$3="Nursery"),'Marks Entry Nursery'!AY136,IF(AND($E$3="LKG"),'Marks Entry LKG'!AY136,IF(AND($E$3="UKG"),'Marks Entry UKG'!AY136,""))))</f>
        <v/>
      </c>
      <c r="DP137" s="213" t="str">
        <f t="shared" ref="DP137:DP200" si="191">IF(OR(B137="",G137="",DI137="",B137="NSO"),"",IF(DI137&gt;85%*(Y137+AQ137+BI137),"A",IF(DI137&gt;70%*(Y137+AQ137+BI137),"B",IF(DI137&gt;50%*(Y137+AQ137+BI137),"C",IF(DI137&gt;30%*(Y137+AQ137+BI137),"D","E")))))</f>
        <v/>
      </c>
      <c r="DQ137" s="43"/>
      <c r="DX137" s="44">
        <f>IF(AND($E$3="Nursery"),'Marks Entry Nursery'!I136,IF(AND($E$3="LKG"),'Marks Entry LKG'!I136,IF(AND($E$3="UKG"),'Marks Entry UKG'!I136,"")))</f>
        <v>0</v>
      </c>
    </row>
    <row r="138" spans="1:128" ht="18.95" customHeight="1">
      <c r="A138" s="56">
        <v>131</v>
      </c>
      <c r="B138" s="260" t="str">
        <f>IF(OR(DX138=0,DX138=""),"",IF(AND($E$3="Nursery"),'Marks Entry Nursery'!I137,IF(AND($E$3="LKG"),'Marks Entry LKG'!I137,IF(AND($E$3="UKG"),'Marks Entry UKG'!I137,""))))</f>
        <v/>
      </c>
      <c r="C138" s="57" t="str">
        <f>IF(OR($B138=0,$B138=""),"",IF(AND($E$3="Nursery"),'Marks Entry Nursery'!B137,IF(AND($E$3="LKG"),'Marks Entry LKG'!B137,IF(AND($E$3="UKG"),'Marks Entry UKG'!B137,""))))</f>
        <v/>
      </c>
      <c r="D138" s="57" t="str">
        <f>IF(OR($B138=0,$B138=""),"",IF(AND($E$3="Nursery"),'Marks Entry Nursery'!C137,IF(AND($E$3="LKG"),'Marks Entry LKG'!C137,IF(AND($E$3="UKG"),'Marks Entry UKG'!C137,""))))</f>
        <v/>
      </c>
      <c r="E138" s="401" t="str">
        <f>IF(OR(B138=0,B138=""),"",IF(AND($E$3="Nursery"),'Marks Entry Nursery'!E137,IF(AND($E$3="LKG"),'Marks Entry LKG'!E137,IF(AND($E$3="UKG"),'Marks Entry UKG'!E137,""))))</f>
        <v/>
      </c>
      <c r="F138" s="259" t="str">
        <f>IF(OR(B138=0,B138=""),"",IF(AND($E$3="Nursery"),'Marks Entry Nursery'!D137,IF(AND($E$3="LKG"),'Marks Entry LKG'!D137,IF(AND($E$3="UKG"),'Marks Entry UKG'!D137,""))))</f>
        <v/>
      </c>
      <c r="G138" s="406" t="str">
        <f>IF(OR($B138=0,$B138=""),"",IF(AND($E$3="Nursery"),'Marks Entry Nursery'!F137,IF(AND($E$3="LKG"),'Marks Entry LKG'!F137,IF(AND($E$3="UKG"),'Marks Entry UKG'!F137,""))))</f>
        <v/>
      </c>
      <c r="H138" s="406" t="str">
        <f>IF(OR($B138=0,$B138=""),"",IF(AND($E$3="Nursery"),'Marks Entry Nursery'!G137,IF(AND($E$3="LKG"),'Marks Entry LKG'!G137,IF(AND($E$3="UKG"),'Marks Entry UKG'!G137,""))))</f>
        <v/>
      </c>
      <c r="I138" s="406" t="str">
        <f>IF(OR($B138=0,$B138=""),"",IF(AND($E$3="Nursery"),'Marks Entry Nursery'!H137,IF(AND($E$3="LKG"),'Marks Entry LKG'!H137,IF(AND($E$3="UKG"),'Marks Entry UKG'!H137,""))))</f>
        <v/>
      </c>
      <c r="J138" s="228" t="str">
        <f>IF(OR($B138=0,$B138=""),"",IF(AND($E$3="Nursery"),'Marks Entry Nursery'!J137,IF(AND($E$3="LKG"),'Marks Entry LKG'!J137,IF(AND($E$3="UKG"),'Marks Entry UKG'!J137,""))))</f>
        <v/>
      </c>
      <c r="K138" s="228" t="str">
        <f>IF(OR($B138=0,$B138=""),"",IF(AND($E$3="Nursery"),'Marks Entry Nursery'!K137,IF(AND($E$3="LKG"),'Marks Entry LKG'!K137,IF(AND($E$3="UKG"),'Marks Entry UKG'!K137,""))))</f>
        <v/>
      </c>
      <c r="L138" s="105"/>
      <c r="M138" s="105"/>
      <c r="N138" s="105"/>
      <c r="O138" s="51"/>
      <c r="P138" s="105" t="str">
        <f>IF(OR($B138=0,$B138=""),"",IF(AND($E$3="Nursery"),'Marks Entry Nursery'!O137,IF(AND($E$3="LKG"),'Marks Entry LKG'!O137,IF(AND($E$3="UKG"),'Marks Entry UKG'!O137,""))))</f>
        <v/>
      </c>
      <c r="Q138" s="105" t="str">
        <f>IF(OR($B138=0,$B138=""),"",IF(AND($E$3="Nursery"),'Marks Entry Nursery'!P137,IF(AND($E$3="LKG"),'Marks Entry LKG'!P137,IF(AND($E$3="UKG"),'Marks Entry UKG'!P137,""))))</f>
        <v/>
      </c>
      <c r="R138" s="54" t="str">
        <f t="shared" si="128"/>
        <v/>
      </c>
      <c r="S138" s="51">
        <f t="shared" si="129"/>
        <v>0</v>
      </c>
      <c r="T138" s="105" t="str">
        <f>IF(OR($B138=0,$B138=""),"",IF(AND($E$3="Nursery"),'Marks Entry Nursery'!Q137,IF(AND($E$3="LKG"),'Marks Entry LKG'!Q137,IF(AND($E$3="UKG"),'Marks Entry UKG'!Q137,""))))</f>
        <v/>
      </c>
      <c r="U138" s="105" t="str">
        <f>IF(OR($B138=0,$B138=""),"",IF(AND($E$3="Nursery"),'Marks Entry Nursery'!R137,IF(AND($E$3="LKG"),'Marks Entry LKG'!R137,IF(AND($E$3="UKG"),'Marks Entry UKG'!R137,""))))</f>
        <v/>
      </c>
      <c r="V138" s="55" t="str">
        <f t="shared" si="130"/>
        <v/>
      </c>
      <c r="W138" s="51" t="str">
        <f t="shared" si="131"/>
        <v/>
      </c>
      <c r="X138" s="89">
        <f t="shared" si="132"/>
        <v>0</v>
      </c>
      <c r="Y138" s="89" t="str">
        <f t="shared" si="133"/>
        <v/>
      </c>
      <c r="Z138" s="89" t="str">
        <f t="shared" si="134"/>
        <v/>
      </c>
      <c r="AA138" s="89" t="str">
        <f t="shared" si="135"/>
        <v/>
      </c>
      <c r="AB138" s="89" t="str">
        <f t="shared" si="136"/>
        <v/>
      </c>
      <c r="AC138" s="93" t="str">
        <f t="shared" si="137"/>
        <v/>
      </c>
      <c r="AD138" s="105"/>
      <c r="AE138" s="105"/>
      <c r="AF138" s="105"/>
      <c r="AG138" s="51"/>
      <c r="AH138" s="105" t="str">
        <f>IF(OR($B138=0,$B138=""),"",IF(AND($E$3="Nursery"),'Marks Entry Nursery'!V137,IF(AND($E$3="LKG"),'Marks Entry LKG'!V137,IF(AND($E$3="UKG"),'Marks Entry UKG'!V137,""))))</f>
        <v/>
      </c>
      <c r="AI138" s="105" t="str">
        <f>IF(OR($B138=0,$B138=""),"",IF(AND($E$3="Nursery"),'Marks Entry Nursery'!W137,IF(AND($E$3="LKG"),'Marks Entry LKG'!W137,IF(AND($E$3="UKG"),'Marks Entry UKG'!W137,""))))</f>
        <v/>
      </c>
      <c r="AJ138" s="54" t="str">
        <f t="shared" si="138"/>
        <v/>
      </c>
      <c r="AK138" s="51">
        <f t="shared" si="139"/>
        <v>0</v>
      </c>
      <c r="AL138" s="105" t="str">
        <f>IF(OR($B138=0,$B138=""),"",IF(AND($E$3="Nursery"),'Marks Entry Nursery'!X137,IF(AND($E$3="LKG"),'Marks Entry LKG'!X137,IF(AND($E$3="UKG"),'Marks Entry UKG'!X137,""))))</f>
        <v/>
      </c>
      <c r="AM138" s="105" t="str">
        <f>IF(OR($B138=0,$B138=""),"",IF(AND($E$3="Nursery"),'Marks Entry Nursery'!Y137,IF(AND($E$3="LKG"),'Marks Entry LKG'!Y137,IF(AND($E$3="UKG"),'Marks Entry UKG'!Y137,""))))</f>
        <v/>
      </c>
      <c r="AN138" s="55" t="str">
        <f t="shared" si="140"/>
        <v/>
      </c>
      <c r="AO138" s="51" t="str">
        <f t="shared" si="141"/>
        <v/>
      </c>
      <c r="AP138" s="89">
        <f t="shared" si="142"/>
        <v>0</v>
      </c>
      <c r="AQ138" s="89" t="str">
        <f t="shared" si="143"/>
        <v/>
      </c>
      <c r="AR138" s="89" t="str">
        <f t="shared" si="144"/>
        <v/>
      </c>
      <c r="AS138" s="89" t="str">
        <f t="shared" si="145"/>
        <v/>
      </c>
      <c r="AT138" s="89" t="str">
        <f t="shared" si="146"/>
        <v/>
      </c>
      <c r="AU138" s="93" t="str">
        <f t="shared" si="147"/>
        <v/>
      </c>
      <c r="AV138" s="105"/>
      <c r="AW138" s="105"/>
      <c r="AX138" s="105"/>
      <c r="AY138" s="51"/>
      <c r="AZ138" s="105" t="str">
        <f>IF(OR($B138=0,$B138=""),"",IF(AND($E$3="Nursery"),'Marks Entry Nursery'!AC137,IF(AND($E$3="LKG"),'Marks Entry LKG'!AC137,IF(AND($E$3="UKG"),'Marks Entry UKG'!AC137,""))))</f>
        <v/>
      </c>
      <c r="BA138" s="105" t="str">
        <f>IF(OR($B138=0,$B138=""),"",IF(AND($E$3="Nursery"),'Marks Entry Nursery'!AD137,IF(AND($E$3="LKG"),'Marks Entry LKG'!AD137,IF(AND($E$3="UKG"),'Marks Entry UKG'!AD137,""))))</f>
        <v/>
      </c>
      <c r="BB138" s="54" t="str">
        <f t="shared" si="148"/>
        <v/>
      </c>
      <c r="BC138" s="51">
        <f t="shared" si="149"/>
        <v>0</v>
      </c>
      <c r="BD138" s="105" t="str">
        <f>IF(OR($B138=0,$B138=""),"",IF(AND($E$3="Nursery"),'Marks Entry Nursery'!AE137,IF(AND($E$3="LKG"),'Marks Entry LKG'!AE137,IF(AND($E$3="UKG"),'Marks Entry UKG'!AE137,""))))</f>
        <v/>
      </c>
      <c r="BE138" s="105" t="str">
        <f>IF(OR($B138=0,$B138=""),"",IF(AND($E$3="Nursery"),'Marks Entry Nursery'!AF137,IF(AND($E$3="LKG"),'Marks Entry LKG'!AF137,IF(AND($E$3="UKG"),'Marks Entry UKG'!AF137,""))))</f>
        <v/>
      </c>
      <c r="BF138" s="55" t="str">
        <f t="shared" si="150"/>
        <v/>
      </c>
      <c r="BG138" s="51" t="str">
        <f t="shared" si="151"/>
        <v/>
      </c>
      <c r="BH138" s="89">
        <f t="shared" si="152"/>
        <v>0</v>
      </c>
      <c r="BI138" s="89" t="str">
        <f t="shared" si="153"/>
        <v/>
      </c>
      <c r="BJ138" s="89" t="str">
        <f t="shared" si="154"/>
        <v/>
      </c>
      <c r="BK138" s="89" t="str">
        <f t="shared" si="155"/>
        <v/>
      </c>
      <c r="BL138" s="89" t="str">
        <f t="shared" si="156"/>
        <v/>
      </c>
      <c r="BM138" s="93" t="str">
        <f t="shared" si="157"/>
        <v/>
      </c>
      <c r="BN138" s="105"/>
      <c r="BO138" s="105"/>
      <c r="BP138" s="105"/>
      <c r="BQ138" s="51"/>
      <c r="BR138" s="105" t="str">
        <f>IF(OR($B138=0,$B138=""),"",IF(AND($E$3="Nursery"),'Marks Entry Nursery'!AJ137,IF(AND($E$3="LKG"),'Marks Entry LKG'!AJ137,IF(AND($E$3="UKG"),'Marks Entry UKG'!AJ137,""))))</f>
        <v/>
      </c>
      <c r="BS138" s="105" t="str">
        <f>IF(OR($B138=0,$B138=""),"",IF(AND($E$3="Nursery"),'Marks Entry Nursery'!AK137,IF(AND($E$3="LKG"),'Marks Entry LKG'!AK137,IF(AND($E$3="UKG"),'Marks Entry UKG'!AK137,""))))</f>
        <v/>
      </c>
      <c r="BT138" s="54" t="str">
        <f t="shared" si="158"/>
        <v/>
      </c>
      <c r="BU138" s="51">
        <f t="shared" si="159"/>
        <v>0</v>
      </c>
      <c r="BV138" s="105" t="str">
        <f>IF(OR($B138=0,$B138=""),"",IF(AND($E$3="Nursery"),'Marks Entry Nursery'!AL137,IF(AND($E$3="LKG"),'Marks Entry LKG'!AL137,IF(AND($E$3="UKG"),'Marks Entry UKG'!AL137,""))))</f>
        <v/>
      </c>
      <c r="BW138" s="105" t="str">
        <f>IF(OR($B138=0,$B138=""),"",IF(AND($E$3="Nursery"),'Marks Entry Nursery'!AM137,IF(AND($E$3="LKG"),'Marks Entry LKG'!AM137,IF(AND($E$3="UKG"),'Marks Entry UKG'!AM137,""))))</f>
        <v/>
      </c>
      <c r="BX138" s="55" t="str">
        <f t="shared" si="160"/>
        <v/>
      </c>
      <c r="BY138" s="51" t="str">
        <f t="shared" si="161"/>
        <v/>
      </c>
      <c r="BZ138" s="89">
        <f t="shared" si="162"/>
        <v>0</v>
      </c>
      <c r="CA138" s="89" t="str">
        <f t="shared" si="163"/>
        <v/>
      </c>
      <c r="CB138" s="89" t="str">
        <f t="shared" si="164"/>
        <v/>
      </c>
      <c r="CC138" s="89" t="str">
        <f t="shared" si="165"/>
        <v/>
      </c>
      <c r="CD138" s="89" t="str">
        <f t="shared" si="166"/>
        <v/>
      </c>
      <c r="CE138" s="93" t="str">
        <f t="shared" si="167"/>
        <v/>
      </c>
      <c r="CF138" s="105" t="str">
        <f>IF(OR($B138=0,$B138=""),"",IF(AND($E$3="Nursery"),'Marks Entry Nursery'!AN137,IF(AND($E$3="LKG"),'Marks Entry LKG'!AN137,IF(AND($E$3="UKG"),'Marks Entry UKG'!AN137,""))))</f>
        <v/>
      </c>
      <c r="CG138" s="105" t="str">
        <f>IF(OR($B138=0,$B138=""),"",IF(AND($E$3="Nursery"),'Marks Entry Nursery'!AO137,IF(AND($E$3="LKG"),'Marks Entry LKG'!AO137,IF(AND($E$3="UKG"),'Marks Entry UKG'!AO137,""))))</f>
        <v/>
      </c>
      <c r="CH138" s="106" t="str">
        <f t="shared" si="168"/>
        <v/>
      </c>
      <c r="CI138" s="107">
        <f t="shared" si="169"/>
        <v>0</v>
      </c>
      <c r="CJ138" s="107" t="str">
        <f t="shared" si="170"/>
        <v/>
      </c>
      <c r="CK138" s="107" t="str">
        <f t="shared" si="171"/>
        <v/>
      </c>
      <c r="CL138" s="92" t="str">
        <f t="shared" si="172"/>
        <v/>
      </c>
      <c r="CM138" s="105" t="str">
        <f>IF(OR($B138=0,$B138=""),"",IF(AND($E$3="Nursery"),'Marks Entry Nursery'!AP137,IF(AND($E$3="LKG"),'Marks Entry LKG'!AP137,IF(AND($E$3="UKG"),'Marks Entry UKG'!AP137,""))))</f>
        <v/>
      </c>
      <c r="CN138" s="105" t="str">
        <f>IF(OR($B138=0,$B138=""),"",IF(AND($E$3="Nursery"),'Marks Entry Nursery'!AQ137,IF(AND($E$3="LKG"),'Marks Entry LKG'!AQ137,IF(AND($E$3="UKG"),'Marks Entry UKG'!AQ137,""))))</f>
        <v/>
      </c>
      <c r="CO138" s="106" t="str">
        <f t="shared" si="173"/>
        <v/>
      </c>
      <c r="CP138" s="107">
        <f t="shared" si="174"/>
        <v>0</v>
      </c>
      <c r="CQ138" s="107" t="str">
        <f t="shared" si="175"/>
        <v/>
      </c>
      <c r="CR138" s="107" t="str">
        <f t="shared" si="176"/>
        <v/>
      </c>
      <c r="CS138" s="92" t="str">
        <f t="shared" si="177"/>
        <v/>
      </c>
      <c r="CT138" s="105" t="str">
        <f>IF(OR($B138=0,$B138=""),"",IF(AND($E$3="Nursery"),'Marks Entry Nursery'!AR137,IF(AND($E$3="LKG"),'Marks Entry LKG'!AR137,IF(AND($E$3="UKG"),'Marks Entry UKG'!AR137,""))))</f>
        <v/>
      </c>
      <c r="CU138" s="105" t="str">
        <f>IF(OR($B138=0,$B138=""),"",IF(AND($E$3="Nursery"),'Marks Entry Nursery'!AS137,IF(AND($E$3="LKG"),'Marks Entry LKG'!AS137,IF(AND($E$3="UKG"),'Marks Entry UKG'!AS137,""))))</f>
        <v/>
      </c>
      <c r="CV138" s="106" t="str">
        <f t="shared" si="178"/>
        <v/>
      </c>
      <c r="CW138" s="107">
        <f t="shared" si="179"/>
        <v>0</v>
      </c>
      <c r="CX138" s="107" t="str">
        <f t="shared" si="180"/>
        <v/>
      </c>
      <c r="CY138" s="107" t="str">
        <f t="shared" si="181"/>
        <v/>
      </c>
      <c r="CZ138" s="92" t="str">
        <f t="shared" si="182"/>
        <v/>
      </c>
      <c r="DA138" s="105" t="str">
        <f>IF(OR($B138=0,$B138=""),"",IF(AND($E$3="Nursery"),'Marks Entry Nursery'!AT137,IF(AND($E$3="LKG"),'Marks Entry LKG'!AT137,IF(AND($E$3="UKG"),'Marks Entry UKG'!AT137,""))))</f>
        <v/>
      </c>
      <c r="DB138" s="105" t="str">
        <f>IF(OR($B138=0,$B138=""),"",IF(AND($E$3="Nursery"),'Marks Entry Nursery'!AU137,IF(AND($E$3="LKG"),'Marks Entry LKG'!AU137,IF(AND($E$3="UKG"),'Marks Entry UKG'!AU137,""))))</f>
        <v/>
      </c>
      <c r="DC138" s="356" t="str">
        <f t="shared" si="183"/>
        <v/>
      </c>
      <c r="DD138" s="93" t="str">
        <f t="shared" si="184"/>
        <v/>
      </c>
      <c r="DE138" s="105" t="str">
        <f>IF(OR($B138=0,$B138=""),"",IF(AND($E$3="Nursery"),'Marks Entry Nursery'!AV137,IF(AND($E$3="LKG"),'Marks Entry LKG'!AV137,IF(AND($E$3="UKG"),'Marks Entry UKG'!AV137,""))))</f>
        <v/>
      </c>
      <c r="DF138" s="105" t="str">
        <f>IF(OR($B138=0,$B138=""),"",IF(AND($E$3="Nursery"),'Marks Entry Nursery'!AW137,IF(AND($E$3="LKG"),'Marks Entry LKG'!AW137,IF(AND($E$3="UKG"),'Marks Entry UKG'!AW137,""))))</f>
        <v/>
      </c>
      <c r="DG138" s="356" t="str">
        <f t="shared" si="185"/>
        <v/>
      </c>
      <c r="DH138" s="93" t="str">
        <f t="shared" si="186"/>
        <v/>
      </c>
      <c r="DI138" s="63" t="str">
        <f t="shared" si="187"/>
        <v/>
      </c>
      <c r="DJ138" s="358" t="str">
        <f t="shared" si="188"/>
        <v/>
      </c>
      <c r="DK138" s="67" t="str">
        <f t="shared" si="189"/>
        <v/>
      </c>
      <c r="DL138" s="68" t="str">
        <f t="shared" si="190"/>
        <v/>
      </c>
      <c r="DM138" s="386" t="str">
        <f>IFERROR(IF(B138="NSO","NSO",IF(OR(D138="",G138="",F138="",B138="",DI138=0),"",IF('Master sheet'!$D$14="Hindi","कक्षोंन्नति","Promoted"))),"")</f>
        <v/>
      </c>
      <c r="DN138" s="42" t="str">
        <f>IF(OR(B138=0,B138=""),"",IF(AND($E$3="Nursery"),'Marks Entry Nursery'!AX137,IF(AND($E$3="LKG"),'Marks Entry LKG'!AX137,IF(AND($E$3="UKG"),'Marks Entry UKG'!AX137,""))))</f>
        <v/>
      </c>
      <c r="DO138" s="42" t="str">
        <f>IF(OR(B138=0,B138=""),"",IF(AND($E$3="Nursery"),'Marks Entry Nursery'!AY137,IF(AND($E$3="LKG"),'Marks Entry LKG'!AY137,IF(AND($E$3="UKG"),'Marks Entry UKG'!AY137,""))))</f>
        <v/>
      </c>
      <c r="DP138" s="213" t="str">
        <f t="shared" si="191"/>
        <v/>
      </c>
      <c r="DQ138" s="43"/>
      <c r="DX138" s="44">
        <f>IF(AND($E$3="Nursery"),'Marks Entry Nursery'!I137,IF(AND($E$3="LKG"),'Marks Entry LKG'!I137,IF(AND($E$3="UKG"),'Marks Entry UKG'!I137,"")))</f>
        <v>0</v>
      </c>
    </row>
    <row r="139" spans="1:128" ht="18.95" customHeight="1">
      <c r="A139" s="56">
        <v>132</v>
      </c>
      <c r="B139" s="260" t="str">
        <f>IF(OR(DX139=0,DX139=""),"",IF(AND($E$3="Nursery"),'Marks Entry Nursery'!I138,IF(AND($E$3="LKG"),'Marks Entry LKG'!I138,IF(AND($E$3="UKG"),'Marks Entry UKG'!I138,""))))</f>
        <v/>
      </c>
      <c r="C139" s="57" t="str">
        <f>IF(OR($B139=0,$B139=""),"",IF(AND($E$3="Nursery"),'Marks Entry Nursery'!B138,IF(AND($E$3="LKG"),'Marks Entry LKG'!B138,IF(AND($E$3="UKG"),'Marks Entry UKG'!B138,""))))</f>
        <v/>
      </c>
      <c r="D139" s="57" t="str">
        <f>IF(OR($B139=0,$B139=""),"",IF(AND($E$3="Nursery"),'Marks Entry Nursery'!C138,IF(AND($E$3="LKG"),'Marks Entry LKG'!C138,IF(AND($E$3="UKG"),'Marks Entry UKG'!C138,""))))</f>
        <v/>
      </c>
      <c r="E139" s="401" t="str">
        <f>IF(OR(B139=0,B139=""),"",IF(AND($E$3="Nursery"),'Marks Entry Nursery'!E138,IF(AND($E$3="LKG"),'Marks Entry LKG'!E138,IF(AND($E$3="UKG"),'Marks Entry UKG'!E138,""))))</f>
        <v/>
      </c>
      <c r="F139" s="259" t="str">
        <f>IF(OR(B139=0,B139=""),"",IF(AND($E$3="Nursery"),'Marks Entry Nursery'!D138,IF(AND($E$3="LKG"),'Marks Entry LKG'!D138,IF(AND($E$3="UKG"),'Marks Entry UKG'!D138,""))))</f>
        <v/>
      </c>
      <c r="G139" s="406" t="str">
        <f>IF(OR($B139=0,$B139=""),"",IF(AND($E$3="Nursery"),'Marks Entry Nursery'!F138,IF(AND($E$3="LKG"),'Marks Entry LKG'!F138,IF(AND($E$3="UKG"),'Marks Entry UKG'!F138,""))))</f>
        <v/>
      </c>
      <c r="H139" s="406" t="str">
        <f>IF(OR($B139=0,$B139=""),"",IF(AND($E$3="Nursery"),'Marks Entry Nursery'!G138,IF(AND($E$3="LKG"),'Marks Entry LKG'!G138,IF(AND($E$3="UKG"),'Marks Entry UKG'!G138,""))))</f>
        <v/>
      </c>
      <c r="I139" s="406" t="str">
        <f>IF(OR($B139=0,$B139=""),"",IF(AND($E$3="Nursery"),'Marks Entry Nursery'!H138,IF(AND($E$3="LKG"),'Marks Entry LKG'!H138,IF(AND($E$3="UKG"),'Marks Entry UKG'!H138,""))))</f>
        <v/>
      </c>
      <c r="J139" s="228" t="str">
        <f>IF(OR($B139=0,$B139=""),"",IF(AND($E$3="Nursery"),'Marks Entry Nursery'!J138,IF(AND($E$3="LKG"),'Marks Entry LKG'!J138,IF(AND($E$3="UKG"),'Marks Entry UKG'!J138,""))))</f>
        <v/>
      </c>
      <c r="K139" s="228" t="str">
        <f>IF(OR($B139=0,$B139=""),"",IF(AND($E$3="Nursery"),'Marks Entry Nursery'!K138,IF(AND($E$3="LKG"),'Marks Entry LKG'!K138,IF(AND($E$3="UKG"),'Marks Entry UKG'!K138,""))))</f>
        <v/>
      </c>
      <c r="L139" s="105"/>
      <c r="M139" s="105"/>
      <c r="N139" s="105"/>
      <c r="O139" s="51"/>
      <c r="P139" s="105" t="str">
        <f>IF(OR($B139=0,$B139=""),"",IF(AND($E$3="Nursery"),'Marks Entry Nursery'!O138,IF(AND($E$3="LKG"),'Marks Entry LKG'!O138,IF(AND($E$3="UKG"),'Marks Entry UKG'!O138,""))))</f>
        <v/>
      </c>
      <c r="Q139" s="105" t="str">
        <f>IF(OR($B139=0,$B139=""),"",IF(AND($E$3="Nursery"),'Marks Entry Nursery'!P138,IF(AND($E$3="LKG"),'Marks Entry LKG'!P138,IF(AND($E$3="UKG"),'Marks Entry UKG'!P138,""))))</f>
        <v/>
      </c>
      <c r="R139" s="54" t="str">
        <f t="shared" si="128"/>
        <v/>
      </c>
      <c r="S139" s="51">
        <f t="shared" si="129"/>
        <v>0</v>
      </c>
      <c r="T139" s="105" t="str">
        <f>IF(OR($B139=0,$B139=""),"",IF(AND($E$3="Nursery"),'Marks Entry Nursery'!Q138,IF(AND($E$3="LKG"),'Marks Entry LKG'!Q138,IF(AND($E$3="UKG"),'Marks Entry UKG'!Q138,""))))</f>
        <v/>
      </c>
      <c r="U139" s="105" t="str">
        <f>IF(OR($B139=0,$B139=""),"",IF(AND($E$3="Nursery"),'Marks Entry Nursery'!R138,IF(AND($E$3="LKG"),'Marks Entry LKG'!R138,IF(AND($E$3="UKG"),'Marks Entry UKG'!R138,""))))</f>
        <v/>
      </c>
      <c r="V139" s="55" t="str">
        <f t="shared" si="130"/>
        <v/>
      </c>
      <c r="W139" s="51" t="str">
        <f t="shared" si="131"/>
        <v/>
      </c>
      <c r="X139" s="89">
        <f t="shared" si="132"/>
        <v>0</v>
      </c>
      <c r="Y139" s="89" t="str">
        <f t="shared" si="133"/>
        <v/>
      </c>
      <c r="Z139" s="89" t="str">
        <f t="shared" si="134"/>
        <v/>
      </c>
      <c r="AA139" s="89" t="str">
        <f t="shared" si="135"/>
        <v/>
      </c>
      <c r="AB139" s="89" t="str">
        <f t="shared" si="136"/>
        <v/>
      </c>
      <c r="AC139" s="93" t="str">
        <f t="shared" si="137"/>
        <v/>
      </c>
      <c r="AD139" s="105"/>
      <c r="AE139" s="105"/>
      <c r="AF139" s="105"/>
      <c r="AG139" s="51"/>
      <c r="AH139" s="105" t="str">
        <f>IF(OR($B139=0,$B139=""),"",IF(AND($E$3="Nursery"),'Marks Entry Nursery'!V138,IF(AND($E$3="LKG"),'Marks Entry LKG'!V138,IF(AND($E$3="UKG"),'Marks Entry UKG'!V138,""))))</f>
        <v/>
      </c>
      <c r="AI139" s="105" t="str">
        <f>IF(OR($B139=0,$B139=""),"",IF(AND($E$3="Nursery"),'Marks Entry Nursery'!W138,IF(AND($E$3="LKG"),'Marks Entry LKG'!W138,IF(AND($E$3="UKG"),'Marks Entry UKG'!W138,""))))</f>
        <v/>
      </c>
      <c r="AJ139" s="54" t="str">
        <f t="shared" si="138"/>
        <v/>
      </c>
      <c r="AK139" s="51">
        <f t="shared" si="139"/>
        <v>0</v>
      </c>
      <c r="AL139" s="105" t="str">
        <f>IF(OR($B139=0,$B139=""),"",IF(AND($E$3="Nursery"),'Marks Entry Nursery'!X138,IF(AND($E$3="LKG"),'Marks Entry LKG'!X138,IF(AND($E$3="UKG"),'Marks Entry UKG'!X138,""))))</f>
        <v/>
      </c>
      <c r="AM139" s="105" t="str">
        <f>IF(OR($B139=0,$B139=""),"",IF(AND($E$3="Nursery"),'Marks Entry Nursery'!Y138,IF(AND($E$3="LKG"),'Marks Entry LKG'!Y138,IF(AND($E$3="UKG"),'Marks Entry UKG'!Y138,""))))</f>
        <v/>
      </c>
      <c r="AN139" s="55" t="str">
        <f t="shared" si="140"/>
        <v/>
      </c>
      <c r="AO139" s="51" t="str">
        <f t="shared" si="141"/>
        <v/>
      </c>
      <c r="AP139" s="89">
        <f t="shared" si="142"/>
        <v>0</v>
      </c>
      <c r="AQ139" s="89" t="str">
        <f t="shared" si="143"/>
        <v/>
      </c>
      <c r="AR139" s="89" t="str">
        <f t="shared" si="144"/>
        <v/>
      </c>
      <c r="AS139" s="89" t="str">
        <f t="shared" si="145"/>
        <v/>
      </c>
      <c r="AT139" s="89" t="str">
        <f t="shared" si="146"/>
        <v/>
      </c>
      <c r="AU139" s="93" t="str">
        <f t="shared" si="147"/>
        <v/>
      </c>
      <c r="AV139" s="105"/>
      <c r="AW139" s="105"/>
      <c r="AX139" s="105"/>
      <c r="AY139" s="51"/>
      <c r="AZ139" s="105" t="str">
        <f>IF(OR($B139=0,$B139=""),"",IF(AND($E$3="Nursery"),'Marks Entry Nursery'!AC138,IF(AND($E$3="LKG"),'Marks Entry LKG'!AC138,IF(AND($E$3="UKG"),'Marks Entry UKG'!AC138,""))))</f>
        <v/>
      </c>
      <c r="BA139" s="105" t="str">
        <f>IF(OR($B139=0,$B139=""),"",IF(AND($E$3="Nursery"),'Marks Entry Nursery'!AD138,IF(AND($E$3="LKG"),'Marks Entry LKG'!AD138,IF(AND($E$3="UKG"),'Marks Entry UKG'!AD138,""))))</f>
        <v/>
      </c>
      <c r="BB139" s="54" t="str">
        <f t="shared" si="148"/>
        <v/>
      </c>
      <c r="BC139" s="51">
        <f t="shared" si="149"/>
        <v>0</v>
      </c>
      <c r="BD139" s="105" t="str">
        <f>IF(OR($B139=0,$B139=""),"",IF(AND($E$3="Nursery"),'Marks Entry Nursery'!AE138,IF(AND($E$3="LKG"),'Marks Entry LKG'!AE138,IF(AND($E$3="UKG"),'Marks Entry UKG'!AE138,""))))</f>
        <v/>
      </c>
      <c r="BE139" s="105" t="str">
        <f>IF(OR($B139=0,$B139=""),"",IF(AND($E$3="Nursery"),'Marks Entry Nursery'!AF138,IF(AND($E$3="LKG"),'Marks Entry LKG'!AF138,IF(AND($E$3="UKG"),'Marks Entry UKG'!AF138,""))))</f>
        <v/>
      </c>
      <c r="BF139" s="55" t="str">
        <f t="shared" si="150"/>
        <v/>
      </c>
      <c r="BG139" s="51" t="str">
        <f t="shared" si="151"/>
        <v/>
      </c>
      <c r="BH139" s="89">
        <f t="shared" si="152"/>
        <v>0</v>
      </c>
      <c r="BI139" s="89" t="str">
        <f t="shared" si="153"/>
        <v/>
      </c>
      <c r="BJ139" s="89" t="str">
        <f t="shared" si="154"/>
        <v/>
      </c>
      <c r="BK139" s="89" t="str">
        <f t="shared" si="155"/>
        <v/>
      </c>
      <c r="BL139" s="89" t="str">
        <f t="shared" si="156"/>
        <v/>
      </c>
      <c r="BM139" s="93" t="str">
        <f t="shared" si="157"/>
        <v/>
      </c>
      <c r="BN139" s="105"/>
      <c r="BO139" s="105"/>
      <c r="BP139" s="105"/>
      <c r="BQ139" s="51"/>
      <c r="BR139" s="105" t="str">
        <f>IF(OR($B139=0,$B139=""),"",IF(AND($E$3="Nursery"),'Marks Entry Nursery'!AJ138,IF(AND($E$3="LKG"),'Marks Entry LKG'!AJ138,IF(AND($E$3="UKG"),'Marks Entry UKG'!AJ138,""))))</f>
        <v/>
      </c>
      <c r="BS139" s="105" t="str">
        <f>IF(OR($B139=0,$B139=""),"",IF(AND($E$3="Nursery"),'Marks Entry Nursery'!AK138,IF(AND($E$3="LKG"),'Marks Entry LKG'!AK138,IF(AND($E$3="UKG"),'Marks Entry UKG'!AK138,""))))</f>
        <v/>
      </c>
      <c r="BT139" s="54" t="str">
        <f t="shared" si="158"/>
        <v/>
      </c>
      <c r="BU139" s="51">
        <f t="shared" si="159"/>
        <v>0</v>
      </c>
      <c r="BV139" s="105" t="str">
        <f>IF(OR($B139=0,$B139=""),"",IF(AND($E$3="Nursery"),'Marks Entry Nursery'!AL138,IF(AND($E$3="LKG"),'Marks Entry LKG'!AL138,IF(AND($E$3="UKG"),'Marks Entry UKG'!AL138,""))))</f>
        <v/>
      </c>
      <c r="BW139" s="105" t="str">
        <f>IF(OR($B139=0,$B139=""),"",IF(AND($E$3="Nursery"),'Marks Entry Nursery'!AM138,IF(AND($E$3="LKG"),'Marks Entry LKG'!AM138,IF(AND($E$3="UKG"),'Marks Entry UKG'!AM138,""))))</f>
        <v/>
      </c>
      <c r="BX139" s="55" t="str">
        <f t="shared" si="160"/>
        <v/>
      </c>
      <c r="BY139" s="51" t="str">
        <f t="shared" si="161"/>
        <v/>
      </c>
      <c r="BZ139" s="89">
        <f t="shared" si="162"/>
        <v>0</v>
      </c>
      <c r="CA139" s="89" t="str">
        <f t="shared" si="163"/>
        <v/>
      </c>
      <c r="CB139" s="89" t="str">
        <f t="shared" si="164"/>
        <v/>
      </c>
      <c r="CC139" s="89" t="str">
        <f t="shared" si="165"/>
        <v/>
      </c>
      <c r="CD139" s="89" t="str">
        <f t="shared" si="166"/>
        <v/>
      </c>
      <c r="CE139" s="93" t="str">
        <f t="shared" si="167"/>
        <v/>
      </c>
      <c r="CF139" s="105" t="str">
        <f>IF(OR($B139=0,$B139=""),"",IF(AND($E$3="Nursery"),'Marks Entry Nursery'!AN138,IF(AND($E$3="LKG"),'Marks Entry LKG'!AN138,IF(AND($E$3="UKG"),'Marks Entry UKG'!AN138,""))))</f>
        <v/>
      </c>
      <c r="CG139" s="105" t="str">
        <f>IF(OR($B139=0,$B139=""),"",IF(AND($E$3="Nursery"),'Marks Entry Nursery'!AO138,IF(AND($E$3="LKG"),'Marks Entry LKG'!AO138,IF(AND($E$3="UKG"),'Marks Entry UKG'!AO138,""))))</f>
        <v/>
      </c>
      <c r="CH139" s="106" t="str">
        <f t="shared" si="168"/>
        <v/>
      </c>
      <c r="CI139" s="107">
        <f t="shared" si="169"/>
        <v>0</v>
      </c>
      <c r="CJ139" s="107" t="str">
        <f t="shared" si="170"/>
        <v/>
      </c>
      <c r="CK139" s="107" t="str">
        <f t="shared" si="171"/>
        <v/>
      </c>
      <c r="CL139" s="92" t="str">
        <f t="shared" si="172"/>
        <v/>
      </c>
      <c r="CM139" s="105" t="str">
        <f>IF(OR($B139=0,$B139=""),"",IF(AND($E$3="Nursery"),'Marks Entry Nursery'!AP138,IF(AND($E$3="LKG"),'Marks Entry LKG'!AP138,IF(AND($E$3="UKG"),'Marks Entry UKG'!AP138,""))))</f>
        <v/>
      </c>
      <c r="CN139" s="105" t="str">
        <f>IF(OR($B139=0,$B139=""),"",IF(AND($E$3="Nursery"),'Marks Entry Nursery'!AQ138,IF(AND($E$3="LKG"),'Marks Entry LKG'!AQ138,IF(AND($E$3="UKG"),'Marks Entry UKG'!AQ138,""))))</f>
        <v/>
      </c>
      <c r="CO139" s="106" t="str">
        <f t="shared" si="173"/>
        <v/>
      </c>
      <c r="CP139" s="107">
        <f t="shared" si="174"/>
        <v>0</v>
      </c>
      <c r="CQ139" s="107" t="str">
        <f t="shared" si="175"/>
        <v/>
      </c>
      <c r="CR139" s="107" t="str">
        <f t="shared" si="176"/>
        <v/>
      </c>
      <c r="CS139" s="92" t="str">
        <f t="shared" si="177"/>
        <v/>
      </c>
      <c r="CT139" s="105" t="str">
        <f>IF(OR($B139=0,$B139=""),"",IF(AND($E$3="Nursery"),'Marks Entry Nursery'!AR138,IF(AND($E$3="LKG"),'Marks Entry LKG'!AR138,IF(AND($E$3="UKG"),'Marks Entry UKG'!AR138,""))))</f>
        <v/>
      </c>
      <c r="CU139" s="105" t="str">
        <f>IF(OR($B139=0,$B139=""),"",IF(AND($E$3="Nursery"),'Marks Entry Nursery'!AS138,IF(AND($E$3="LKG"),'Marks Entry LKG'!AS138,IF(AND($E$3="UKG"),'Marks Entry UKG'!AS138,""))))</f>
        <v/>
      </c>
      <c r="CV139" s="106" t="str">
        <f t="shared" si="178"/>
        <v/>
      </c>
      <c r="CW139" s="107">
        <f t="shared" si="179"/>
        <v>0</v>
      </c>
      <c r="CX139" s="107" t="str">
        <f t="shared" si="180"/>
        <v/>
      </c>
      <c r="CY139" s="107" t="str">
        <f t="shared" si="181"/>
        <v/>
      </c>
      <c r="CZ139" s="92" t="str">
        <f t="shared" si="182"/>
        <v/>
      </c>
      <c r="DA139" s="105" t="str">
        <f>IF(OR($B139=0,$B139=""),"",IF(AND($E$3="Nursery"),'Marks Entry Nursery'!AT138,IF(AND($E$3="LKG"),'Marks Entry LKG'!AT138,IF(AND($E$3="UKG"),'Marks Entry UKG'!AT138,""))))</f>
        <v/>
      </c>
      <c r="DB139" s="105" t="str">
        <f>IF(OR($B139=0,$B139=""),"",IF(AND($E$3="Nursery"),'Marks Entry Nursery'!AU138,IF(AND($E$3="LKG"),'Marks Entry LKG'!AU138,IF(AND($E$3="UKG"),'Marks Entry UKG'!AU138,""))))</f>
        <v/>
      </c>
      <c r="DC139" s="356" t="str">
        <f t="shared" si="183"/>
        <v/>
      </c>
      <c r="DD139" s="93" t="str">
        <f t="shared" si="184"/>
        <v/>
      </c>
      <c r="DE139" s="105" t="str">
        <f>IF(OR($B139=0,$B139=""),"",IF(AND($E$3="Nursery"),'Marks Entry Nursery'!AV138,IF(AND($E$3="LKG"),'Marks Entry LKG'!AV138,IF(AND($E$3="UKG"),'Marks Entry UKG'!AV138,""))))</f>
        <v/>
      </c>
      <c r="DF139" s="105" t="str">
        <f>IF(OR($B139=0,$B139=""),"",IF(AND($E$3="Nursery"),'Marks Entry Nursery'!AW138,IF(AND($E$3="LKG"),'Marks Entry LKG'!AW138,IF(AND($E$3="UKG"),'Marks Entry UKG'!AW138,""))))</f>
        <v/>
      </c>
      <c r="DG139" s="356" t="str">
        <f t="shared" si="185"/>
        <v/>
      </c>
      <c r="DH139" s="93" t="str">
        <f t="shared" si="186"/>
        <v/>
      </c>
      <c r="DI139" s="63" t="str">
        <f t="shared" si="187"/>
        <v/>
      </c>
      <c r="DJ139" s="358" t="str">
        <f t="shared" si="188"/>
        <v/>
      </c>
      <c r="DK139" s="67" t="str">
        <f t="shared" si="189"/>
        <v/>
      </c>
      <c r="DL139" s="68" t="str">
        <f t="shared" si="190"/>
        <v/>
      </c>
      <c r="DM139" s="386" t="str">
        <f>IFERROR(IF(B139="NSO","NSO",IF(OR(D139="",G139="",F139="",B139="",DI139=0),"",IF('Master sheet'!$D$14="Hindi","कक्षोंन्नति","Promoted"))),"")</f>
        <v/>
      </c>
      <c r="DN139" s="42" t="str">
        <f>IF(OR(B139=0,B139=""),"",IF(AND($E$3="Nursery"),'Marks Entry Nursery'!AX138,IF(AND($E$3="LKG"),'Marks Entry LKG'!AX138,IF(AND($E$3="UKG"),'Marks Entry UKG'!AX138,""))))</f>
        <v/>
      </c>
      <c r="DO139" s="42" t="str">
        <f>IF(OR(B139=0,B139=""),"",IF(AND($E$3="Nursery"),'Marks Entry Nursery'!AY138,IF(AND($E$3="LKG"),'Marks Entry LKG'!AY138,IF(AND($E$3="UKG"),'Marks Entry UKG'!AY138,""))))</f>
        <v/>
      </c>
      <c r="DP139" s="213" t="str">
        <f t="shared" si="191"/>
        <v/>
      </c>
      <c r="DQ139" s="43"/>
      <c r="DX139" s="44">
        <f>IF(AND($E$3="Nursery"),'Marks Entry Nursery'!I138,IF(AND($E$3="LKG"),'Marks Entry LKG'!I138,IF(AND($E$3="UKG"),'Marks Entry UKG'!I138,"")))</f>
        <v>0</v>
      </c>
    </row>
    <row r="140" spans="1:128" ht="18.95" customHeight="1">
      <c r="A140" s="56">
        <v>133</v>
      </c>
      <c r="B140" s="260" t="str">
        <f>IF(OR(DX140=0,DX140=""),"",IF(AND($E$3="Nursery"),'Marks Entry Nursery'!I139,IF(AND($E$3="LKG"),'Marks Entry LKG'!I139,IF(AND($E$3="UKG"),'Marks Entry UKG'!I139,""))))</f>
        <v/>
      </c>
      <c r="C140" s="57" t="str">
        <f>IF(OR($B140=0,$B140=""),"",IF(AND($E$3="Nursery"),'Marks Entry Nursery'!B139,IF(AND($E$3="LKG"),'Marks Entry LKG'!B139,IF(AND($E$3="UKG"),'Marks Entry UKG'!B139,""))))</f>
        <v/>
      </c>
      <c r="D140" s="57" t="str">
        <f>IF(OR($B140=0,$B140=""),"",IF(AND($E$3="Nursery"),'Marks Entry Nursery'!C139,IF(AND($E$3="LKG"),'Marks Entry LKG'!C139,IF(AND($E$3="UKG"),'Marks Entry UKG'!C139,""))))</f>
        <v/>
      </c>
      <c r="E140" s="401" t="str">
        <f>IF(OR(B140=0,B140=""),"",IF(AND($E$3="Nursery"),'Marks Entry Nursery'!E139,IF(AND($E$3="LKG"),'Marks Entry LKG'!E139,IF(AND($E$3="UKG"),'Marks Entry UKG'!E139,""))))</f>
        <v/>
      </c>
      <c r="F140" s="259" t="str">
        <f>IF(OR(B140=0,B140=""),"",IF(AND($E$3="Nursery"),'Marks Entry Nursery'!D139,IF(AND($E$3="LKG"),'Marks Entry LKG'!D139,IF(AND($E$3="UKG"),'Marks Entry UKG'!D139,""))))</f>
        <v/>
      </c>
      <c r="G140" s="406" t="str">
        <f>IF(OR($B140=0,$B140=""),"",IF(AND($E$3="Nursery"),'Marks Entry Nursery'!F139,IF(AND($E$3="LKG"),'Marks Entry LKG'!F139,IF(AND($E$3="UKG"),'Marks Entry UKG'!F139,""))))</f>
        <v/>
      </c>
      <c r="H140" s="406" t="str">
        <f>IF(OR($B140=0,$B140=""),"",IF(AND($E$3="Nursery"),'Marks Entry Nursery'!G139,IF(AND($E$3="LKG"),'Marks Entry LKG'!G139,IF(AND($E$3="UKG"),'Marks Entry UKG'!G139,""))))</f>
        <v/>
      </c>
      <c r="I140" s="406" t="str">
        <f>IF(OR($B140=0,$B140=""),"",IF(AND($E$3="Nursery"),'Marks Entry Nursery'!H139,IF(AND($E$3="LKG"),'Marks Entry LKG'!H139,IF(AND($E$3="UKG"),'Marks Entry UKG'!H139,""))))</f>
        <v/>
      </c>
      <c r="J140" s="228" t="str">
        <f>IF(OR($B140=0,$B140=""),"",IF(AND($E$3="Nursery"),'Marks Entry Nursery'!J139,IF(AND($E$3="LKG"),'Marks Entry LKG'!J139,IF(AND($E$3="UKG"),'Marks Entry UKG'!J139,""))))</f>
        <v/>
      </c>
      <c r="K140" s="228" t="str">
        <f>IF(OR($B140=0,$B140=""),"",IF(AND($E$3="Nursery"),'Marks Entry Nursery'!K139,IF(AND($E$3="LKG"),'Marks Entry LKG'!K139,IF(AND($E$3="UKG"),'Marks Entry UKG'!K139,""))))</f>
        <v/>
      </c>
      <c r="L140" s="105"/>
      <c r="M140" s="105"/>
      <c r="N140" s="105"/>
      <c r="O140" s="51"/>
      <c r="P140" s="105" t="str">
        <f>IF(OR($B140=0,$B140=""),"",IF(AND($E$3="Nursery"),'Marks Entry Nursery'!O139,IF(AND($E$3="LKG"),'Marks Entry LKG'!O139,IF(AND($E$3="UKG"),'Marks Entry UKG'!O139,""))))</f>
        <v/>
      </c>
      <c r="Q140" s="105" t="str">
        <f>IF(OR($B140=0,$B140=""),"",IF(AND($E$3="Nursery"),'Marks Entry Nursery'!P139,IF(AND($E$3="LKG"),'Marks Entry LKG'!P139,IF(AND($E$3="UKG"),'Marks Entry UKG'!P139,""))))</f>
        <v/>
      </c>
      <c r="R140" s="54" t="str">
        <f t="shared" si="128"/>
        <v/>
      </c>
      <c r="S140" s="51">
        <f t="shared" si="129"/>
        <v>0</v>
      </c>
      <c r="T140" s="105" t="str">
        <f>IF(OR($B140=0,$B140=""),"",IF(AND($E$3="Nursery"),'Marks Entry Nursery'!Q139,IF(AND($E$3="LKG"),'Marks Entry LKG'!Q139,IF(AND($E$3="UKG"),'Marks Entry UKG'!Q139,""))))</f>
        <v/>
      </c>
      <c r="U140" s="105" t="str">
        <f>IF(OR($B140=0,$B140=""),"",IF(AND($E$3="Nursery"),'Marks Entry Nursery'!R139,IF(AND($E$3="LKG"),'Marks Entry LKG'!R139,IF(AND($E$3="UKG"),'Marks Entry UKG'!R139,""))))</f>
        <v/>
      </c>
      <c r="V140" s="55" t="str">
        <f t="shared" si="130"/>
        <v/>
      </c>
      <c r="W140" s="51" t="str">
        <f t="shared" si="131"/>
        <v/>
      </c>
      <c r="X140" s="89">
        <f t="shared" si="132"/>
        <v>0</v>
      </c>
      <c r="Y140" s="89" t="str">
        <f t="shared" si="133"/>
        <v/>
      </c>
      <c r="Z140" s="89" t="str">
        <f t="shared" si="134"/>
        <v/>
      </c>
      <c r="AA140" s="89" t="str">
        <f t="shared" si="135"/>
        <v/>
      </c>
      <c r="AB140" s="89" t="str">
        <f t="shared" si="136"/>
        <v/>
      </c>
      <c r="AC140" s="93" t="str">
        <f t="shared" si="137"/>
        <v/>
      </c>
      <c r="AD140" s="105"/>
      <c r="AE140" s="105"/>
      <c r="AF140" s="105"/>
      <c r="AG140" s="51"/>
      <c r="AH140" s="105" t="str">
        <f>IF(OR($B140=0,$B140=""),"",IF(AND($E$3="Nursery"),'Marks Entry Nursery'!V139,IF(AND($E$3="LKG"),'Marks Entry LKG'!V139,IF(AND($E$3="UKG"),'Marks Entry UKG'!V139,""))))</f>
        <v/>
      </c>
      <c r="AI140" s="105" t="str">
        <f>IF(OR($B140=0,$B140=""),"",IF(AND($E$3="Nursery"),'Marks Entry Nursery'!W139,IF(AND($E$3="LKG"),'Marks Entry LKG'!W139,IF(AND($E$3="UKG"),'Marks Entry UKG'!W139,""))))</f>
        <v/>
      </c>
      <c r="AJ140" s="54" t="str">
        <f t="shared" si="138"/>
        <v/>
      </c>
      <c r="AK140" s="51">
        <f t="shared" si="139"/>
        <v>0</v>
      </c>
      <c r="AL140" s="105" t="str">
        <f>IF(OR($B140=0,$B140=""),"",IF(AND($E$3="Nursery"),'Marks Entry Nursery'!X139,IF(AND($E$3="LKG"),'Marks Entry LKG'!X139,IF(AND($E$3="UKG"),'Marks Entry UKG'!X139,""))))</f>
        <v/>
      </c>
      <c r="AM140" s="105" t="str">
        <f>IF(OR($B140=0,$B140=""),"",IF(AND($E$3="Nursery"),'Marks Entry Nursery'!Y139,IF(AND($E$3="LKG"),'Marks Entry LKG'!Y139,IF(AND($E$3="UKG"),'Marks Entry UKG'!Y139,""))))</f>
        <v/>
      </c>
      <c r="AN140" s="55" t="str">
        <f t="shared" si="140"/>
        <v/>
      </c>
      <c r="AO140" s="51" t="str">
        <f t="shared" si="141"/>
        <v/>
      </c>
      <c r="AP140" s="89">
        <f t="shared" si="142"/>
        <v>0</v>
      </c>
      <c r="AQ140" s="89" t="str">
        <f t="shared" si="143"/>
        <v/>
      </c>
      <c r="AR140" s="89" t="str">
        <f t="shared" si="144"/>
        <v/>
      </c>
      <c r="AS140" s="89" t="str">
        <f t="shared" si="145"/>
        <v/>
      </c>
      <c r="AT140" s="89" t="str">
        <f t="shared" si="146"/>
        <v/>
      </c>
      <c r="AU140" s="93" t="str">
        <f t="shared" si="147"/>
        <v/>
      </c>
      <c r="AV140" s="105"/>
      <c r="AW140" s="105"/>
      <c r="AX140" s="105"/>
      <c r="AY140" s="51"/>
      <c r="AZ140" s="105" t="str">
        <f>IF(OR($B140=0,$B140=""),"",IF(AND($E$3="Nursery"),'Marks Entry Nursery'!AC139,IF(AND($E$3="LKG"),'Marks Entry LKG'!AC139,IF(AND($E$3="UKG"),'Marks Entry UKG'!AC139,""))))</f>
        <v/>
      </c>
      <c r="BA140" s="105" t="str">
        <f>IF(OR($B140=0,$B140=""),"",IF(AND($E$3="Nursery"),'Marks Entry Nursery'!AD139,IF(AND($E$3="LKG"),'Marks Entry LKG'!AD139,IF(AND($E$3="UKG"),'Marks Entry UKG'!AD139,""))))</f>
        <v/>
      </c>
      <c r="BB140" s="54" t="str">
        <f t="shared" si="148"/>
        <v/>
      </c>
      <c r="BC140" s="51">
        <f t="shared" si="149"/>
        <v>0</v>
      </c>
      <c r="BD140" s="105" t="str">
        <f>IF(OR($B140=0,$B140=""),"",IF(AND($E$3="Nursery"),'Marks Entry Nursery'!AE139,IF(AND($E$3="LKG"),'Marks Entry LKG'!AE139,IF(AND($E$3="UKG"),'Marks Entry UKG'!AE139,""))))</f>
        <v/>
      </c>
      <c r="BE140" s="105" t="str">
        <f>IF(OR($B140=0,$B140=""),"",IF(AND($E$3="Nursery"),'Marks Entry Nursery'!AF139,IF(AND($E$3="LKG"),'Marks Entry LKG'!AF139,IF(AND($E$3="UKG"),'Marks Entry UKG'!AF139,""))))</f>
        <v/>
      </c>
      <c r="BF140" s="55" t="str">
        <f t="shared" si="150"/>
        <v/>
      </c>
      <c r="BG140" s="51" t="str">
        <f t="shared" si="151"/>
        <v/>
      </c>
      <c r="BH140" s="89">
        <f t="shared" si="152"/>
        <v>0</v>
      </c>
      <c r="BI140" s="89" t="str">
        <f t="shared" si="153"/>
        <v/>
      </c>
      <c r="BJ140" s="89" t="str">
        <f t="shared" si="154"/>
        <v/>
      </c>
      <c r="BK140" s="89" t="str">
        <f t="shared" si="155"/>
        <v/>
      </c>
      <c r="BL140" s="89" t="str">
        <f t="shared" si="156"/>
        <v/>
      </c>
      <c r="BM140" s="93" t="str">
        <f t="shared" si="157"/>
        <v/>
      </c>
      <c r="BN140" s="105"/>
      <c r="BO140" s="105"/>
      <c r="BP140" s="105"/>
      <c r="BQ140" s="51"/>
      <c r="BR140" s="105" t="str">
        <f>IF(OR($B140=0,$B140=""),"",IF(AND($E$3="Nursery"),'Marks Entry Nursery'!AJ139,IF(AND($E$3="LKG"),'Marks Entry LKG'!AJ139,IF(AND($E$3="UKG"),'Marks Entry UKG'!AJ139,""))))</f>
        <v/>
      </c>
      <c r="BS140" s="105" t="str">
        <f>IF(OR($B140=0,$B140=""),"",IF(AND($E$3="Nursery"),'Marks Entry Nursery'!AK139,IF(AND($E$3="LKG"),'Marks Entry LKG'!AK139,IF(AND($E$3="UKG"),'Marks Entry UKG'!AK139,""))))</f>
        <v/>
      </c>
      <c r="BT140" s="54" t="str">
        <f t="shared" si="158"/>
        <v/>
      </c>
      <c r="BU140" s="51">
        <f t="shared" si="159"/>
        <v>0</v>
      </c>
      <c r="BV140" s="105" t="str">
        <f>IF(OR($B140=0,$B140=""),"",IF(AND($E$3="Nursery"),'Marks Entry Nursery'!AL139,IF(AND($E$3="LKG"),'Marks Entry LKG'!AL139,IF(AND($E$3="UKG"),'Marks Entry UKG'!AL139,""))))</f>
        <v/>
      </c>
      <c r="BW140" s="105" t="str">
        <f>IF(OR($B140=0,$B140=""),"",IF(AND($E$3="Nursery"),'Marks Entry Nursery'!AM139,IF(AND($E$3="LKG"),'Marks Entry LKG'!AM139,IF(AND($E$3="UKG"),'Marks Entry UKG'!AM139,""))))</f>
        <v/>
      </c>
      <c r="BX140" s="55" t="str">
        <f t="shared" si="160"/>
        <v/>
      </c>
      <c r="BY140" s="51" t="str">
        <f t="shared" si="161"/>
        <v/>
      </c>
      <c r="BZ140" s="89">
        <f t="shared" si="162"/>
        <v>0</v>
      </c>
      <c r="CA140" s="89" t="str">
        <f t="shared" si="163"/>
        <v/>
      </c>
      <c r="CB140" s="89" t="str">
        <f t="shared" si="164"/>
        <v/>
      </c>
      <c r="CC140" s="89" t="str">
        <f t="shared" si="165"/>
        <v/>
      </c>
      <c r="CD140" s="89" t="str">
        <f t="shared" si="166"/>
        <v/>
      </c>
      <c r="CE140" s="93" t="str">
        <f t="shared" si="167"/>
        <v/>
      </c>
      <c r="CF140" s="105" t="str">
        <f>IF(OR($B140=0,$B140=""),"",IF(AND($E$3="Nursery"),'Marks Entry Nursery'!AN139,IF(AND($E$3="LKG"),'Marks Entry LKG'!AN139,IF(AND($E$3="UKG"),'Marks Entry UKG'!AN139,""))))</f>
        <v/>
      </c>
      <c r="CG140" s="105" t="str">
        <f>IF(OR($B140=0,$B140=""),"",IF(AND($E$3="Nursery"),'Marks Entry Nursery'!AO139,IF(AND($E$3="LKG"),'Marks Entry LKG'!AO139,IF(AND($E$3="UKG"),'Marks Entry UKG'!AO139,""))))</f>
        <v/>
      </c>
      <c r="CH140" s="106" t="str">
        <f t="shared" si="168"/>
        <v/>
      </c>
      <c r="CI140" s="107">
        <f t="shared" si="169"/>
        <v>0</v>
      </c>
      <c r="CJ140" s="107" t="str">
        <f t="shared" si="170"/>
        <v/>
      </c>
      <c r="CK140" s="107" t="str">
        <f t="shared" si="171"/>
        <v/>
      </c>
      <c r="CL140" s="92" t="str">
        <f t="shared" si="172"/>
        <v/>
      </c>
      <c r="CM140" s="105" t="str">
        <f>IF(OR($B140=0,$B140=""),"",IF(AND($E$3="Nursery"),'Marks Entry Nursery'!AP139,IF(AND($E$3="LKG"),'Marks Entry LKG'!AP139,IF(AND($E$3="UKG"),'Marks Entry UKG'!AP139,""))))</f>
        <v/>
      </c>
      <c r="CN140" s="105" t="str">
        <f>IF(OR($B140=0,$B140=""),"",IF(AND($E$3="Nursery"),'Marks Entry Nursery'!AQ139,IF(AND($E$3="LKG"),'Marks Entry LKG'!AQ139,IF(AND($E$3="UKG"),'Marks Entry UKG'!AQ139,""))))</f>
        <v/>
      </c>
      <c r="CO140" s="106" t="str">
        <f t="shared" si="173"/>
        <v/>
      </c>
      <c r="CP140" s="107">
        <f t="shared" si="174"/>
        <v>0</v>
      </c>
      <c r="CQ140" s="107" t="str">
        <f t="shared" si="175"/>
        <v/>
      </c>
      <c r="CR140" s="107" t="str">
        <f t="shared" si="176"/>
        <v/>
      </c>
      <c r="CS140" s="92" t="str">
        <f t="shared" si="177"/>
        <v/>
      </c>
      <c r="CT140" s="105" t="str">
        <f>IF(OR($B140=0,$B140=""),"",IF(AND($E$3="Nursery"),'Marks Entry Nursery'!AR139,IF(AND($E$3="LKG"),'Marks Entry LKG'!AR139,IF(AND($E$3="UKG"),'Marks Entry UKG'!AR139,""))))</f>
        <v/>
      </c>
      <c r="CU140" s="105" t="str">
        <f>IF(OR($B140=0,$B140=""),"",IF(AND($E$3="Nursery"),'Marks Entry Nursery'!AS139,IF(AND($E$3="LKG"),'Marks Entry LKG'!AS139,IF(AND($E$3="UKG"),'Marks Entry UKG'!AS139,""))))</f>
        <v/>
      </c>
      <c r="CV140" s="106" t="str">
        <f t="shared" si="178"/>
        <v/>
      </c>
      <c r="CW140" s="107">
        <f t="shared" si="179"/>
        <v>0</v>
      </c>
      <c r="CX140" s="107" t="str">
        <f t="shared" si="180"/>
        <v/>
      </c>
      <c r="CY140" s="107" t="str">
        <f t="shared" si="181"/>
        <v/>
      </c>
      <c r="CZ140" s="92" t="str">
        <f t="shared" si="182"/>
        <v/>
      </c>
      <c r="DA140" s="105" t="str">
        <f>IF(OR($B140=0,$B140=""),"",IF(AND($E$3="Nursery"),'Marks Entry Nursery'!AT139,IF(AND($E$3="LKG"),'Marks Entry LKG'!AT139,IF(AND($E$3="UKG"),'Marks Entry UKG'!AT139,""))))</f>
        <v/>
      </c>
      <c r="DB140" s="105" t="str">
        <f>IF(OR($B140=0,$B140=""),"",IF(AND($E$3="Nursery"),'Marks Entry Nursery'!AU139,IF(AND($E$3="LKG"),'Marks Entry LKG'!AU139,IF(AND($E$3="UKG"),'Marks Entry UKG'!AU139,""))))</f>
        <v/>
      </c>
      <c r="DC140" s="356" t="str">
        <f t="shared" si="183"/>
        <v/>
      </c>
      <c r="DD140" s="93" t="str">
        <f t="shared" si="184"/>
        <v/>
      </c>
      <c r="DE140" s="105" t="str">
        <f>IF(OR($B140=0,$B140=""),"",IF(AND($E$3="Nursery"),'Marks Entry Nursery'!AV139,IF(AND($E$3="LKG"),'Marks Entry LKG'!AV139,IF(AND($E$3="UKG"),'Marks Entry UKG'!AV139,""))))</f>
        <v/>
      </c>
      <c r="DF140" s="105" t="str">
        <f>IF(OR($B140=0,$B140=""),"",IF(AND($E$3="Nursery"),'Marks Entry Nursery'!AW139,IF(AND($E$3="LKG"),'Marks Entry LKG'!AW139,IF(AND($E$3="UKG"),'Marks Entry UKG'!AW139,""))))</f>
        <v/>
      </c>
      <c r="DG140" s="356" t="str">
        <f t="shared" si="185"/>
        <v/>
      </c>
      <c r="DH140" s="93" t="str">
        <f t="shared" si="186"/>
        <v/>
      </c>
      <c r="DI140" s="63" t="str">
        <f t="shared" si="187"/>
        <v/>
      </c>
      <c r="DJ140" s="358" t="str">
        <f t="shared" si="188"/>
        <v/>
      </c>
      <c r="DK140" s="67" t="str">
        <f t="shared" si="189"/>
        <v/>
      </c>
      <c r="DL140" s="68" t="str">
        <f t="shared" si="190"/>
        <v/>
      </c>
      <c r="DM140" s="386" t="str">
        <f>IFERROR(IF(B140="NSO","NSO",IF(OR(D140="",G140="",F140="",B140="",DI140=0),"",IF('Master sheet'!$D$14="Hindi","कक्षोंन्नति","Promoted"))),"")</f>
        <v/>
      </c>
      <c r="DN140" s="42" t="str">
        <f>IF(OR(B140=0,B140=""),"",IF(AND($E$3="Nursery"),'Marks Entry Nursery'!AX139,IF(AND($E$3="LKG"),'Marks Entry LKG'!AX139,IF(AND($E$3="UKG"),'Marks Entry UKG'!AX139,""))))</f>
        <v/>
      </c>
      <c r="DO140" s="42" t="str">
        <f>IF(OR(B140=0,B140=""),"",IF(AND($E$3="Nursery"),'Marks Entry Nursery'!AY139,IF(AND($E$3="LKG"),'Marks Entry LKG'!AY139,IF(AND($E$3="UKG"),'Marks Entry UKG'!AY139,""))))</f>
        <v/>
      </c>
      <c r="DP140" s="213" t="str">
        <f t="shared" si="191"/>
        <v/>
      </c>
      <c r="DQ140" s="43"/>
      <c r="DX140" s="44">
        <f>IF(AND($E$3="Nursery"),'Marks Entry Nursery'!I139,IF(AND($E$3="LKG"),'Marks Entry LKG'!I139,IF(AND($E$3="UKG"),'Marks Entry UKG'!I139,"")))</f>
        <v>0</v>
      </c>
    </row>
    <row r="141" spans="1:128" ht="18.95" customHeight="1">
      <c r="A141" s="56">
        <v>134</v>
      </c>
      <c r="B141" s="260" t="str">
        <f>IF(OR(DX141=0,DX141=""),"",IF(AND($E$3="Nursery"),'Marks Entry Nursery'!I140,IF(AND($E$3="LKG"),'Marks Entry LKG'!I140,IF(AND($E$3="UKG"),'Marks Entry UKG'!I140,""))))</f>
        <v/>
      </c>
      <c r="C141" s="57" t="str">
        <f>IF(OR($B141=0,$B141=""),"",IF(AND($E$3="Nursery"),'Marks Entry Nursery'!B140,IF(AND($E$3="LKG"),'Marks Entry LKG'!B140,IF(AND($E$3="UKG"),'Marks Entry UKG'!B140,""))))</f>
        <v/>
      </c>
      <c r="D141" s="57" t="str">
        <f>IF(OR($B141=0,$B141=""),"",IF(AND($E$3="Nursery"),'Marks Entry Nursery'!C140,IF(AND($E$3="LKG"),'Marks Entry LKG'!C140,IF(AND($E$3="UKG"),'Marks Entry UKG'!C140,""))))</f>
        <v/>
      </c>
      <c r="E141" s="401" t="str">
        <f>IF(OR(B141=0,B141=""),"",IF(AND($E$3="Nursery"),'Marks Entry Nursery'!E140,IF(AND($E$3="LKG"),'Marks Entry LKG'!E140,IF(AND($E$3="UKG"),'Marks Entry UKG'!E140,""))))</f>
        <v/>
      </c>
      <c r="F141" s="259" t="str">
        <f>IF(OR(B141=0,B141=""),"",IF(AND($E$3="Nursery"),'Marks Entry Nursery'!D140,IF(AND($E$3="LKG"),'Marks Entry LKG'!D140,IF(AND($E$3="UKG"),'Marks Entry UKG'!D140,""))))</f>
        <v/>
      </c>
      <c r="G141" s="406" t="str">
        <f>IF(OR($B141=0,$B141=""),"",IF(AND($E$3="Nursery"),'Marks Entry Nursery'!F140,IF(AND($E$3="LKG"),'Marks Entry LKG'!F140,IF(AND($E$3="UKG"),'Marks Entry UKG'!F140,""))))</f>
        <v/>
      </c>
      <c r="H141" s="406" t="str">
        <f>IF(OR($B141=0,$B141=""),"",IF(AND($E$3="Nursery"),'Marks Entry Nursery'!G140,IF(AND($E$3="LKG"),'Marks Entry LKG'!G140,IF(AND($E$3="UKG"),'Marks Entry UKG'!G140,""))))</f>
        <v/>
      </c>
      <c r="I141" s="406" t="str">
        <f>IF(OR($B141=0,$B141=""),"",IF(AND($E$3="Nursery"),'Marks Entry Nursery'!H140,IF(AND($E$3="LKG"),'Marks Entry LKG'!H140,IF(AND($E$3="UKG"),'Marks Entry UKG'!H140,""))))</f>
        <v/>
      </c>
      <c r="J141" s="228" t="str">
        <f>IF(OR($B141=0,$B141=""),"",IF(AND($E$3="Nursery"),'Marks Entry Nursery'!J140,IF(AND($E$3="LKG"),'Marks Entry LKG'!J140,IF(AND($E$3="UKG"),'Marks Entry UKG'!J140,""))))</f>
        <v/>
      </c>
      <c r="K141" s="228" t="str">
        <f>IF(OR($B141=0,$B141=""),"",IF(AND($E$3="Nursery"),'Marks Entry Nursery'!K140,IF(AND($E$3="LKG"),'Marks Entry LKG'!K140,IF(AND($E$3="UKG"),'Marks Entry UKG'!K140,""))))</f>
        <v/>
      </c>
      <c r="L141" s="105"/>
      <c r="M141" s="105"/>
      <c r="N141" s="105"/>
      <c r="O141" s="51"/>
      <c r="P141" s="105" t="str">
        <f>IF(OR($B141=0,$B141=""),"",IF(AND($E$3="Nursery"),'Marks Entry Nursery'!O140,IF(AND($E$3="LKG"),'Marks Entry LKG'!O140,IF(AND($E$3="UKG"),'Marks Entry UKG'!O140,""))))</f>
        <v/>
      </c>
      <c r="Q141" s="105" t="str">
        <f>IF(OR($B141=0,$B141=""),"",IF(AND($E$3="Nursery"),'Marks Entry Nursery'!P140,IF(AND($E$3="LKG"),'Marks Entry LKG'!P140,IF(AND($E$3="UKG"),'Marks Entry UKG'!P140,""))))</f>
        <v/>
      </c>
      <c r="R141" s="54" t="str">
        <f t="shared" si="128"/>
        <v/>
      </c>
      <c r="S141" s="51">
        <f t="shared" si="129"/>
        <v>0</v>
      </c>
      <c r="T141" s="105" t="str">
        <f>IF(OR($B141=0,$B141=""),"",IF(AND($E$3="Nursery"),'Marks Entry Nursery'!Q140,IF(AND($E$3="LKG"),'Marks Entry LKG'!Q140,IF(AND($E$3="UKG"),'Marks Entry UKG'!Q140,""))))</f>
        <v/>
      </c>
      <c r="U141" s="105" t="str">
        <f>IF(OR($B141=0,$B141=""),"",IF(AND($E$3="Nursery"),'Marks Entry Nursery'!R140,IF(AND($E$3="LKG"),'Marks Entry LKG'!R140,IF(AND($E$3="UKG"),'Marks Entry UKG'!R140,""))))</f>
        <v/>
      </c>
      <c r="V141" s="55" t="str">
        <f t="shared" si="130"/>
        <v/>
      </c>
      <c r="W141" s="51" t="str">
        <f t="shared" si="131"/>
        <v/>
      </c>
      <c r="X141" s="89">
        <f t="shared" si="132"/>
        <v>0</v>
      </c>
      <c r="Y141" s="89" t="str">
        <f t="shared" si="133"/>
        <v/>
      </c>
      <c r="Z141" s="89" t="str">
        <f t="shared" si="134"/>
        <v/>
      </c>
      <c r="AA141" s="89" t="str">
        <f t="shared" si="135"/>
        <v/>
      </c>
      <c r="AB141" s="89" t="str">
        <f t="shared" si="136"/>
        <v/>
      </c>
      <c r="AC141" s="93" t="str">
        <f t="shared" si="137"/>
        <v/>
      </c>
      <c r="AD141" s="105"/>
      <c r="AE141" s="105"/>
      <c r="AF141" s="105"/>
      <c r="AG141" s="51"/>
      <c r="AH141" s="105" t="str">
        <f>IF(OR($B141=0,$B141=""),"",IF(AND($E$3="Nursery"),'Marks Entry Nursery'!V140,IF(AND($E$3="LKG"),'Marks Entry LKG'!V140,IF(AND($E$3="UKG"),'Marks Entry UKG'!V140,""))))</f>
        <v/>
      </c>
      <c r="AI141" s="105" t="str">
        <f>IF(OR($B141=0,$B141=""),"",IF(AND($E$3="Nursery"),'Marks Entry Nursery'!W140,IF(AND($E$3="LKG"),'Marks Entry LKG'!W140,IF(AND($E$3="UKG"),'Marks Entry UKG'!W140,""))))</f>
        <v/>
      </c>
      <c r="AJ141" s="54" t="str">
        <f t="shared" si="138"/>
        <v/>
      </c>
      <c r="AK141" s="51">
        <f t="shared" si="139"/>
        <v>0</v>
      </c>
      <c r="AL141" s="105" t="str">
        <f>IF(OR($B141=0,$B141=""),"",IF(AND($E$3="Nursery"),'Marks Entry Nursery'!X140,IF(AND($E$3="LKG"),'Marks Entry LKG'!X140,IF(AND($E$3="UKG"),'Marks Entry UKG'!X140,""))))</f>
        <v/>
      </c>
      <c r="AM141" s="105" t="str">
        <f>IF(OR($B141=0,$B141=""),"",IF(AND($E$3="Nursery"),'Marks Entry Nursery'!Y140,IF(AND($E$3="LKG"),'Marks Entry LKG'!Y140,IF(AND($E$3="UKG"),'Marks Entry UKG'!Y140,""))))</f>
        <v/>
      </c>
      <c r="AN141" s="55" t="str">
        <f t="shared" si="140"/>
        <v/>
      </c>
      <c r="AO141" s="51" t="str">
        <f t="shared" si="141"/>
        <v/>
      </c>
      <c r="AP141" s="89">
        <f t="shared" si="142"/>
        <v>0</v>
      </c>
      <c r="AQ141" s="89" t="str">
        <f t="shared" si="143"/>
        <v/>
      </c>
      <c r="AR141" s="89" t="str">
        <f t="shared" si="144"/>
        <v/>
      </c>
      <c r="AS141" s="89" t="str">
        <f t="shared" si="145"/>
        <v/>
      </c>
      <c r="AT141" s="89" t="str">
        <f t="shared" si="146"/>
        <v/>
      </c>
      <c r="AU141" s="93" t="str">
        <f t="shared" si="147"/>
        <v/>
      </c>
      <c r="AV141" s="105"/>
      <c r="AW141" s="105"/>
      <c r="AX141" s="105"/>
      <c r="AY141" s="51"/>
      <c r="AZ141" s="105" t="str">
        <f>IF(OR($B141=0,$B141=""),"",IF(AND($E$3="Nursery"),'Marks Entry Nursery'!AC140,IF(AND($E$3="LKG"),'Marks Entry LKG'!AC140,IF(AND($E$3="UKG"),'Marks Entry UKG'!AC140,""))))</f>
        <v/>
      </c>
      <c r="BA141" s="105" t="str">
        <f>IF(OR($B141=0,$B141=""),"",IF(AND($E$3="Nursery"),'Marks Entry Nursery'!AD140,IF(AND($E$3="LKG"),'Marks Entry LKG'!AD140,IF(AND($E$3="UKG"),'Marks Entry UKG'!AD140,""))))</f>
        <v/>
      </c>
      <c r="BB141" s="54" t="str">
        <f t="shared" si="148"/>
        <v/>
      </c>
      <c r="BC141" s="51">
        <f t="shared" si="149"/>
        <v>0</v>
      </c>
      <c r="BD141" s="105" t="str">
        <f>IF(OR($B141=0,$B141=""),"",IF(AND($E$3="Nursery"),'Marks Entry Nursery'!AE140,IF(AND($E$3="LKG"),'Marks Entry LKG'!AE140,IF(AND($E$3="UKG"),'Marks Entry UKG'!AE140,""))))</f>
        <v/>
      </c>
      <c r="BE141" s="105" t="str">
        <f>IF(OR($B141=0,$B141=""),"",IF(AND($E$3="Nursery"),'Marks Entry Nursery'!AF140,IF(AND($E$3="LKG"),'Marks Entry LKG'!AF140,IF(AND($E$3="UKG"),'Marks Entry UKG'!AF140,""))))</f>
        <v/>
      </c>
      <c r="BF141" s="55" t="str">
        <f t="shared" si="150"/>
        <v/>
      </c>
      <c r="BG141" s="51" t="str">
        <f t="shared" si="151"/>
        <v/>
      </c>
      <c r="BH141" s="89">
        <f t="shared" si="152"/>
        <v>0</v>
      </c>
      <c r="BI141" s="89" t="str">
        <f t="shared" si="153"/>
        <v/>
      </c>
      <c r="BJ141" s="89" t="str">
        <f t="shared" si="154"/>
        <v/>
      </c>
      <c r="BK141" s="89" t="str">
        <f t="shared" si="155"/>
        <v/>
      </c>
      <c r="BL141" s="89" t="str">
        <f t="shared" si="156"/>
        <v/>
      </c>
      <c r="BM141" s="93" t="str">
        <f t="shared" si="157"/>
        <v/>
      </c>
      <c r="BN141" s="105"/>
      <c r="BO141" s="105"/>
      <c r="BP141" s="105"/>
      <c r="BQ141" s="51"/>
      <c r="BR141" s="105" t="str">
        <f>IF(OR($B141=0,$B141=""),"",IF(AND($E$3="Nursery"),'Marks Entry Nursery'!AJ140,IF(AND($E$3="LKG"),'Marks Entry LKG'!AJ140,IF(AND($E$3="UKG"),'Marks Entry UKG'!AJ140,""))))</f>
        <v/>
      </c>
      <c r="BS141" s="105" t="str">
        <f>IF(OR($B141=0,$B141=""),"",IF(AND($E$3="Nursery"),'Marks Entry Nursery'!AK140,IF(AND($E$3="LKG"),'Marks Entry LKG'!AK140,IF(AND($E$3="UKG"),'Marks Entry UKG'!AK140,""))))</f>
        <v/>
      </c>
      <c r="BT141" s="54" t="str">
        <f t="shared" si="158"/>
        <v/>
      </c>
      <c r="BU141" s="51">
        <f t="shared" si="159"/>
        <v>0</v>
      </c>
      <c r="BV141" s="105" t="str">
        <f>IF(OR($B141=0,$B141=""),"",IF(AND($E$3="Nursery"),'Marks Entry Nursery'!AL140,IF(AND($E$3="LKG"),'Marks Entry LKG'!AL140,IF(AND($E$3="UKG"),'Marks Entry UKG'!AL140,""))))</f>
        <v/>
      </c>
      <c r="BW141" s="105" t="str">
        <f>IF(OR($B141=0,$B141=""),"",IF(AND($E$3="Nursery"),'Marks Entry Nursery'!AM140,IF(AND($E$3="LKG"),'Marks Entry LKG'!AM140,IF(AND($E$3="UKG"),'Marks Entry UKG'!AM140,""))))</f>
        <v/>
      </c>
      <c r="BX141" s="55" t="str">
        <f t="shared" si="160"/>
        <v/>
      </c>
      <c r="BY141" s="51" t="str">
        <f t="shared" si="161"/>
        <v/>
      </c>
      <c r="BZ141" s="89">
        <f t="shared" si="162"/>
        <v>0</v>
      </c>
      <c r="CA141" s="89" t="str">
        <f t="shared" si="163"/>
        <v/>
      </c>
      <c r="CB141" s="89" t="str">
        <f t="shared" si="164"/>
        <v/>
      </c>
      <c r="CC141" s="89" t="str">
        <f t="shared" si="165"/>
        <v/>
      </c>
      <c r="CD141" s="89" t="str">
        <f t="shared" si="166"/>
        <v/>
      </c>
      <c r="CE141" s="93" t="str">
        <f t="shared" si="167"/>
        <v/>
      </c>
      <c r="CF141" s="105" t="str">
        <f>IF(OR($B141=0,$B141=""),"",IF(AND($E$3="Nursery"),'Marks Entry Nursery'!AN140,IF(AND($E$3="LKG"),'Marks Entry LKG'!AN140,IF(AND($E$3="UKG"),'Marks Entry UKG'!AN140,""))))</f>
        <v/>
      </c>
      <c r="CG141" s="105" t="str">
        <f>IF(OR($B141=0,$B141=""),"",IF(AND($E$3="Nursery"),'Marks Entry Nursery'!AO140,IF(AND($E$3="LKG"),'Marks Entry LKG'!AO140,IF(AND($E$3="UKG"),'Marks Entry UKG'!AO140,""))))</f>
        <v/>
      </c>
      <c r="CH141" s="106" t="str">
        <f t="shared" si="168"/>
        <v/>
      </c>
      <c r="CI141" s="107">
        <f t="shared" si="169"/>
        <v>0</v>
      </c>
      <c r="CJ141" s="107" t="str">
        <f t="shared" si="170"/>
        <v/>
      </c>
      <c r="CK141" s="107" t="str">
        <f t="shared" si="171"/>
        <v/>
      </c>
      <c r="CL141" s="92" t="str">
        <f t="shared" si="172"/>
        <v/>
      </c>
      <c r="CM141" s="105" t="str">
        <f>IF(OR($B141=0,$B141=""),"",IF(AND($E$3="Nursery"),'Marks Entry Nursery'!AP140,IF(AND($E$3="LKG"),'Marks Entry LKG'!AP140,IF(AND($E$3="UKG"),'Marks Entry UKG'!AP140,""))))</f>
        <v/>
      </c>
      <c r="CN141" s="105" t="str">
        <f>IF(OR($B141=0,$B141=""),"",IF(AND($E$3="Nursery"),'Marks Entry Nursery'!AQ140,IF(AND($E$3="LKG"),'Marks Entry LKG'!AQ140,IF(AND($E$3="UKG"),'Marks Entry UKG'!AQ140,""))))</f>
        <v/>
      </c>
      <c r="CO141" s="106" t="str">
        <f t="shared" si="173"/>
        <v/>
      </c>
      <c r="CP141" s="107">
        <f t="shared" si="174"/>
        <v>0</v>
      </c>
      <c r="CQ141" s="107" t="str">
        <f t="shared" si="175"/>
        <v/>
      </c>
      <c r="CR141" s="107" t="str">
        <f t="shared" si="176"/>
        <v/>
      </c>
      <c r="CS141" s="92" t="str">
        <f t="shared" si="177"/>
        <v/>
      </c>
      <c r="CT141" s="105" t="str">
        <f>IF(OR($B141=0,$B141=""),"",IF(AND($E$3="Nursery"),'Marks Entry Nursery'!AR140,IF(AND($E$3="LKG"),'Marks Entry LKG'!AR140,IF(AND($E$3="UKG"),'Marks Entry UKG'!AR140,""))))</f>
        <v/>
      </c>
      <c r="CU141" s="105" t="str">
        <f>IF(OR($B141=0,$B141=""),"",IF(AND($E$3="Nursery"),'Marks Entry Nursery'!AS140,IF(AND($E$3="LKG"),'Marks Entry LKG'!AS140,IF(AND($E$3="UKG"),'Marks Entry UKG'!AS140,""))))</f>
        <v/>
      </c>
      <c r="CV141" s="106" t="str">
        <f t="shared" si="178"/>
        <v/>
      </c>
      <c r="CW141" s="107">
        <f t="shared" si="179"/>
        <v>0</v>
      </c>
      <c r="CX141" s="107" t="str">
        <f t="shared" si="180"/>
        <v/>
      </c>
      <c r="CY141" s="107" t="str">
        <f t="shared" si="181"/>
        <v/>
      </c>
      <c r="CZ141" s="92" t="str">
        <f t="shared" si="182"/>
        <v/>
      </c>
      <c r="DA141" s="105" t="str">
        <f>IF(OR($B141=0,$B141=""),"",IF(AND($E$3="Nursery"),'Marks Entry Nursery'!AT140,IF(AND($E$3="LKG"),'Marks Entry LKG'!AT140,IF(AND($E$3="UKG"),'Marks Entry UKG'!AT140,""))))</f>
        <v/>
      </c>
      <c r="DB141" s="105" t="str">
        <f>IF(OR($B141=0,$B141=""),"",IF(AND($E$3="Nursery"),'Marks Entry Nursery'!AU140,IF(AND($E$3="LKG"),'Marks Entry LKG'!AU140,IF(AND($E$3="UKG"),'Marks Entry UKG'!AU140,""))))</f>
        <v/>
      </c>
      <c r="DC141" s="356" t="str">
        <f t="shared" si="183"/>
        <v/>
      </c>
      <c r="DD141" s="93" t="str">
        <f t="shared" si="184"/>
        <v/>
      </c>
      <c r="DE141" s="105" t="str">
        <f>IF(OR($B141=0,$B141=""),"",IF(AND($E$3="Nursery"),'Marks Entry Nursery'!AV140,IF(AND($E$3="LKG"),'Marks Entry LKG'!AV140,IF(AND($E$3="UKG"),'Marks Entry UKG'!AV140,""))))</f>
        <v/>
      </c>
      <c r="DF141" s="105" t="str">
        <f>IF(OR($B141=0,$B141=""),"",IF(AND($E$3="Nursery"),'Marks Entry Nursery'!AW140,IF(AND($E$3="LKG"),'Marks Entry LKG'!AW140,IF(AND($E$3="UKG"),'Marks Entry UKG'!AW140,""))))</f>
        <v/>
      </c>
      <c r="DG141" s="356" t="str">
        <f t="shared" si="185"/>
        <v/>
      </c>
      <c r="DH141" s="93" t="str">
        <f t="shared" si="186"/>
        <v/>
      </c>
      <c r="DI141" s="63" t="str">
        <f t="shared" si="187"/>
        <v/>
      </c>
      <c r="DJ141" s="358" t="str">
        <f t="shared" si="188"/>
        <v/>
      </c>
      <c r="DK141" s="67" t="str">
        <f t="shared" si="189"/>
        <v/>
      </c>
      <c r="DL141" s="68" t="str">
        <f t="shared" si="190"/>
        <v/>
      </c>
      <c r="DM141" s="386" t="str">
        <f>IFERROR(IF(B141="NSO","NSO",IF(OR(D141="",G141="",F141="",B141="",DI141=0),"",IF('Master sheet'!$D$14="Hindi","कक्षोंन्नति","Promoted"))),"")</f>
        <v/>
      </c>
      <c r="DN141" s="42" t="str">
        <f>IF(OR(B141=0,B141=""),"",IF(AND($E$3="Nursery"),'Marks Entry Nursery'!AX140,IF(AND($E$3="LKG"),'Marks Entry LKG'!AX140,IF(AND($E$3="UKG"),'Marks Entry UKG'!AX140,""))))</f>
        <v/>
      </c>
      <c r="DO141" s="42" t="str">
        <f>IF(OR(B141=0,B141=""),"",IF(AND($E$3="Nursery"),'Marks Entry Nursery'!AY140,IF(AND($E$3="LKG"),'Marks Entry LKG'!AY140,IF(AND($E$3="UKG"),'Marks Entry UKG'!AY140,""))))</f>
        <v/>
      </c>
      <c r="DP141" s="213" t="str">
        <f t="shared" si="191"/>
        <v/>
      </c>
      <c r="DQ141" s="43"/>
      <c r="DX141" s="44">
        <f>IF(AND($E$3="Nursery"),'Marks Entry Nursery'!I140,IF(AND($E$3="LKG"),'Marks Entry LKG'!I140,IF(AND($E$3="UKG"),'Marks Entry UKG'!I140,"")))</f>
        <v>0</v>
      </c>
    </row>
    <row r="142" spans="1:128" ht="18.95" customHeight="1">
      <c r="A142" s="56">
        <v>135</v>
      </c>
      <c r="B142" s="260" t="str">
        <f>IF(OR(DX142=0,DX142=""),"",IF(AND($E$3="Nursery"),'Marks Entry Nursery'!I141,IF(AND($E$3="LKG"),'Marks Entry LKG'!I141,IF(AND($E$3="UKG"),'Marks Entry UKG'!I141,""))))</f>
        <v/>
      </c>
      <c r="C142" s="57" t="str">
        <f>IF(OR($B142=0,$B142=""),"",IF(AND($E$3="Nursery"),'Marks Entry Nursery'!B141,IF(AND($E$3="LKG"),'Marks Entry LKG'!B141,IF(AND($E$3="UKG"),'Marks Entry UKG'!B141,""))))</f>
        <v/>
      </c>
      <c r="D142" s="57" t="str">
        <f>IF(OR($B142=0,$B142=""),"",IF(AND($E$3="Nursery"),'Marks Entry Nursery'!C141,IF(AND($E$3="LKG"),'Marks Entry LKG'!C141,IF(AND($E$3="UKG"),'Marks Entry UKG'!C141,""))))</f>
        <v/>
      </c>
      <c r="E142" s="401" t="str">
        <f>IF(OR(B142=0,B142=""),"",IF(AND($E$3="Nursery"),'Marks Entry Nursery'!E141,IF(AND($E$3="LKG"),'Marks Entry LKG'!E141,IF(AND($E$3="UKG"),'Marks Entry UKG'!E141,""))))</f>
        <v/>
      </c>
      <c r="F142" s="259" t="str">
        <f>IF(OR(B142=0,B142=""),"",IF(AND($E$3="Nursery"),'Marks Entry Nursery'!D141,IF(AND($E$3="LKG"),'Marks Entry LKG'!D141,IF(AND($E$3="UKG"),'Marks Entry UKG'!D141,""))))</f>
        <v/>
      </c>
      <c r="G142" s="406" t="str">
        <f>IF(OR($B142=0,$B142=""),"",IF(AND($E$3="Nursery"),'Marks Entry Nursery'!F141,IF(AND($E$3="LKG"),'Marks Entry LKG'!F141,IF(AND($E$3="UKG"),'Marks Entry UKG'!F141,""))))</f>
        <v/>
      </c>
      <c r="H142" s="406" t="str">
        <f>IF(OR($B142=0,$B142=""),"",IF(AND($E$3="Nursery"),'Marks Entry Nursery'!G141,IF(AND($E$3="LKG"),'Marks Entry LKG'!G141,IF(AND($E$3="UKG"),'Marks Entry UKG'!G141,""))))</f>
        <v/>
      </c>
      <c r="I142" s="406" t="str">
        <f>IF(OR($B142=0,$B142=""),"",IF(AND($E$3="Nursery"),'Marks Entry Nursery'!H141,IF(AND($E$3="LKG"),'Marks Entry LKG'!H141,IF(AND($E$3="UKG"),'Marks Entry UKG'!H141,""))))</f>
        <v/>
      </c>
      <c r="J142" s="228" t="str">
        <f>IF(OR($B142=0,$B142=""),"",IF(AND($E$3="Nursery"),'Marks Entry Nursery'!J141,IF(AND($E$3="LKG"),'Marks Entry LKG'!J141,IF(AND($E$3="UKG"),'Marks Entry UKG'!J141,""))))</f>
        <v/>
      </c>
      <c r="K142" s="228" t="str">
        <f>IF(OR($B142=0,$B142=""),"",IF(AND($E$3="Nursery"),'Marks Entry Nursery'!K141,IF(AND($E$3="LKG"),'Marks Entry LKG'!K141,IF(AND($E$3="UKG"),'Marks Entry UKG'!K141,""))))</f>
        <v/>
      </c>
      <c r="L142" s="105"/>
      <c r="M142" s="105"/>
      <c r="N142" s="105"/>
      <c r="O142" s="51"/>
      <c r="P142" s="105" t="str">
        <f>IF(OR($B142=0,$B142=""),"",IF(AND($E$3="Nursery"),'Marks Entry Nursery'!O141,IF(AND($E$3="LKG"),'Marks Entry LKG'!O141,IF(AND($E$3="UKG"),'Marks Entry UKG'!O141,""))))</f>
        <v/>
      </c>
      <c r="Q142" s="105" t="str">
        <f>IF(OR($B142=0,$B142=""),"",IF(AND($E$3="Nursery"),'Marks Entry Nursery'!P141,IF(AND($E$3="LKG"),'Marks Entry LKG'!P141,IF(AND($E$3="UKG"),'Marks Entry UKG'!P141,""))))</f>
        <v/>
      </c>
      <c r="R142" s="54" t="str">
        <f t="shared" si="128"/>
        <v/>
      </c>
      <c r="S142" s="51">
        <f t="shared" si="129"/>
        <v>0</v>
      </c>
      <c r="T142" s="105" t="str">
        <f>IF(OR($B142=0,$B142=""),"",IF(AND($E$3="Nursery"),'Marks Entry Nursery'!Q141,IF(AND($E$3="LKG"),'Marks Entry LKG'!Q141,IF(AND($E$3="UKG"),'Marks Entry UKG'!Q141,""))))</f>
        <v/>
      </c>
      <c r="U142" s="105" t="str">
        <f>IF(OR($B142=0,$B142=""),"",IF(AND($E$3="Nursery"),'Marks Entry Nursery'!R141,IF(AND($E$3="LKG"),'Marks Entry LKG'!R141,IF(AND($E$3="UKG"),'Marks Entry UKG'!R141,""))))</f>
        <v/>
      </c>
      <c r="V142" s="55" t="str">
        <f t="shared" si="130"/>
        <v/>
      </c>
      <c r="W142" s="51" t="str">
        <f t="shared" si="131"/>
        <v/>
      </c>
      <c r="X142" s="89">
        <f t="shared" si="132"/>
        <v>0</v>
      </c>
      <c r="Y142" s="89" t="str">
        <f t="shared" si="133"/>
        <v/>
      </c>
      <c r="Z142" s="89" t="str">
        <f t="shared" si="134"/>
        <v/>
      </c>
      <c r="AA142" s="89" t="str">
        <f t="shared" si="135"/>
        <v/>
      </c>
      <c r="AB142" s="89" t="str">
        <f t="shared" si="136"/>
        <v/>
      </c>
      <c r="AC142" s="93" t="str">
        <f t="shared" si="137"/>
        <v/>
      </c>
      <c r="AD142" s="105"/>
      <c r="AE142" s="105"/>
      <c r="AF142" s="105"/>
      <c r="AG142" s="51"/>
      <c r="AH142" s="105" t="str">
        <f>IF(OR($B142=0,$B142=""),"",IF(AND($E$3="Nursery"),'Marks Entry Nursery'!V141,IF(AND($E$3="LKG"),'Marks Entry LKG'!V141,IF(AND($E$3="UKG"),'Marks Entry UKG'!V141,""))))</f>
        <v/>
      </c>
      <c r="AI142" s="105" t="str">
        <f>IF(OR($B142=0,$B142=""),"",IF(AND($E$3="Nursery"),'Marks Entry Nursery'!W141,IF(AND($E$3="LKG"),'Marks Entry LKG'!W141,IF(AND($E$3="UKG"),'Marks Entry UKG'!W141,""))))</f>
        <v/>
      </c>
      <c r="AJ142" s="54" t="str">
        <f t="shared" si="138"/>
        <v/>
      </c>
      <c r="AK142" s="51">
        <f t="shared" si="139"/>
        <v>0</v>
      </c>
      <c r="AL142" s="105" t="str">
        <f>IF(OR($B142=0,$B142=""),"",IF(AND($E$3="Nursery"),'Marks Entry Nursery'!X141,IF(AND($E$3="LKG"),'Marks Entry LKG'!X141,IF(AND($E$3="UKG"),'Marks Entry UKG'!X141,""))))</f>
        <v/>
      </c>
      <c r="AM142" s="105" t="str">
        <f>IF(OR($B142=0,$B142=""),"",IF(AND($E$3="Nursery"),'Marks Entry Nursery'!Y141,IF(AND($E$3="LKG"),'Marks Entry LKG'!Y141,IF(AND($E$3="UKG"),'Marks Entry UKG'!Y141,""))))</f>
        <v/>
      </c>
      <c r="AN142" s="55" t="str">
        <f t="shared" si="140"/>
        <v/>
      </c>
      <c r="AO142" s="51" t="str">
        <f t="shared" si="141"/>
        <v/>
      </c>
      <c r="AP142" s="89">
        <f t="shared" si="142"/>
        <v>0</v>
      </c>
      <c r="AQ142" s="89" t="str">
        <f t="shared" si="143"/>
        <v/>
      </c>
      <c r="AR142" s="89" t="str">
        <f t="shared" si="144"/>
        <v/>
      </c>
      <c r="AS142" s="89" t="str">
        <f t="shared" si="145"/>
        <v/>
      </c>
      <c r="AT142" s="89" t="str">
        <f t="shared" si="146"/>
        <v/>
      </c>
      <c r="AU142" s="93" t="str">
        <f t="shared" si="147"/>
        <v/>
      </c>
      <c r="AV142" s="105"/>
      <c r="AW142" s="105"/>
      <c r="AX142" s="105"/>
      <c r="AY142" s="51"/>
      <c r="AZ142" s="105" t="str">
        <f>IF(OR($B142=0,$B142=""),"",IF(AND($E$3="Nursery"),'Marks Entry Nursery'!AC141,IF(AND($E$3="LKG"),'Marks Entry LKG'!AC141,IF(AND($E$3="UKG"),'Marks Entry UKG'!AC141,""))))</f>
        <v/>
      </c>
      <c r="BA142" s="105" t="str">
        <f>IF(OR($B142=0,$B142=""),"",IF(AND($E$3="Nursery"),'Marks Entry Nursery'!AD141,IF(AND($E$3="LKG"),'Marks Entry LKG'!AD141,IF(AND($E$3="UKG"),'Marks Entry UKG'!AD141,""))))</f>
        <v/>
      </c>
      <c r="BB142" s="54" t="str">
        <f t="shared" si="148"/>
        <v/>
      </c>
      <c r="BC142" s="51">
        <f t="shared" si="149"/>
        <v>0</v>
      </c>
      <c r="BD142" s="105" t="str">
        <f>IF(OR($B142=0,$B142=""),"",IF(AND($E$3="Nursery"),'Marks Entry Nursery'!AE141,IF(AND($E$3="LKG"),'Marks Entry LKG'!AE141,IF(AND($E$3="UKG"),'Marks Entry UKG'!AE141,""))))</f>
        <v/>
      </c>
      <c r="BE142" s="105" t="str">
        <f>IF(OR($B142=0,$B142=""),"",IF(AND($E$3="Nursery"),'Marks Entry Nursery'!AF141,IF(AND($E$3="LKG"),'Marks Entry LKG'!AF141,IF(AND($E$3="UKG"),'Marks Entry UKG'!AF141,""))))</f>
        <v/>
      </c>
      <c r="BF142" s="55" t="str">
        <f t="shared" si="150"/>
        <v/>
      </c>
      <c r="BG142" s="51" t="str">
        <f t="shared" si="151"/>
        <v/>
      </c>
      <c r="BH142" s="89">
        <f t="shared" si="152"/>
        <v>0</v>
      </c>
      <c r="BI142" s="89" t="str">
        <f t="shared" si="153"/>
        <v/>
      </c>
      <c r="BJ142" s="89" t="str">
        <f t="shared" si="154"/>
        <v/>
      </c>
      <c r="BK142" s="89" t="str">
        <f t="shared" si="155"/>
        <v/>
      </c>
      <c r="BL142" s="89" t="str">
        <f t="shared" si="156"/>
        <v/>
      </c>
      <c r="BM142" s="93" t="str">
        <f t="shared" si="157"/>
        <v/>
      </c>
      <c r="BN142" s="105"/>
      <c r="BO142" s="105"/>
      <c r="BP142" s="105"/>
      <c r="BQ142" s="51"/>
      <c r="BR142" s="105" t="str">
        <f>IF(OR($B142=0,$B142=""),"",IF(AND($E$3="Nursery"),'Marks Entry Nursery'!AJ141,IF(AND($E$3="LKG"),'Marks Entry LKG'!AJ141,IF(AND($E$3="UKG"),'Marks Entry UKG'!AJ141,""))))</f>
        <v/>
      </c>
      <c r="BS142" s="105" t="str">
        <f>IF(OR($B142=0,$B142=""),"",IF(AND($E$3="Nursery"),'Marks Entry Nursery'!AK141,IF(AND($E$3="LKG"),'Marks Entry LKG'!AK141,IF(AND($E$3="UKG"),'Marks Entry UKG'!AK141,""))))</f>
        <v/>
      </c>
      <c r="BT142" s="54" t="str">
        <f t="shared" si="158"/>
        <v/>
      </c>
      <c r="BU142" s="51">
        <f t="shared" si="159"/>
        <v>0</v>
      </c>
      <c r="BV142" s="105" t="str">
        <f>IF(OR($B142=0,$B142=""),"",IF(AND($E$3="Nursery"),'Marks Entry Nursery'!AL141,IF(AND($E$3="LKG"),'Marks Entry LKG'!AL141,IF(AND($E$3="UKG"),'Marks Entry UKG'!AL141,""))))</f>
        <v/>
      </c>
      <c r="BW142" s="105" t="str">
        <f>IF(OR($B142=0,$B142=""),"",IF(AND($E$3="Nursery"),'Marks Entry Nursery'!AM141,IF(AND($E$3="LKG"),'Marks Entry LKG'!AM141,IF(AND($E$3="UKG"),'Marks Entry UKG'!AM141,""))))</f>
        <v/>
      </c>
      <c r="BX142" s="55" t="str">
        <f t="shared" si="160"/>
        <v/>
      </c>
      <c r="BY142" s="51" t="str">
        <f t="shared" si="161"/>
        <v/>
      </c>
      <c r="BZ142" s="89">
        <f t="shared" si="162"/>
        <v>0</v>
      </c>
      <c r="CA142" s="89" t="str">
        <f t="shared" si="163"/>
        <v/>
      </c>
      <c r="CB142" s="89" t="str">
        <f t="shared" si="164"/>
        <v/>
      </c>
      <c r="CC142" s="89" t="str">
        <f t="shared" si="165"/>
        <v/>
      </c>
      <c r="CD142" s="89" t="str">
        <f t="shared" si="166"/>
        <v/>
      </c>
      <c r="CE142" s="93" t="str">
        <f t="shared" si="167"/>
        <v/>
      </c>
      <c r="CF142" s="105" t="str">
        <f>IF(OR($B142=0,$B142=""),"",IF(AND($E$3="Nursery"),'Marks Entry Nursery'!AN141,IF(AND($E$3="LKG"),'Marks Entry LKG'!AN141,IF(AND($E$3="UKG"),'Marks Entry UKG'!AN141,""))))</f>
        <v/>
      </c>
      <c r="CG142" s="105" t="str">
        <f>IF(OR($B142=0,$B142=""),"",IF(AND($E$3="Nursery"),'Marks Entry Nursery'!AO141,IF(AND($E$3="LKG"),'Marks Entry LKG'!AO141,IF(AND($E$3="UKG"),'Marks Entry UKG'!AO141,""))))</f>
        <v/>
      </c>
      <c r="CH142" s="106" t="str">
        <f t="shared" si="168"/>
        <v/>
      </c>
      <c r="CI142" s="107">
        <f t="shared" si="169"/>
        <v>0</v>
      </c>
      <c r="CJ142" s="107" t="str">
        <f t="shared" si="170"/>
        <v/>
      </c>
      <c r="CK142" s="107" t="str">
        <f t="shared" si="171"/>
        <v/>
      </c>
      <c r="CL142" s="92" t="str">
        <f t="shared" si="172"/>
        <v/>
      </c>
      <c r="CM142" s="105" t="str">
        <f>IF(OR($B142=0,$B142=""),"",IF(AND($E$3="Nursery"),'Marks Entry Nursery'!AP141,IF(AND($E$3="LKG"),'Marks Entry LKG'!AP141,IF(AND($E$3="UKG"),'Marks Entry UKG'!AP141,""))))</f>
        <v/>
      </c>
      <c r="CN142" s="105" t="str">
        <f>IF(OR($B142=0,$B142=""),"",IF(AND($E$3="Nursery"),'Marks Entry Nursery'!AQ141,IF(AND($E$3="LKG"),'Marks Entry LKG'!AQ141,IF(AND($E$3="UKG"),'Marks Entry UKG'!AQ141,""))))</f>
        <v/>
      </c>
      <c r="CO142" s="106" t="str">
        <f t="shared" si="173"/>
        <v/>
      </c>
      <c r="CP142" s="107">
        <f t="shared" si="174"/>
        <v>0</v>
      </c>
      <c r="CQ142" s="107" t="str">
        <f t="shared" si="175"/>
        <v/>
      </c>
      <c r="CR142" s="107" t="str">
        <f t="shared" si="176"/>
        <v/>
      </c>
      <c r="CS142" s="92" t="str">
        <f t="shared" si="177"/>
        <v/>
      </c>
      <c r="CT142" s="105" t="str">
        <f>IF(OR($B142=0,$B142=""),"",IF(AND($E$3="Nursery"),'Marks Entry Nursery'!AR141,IF(AND($E$3="LKG"),'Marks Entry LKG'!AR141,IF(AND($E$3="UKG"),'Marks Entry UKG'!AR141,""))))</f>
        <v/>
      </c>
      <c r="CU142" s="105" t="str">
        <f>IF(OR($B142=0,$B142=""),"",IF(AND($E$3="Nursery"),'Marks Entry Nursery'!AS141,IF(AND($E$3="LKG"),'Marks Entry LKG'!AS141,IF(AND($E$3="UKG"),'Marks Entry UKG'!AS141,""))))</f>
        <v/>
      </c>
      <c r="CV142" s="106" t="str">
        <f t="shared" si="178"/>
        <v/>
      </c>
      <c r="CW142" s="107">
        <f t="shared" si="179"/>
        <v>0</v>
      </c>
      <c r="CX142" s="107" t="str">
        <f t="shared" si="180"/>
        <v/>
      </c>
      <c r="CY142" s="107" t="str">
        <f t="shared" si="181"/>
        <v/>
      </c>
      <c r="CZ142" s="92" t="str">
        <f t="shared" si="182"/>
        <v/>
      </c>
      <c r="DA142" s="105" t="str">
        <f>IF(OR($B142=0,$B142=""),"",IF(AND($E$3="Nursery"),'Marks Entry Nursery'!AT141,IF(AND($E$3="LKG"),'Marks Entry LKG'!AT141,IF(AND($E$3="UKG"),'Marks Entry UKG'!AT141,""))))</f>
        <v/>
      </c>
      <c r="DB142" s="105" t="str">
        <f>IF(OR($B142=0,$B142=""),"",IF(AND($E$3="Nursery"),'Marks Entry Nursery'!AU141,IF(AND($E$3="LKG"),'Marks Entry LKG'!AU141,IF(AND($E$3="UKG"),'Marks Entry UKG'!AU141,""))))</f>
        <v/>
      </c>
      <c r="DC142" s="356" t="str">
        <f t="shared" si="183"/>
        <v/>
      </c>
      <c r="DD142" s="93" t="str">
        <f t="shared" si="184"/>
        <v/>
      </c>
      <c r="DE142" s="105" t="str">
        <f>IF(OR($B142=0,$B142=""),"",IF(AND($E$3="Nursery"),'Marks Entry Nursery'!AV141,IF(AND($E$3="LKG"),'Marks Entry LKG'!AV141,IF(AND($E$3="UKG"),'Marks Entry UKG'!AV141,""))))</f>
        <v/>
      </c>
      <c r="DF142" s="105" t="str">
        <f>IF(OR($B142=0,$B142=""),"",IF(AND($E$3="Nursery"),'Marks Entry Nursery'!AW141,IF(AND($E$3="LKG"),'Marks Entry LKG'!AW141,IF(AND($E$3="UKG"),'Marks Entry UKG'!AW141,""))))</f>
        <v/>
      </c>
      <c r="DG142" s="356" t="str">
        <f t="shared" si="185"/>
        <v/>
      </c>
      <c r="DH142" s="93" t="str">
        <f t="shared" si="186"/>
        <v/>
      </c>
      <c r="DI142" s="63" t="str">
        <f t="shared" si="187"/>
        <v/>
      </c>
      <c r="DJ142" s="358" t="str">
        <f t="shared" si="188"/>
        <v/>
      </c>
      <c r="DK142" s="67" t="str">
        <f t="shared" si="189"/>
        <v/>
      </c>
      <c r="DL142" s="68" t="str">
        <f t="shared" si="190"/>
        <v/>
      </c>
      <c r="DM142" s="386" t="str">
        <f>IFERROR(IF(B142="NSO","NSO",IF(OR(D142="",G142="",F142="",B142="",DI142=0),"",IF('Master sheet'!$D$14="Hindi","कक्षोंन्नति","Promoted"))),"")</f>
        <v/>
      </c>
      <c r="DN142" s="42" t="str">
        <f>IF(OR(B142=0,B142=""),"",IF(AND($E$3="Nursery"),'Marks Entry Nursery'!AX141,IF(AND($E$3="LKG"),'Marks Entry LKG'!AX141,IF(AND($E$3="UKG"),'Marks Entry UKG'!AX141,""))))</f>
        <v/>
      </c>
      <c r="DO142" s="42" t="str">
        <f>IF(OR(B142=0,B142=""),"",IF(AND($E$3="Nursery"),'Marks Entry Nursery'!AY141,IF(AND($E$3="LKG"),'Marks Entry LKG'!AY141,IF(AND($E$3="UKG"),'Marks Entry UKG'!AY141,""))))</f>
        <v/>
      </c>
      <c r="DP142" s="213" t="str">
        <f t="shared" si="191"/>
        <v/>
      </c>
      <c r="DQ142" s="43"/>
      <c r="DX142" s="44">
        <f>IF(AND($E$3="Nursery"),'Marks Entry Nursery'!I141,IF(AND($E$3="LKG"),'Marks Entry LKG'!I141,IF(AND($E$3="UKG"),'Marks Entry UKG'!I141,"")))</f>
        <v>0</v>
      </c>
    </row>
    <row r="143" spans="1:128" ht="18.95" customHeight="1">
      <c r="A143" s="56">
        <v>136</v>
      </c>
      <c r="B143" s="260" t="str">
        <f>IF(OR(DX143=0,DX143=""),"",IF(AND($E$3="Nursery"),'Marks Entry Nursery'!I142,IF(AND($E$3="LKG"),'Marks Entry LKG'!I142,IF(AND($E$3="UKG"),'Marks Entry UKG'!I142,""))))</f>
        <v/>
      </c>
      <c r="C143" s="57" t="str">
        <f>IF(OR($B143=0,$B143=""),"",IF(AND($E$3="Nursery"),'Marks Entry Nursery'!B142,IF(AND($E$3="LKG"),'Marks Entry LKG'!B142,IF(AND($E$3="UKG"),'Marks Entry UKG'!B142,""))))</f>
        <v/>
      </c>
      <c r="D143" s="57" t="str">
        <f>IF(OR($B143=0,$B143=""),"",IF(AND($E$3="Nursery"),'Marks Entry Nursery'!C142,IF(AND($E$3="LKG"),'Marks Entry LKG'!C142,IF(AND($E$3="UKG"),'Marks Entry UKG'!C142,""))))</f>
        <v/>
      </c>
      <c r="E143" s="401" t="str">
        <f>IF(OR(B143=0,B143=""),"",IF(AND($E$3="Nursery"),'Marks Entry Nursery'!E142,IF(AND($E$3="LKG"),'Marks Entry LKG'!E142,IF(AND($E$3="UKG"),'Marks Entry UKG'!E142,""))))</f>
        <v/>
      </c>
      <c r="F143" s="259" t="str">
        <f>IF(OR(B143=0,B143=""),"",IF(AND($E$3="Nursery"),'Marks Entry Nursery'!D142,IF(AND($E$3="LKG"),'Marks Entry LKG'!D142,IF(AND($E$3="UKG"),'Marks Entry UKG'!D142,""))))</f>
        <v/>
      </c>
      <c r="G143" s="406" t="str">
        <f>IF(OR($B143=0,$B143=""),"",IF(AND($E$3="Nursery"),'Marks Entry Nursery'!F142,IF(AND($E$3="LKG"),'Marks Entry LKG'!F142,IF(AND($E$3="UKG"),'Marks Entry UKG'!F142,""))))</f>
        <v/>
      </c>
      <c r="H143" s="406" t="str">
        <f>IF(OR($B143=0,$B143=""),"",IF(AND($E$3="Nursery"),'Marks Entry Nursery'!G142,IF(AND($E$3="LKG"),'Marks Entry LKG'!G142,IF(AND($E$3="UKG"),'Marks Entry UKG'!G142,""))))</f>
        <v/>
      </c>
      <c r="I143" s="406" t="str">
        <f>IF(OR($B143=0,$B143=""),"",IF(AND($E$3="Nursery"),'Marks Entry Nursery'!H142,IF(AND($E$3="LKG"),'Marks Entry LKG'!H142,IF(AND($E$3="UKG"),'Marks Entry UKG'!H142,""))))</f>
        <v/>
      </c>
      <c r="J143" s="228" t="str">
        <f>IF(OR($B143=0,$B143=""),"",IF(AND($E$3="Nursery"),'Marks Entry Nursery'!J142,IF(AND($E$3="LKG"),'Marks Entry LKG'!J142,IF(AND($E$3="UKG"),'Marks Entry UKG'!J142,""))))</f>
        <v/>
      </c>
      <c r="K143" s="228" t="str">
        <f>IF(OR($B143=0,$B143=""),"",IF(AND($E$3="Nursery"),'Marks Entry Nursery'!K142,IF(AND($E$3="LKG"),'Marks Entry LKG'!K142,IF(AND($E$3="UKG"),'Marks Entry UKG'!K142,""))))</f>
        <v/>
      </c>
      <c r="L143" s="105"/>
      <c r="M143" s="105"/>
      <c r="N143" s="105"/>
      <c r="O143" s="51"/>
      <c r="P143" s="105" t="str">
        <f>IF(OR($B143=0,$B143=""),"",IF(AND($E$3="Nursery"),'Marks Entry Nursery'!O142,IF(AND($E$3="LKG"),'Marks Entry LKG'!O142,IF(AND($E$3="UKG"),'Marks Entry UKG'!O142,""))))</f>
        <v/>
      </c>
      <c r="Q143" s="105" t="str">
        <f>IF(OR($B143=0,$B143=""),"",IF(AND($E$3="Nursery"),'Marks Entry Nursery'!P142,IF(AND($E$3="LKG"),'Marks Entry LKG'!P142,IF(AND($E$3="UKG"),'Marks Entry UKG'!P142,""))))</f>
        <v/>
      </c>
      <c r="R143" s="54" t="str">
        <f t="shared" si="128"/>
        <v/>
      </c>
      <c r="S143" s="51">
        <f t="shared" si="129"/>
        <v>0</v>
      </c>
      <c r="T143" s="105" t="str">
        <f>IF(OR($B143=0,$B143=""),"",IF(AND($E$3="Nursery"),'Marks Entry Nursery'!Q142,IF(AND($E$3="LKG"),'Marks Entry LKG'!Q142,IF(AND($E$3="UKG"),'Marks Entry UKG'!Q142,""))))</f>
        <v/>
      </c>
      <c r="U143" s="105" t="str">
        <f>IF(OR($B143=0,$B143=""),"",IF(AND($E$3="Nursery"),'Marks Entry Nursery'!R142,IF(AND($E$3="LKG"),'Marks Entry LKG'!R142,IF(AND($E$3="UKG"),'Marks Entry UKG'!R142,""))))</f>
        <v/>
      </c>
      <c r="V143" s="55" t="str">
        <f t="shared" si="130"/>
        <v/>
      </c>
      <c r="W143" s="51" t="str">
        <f t="shared" si="131"/>
        <v/>
      </c>
      <c r="X143" s="89">
        <f t="shared" si="132"/>
        <v>0</v>
      </c>
      <c r="Y143" s="89" t="str">
        <f t="shared" si="133"/>
        <v/>
      </c>
      <c r="Z143" s="89" t="str">
        <f t="shared" si="134"/>
        <v/>
      </c>
      <c r="AA143" s="89" t="str">
        <f t="shared" si="135"/>
        <v/>
      </c>
      <c r="AB143" s="89" t="str">
        <f t="shared" si="136"/>
        <v/>
      </c>
      <c r="AC143" s="93" t="str">
        <f t="shared" si="137"/>
        <v/>
      </c>
      <c r="AD143" s="105"/>
      <c r="AE143" s="105"/>
      <c r="AF143" s="105"/>
      <c r="AG143" s="51"/>
      <c r="AH143" s="105" t="str">
        <f>IF(OR($B143=0,$B143=""),"",IF(AND($E$3="Nursery"),'Marks Entry Nursery'!V142,IF(AND($E$3="LKG"),'Marks Entry LKG'!V142,IF(AND($E$3="UKG"),'Marks Entry UKG'!V142,""))))</f>
        <v/>
      </c>
      <c r="AI143" s="105" t="str">
        <f>IF(OR($B143=0,$B143=""),"",IF(AND($E$3="Nursery"),'Marks Entry Nursery'!W142,IF(AND($E$3="LKG"),'Marks Entry LKG'!W142,IF(AND($E$3="UKG"),'Marks Entry UKG'!W142,""))))</f>
        <v/>
      </c>
      <c r="AJ143" s="54" t="str">
        <f t="shared" si="138"/>
        <v/>
      </c>
      <c r="AK143" s="51">
        <f t="shared" si="139"/>
        <v>0</v>
      </c>
      <c r="AL143" s="105" t="str">
        <f>IF(OR($B143=0,$B143=""),"",IF(AND($E$3="Nursery"),'Marks Entry Nursery'!X142,IF(AND($E$3="LKG"),'Marks Entry LKG'!X142,IF(AND($E$3="UKG"),'Marks Entry UKG'!X142,""))))</f>
        <v/>
      </c>
      <c r="AM143" s="105" t="str">
        <f>IF(OR($B143=0,$B143=""),"",IF(AND($E$3="Nursery"),'Marks Entry Nursery'!Y142,IF(AND($E$3="LKG"),'Marks Entry LKG'!Y142,IF(AND($E$3="UKG"),'Marks Entry UKG'!Y142,""))))</f>
        <v/>
      </c>
      <c r="AN143" s="55" t="str">
        <f t="shared" si="140"/>
        <v/>
      </c>
      <c r="AO143" s="51" t="str">
        <f t="shared" si="141"/>
        <v/>
      </c>
      <c r="AP143" s="89">
        <f t="shared" si="142"/>
        <v>0</v>
      </c>
      <c r="AQ143" s="89" t="str">
        <f t="shared" si="143"/>
        <v/>
      </c>
      <c r="AR143" s="89" t="str">
        <f t="shared" si="144"/>
        <v/>
      </c>
      <c r="AS143" s="89" t="str">
        <f t="shared" si="145"/>
        <v/>
      </c>
      <c r="AT143" s="89" t="str">
        <f t="shared" si="146"/>
        <v/>
      </c>
      <c r="AU143" s="93" t="str">
        <f t="shared" si="147"/>
        <v/>
      </c>
      <c r="AV143" s="105"/>
      <c r="AW143" s="105"/>
      <c r="AX143" s="105"/>
      <c r="AY143" s="51"/>
      <c r="AZ143" s="105" t="str">
        <f>IF(OR($B143=0,$B143=""),"",IF(AND($E$3="Nursery"),'Marks Entry Nursery'!AC142,IF(AND($E$3="LKG"),'Marks Entry LKG'!AC142,IF(AND($E$3="UKG"),'Marks Entry UKG'!AC142,""))))</f>
        <v/>
      </c>
      <c r="BA143" s="105" t="str">
        <f>IF(OR($B143=0,$B143=""),"",IF(AND($E$3="Nursery"),'Marks Entry Nursery'!AD142,IF(AND($E$3="LKG"),'Marks Entry LKG'!AD142,IF(AND($E$3="UKG"),'Marks Entry UKG'!AD142,""))))</f>
        <v/>
      </c>
      <c r="BB143" s="54" t="str">
        <f t="shared" si="148"/>
        <v/>
      </c>
      <c r="BC143" s="51">
        <f t="shared" si="149"/>
        <v>0</v>
      </c>
      <c r="BD143" s="105" t="str">
        <f>IF(OR($B143=0,$B143=""),"",IF(AND($E$3="Nursery"),'Marks Entry Nursery'!AE142,IF(AND($E$3="LKG"),'Marks Entry LKG'!AE142,IF(AND($E$3="UKG"),'Marks Entry UKG'!AE142,""))))</f>
        <v/>
      </c>
      <c r="BE143" s="105" t="str">
        <f>IF(OR($B143=0,$B143=""),"",IF(AND($E$3="Nursery"),'Marks Entry Nursery'!AF142,IF(AND($E$3="LKG"),'Marks Entry LKG'!AF142,IF(AND($E$3="UKG"),'Marks Entry UKG'!AF142,""))))</f>
        <v/>
      </c>
      <c r="BF143" s="55" t="str">
        <f t="shared" si="150"/>
        <v/>
      </c>
      <c r="BG143" s="51" t="str">
        <f t="shared" si="151"/>
        <v/>
      </c>
      <c r="BH143" s="89">
        <f t="shared" si="152"/>
        <v>0</v>
      </c>
      <c r="BI143" s="89" t="str">
        <f t="shared" si="153"/>
        <v/>
      </c>
      <c r="BJ143" s="89" t="str">
        <f t="shared" si="154"/>
        <v/>
      </c>
      <c r="BK143" s="89" t="str">
        <f t="shared" si="155"/>
        <v/>
      </c>
      <c r="BL143" s="89" t="str">
        <f t="shared" si="156"/>
        <v/>
      </c>
      <c r="BM143" s="93" t="str">
        <f t="shared" si="157"/>
        <v/>
      </c>
      <c r="BN143" s="105"/>
      <c r="BO143" s="105"/>
      <c r="BP143" s="105"/>
      <c r="BQ143" s="51"/>
      <c r="BR143" s="105" t="str">
        <f>IF(OR($B143=0,$B143=""),"",IF(AND($E$3="Nursery"),'Marks Entry Nursery'!AJ142,IF(AND($E$3="LKG"),'Marks Entry LKG'!AJ142,IF(AND($E$3="UKG"),'Marks Entry UKG'!AJ142,""))))</f>
        <v/>
      </c>
      <c r="BS143" s="105" t="str">
        <f>IF(OR($B143=0,$B143=""),"",IF(AND($E$3="Nursery"),'Marks Entry Nursery'!AK142,IF(AND($E$3="LKG"),'Marks Entry LKG'!AK142,IF(AND($E$3="UKG"),'Marks Entry UKG'!AK142,""))))</f>
        <v/>
      </c>
      <c r="BT143" s="54" t="str">
        <f t="shared" si="158"/>
        <v/>
      </c>
      <c r="BU143" s="51">
        <f t="shared" si="159"/>
        <v>0</v>
      </c>
      <c r="BV143" s="105" t="str">
        <f>IF(OR($B143=0,$B143=""),"",IF(AND($E$3="Nursery"),'Marks Entry Nursery'!AL142,IF(AND($E$3="LKG"),'Marks Entry LKG'!AL142,IF(AND($E$3="UKG"),'Marks Entry UKG'!AL142,""))))</f>
        <v/>
      </c>
      <c r="BW143" s="105" t="str">
        <f>IF(OR($B143=0,$B143=""),"",IF(AND($E$3="Nursery"),'Marks Entry Nursery'!AM142,IF(AND($E$3="LKG"),'Marks Entry LKG'!AM142,IF(AND($E$3="UKG"),'Marks Entry UKG'!AM142,""))))</f>
        <v/>
      </c>
      <c r="BX143" s="55" t="str">
        <f t="shared" si="160"/>
        <v/>
      </c>
      <c r="BY143" s="51" t="str">
        <f t="shared" si="161"/>
        <v/>
      </c>
      <c r="BZ143" s="89">
        <f t="shared" si="162"/>
        <v>0</v>
      </c>
      <c r="CA143" s="89" t="str">
        <f t="shared" si="163"/>
        <v/>
      </c>
      <c r="CB143" s="89" t="str">
        <f t="shared" si="164"/>
        <v/>
      </c>
      <c r="CC143" s="89" t="str">
        <f t="shared" si="165"/>
        <v/>
      </c>
      <c r="CD143" s="89" t="str">
        <f t="shared" si="166"/>
        <v/>
      </c>
      <c r="CE143" s="93" t="str">
        <f t="shared" si="167"/>
        <v/>
      </c>
      <c r="CF143" s="105" t="str">
        <f>IF(OR($B143=0,$B143=""),"",IF(AND($E$3="Nursery"),'Marks Entry Nursery'!AN142,IF(AND($E$3="LKG"),'Marks Entry LKG'!AN142,IF(AND($E$3="UKG"),'Marks Entry UKG'!AN142,""))))</f>
        <v/>
      </c>
      <c r="CG143" s="105" t="str">
        <f>IF(OR($B143=0,$B143=""),"",IF(AND($E$3="Nursery"),'Marks Entry Nursery'!AO142,IF(AND($E$3="LKG"),'Marks Entry LKG'!AO142,IF(AND($E$3="UKG"),'Marks Entry UKG'!AO142,""))))</f>
        <v/>
      </c>
      <c r="CH143" s="106" t="str">
        <f t="shared" si="168"/>
        <v/>
      </c>
      <c r="CI143" s="107">
        <f t="shared" si="169"/>
        <v>0</v>
      </c>
      <c r="CJ143" s="107" t="str">
        <f t="shared" si="170"/>
        <v/>
      </c>
      <c r="CK143" s="107" t="str">
        <f t="shared" si="171"/>
        <v/>
      </c>
      <c r="CL143" s="92" t="str">
        <f t="shared" si="172"/>
        <v/>
      </c>
      <c r="CM143" s="105" t="str">
        <f>IF(OR($B143=0,$B143=""),"",IF(AND($E$3="Nursery"),'Marks Entry Nursery'!AP142,IF(AND($E$3="LKG"),'Marks Entry LKG'!AP142,IF(AND($E$3="UKG"),'Marks Entry UKG'!AP142,""))))</f>
        <v/>
      </c>
      <c r="CN143" s="105" t="str">
        <f>IF(OR($B143=0,$B143=""),"",IF(AND($E$3="Nursery"),'Marks Entry Nursery'!AQ142,IF(AND($E$3="LKG"),'Marks Entry LKG'!AQ142,IF(AND($E$3="UKG"),'Marks Entry UKG'!AQ142,""))))</f>
        <v/>
      </c>
      <c r="CO143" s="106" t="str">
        <f t="shared" si="173"/>
        <v/>
      </c>
      <c r="CP143" s="107">
        <f t="shared" si="174"/>
        <v>0</v>
      </c>
      <c r="CQ143" s="107" t="str">
        <f t="shared" si="175"/>
        <v/>
      </c>
      <c r="CR143" s="107" t="str">
        <f t="shared" si="176"/>
        <v/>
      </c>
      <c r="CS143" s="92" t="str">
        <f t="shared" si="177"/>
        <v/>
      </c>
      <c r="CT143" s="105" t="str">
        <f>IF(OR($B143=0,$B143=""),"",IF(AND($E$3="Nursery"),'Marks Entry Nursery'!AR142,IF(AND($E$3="LKG"),'Marks Entry LKG'!AR142,IF(AND($E$3="UKG"),'Marks Entry UKG'!AR142,""))))</f>
        <v/>
      </c>
      <c r="CU143" s="105" t="str">
        <f>IF(OR($B143=0,$B143=""),"",IF(AND($E$3="Nursery"),'Marks Entry Nursery'!AS142,IF(AND($E$3="LKG"),'Marks Entry LKG'!AS142,IF(AND($E$3="UKG"),'Marks Entry UKG'!AS142,""))))</f>
        <v/>
      </c>
      <c r="CV143" s="106" t="str">
        <f t="shared" si="178"/>
        <v/>
      </c>
      <c r="CW143" s="107">
        <f t="shared" si="179"/>
        <v>0</v>
      </c>
      <c r="CX143" s="107" t="str">
        <f t="shared" si="180"/>
        <v/>
      </c>
      <c r="CY143" s="107" t="str">
        <f t="shared" si="181"/>
        <v/>
      </c>
      <c r="CZ143" s="92" t="str">
        <f t="shared" si="182"/>
        <v/>
      </c>
      <c r="DA143" s="105" t="str">
        <f>IF(OR($B143=0,$B143=""),"",IF(AND($E$3="Nursery"),'Marks Entry Nursery'!AT142,IF(AND($E$3="LKG"),'Marks Entry LKG'!AT142,IF(AND($E$3="UKG"),'Marks Entry UKG'!AT142,""))))</f>
        <v/>
      </c>
      <c r="DB143" s="105" t="str">
        <f>IF(OR($B143=0,$B143=""),"",IF(AND($E$3="Nursery"),'Marks Entry Nursery'!AU142,IF(AND($E$3="LKG"),'Marks Entry LKG'!AU142,IF(AND($E$3="UKG"),'Marks Entry UKG'!AU142,""))))</f>
        <v/>
      </c>
      <c r="DC143" s="356" t="str">
        <f t="shared" si="183"/>
        <v/>
      </c>
      <c r="DD143" s="93" t="str">
        <f t="shared" si="184"/>
        <v/>
      </c>
      <c r="DE143" s="105" t="str">
        <f>IF(OR($B143=0,$B143=""),"",IF(AND($E$3="Nursery"),'Marks Entry Nursery'!AV142,IF(AND($E$3="LKG"),'Marks Entry LKG'!AV142,IF(AND($E$3="UKG"),'Marks Entry UKG'!AV142,""))))</f>
        <v/>
      </c>
      <c r="DF143" s="105" t="str">
        <f>IF(OR($B143=0,$B143=""),"",IF(AND($E$3="Nursery"),'Marks Entry Nursery'!AW142,IF(AND($E$3="LKG"),'Marks Entry LKG'!AW142,IF(AND($E$3="UKG"),'Marks Entry UKG'!AW142,""))))</f>
        <v/>
      </c>
      <c r="DG143" s="356" t="str">
        <f t="shared" si="185"/>
        <v/>
      </c>
      <c r="DH143" s="93" t="str">
        <f t="shared" si="186"/>
        <v/>
      </c>
      <c r="DI143" s="63" t="str">
        <f t="shared" si="187"/>
        <v/>
      </c>
      <c r="DJ143" s="358" t="str">
        <f t="shared" si="188"/>
        <v/>
      </c>
      <c r="DK143" s="67" t="str">
        <f t="shared" si="189"/>
        <v/>
      </c>
      <c r="DL143" s="68" t="str">
        <f t="shared" si="190"/>
        <v/>
      </c>
      <c r="DM143" s="386" t="str">
        <f>IFERROR(IF(B143="NSO","NSO",IF(OR(D143="",G143="",F143="",B143="",DI143=0),"",IF('Master sheet'!$D$14="Hindi","कक्षोंन्नति","Promoted"))),"")</f>
        <v/>
      </c>
      <c r="DN143" s="42" t="str">
        <f>IF(OR(B143=0,B143=""),"",IF(AND($E$3="Nursery"),'Marks Entry Nursery'!AX142,IF(AND($E$3="LKG"),'Marks Entry LKG'!AX142,IF(AND($E$3="UKG"),'Marks Entry UKG'!AX142,""))))</f>
        <v/>
      </c>
      <c r="DO143" s="42" t="str">
        <f>IF(OR(B143=0,B143=""),"",IF(AND($E$3="Nursery"),'Marks Entry Nursery'!AY142,IF(AND($E$3="LKG"),'Marks Entry LKG'!AY142,IF(AND($E$3="UKG"),'Marks Entry UKG'!AY142,""))))</f>
        <v/>
      </c>
      <c r="DP143" s="213" t="str">
        <f t="shared" si="191"/>
        <v/>
      </c>
      <c r="DQ143" s="43"/>
      <c r="DX143" s="44">
        <f>IF(AND($E$3="Nursery"),'Marks Entry Nursery'!I142,IF(AND($E$3="LKG"),'Marks Entry LKG'!I142,IF(AND($E$3="UKG"),'Marks Entry UKG'!I142,"")))</f>
        <v>0</v>
      </c>
    </row>
    <row r="144" spans="1:128" ht="18.95" customHeight="1">
      <c r="A144" s="56">
        <v>137</v>
      </c>
      <c r="B144" s="260" t="str">
        <f>IF(OR(DX144=0,DX144=""),"",IF(AND($E$3="Nursery"),'Marks Entry Nursery'!I143,IF(AND($E$3="LKG"),'Marks Entry LKG'!I143,IF(AND($E$3="UKG"),'Marks Entry UKG'!I143,""))))</f>
        <v/>
      </c>
      <c r="C144" s="57" t="str">
        <f>IF(OR($B144=0,$B144=""),"",IF(AND($E$3="Nursery"),'Marks Entry Nursery'!B143,IF(AND($E$3="LKG"),'Marks Entry LKG'!B143,IF(AND($E$3="UKG"),'Marks Entry UKG'!B143,""))))</f>
        <v/>
      </c>
      <c r="D144" s="57" t="str">
        <f>IF(OR($B144=0,$B144=""),"",IF(AND($E$3="Nursery"),'Marks Entry Nursery'!C143,IF(AND($E$3="LKG"),'Marks Entry LKG'!C143,IF(AND($E$3="UKG"),'Marks Entry UKG'!C143,""))))</f>
        <v/>
      </c>
      <c r="E144" s="401" t="str">
        <f>IF(OR(B144=0,B144=""),"",IF(AND($E$3="Nursery"),'Marks Entry Nursery'!E143,IF(AND($E$3="LKG"),'Marks Entry LKG'!E143,IF(AND($E$3="UKG"),'Marks Entry UKG'!E143,""))))</f>
        <v/>
      </c>
      <c r="F144" s="259" t="str">
        <f>IF(OR(B144=0,B144=""),"",IF(AND($E$3="Nursery"),'Marks Entry Nursery'!D143,IF(AND($E$3="LKG"),'Marks Entry LKG'!D143,IF(AND($E$3="UKG"),'Marks Entry UKG'!D143,""))))</f>
        <v/>
      </c>
      <c r="G144" s="406" t="str">
        <f>IF(OR($B144=0,$B144=""),"",IF(AND($E$3="Nursery"),'Marks Entry Nursery'!F143,IF(AND($E$3="LKG"),'Marks Entry LKG'!F143,IF(AND($E$3="UKG"),'Marks Entry UKG'!F143,""))))</f>
        <v/>
      </c>
      <c r="H144" s="406" t="str">
        <f>IF(OR($B144=0,$B144=""),"",IF(AND($E$3="Nursery"),'Marks Entry Nursery'!G143,IF(AND($E$3="LKG"),'Marks Entry LKG'!G143,IF(AND($E$3="UKG"),'Marks Entry UKG'!G143,""))))</f>
        <v/>
      </c>
      <c r="I144" s="406" t="str">
        <f>IF(OR($B144=0,$B144=""),"",IF(AND($E$3="Nursery"),'Marks Entry Nursery'!H143,IF(AND($E$3="LKG"),'Marks Entry LKG'!H143,IF(AND($E$3="UKG"),'Marks Entry UKG'!H143,""))))</f>
        <v/>
      </c>
      <c r="J144" s="228" t="str">
        <f>IF(OR($B144=0,$B144=""),"",IF(AND($E$3="Nursery"),'Marks Entry Nursery'!J143,IF(AND($E$3="LKG"),'Marks Entry LKG'!J143,IF(AND($E$3="UKG"),'Marks Entry UKG'!J143,""))))</f>
        <v/>
      </c>
      <c r="K144" s="228" t="str">
        <f>IF(OR($B144=0,$B144=""),"",IF(AND($E$3="Nursery"),'Marks Entry Nursery'!K143,IF(AND($E$3="LKG"),'Marks Entry LKG'!K143,IF(AND($E$3="UKG"),'Marks Entry UKG'!K143,""))))</f>
        <v/>
      </c>
      <c r="L144" s="105"/>
      <c r="M144" s="105"/>
      <c r="N144" s="105"/>
      <c r="O144" s="51"/>
      <c r="P144" s="105" t="str">
        <f>IF(OR($B144=0,$B144=""),"",IF(AND($E$3="Nursery"),'Marks Entry Nursery'!O143,IF(AND($E$3="LKG"),'Marks Entry LKG'!O143,IF(AND($E$3="UKG"),'Marks Entry UKG'!O143,""))))</f>
        <v/>
      </c>
      <c r="Q144" s="105" t="str">
        <f>IF(OR($B144=0,$B144=""),"",IF(AND($E$3="Nursery"),'Marks Entry Nursery'!P143,IF(AND($E$3="LKG"),'Marks Entry LKG'!P143,IF(AND($E$3="UKG"),'Marks Entry UKG'!P143,""))))</f>
        <v/>
      </c>
      <c r="R144" s="54" t="str">
        <f t="shared" si="128"/>
        <v/>
      </c>
      <c r="S144" s="51">
        <f t="shared" si="129"/>
        <v>0</v>
      </c>
      <c r="T144" s="105" t="str">
        <f>IF(OR($B144=0,$B144=""),"",IF(AND($E$3="Nursery"),'Marks Entry Nursery'!Q143,IF(AND($E$3="LKG"),'Marks Entry LKG'!Q143,IF(AND($E$3="UKG"),'Marks Entry UKG'!Q143,""))))</f>
        <v/>
      </c>
      <c r="U144" s="105" t="str">
        <f>IF(OR($B144=0,$B144=""),"",IF(AND($E$3="Nursery"),'Marks Entry Nursery'!R143,IF(AND($E$3="LKG"),'Marks Entry LKG'!R143,IF(AND($E$3="UKG"),'Marks Entry UKG'!R143,""))))</f>
        <v/>
      </c>
      <c r="V144" s="55" t="str">
        <f t="shared" si="130"/>
        <v/>
      </c>
      <c r="W144" s="51" t="str">
        <f t="shared" si="131"/>
        <v/>
      </c>
      <c r="X144" s="89">
        <f t="shared" si="132"/>
        <v>0</v>
      </c>
      <c r="Y144" s="89" t="str">
        <f t="shared" si="133"/>
        <v/>
      </c>
      <c r="Z144" s="89" t="str">
        <f t="shared" si="134"/>
        <v/>
      </c>
      <c r="AA144" s="89" t="str">
        <f t="shared" si="135"/>
        <v/>
      </c>
      <c r="AB144" s="89" t="str">
        <f t="shared" si="136"/>
        <v/>
      </c>
      <c r="AC144" s="93" t="str">
        <f t="shared" si="137"/>
        <v/>
      </c>
      <c r="AD144" s="105"/>
      <c r="AE144" s="105"/>
      <c r="AF144" s="105"/>
      <c r="AG144" s="51"/>
      <c r="AH144" s="105" t="str">
        <f>IF(OR($B144=0,$B144=""),"",IF(AND($E$3="Nursery"),'Marks Entry Nursery'!V143,IF(AND($E$3="LKG"),'Marks Entry LKG'!V143,IF(AND($E$3="UKG"),'Marks Entry UKG'!V143,""))))</f>
        <v/>
      </c>
      <c r="AI144" s="105" t="str">
        <f>IF(OR($B144=0,$B144=""),"",IF(AND($E$3="Nursery"),'Marks Entry Nursery'!W143,IF(AND($E$3="LKG"),'Marks Entry LKG'!W143,IF(AND($E$3="UKG"),'Marks Entry UKG'!W143,""))))</f>
        <v/>
      </c>
      <c r="AJ144" s="54" t="str">
        <f t="shared" si="138"/>
        <v/>
      </c>
      <c r="AK144" s="51">
        <f t="shared" si="139"/>
        <v>0</v>
      </c>
      <c r="AL144" s="105" t="str">
        <f>IF(OR($B144=0,$B144=""),"",IF(AND($E$3="Nursery"),'Marks Entry Nursery'!X143,IF(AND($E$3="LKG"),'Marks Entry LKG'!X143,IF(AND($E$3="UKG"),'Marks Entry UKG'!X143,""))))</f>
        <v/>
      </c>
      <c r="AM144" s="105" t="str">
        <f>IF(OR($B144=0,$B144=""),"",IF(AND($E$3="Nursery"),'Marks Entry Nursery'!Y143,IF(AND($E$3="LKG"),'Marks Entry LKG'!Y143,IF(AND($E$3="UKG"),'Marks Entry UKG'!Y143,""))))</f>
        <v/>
      </c>
      <c r="AN144" s="55" t="str">
        <f t="shared" si="140"/>
        <v/>
      </c>
      <c r="AO144" s="51" t="str">
        <f t="shared" si="141"/>
        <v/>
      </c>
      <c r="AP144" s="89">
        <f t="shared" si="142"/>
        <v>0</v>
      </c>
      <c r="AQ144" s="89" t="str">
        <f t="shared" si="143"/>
        <v/>
      </c>
      <c r="AR144" s="89" t="str">
        <f t="shared" si="144"/>
        <v/>
      </c>
      <c r="AS144" s="89" t="str">
        <f t="shared" si="145"/>
        <v/>
      </c>
      <c r="AT144" s="89" t="str">
        <f t="shared" si="146"/>
        <v/>
      </c>
      <c r="AU144" s="93" t="str">
        <f t="shared" si="147"/>
        <v/>
      </c>
      <c r="AV144" s="105"/>
      <c r="AW144" s="105"/>
      <c r="AX144" s="105"/>
      <c r="AY144" s="51"/>
      <c r="AZ144" s="105" t="str">
        <f>IF(OR($B144=0,$B144=""),"",IF(AND($E$3="Nursery"),'Marks Entry Nursery'!AC143,IF(AND($E$3="LKG"),'Marks Entry LKG'!AC143,IF(AND($E$3="UKG"),'Marks Entry UKG'!AC143,""))))</f>
        <v/>
      </c>
      <c r="BA144" s="105" t="str">
        <f>IF(OR($B144=0,$B144=""),"",IF(AND($E$3="Nursery"),'Marks Entry Nursery'!AD143,IF(AND($E$3="LKG"),'Marks Entry LKG'!AD143,IF(AND($E$3="UKG"),'Marks Entry UKG'!AD143,""))))</f>
        <v/>
      </c>
      <c r="BB144" s="54" t="str">
        <f t="shared" si="148"/>
        <v/>
      </c>
      <c r="BC144" s="51">
        <f t="shared" si="149"/>
        <v>0</v>
      </c>
      <c r="BD144" s="105" t="str">
        <f>IF(OR($B144=0,$B144=""),"",IF(AND($E$3="Nursery"),'Marks Entry Nursery'!AE143,IF(AND($E$3="LKG"),'Marks Entry LKG'!AE143,IF(AND($E$3="UKG"),'Marks Entry UKG'!AE143,""))))</f>
        <v/>
      </c>
      <c r="BE144" s="105" t="str">
        <f>IF(OR($B144=0,$B144=""),"",IF(AND($E$3="Nursery"),'Marks Entry Nursery'!AF143,IF(AND($E$3="LKG"),'Marks Entry LKG'!AF143,IF(AND($E$3="UKG"),'Marks Entry UKG'!AF143,""))))</f>
        <v/>
      </c>
      <c r="BF144" s="55" t="str">
        <f t="shared" si="150"/>
        <v/>
      </c>
      <c r="BG144" s="51" t="str">
        <f t="shared" si="151"/>
        <v/>
      </c>
      <c r="BH144" s="89">
        <f t="shared" si="152"/>
        <v>0</v>
      </c>
      <c r="BI144" s="89" t="str">
        <f t="shared" si="153"/>
        <v/>
      </c>
      <c r="BJ144" s="89" t="str">
        <f t="shared" si="154"/>
        <v/>
      </c>
      <c r="BK144" s="89" t="str">
        <f t="shared" si="155"/>
        <v/>
      </c>
      <c r="BL144" s="89" t="str">
        <f t="shared" si="156"/>
        <v/>
      </c>
      <c r="BM144" s="93" t="str">
        <f t="shared" si="157"/>
        <v/>
      </c>
      <c r="BN144" s="105"/>
      <c r="BO144" s="105"/>
      <c r="BP144" s="105"/>
      <c r="BQ144" s="51"/>
      <c r="BR144" s="105" t="str">
        <f>IF(OR($B144=0,$B144=""),"",IF(AND($E$3="Nursery"),'Marks Entry Nursery'!AJ143,IF(AND($E$3="LKG"),'Marks Entry LKG'!AJ143,IF(AND($E$3="UKG"),'Marks Entry UKG'!AJ143,""))))</f>
        <v/>
      </c>
      <c r="BS144" s="105" t="str">
        <f>IF(OR($B144=0,$B144=""),"",IF(AND($E$3="Nursery"),'Marks Entry Nursery'!AK143,IF(AND($E$3="LKG"),'Marks Entry LKG'!AK143,IF(AND($E$3="UKG"),'Marks Entry UKG'!AK143,""))))</f>
        <v/>
      </c>
      <c r="BT144" s="54" t="str">
        <f t="shared" si="158"/>
        <v/>
      </c>
      <c r="BU144" s="51">
        <f t="shared" si="159"/>
        <v>0</v>
      </c>
      <c r="BV144" s="105" t="str">
        <f>IF(OR($B144=0,$B144=""),"",IF(AND($E$3="Nursery"),'Marks Entry Nursery'!AL143,IF(AND($E$3="LKG"),'Marks Entry LKG'!AL143,IF(AND($E$3="UKG"),'Marks Entry UKG'!AL143,""))))</f>
        <v/>
      </c>
      <c r="BW144" s="105" t="str">
        <f>IF(OR($B144=0,$B144=""),"",IF(AND($E$3="Nursery"),'Marks Entry Nursery'!AM143,IF(AND($E$3="LKG"),'Marks Entry LKG'!AM143,IF(AND($E$3="UKG"),'Marks Entry UKG'!AM143,""))))</f>
        <v/>
      </c>
      <c r="BX144" s="55" t="str">
        <f t="shared" si="160"/>
        <v/>
      </c>
      <c r="BY144" s="51" t="str">
        <f t="shared" si="161"/>
        <v/>
      </c>
      <c r="BZ144" s="89">
        <f t="shared" si="162"/>
        <v>0</v>
      </c>
      <c r="CA144" s="89" t="str">
        <f t="shared" si="163"/>
        <v/>
      </c>
      <c r="CB144" s="89" t="str">
        <f t="shared" si="164"/>
        <v/>
      </c>
      <c r="CC144" s="89" t="str">
        <f t="shared" si="165"/>
        <v/>
      </c>
      <c r="CD144" s="89" t="str">
        <f t="shared" si="166"/>
        <v/>
      </c>
      <c r="CE144" s="93" t="str">
        <f t="shared" si="167"/>
        <v/>
      </c>
      <c r="CF144" s="105" t="str">
        <f>IF(OR($B144=0,$B144=""),"",IF(AND($E$3="Nursery"),'Marks Entry Nursery'!AN143,IF(AND($E$3="LKG"),'Marks Entry LKG'!AN143,IF(AND($E$3="UKG"),'Marks Entry UKG'!AN143,""))))</f>
        <v/>
      </c>
      <c r="CG144" s="105" t="str">
        <f>IF(OR($B144=0,$B144=""),"",IF(AND($E$3="Nursery"),'Marks Entry Nursery'!AO143,IF(AND($E$3="LKG"),'Marks Entry LKG'!AO143,IF(AND($E$3="UKG"),'Marks Entry UKG'!AO143,""))))</f>
        <v/>
      </c>
      <c r="CH144" s="106" t="str">
        <f t="shared" si="168"/>
        <v/>
      </c>
      <c r="CI144" s="107">
        <f t="shared" si="169"/>
        <v>0</v>
      </c>
      <c r="CJ144" s="107" t="str">
        <f t="shared" si="170"/>
        <v/>
      </c>
      <c r="CK144" s="107" t="str">
        <f t="shared" si="171"/>
        <v/>
      </c>
      <c r="CL144" s="92" t="str">
        <f t="shared" si="172"/>
        <v/>
      </c>
      <c r="CM144" s="105" t="str">
        <f>IF(OR($B144=0,$B144=""),"",IF(AND($E$3="Nursery"),'Marks Entry Nursery'!AP143,IF(AND($E$3="LKG"),'Marks Entry LKG'!AP143,IF(AND($E$3="UKG"),'Marks Entry UKG'!AP143,""))))</f>
        <v/>
      </c>
      <c r="CN144" s="105" t="str">
        <f>IF(OR($B144=0,$B144=""),"",IF(AND($E$3="Nursery"),'Marks Entry Nursery'!AQ143,IF(AND($E$3="LKG"),'Marks Entry LKG'!AQ143,IF(AND($E$3="UKG"),'Marks Entry UKG'!AQ143,""))))</f>
        <v/>
      </c>
      <c r="CO144" s="106" t="str">
        <f t="shared" si="173"/>
        <v/>
      </c>
      <c r="CP144" s="107">
        <f t="shared" si="174"/>
        <v>0</v>
      </c>
      <c r="CQ144" s="107" t="str">
        <f t="shared" si="175"/>
        <v/>
      </c>
      <c r="CR144" s="107" t="str">
        <f t="shared" si="176"/>
        <v/>
      </c>
      <c r="CS144" s="92" t="str">
        <f t="shared" si="177"/>
        <v/>
      </c>
      <c r="CT144" s="105" t="str">
        <f>IF(OR($B144=0,$B144=""),"",IF(AND($E$3="Nursery"),'Marks Entry Nursery'!AR143,IF(AND($E$3="LKG"),'Marks Entry LKG'!AR143,IF(AND($E$3="UKG"),'Marks Entry UKG'!AR143,""))))</f>
        <v/>
      </c>
      <c r="CU144" s="105" t="str">
        <f>IF(OR($B144=0,$B144=""),"",IF(AND($E$3="Nursery"),'Marks Entry Nursery'!AS143,IF(AND($E$3="LKG"),'Marks Entry LKG'!AS143,IF(AND($E$3="UKG"),'Marks Entry UKG'!AS143,""))))</f>
        <v/>
      </c>
      <c r="CV144" s="106" t="str">
        <f t="shared" si="178"/>
        <v/>
      </c>
      <c r="CW144" s="107">
        <f t="shared" si="179"/>
        <v>0</v>
      </c>
      <c r="CX144" s="107" t="str">
        <f t="shared" si="180"/>
        <v/>
      </c>
      <c r="CY144" s="107" t="str">
        <f t="shared" si="181"/>
        <v/>
      </c>
      <c r="CZ144" s="92" t="str">
        <f t="shared" si="182"/>
        <v/>
      </c>
      <c r="DA144" s="105" t="str">
        <f>IF(OR($B144=0,$B144=""),"",IF(AND($E$3="Nursery"),'Marks Entry Nursery'!AT143,IF(AND($E$3="LKG"),'Marks Entry LKG'!AT143,IF(AND($E$3="UKG"),'Marks Entry UKG'!AT143,""))))</f>
        <v/>
      </c>
      <c r="DB144" s="105" t="str">
        <f>IF(OR($B144=0,$B144=""),"",IF(AND($E$3="Nursery"),'Marks Entry Nursery'!AU143,IF(AND($E$3="LKG"),'Marks Entry LKG'!AU143,IF(AND($E$3="UKG"),'Marks Entry UKG'!AU143,""))))</f>
        <v/>
      </c>
      <c r="DC144" s="356" t="str">
        <f t="shared" si="183"/>
        <v/>
      </c>
      <c r="DD144" s="93" t="str">
        <f t="shared" si="184"/>
        <v/>
      </c>
      <c r="DE144" s="105" t="str">
        <f>IF(OR($B144=0,$B144=""),"",IF(AND($E$3="Nursery"),'Marks Entry Nursery'!AV143,IF(AND($E$3="LKG"),'Marks Entry LKG'!AV143,IF(AND($E$3="UKG"),'Marks Entry UKG'!AV143,""))))</f>
        <v/>
      </c>
      <c r="DF144" s="105" t="str">
        <f>IF(OR($B144=0,$B144=""),"",IF(AND($E$3="Nursery"),'Marks Entry Nursery'!AW143,IF(AND($E$3="LKG"),'Marks Entry LKG'!AW143,IF(AND($E$3="UKG"),'Marks Entry UKG'!AW143,""))))</f>
        <v/>
      </c>
      <c r="DG144" s="356" t="str">
        <f t="shared" si="185"/>
        <v/>
      </c>
      <c r="DH144" s="93" t="str">
        <f t="shared" si="186"/>
        <v/>
      </c>
      <c r="DI144" s="63" t="str">
        <f t="shared" si="187"/>
        <v/>
      </c>
      <c r="DJ144" s="358" t="str">
        <f t="shared" si="188"/>
        <v/>
      </c>
      <c r="DK144" s="67" t="str">
        <f t="shared" si="189"/>
        <v/>
      </c>
      <c r="DL144" s="68" t="str">
        <f t="shared" si="190"/>
        <v/>
      </c>
      <c r="DM144" s="386" t="str">
        <f>IFERROR(IF(B144="NSO","NSO",IF(OR(D144="",G144="",F144="",B144="",DI144=0),"",IF('Master sheet'!$D$14="Hindi","कक्षोंन्नति","Promoted"))),"")</f>
        <v/>
      </c>
      <c r="DN144" s="42" t="str">
        <f>IF(OR(B144=0,B144=""),"",IF(AND($E$3="Nursery"),'Marks Entry Nursery'!AX143,IF(AND($E$3="LKG"),'Marks Entry LKG'!AX143,IF(AND($E$3="UKG"),'Marks Entry UKG'!AX143,""))))</f>
        <v/>
      </c>
      <c r="DO144" s="42" t="str">
        <f>IF(OR(B144=0,B144=""),"",IF(AND($E$3="Nursery"),'Marks Entry Nursery'!AY143,IF(AND($E$3="LKG"),'Marks Entry LKG'!AY143,IF(AND($E$3="UKG"),'Marks Entry UKG'!AY143,""))))</f>
        <v/>
      </c>
      <c r="DP144" s="213" t="str">
        <f t="shared" si="191"/>
        <v/>
      </c>
      <c r="DQ144" s="43"/>
      <c r="DX144" s="44">
        <f>IF(AND($E$3="Nursery"),'Marks Entry Nursery'!I143,IF(AND($E$3="LKG"),'Marks Entry LKG'!I143,IF(AND($E$3="UKG"),'Marks Entry UKG'!I143,"")))</f>
        <v>0</v>
      </c>
    </row>
    <row r="145" spans="1:128" ht="18.95" customHeight="1">
      <c r="A145" s="56">
        <v>138</v>
      </c>
      <c r="B145" s="260" t="str">
        <f>IF(OR(DX145=0,DX145=""),"",IF(AND($E$3="Nursery"),'Marks Entry Nursery'!I144,IF(AND($E$3="LKG"),'Marks Entry LKG'!I144,IF(AND($E$3="UKG"),'Marks Entry UKG'!I144,""))))</f>
        <v/>
      </c>
      <c r="C145" s="57" t="str">
        <f>IF(OR($B145=0,$B145=""),"",IF(AND($E$3="Nursery"),'Marks Entry Nursery'!B144,IF(AND($E$3="LKG"),'Marks Entry LKG'!B144,IF(AND($E$3="UKG"),'Marks Entry UKG'!B144,""))))</f>
        <v/>
      </c>
      <c r="D145" s="57" t="str">
        <f>IF(OR($B145=0,$B145=""),"",IF(AND($E$3="Nursery"),'Marks Entry Nursery'!C144,IF(AND($E$3="LKG"),'Marks Entry LKG'!C144,IF(AND($E$3="UKG"),'Marks Entry UKG'!C144,""))))</f>
        <v/>
      </c>
      <c r="E145" s="401" t="str">
        <f>IF(OR(B145=0,B145=""),"",IF(AND($E$3="Nursery"),'Marks Entry Nursery'!E144,IF(AND($E$3="LKG"),'Marks Entry LKG'!E144,IF(AND($E$3="UKG"),'Marks Entry UKG'!E144,""))))</f>
        <v/>
      </c>
      <c r="F145" s="259" t="str">
        <f>IF(OR(B145=0,B145=""),"",IF(AND($E$3="Nursery"),'Marks Entry Nursery'!D144,IF(AND($E$3="LKG"),'Marks Entry LKG'!D144,IF(AND($E$3="UKG"),'Marks Entry UKG'!D144,""))))</f>
        <v/>
      </c>
      <c r="G145" s="406" t="str">
        <f>IF(OR($B145=0,$B145=""),"",IF(AND($E$3="Nursery"),'Marks Entry Nursery'!F144,IF(AND($E$3="LKG"),'Marks Entry LKG'!F144,IF(AND($E$3="UKG"),'Marks Entry UKG'!F144,""))))</f>
        <v/>
      </c>
      <c r="H145" s="406" t="str">
        <f>IF(OR($B145=0,$B145=""),"",IF(AND($E$3="Nursery"),'Marks Entry Nursery'!G144,IF(AND($E$3="LKG"),'Marks Entry LKG'!G144,IF(AND($E$3="UKG"),'Marks Entry UKG'!G144,""))))</f>
        <v/>
      </c>
      <c r="I145" s="406" t="str">
        <f>IF(OR($B145=0,$B145=""),"",IF(AND($E$3="Nursery"),'Marks Entry Nursery'!H144,IF(AND($E$3="LKG"),'Marks Entry LKG'!H144,IF(AND($E$3="UKG"),'Marks Entry UKG'!H144,""))))</f>
        <v/>
      </c>
      <c r="J145" s="228" t="str">
        <f>IF(OR($B145=0,$B145=""),"",IF(AND($E$3="Nursery"),'Marks Entry Nursery'!J144,IF(AND($E$3="LKG"),'Marks Entry LKG'!J144,IF(AND($E$3="UKG"),'Marks Entry UKG'!J144,""))))</f>
        <v/>
      </c>
      <c r="K145" s="228" t="str">
        <f>IF(OR($B145=0,$B145=""),"",IF(AND($E$3="Nursery"),'Marks Entry Nursery'!K144,IF(AND($E$3="LKG"),'Marks Entry LKG'!K144,IF(AND($E$3="UKG"),'Marks Entry UKG'!K144,""))))</f>
        <v/>
      </c>
      <c r="L145" s="105"/>
      <c r="M145" s="105"/>
      <c r="N145" s="105"/>
      <c r="O145" s="51"/>
      <c r="P145" s="105" t="str">
        <f>IF(OR($B145=0,$B145=""),"",IF(AND($E$3="Nursery"),'Marks Entry Nursery'!O144,IF(AND($E$3="LKG"),'Marks Entry LKG'!O144,IF(AND($E$3="UKG"),'Marks Entry UKG'!O144,""))))</f>
        <v/>
      </c>
      <c r="Q145" s="105" t="str">
        <f>IF(OR($B145=0,$B145=""),"",IF(AND($E$3="Nursery"),'Marks Entry Nursery'!P144,IF(AND($E$3="LKG"),'Marks Entry LKG'!P144,IF(AND($E$3="UKG"),'Marks Entry UKG'!P144,""))))</f>
        <v/>
      </c>
      <c r="R145" s="54" t="str">
        <f t="shared" si="128"/>
        <v/>
      </c>
      <c r="S145" s="51">
        <f t="shared" si="129"/>
        <v>0</v>
      </c>
      <c r="T145" s="105" t="str">
        <f>IF(OR($B145=0,$B145=""),"",IF(AND($E$3="Nursery"),'Marks Entry Nursery'!Q144,IF(AND($E$3="LKG"),'Marks Entry LKG'!Q144,IF(AND($E$3="UKG"),'Marks Entry UKG'!Q144,""))))</f>
        <v/>
      </c>
      <c r="U145" s="105" t="str">
        <f>IF(OR($B145=0,$B145=""),"",IF(AND($E$3="Nursery"),'Marks Entry Nursery'!R144,IF(AND($E$3="LKG"),'Marks Entry LKG'!R144,IF(AND($E$3="UKG"),'Marks Entry UKG'!R144,""))))</f>
        <v/>
      </c>
      <c r="V145" s="55" t="str">
        <f t="shared" si="130"/>
        <v/>
      </c>
      <c r="W145" s="51" t="str">
        <f t="shared" si="131"/>
        <v/>
      </c>
      <c r="X145" s="89">
        <f t="shared" si="132"/>
        <v>0</v>
      </c>
      <c r="Y145" s="89" t="str">
        <f t="shared" si="133"/>
        <v/>
      </c>
      <c r="Z145" s="89" t="str">
        <f t="shared" si="134"/>
        <v/>
      </c>
      <c r="AA145" s="89" t="str">
        <f t="shared" si="135"/>
        <v/>
      </c>
      <c r="AB145" s="89" t="str">
        <f t="shared" si="136"/>
        <v/>
      </c>
      <c r="AC145" s="93" t="str">
        <f t="shared" si="137"/>
        <v/>
      </c>
      <c r="AD145" s="105"/>
      <c r="AE145" s="105"/>
      <c r="AF145" s="105"/>
      <c r="AG145" s="51"/>
      <c r="AH145" s="105" t="str">
        <f>IF(OR($B145=0,$B145=""),"",IF(AND($E$3="Nursery"),'Marks Entry Nursery'!V144,IF(AND($E$3="LKG"),'Marks Entry LKG'!V144,IF(AND($E$3="UKG"),'Marks Entry UKG'!V144,""))))</f>
        <v/>
      </c>
      <c r="AI145" s="105" t="str">
        <f>IF(OR($B145=0,$B145=""),"",IF(AND($E$3="Nursery"),'Marks Entry Nursery'!W144,IF(AND($E$3="LKG"),'Marks Entry LKG'!W144,IF(AND($E$3="UKG"),'Marks Entry UKG'!W144,""))))</f>
        <v/>
      </c>
      <c r="AJ145" s="54" t="str">
        <f t="shared" si="138"/>
        <v/>
      </c>
      <c r="AK145" s="51">
        <f t="shared" si="139"/>
        <v>0</v>
      </c>
      <c r="AL145" s="105" t="str">
        <f>IF(OR($B145=0,$B145=""),"",IF(AND($E$3="Nursery"),'Marks Entry Nursery'!X144,IF(AND($E$3="LKG"),'Marks Entry LKG'!X144,IF(AND($E$3="UKG"),'Marks Entry UKG'!X144,""))))</f>
        <v/>
      </c>
      <c r="AM145" s="105" t="str">
        <f>IF(OR($B145=0,$B145=""),"",IF(AND($E$3="Nursery"),'Marks Entry Nursery'!Y144,IF(AND($E$3="LKG"),'Marks Entry LKG'!Y144,IF(AND($E$3="UKG"),'Marks Entry UKG'!Y144,""))))</f>
        <v/>
      </c>
      <c r="AN145" s="55" t="str">
        <f t="shared" si="140"/>
        <v/>
      </c>
      <c r="AO145" s="51" t="str">
        <f t="shared" si="141"/>
        <v/>
      </c>
      <c r="AP145" s="89">
        <f t="shared" si="142"/>
        <v>0</v>
      </c>
      <c r="AQ145" s="89" t="str">
        <f t="shared" si="143"/>
        <v/>
      </c>
      <c r="AR145" s="89" t="str">
        <f t="shared" si="144"/>
        <v/>
      </c>
      <c r="AS145" s="89" t="str">
        <f t="shared" si="145"/>
        <v/>
      </c>
      <c r="AT145" s="89" t="str">
        <f t="shared" si="146"/>
        <v/>
      </c>
      <c r="AU145" s="93" t="str">
        <f t="shared" si="147"/>
        <v/>
      </c>
      <c r="AV145" s="105"/>
      <c r="AW145" s="105"/>
      <c r="AX145" s="105"/>
      <c r="AY145" s="51"/>
      <c r="AZ145" s="105" t="str">
        <f>IF(OR($B145=0,$B145=""),"",IF(AND($E$3="Nursery"),'Marks Entry Nursery'!AC144,IF(AND($E$3="LKG"),'Marks Entry LKG'!AC144,IF(AND($E$3="UKG"),'Marks Entry UKG'!AC144,""))))</f>
        <v/>
      </c>
      <c r="BA145" s="105" t="str">
        <f>IF(OR($B145=0,$B145=""),"",IF(AND($E$3="Nursery"),'Marks Entry Nursery'!AD144,IF(AND($E$3="LKG"),'Marks Entry LKG'!AD144,IF(AND($E$3="UKG"),'Marks Entry UKG'!AD144,""))))</f>
        <v/>
      </c>
      <c r="BB145" s="54" t="str">
        <f t="shared" si="148"/>
        <v/>
      </c>
      <c r="BC145" s="51">
        <f t="shared" si="149"/>
        <v>0</v>
      </c>
      <c r="BD145" s="105" t="str">
        <f>IF(OR($B145=0,$B145=""),"",IF(AND($E$3="Nursery"),'Marks Entry Nursery'!AE144,IF(AND($E$3="LKG"),'Marks Entry LKG'!AE144,IF(AND($E$3="UKG"),'Marks Entry UKG'!AE144,""))))</f>
        <v/>
      </c>
      <c r="BE145" s="105" t="str">
        <f>IF(OR($B145=0,$B145=""),"",IF(AND($E$3="Nursery"),'Marks Entry Nursery'!AF144,IF(AND($E$3="LKG"),'Marks Entry LKG'!AF144,IF(AND($E$3="UKG"),'Marks Entry UKG'!AF144,""))))</f>
        <v/>
      </c>
      <c r="BF145" s="55" t="str">
        <f t="shared" si="150"/>
        <v/>
      </c>
      <c r="BG145" s="51" t="str">
        <f t="shared" si="151"/>
        <v/>
      </c>
      <c r="BH145" s="89">
        <f t="shared" si="152"/>
        <v>0</v>
      </c>
      <c r="BI145" s="89" t="str">
        <f t="shared" si="153"/>
        <v/>
      </c>
      <c r="BJ145" s="89" t="str">
        <f t="shared" si="154"/>
        <v/>
      </c>
      <c r="BK145" s="89" t="str">
        <f t="shared" si="155"/>
        <v/>
      </c>
      <c r="BL145" s="89" t="str">
        <f t="shared" si="156"/>
        <v/>
      </c>
      <c r="BM145" s="93" t="str">
        <f t="shared" si="157"/>
        <v/>
      </c>
      <c r="BN145" s="105"/>
      <c r="BO145" s="105"/>
      <c r="BP145" s="105"/>
      <c r="BQ145" s="51"/>
      <c r="BR145" s="105" t="str">
        <f>IF(OR($B145=0,$B145=""),"",IF(AND($E$3="Nursery"),'Marks Entry Nursery'!AJ144,IF(AND($E$3="LKG"),'Marks Entry LKG'!AJ144,IF(AND($E$3="UKG"),'Marks Entry UKG'!AJ144,""))))</f>
        <v/>
      </c>
      <c r="BS145" s="105" t="str">
        <f>IF(OR($B145=0,$B145=""),"",IF(AND($E$3="Nursery"),'Marks Entry Nursery'!AK144,IF(AND($E$3="LKG"),'Marks Entry LKG'!AK144,IF(AND($E$3="UKG"),'Marks Entry UKG'!AK144,""))))</f>
        <v/>
      </c>
      <c r="BT145" s="54" t="str">
        <f t="shared" si="158"/>
        <v/>
      </c>
      <c r="BU145" s="51">
        <f t="shared" si="159"/>
        <v>0</v>
      </c>
      <c r="BV145" s="105" t="str">
        <f>IF(OR($B145=0,$B145=""),"",IF(AND($E$3="Nursery"),'Marks Entry Nursery'!AL144,IF(AND($E$3="LKG"),'Marks Entry LKG'!AL144,IF(AND($E$3="UKG"),'Marks Entry UKG'!AL144,""))))</f>
        <v/>
      </c>
      <c r="BW145" s="105" t="str">
        <f>IF(OR($B145=0,$B145=""),"",IF(AND($E$3="Nursery"),'Marks Entry Nursery'!AM144,IF(AND($E$3="LKG"),'Marks Entry LKG'!AM144,IF(AND($E$3="UKG"),'Marks Entry UKG'!AM144,""))))</f>
        <v/>
      </c>
      <c r="BX145" s="55" t="str">
        <f t="shared" si="160"/>
        <v/>
      </c>
      <c r="BY145" s="51" t="str">
        <f t="shared" si="161"/>
        <v/>
      </c>
      <c r="BZ145" s="89">
        <f t="shared" si="162"/>
        <v>0</v>
      </c>
      <c r="CA145" s="89" t="str">
        <f t="shared" si="163"/>
        <v/>
      </c>
      <c r="CB145" s="89" t="str">
        <f t="shared" si="164"/>
        <v/>
      </c>
      <c r="CC145" s="89" t="str">
        <f t="shared" si="165"/>
        <v/>
      </c>
      <c r="CD145" s="89" t="str">
        <f t="shared" si="166"/>
        <v/>
      </c>
      <c r="CE145" s="93" t="str">
        <f t="shared" si="167"/>
        <v/>
      </c>
      <c r="CF145" s="105" t="str">
        <f>IF(OR($B145=0,$B145=""),"",IF(AND($E$3="Nursery"),'Marks Entry Nursery'!AN144,IF(AND($E$3="LKG"),'Marks Entry LKG'!AN144,IF(AND($E$3="UKG"),'Marks Entry UKG'!AN144,""))))</f>
        <v/>
      </c>
      <c r="CG145" s="105" t="str">
        <f>IF(OR($B145=0,$B145=""),"",IF(AND($E$3="Nursery"),'Marks Entry Nursery'!AO144,IF(AND($E$3="LKG"),'Marks Entry LKG'!AO144,IF(AND($E$3="UKG"),'Marks Entry UKG'!AO144,""))))</f>
        <v/>
      </c>
      <c r="CH145" s="106" t="str">
        <f t="shared" si="168"/>
        <v/>
      </c>
      <c r="CI145" s="107">
        <f t="shared" si="169"/>
        <v>0</v>
      </c>
      <c r="CJ145" s="107" t="str">
        <f t="shared" si="170"/>
        <v/>
      </c>
      <c r="CK145" s="107" t="str">
        <f t="shared" si="171"/>
        <v/>
      </c>
      <c r="CL145" s="92" t="str">
        <f t="shared" si="172"/>
        <v/>
      </c>
      <c r="CM145" s="105" t="str">
        <f>IF(OR($B145=0,$B145=""),"",IF(AND($E$3="Nursery"),'Marks Entry Nursery'!AP144,IF(AND($E$3="LKG"),'Marks Entry LKG'!AP144,IF(AND($E$3="UKG"),'Marks Entry UKG'!AP144,""))))</f>
        <v/>
      </c>
      <c r="CN145" s="105" t="str">
        <f>IF(OR($B145=0,$B145=""),"",IF(AND($E$3="Nursery"),'Marks Entry Nursery'!AQ144,IF(AND($E$3="LKG"),'Marks Entry LKG'!AQ144,IF(AND($E$3="UKG"),'Marks Entry UKG'!AQ144,""))))</f>
        <v/>
      </c>
      <c r="CO145" s="106" t="str">
        <f t="shared" si="173"/>
        <v/>
      </c>
      <c r="CP145" s="107">
        <f t="shared" si="174"/>
        <v>0</v>
      </c>
      <c r="CQ145" s="107" t="str">
        <f t="shared" si="175"/>
        <v/>
      </c>
      <c r="CR145" s="107" t="str">
        <f t="shared" si="176"/>
        <v/>
      </c>
      <c r="CS145" s="92" t="str">
        <f t="shared" si="177"/>
        <v/>
      </c>
      <c r="CT145" s="105" t="str">
        <f>IF(OR($B145=0,$B145=""),"",IF(AND($E$3="Nursery"),'Marks Entry Nursery'!AR144,IF(AND($E$3="LKG"),'Marks Entry LKG'!AR144,IF(AND($E$3="UKG"),'Marks Entry UKG'!AR144,""))))</f>
        <v/>
      </c>
      <c r="CU145" s="105" t="str">
        <f>IF(OR($B145=0,$B145=""),"",IF(AND($E$3="Nursery"),'Marks Entry Nursery'!AS144,IF(AND($E$3="LKG"),'Marks Entry LKG'!AS144,IF(AND($E$3="UKG"),'Marks Entry UKG'!AS144,""))))</f>
        <v/>
      </c>
      <c r="CV145" s="106" t="str">
        <f t="shared" si="178"/>
        <v/>
      </c>
      <c r="CW145" s="107">
        <f t="shared" si="179"/>
        <v>0</v>
      </c>
      <c r="CX145" s="107" t="str">
        <f t="shared" si="180"/>
        <v/>
      </c>
      <c r="CY145" s="107" t="str">
        <f t="shared" si="181"/>
        <v/>
      </c>
      <c r="CZ145" s="92" t="str">
        <f t="shared" si="182"/>
        <v/>
      </c>
      <c r="DA145" s="105" t="str">
        <f>IF(OR($B145=0,$B145=""),"",IF(AND($E$3="Nursery"),'Marks Entry Nursery'!AT144,IF(AND($E$3="LKG"),'Marks Entry LKG'!AT144,IF(AND($E$3="UKG"),'Marks Entry UKG'!AT144,""))))</f>
        <v/>
      </c>
      <c r="DB145" s="105" t="str">
        <f>IF(OR($B145=0,$B145=""),"",IF(AND($E$3="Nursery"),'Marks Entry Nursery'!AU144,IF(AND($E$3="LKG"),'Marks Entry LKG'!AU144,IF(AND($E$3="UKG"),'Marks Entry UKG'!AU144,""))))</f>
        <v/>
      </c>
      <c r="DC145" s="356" t="str">
        <f t="shared" si="183"/>
        <v/>
      </c>
      <c r="DD145" s="93" t="str">
        <f t="shared" si="184"/>
        <v/>
      </c>
      <c r="DE145" s="105" t="str">
        <f>IF(OR($B145=0,$B145=""),"",IF(AND($E$3="Nursery"),'Marks Entry Nursery'!AV144,IF(AND($E$3="LKG"),'Marks Entry LKG'!AV144,IF(AND($E$3="UKG"),'Marks Entry UKG'!AV144,""))))</f>
        <v/>
      </c>
      <c r="DF145" s="105" t="str">
        <f>IF(OR($B145=0,$B145=""),"",IF(AND($E$3="Nursery"),'Marks Entry Nursery'!AW144,IF(AND($E$3="LKG"),'Marks Entry LKG'!AW144,IF(AND($E$3="UKG"),'Marks Entry UKG'!AW144,""))))</f>
        <v/>
      </c>
      <c r="DG145" s="356" t="str">
        <f t="shared" si="185"/>
        <v/>
      </c>
      <c r="DH145" s="93" t="str">
        <f t="shared" si="186"/>
        <v/>
      </c>
      <c r="DI145" s="63" t="str">
        <f t="shared" si="187"/>
        <v/>
      </c>
      <c r="DJ145" s="358" t="str">
        <f t="shared" si="188"/>
        <v/>
      </c>
      <c r="DK145" s="67" t="str">
        <f t="shared" si="189"/>
        <v/>
      </c>
      <c r="DL145" s="68" t="str">
        <f t="shared" si="190"/>
        <v/>
      </c>
      <c r="DM145" s="386" t="str">
        <f>IFERROR(IF(B145="NSO","NSO",IF(OR(D145="",G145="",F145="",B145="",DI145=0),"",IF('Master sheet'!$D$14="Hindi","कक्षोंन्नति","Promoted"))),"")</f>
        <v/>
      </c>
      <c r="DN145" s="42" t="str">
        <f>IF(OR(B145=0,B145=""),"",IF(AND($E$3="Nursery"),'Marks Entry Nursery'!AX144,IF(AND($E$3="LKG"),'Marks Entry LKG'!AX144,IF(AND($E$3="UKG"),'Marks Entry UKG'!AX144,""))))</f>
        <v/>
      </c>
      <c r="DO145" s="42" t="str">
        <f>IF(OR(B145=0,B145=""),"",IF(AND($E$3="Nursery"),'Marks Entry Nursery'!AY144,IF(AND($E$3="LKG"),'Marks Entry LKG'!AY144,IF(AND($E$3="UKG"),'Marks Entry UKG'!AY144,""))))</f>
        <v/>
      </c>
      <c r="DP145" s="213" t="str">
        <f t="shared" si="191"/>
        <v/>
      </c>
      <c r="DQ145" s="43"/>
      <c r="DX145" s="44">
        <f>IF(AND($E$3="Nursery"),'Marks Entry Nursery'!I144,IF(AND($E$3="LKG"),'Marks Entry LKG'!I144,IF(AND($E$3="UKG"),'Marks Entry UKG'!I144,"")))</f>
        <v>0</v>
      </c>
    </row>
    <row r="146" spans="1:128" ht="18.95" customHeight="1">
      <c r="A146" s="56">
        <v>139</v>
      </c>
      <c r="B146" s="260" t="str">
        <f>IF(OR(DX146=0,DX146=""),"",IF(AND($E$3="Nursery"),'Marks Entry Nursery'!I145,IF(AND($E$3="LKG"),'Marks Entry LKG'!I145,IF(AND($E$3="UKG"),'Marks Entry UKG'!I145,""))))</f>
        <v/>
      </c>
      <c r="C146" s="57" t="str">
        <f>IF(OR($B146=0,$B146=""),"",IF(AND($E$3="Nursery"),'Marks Entry Nursery'!B145,IF(AND($E$3="LKG"),'Marks Entry LKG'!B145,IF(AND($E$3="UKG"),'Marks Entry UKG'!B145,""))))</f>
        <v/>
      </c>
      <c r="D146" s="57" t="str">
        <f>IF(OR($B146=0,$B146=""),"",IF(AND($E$3="Nursery"),'Marks Entry Nursery'!C145,IF(AND($E$3="LKG"),'Marks Entry LKG'!C145,IF(AND($E$3="UKG"),'Marks Entry UKG'!C145,""))))</f>
        <v/>
      </c>
      <c r="E146" s="401" t="str">
        <f>IF(OR(B146=0,B146=""),"",IF(AND($E$3="Nursery"),'Marks Entry Nursery'!E145,IF(AND($E$3="LKG"),'Marks Entry LKG'!E145,IF(AND($E$3="UKG"),'Marks Entry UKG'!E145,""))))</f>
        <v/>
      </c>
      <c r="F146" s="259" t="str">
        <f>IF(OR(B146=0,B146=""),"",IF(AND($E$3="Nursery"),'Marks Entry Nursery'!D145,IF(AND($E$3="LKG"),'Marks Entry LKG'!D145,IF(AND($E$3="UKG"),'Marks Entry UKG'!D145,""))))</f>
        <v/>
      </c>
      <c r="G146" s="406" t="str">
        <f>IF(OR($B146=0,$B146=""),"",IF(AND($E$3="Nursery"),'Marks Entry Nursery'!F145,IF(AND($E$3="LKG"),'Marks Entry LKG'!F145,IF(AND($E$3="UKG"),'Marks Entry UKG'!F145,""))))</f>
        <v/>
      </c>
      <c r="H146" s="406" t="str">
        <f>IF(OR($B146=0,$B146=""),"",IF(AND($E$3="Nursery"),'Marks Entry Nursery'!G145,IF(AND($E$3="LKG"),'Marks Entry LKG'!G145,IF(AND($E$3="UKG"),'Marks Entry UKG'!G145,""))))</f>
        <v/>
      </c>
      <c r="I146" s="406" t="str">
        <f>IF(OR($B146=0,$B146=""),"",IF(AND($E$3="Nursery"),'Marks Entry Nursery'!H145,IF(AND($E$3="LKG"),'Marks Entry LKG'!H145,IF(AND($E$3="UKG"),'Marks Entry UKG'!H145,""))))</f>
        <v/>
      </c>
      <c r="J146" s="228" t="str">
        <f>IF(OR($B146=0,$B146=""),"",IF(AND($E$3="Nursery"),'Marks Entry Nursery'!J145,IF(AND($E$3="LKG"),'Marks Entry LKG'!J145,IF(AND($E$3="UKG"),'Marks Entry UKG'!J145,""))))</f>
        <v/>
      </c>
      <c r="K146" s="228" t="str">
        <f>IF(OR($B146=0,$B146=""),"",IF(AND($E$3="Nursery"),'Marks Entry Nursery'!K145,IF(AND($E$3="LKG"),'Marks Entry LKG'!K145,IF(AND($E$3="UKG"),'Marks Entry UKG'!K145,""))))</f>
        <v/>
      </c>
      <c r="L146" s="105"/>
      <c r="M146" s="105"/>
      <c r="N146" s="105"/>
      <c r="O146" s="51"/>
      <c r="P146" s="105" t="str">
        <f>IF(OR($B146=0,$B146=""),"",IF(AND($E$3="Nursery"),'Marks Entry Nursery'!O145,IF(AND($E$3="LKG"),'Marks Entry LKG'!O145,IF(AND($E$3="UKG"),'Marks Entry UKG'!O145,""))))</f>
        <v/>
      </c>
      <c r="Q146" s="105" t="str">
        <f>IF(OR($B146=0,$B146=""),"",IF(AND($E$3="Nursery"),'Marks Entry Nursery'!P145,IF(AND($E$3="LKG"),'Marks Entry LKG'!P145,IF(AND($E$3="UKG"),'Marks Entry UKG'!P145,""))))</f>
        <v/>
      </c>
      <c r="R146" s="54" t="str">
        <f t="shared" si="128"/>
        <v/>
      </c>
      <c r="S146" s="51">
        <f t="shared" si="129"/>
        <v>0</v>
      </c>
      <c r="T146" s="105" t="str">
        <f>IF(OR($B146=0,$B146=""),"",IF(AND($E$3="Nursery"),'Marks Entry Nursery'!Q145,IF(AND($E$3="LKG"),'Marks Entry LKG'!Q145,IF(AND($E$3="UKG"),'Marks Entry UKG'!Q145,""))))</f>
        <v/>
      </c>
      <c r="U146" s="105" t="str">
        <f>IF(OR($B146=0,$B146=""),"",IF(AND($E$3="Nursery"),'Marks Entry Nursery'!R145,IF(AND($E$3="LKG"),'Marks Entry LKG'!R145,IF(AND($E$3="UKG"),'Marks Entry UKG'!R145,""))))</f>
        <v/>
      </c>
      <c r="V146" s="55" t="str">
        <f t="shared" si="130"/>
        <v/>
      </c>
      <c r="W146" s="51" t="str">
        <f t="shared" si="131"/>
        <v/>
      </c>
      <c r="X146" s="89">
        <f t="shared" si="132"/>
        <v>0</v>
      </c>
      <c r="Y146" s="89" t="str">
        <f t="shared" si="133"/>
        <v/>
      </c>
      <c r="Z146" s="89" t="str">
        <f t="shared" si="134"/>
        <v/>
      </c>
      <c r="AA146" s="89" t="str">
        <f t="shared" si="135"/>
        <v/>
      </c>
      <c r="AB146" s="89" t="str">
        <f t="shared" si="136"/>
        <v/>
      </c>
      <c r="AC146" s="93" t="str">
        <f t="shared" si="137"/>
        <v/>
      </c>
      <c r="AD146" s="105"/>
      <c r="AE146" s="105"/>
      <c r="AF146" s="105"/>
      <c r="AG146" s="51"/>
      <c r="AH146" s="105" t="str">
        <f>IF(OR($B146=0,$B146=""),"",IF(AND($E$3="Nursery"),'Marks Entry Nursery'!V145,IF(AND($E$3="LKG"),'Marks Entry LKG'!V145,IF(AND($E$3="UKG"),'Marks Entry UKG'!V145,""))))</f>
        <v/>
      </c>
      <c r="AI146" s="105" t="str">
        <f>IF(OR($B146=0,$B146=""),"",IF(AND($E$3="Nursery"),'Marks Entry Nursery'!W145,IF(AND($E$3="LKG"),'Marks Entry LKG'!W145,IF(AND($E$3="UKG"),'Marks Entry UKG'!W145,""))))</f>
        <v/>
      </c>
      <c r="AJ146" s="54" t="str">
        <f t="shared" si="138"/>
        <v/>
      </c>
      <c r="AK146" s="51">
        <f t="shared" si="139"/>
        <v>0</v>
      </c>
      <c r="AL146" s="105" t="str">
        <f>IF(OR($B146=0,$B146=""),"",IF(AND($E$3="Nursery"),'Marks Entry Nursery'!X145,IF(AND($E$3="LKG"),'Marks Entry LKG'!X145,IF(AND($E$3="UKG"),'Marks Entry UKG'!X145,""))))</f>
        <v/>
      </c>
      <c r="AM146" s="105" t="str">
        <f>IF(OR($B146=0,$B146=""),"",IF(AND($E$3="Nursery"),'Marks Entry Nursery'!Y145,IF(AND($E$3="LKG"),'Marks Entry LKG'!Y145,IF(AND($E$3="UKG"),'Marks Entry UKG'!Y145,""))))</f>
        <v/>
      </c>
      <c r="AN146" s="55" t="str">
        <f t="shared" si="140"/>
        <v/>
      </c>
      <c r="AO146" s="51" t="str">
        <f t="shared" si="141"/>
        <v/>
      </c>
      <c r="AP146" s="89">
        <f t="shared" si="142"/>
        <v>0</v>
      </c>
      <c r="AQ146" s="89" t="str">
        <f t="shared" si="143"/>
        <v/>
      </c>
      <c r="AR146" s="89" t="str">
        <f t="shared" si="144"/>
        <v/>
      </c>
      <c r="AS146" s="89" t="str">
        <f t="shared" si="145"/>
        <v/>
      </c>
      <c r="AT146" s="89" t="str">
        <f t="shared" si="146"/>
        <v/>
      </c>
      <c r="AU146" s="93" t="str">
        <f t="shared" si="147"/>
        <v/>
      </c>
      <c r="AV146" s="105"/>
      <c r="AW146" s="105"/>
      <c r="AX146" s="105"/>
      <c r="AY146" s="51"/>
      <c r="AZ146" s="105" t="str">
        <f>IF(OR($B146=0,$B146=""),"",IF(AND($E$3="Nursery"),'Marks Entry Nursery'!AC145,IF(AND($E$3="LKG"),'Marks Entry LKG'!AC145,IF(AND($E$3="UKG"),'Marks Entry UKG'!AC145,""))))</f>
        <v/>
      </c>
      <c r="BA146" s="105" t="str">
        <f>IF(OR($B146=0,$B146=""),"",IF(AND($E$3="Nursery"),'Marks Entry Nursery'!AD145,IF(AND($E$3="LKG"),'Marks Entry LKG'!AD145,IF(AND($E$3="UKG"),'Marks Entry UKG'!AD145,""))))</f>
        <v/>
      </c>
      <c r="BB146" s="54" t="str">
        <f t="shared" si="148"/>
        <v/>
      </c>
      <c r="BC146" s="51">
        <f t="shared" si="149"/>
        <v>0</v>
      </c>
      <c r="BD146" s="105" t="str">
        <f>IF(OR($B146=0,$B146=""),"",IF(AND($E$3="Nursery"),'Marks Entry Nursery'!AE145,IF(AND($E$3="LKG"),'Marks Entry LKG'!AE145,IF(AND($E$3="UKG"),'Marks Entry UKG'!AE145,""))))</f>
        <v/>
      </c>
      <c r="BE146" s="105" t="str">
        <f>IF(OR($B146=0,$B146=""),"",IF(AND($E$3="Nursery"),'Marks Entry Nursery'!AF145,IF(AND($E$3="LKG"),'Marks Entry LKG'!AF145,IF(AND($E$3="UKG"),'Marks Entry UKG'!AF145,""))))</f>
        <v/>
      </c>
      <c r="BF146" s="55" t="str">
        <f t="shared" si="150"/>
        <v/>
      </c>
      <c r="BG146" s="51" t="str">
        <f t="shared" si="151"/>
        <v/>
      </c>
      <c r="BH146" s="89">
        <f t="shared" si="152"/>
        <v>0</v>
      </c>
      <c r="BI146" s="89" t="str">
        <f t="shared" si="153"/>
        <v/>
      </c>
      <c r="BJ146" s="89" t="str">
        <f t="shared" si="154"/>
        <v/>
      </c>
      <c r="BK146" s="89" t="str">
        <f t="shared" si="155"/>
        <v/>
      </c>
      <c r="BL146" s="89" t="str">
        <f t="shared" si="156"/>
        <v/>
      </c>
      <c r="BM146" s="93" t="str">
        <f t="shared" si="157"/>
        <v/>
      </c>
      <c r="BN146" s="105"/>
      <c r="BO146" s="105"/>
      <c r="BP146" s="105"/>
      <c r="BQ146" s="51"/>
      <c r="BR146" s="105" t="str">
        <f>IF(OR($B146=0,$B146=""),"",IF(AND($E$3="Nursery"),'Marks Entry Nursery'!AJ145,IF(AND($E$3="LKG"),'Marks Entry LKG'!AJ145,IF(AND($E$3="UKG"),'Marks Entry UKG'!AJ145,""))))</f>
        <v/>
      </c>
      <c r="BS146" s="105" t="str">
        <f>IF(OR($B146=0,$B146=""),"",IF(AND($E$3="Nursery"),'Marks Entry Nursery'!AK145,IF(AND($E$3="LKG"),'Marks Entry LKG'!AK145,IF(AND($E$3="UKG"),'Marks Entry UKG'!AK145,""))))</f>
        <v/>
      </c>
      <c r="BT146" s="54" t="str">
        <f t="shared" si="158"/>
        <v/>
      </c>
      <c r="BU146" s="51">
        <f t="shared" si="159"/>
        <v>0</v>
      </c>
      <c r="BV146" s="105" t="str">
        <f>IF(OR($B146=0,$B146=""),"",IF(AND($E$3="Nursery"),'Marks Entry Nursery'!AL145,IF(AND($E$3="LKG"),'Marks Entry LKG'!AL145,IF(AND($E$3="UKG"),'Marks Entry UKG'!AL145,""))))</f>
        <v/>
      </c>
      <c r="BW146" s="105" t="str">
        <f>IF(OR($B146=0,$B146=""),"",IF(AND($E$3="Nursery"),'Marks Entry Nursery'!AM145,IF(AND($E$3="LKG"),'Marks Entry LKG'!AM145,IF(AND($E$3="UKG"),'Marks Entry UKG'!AM145,""))))</f>
        <v/>
      </c>
      <c r="BX146" s="55" t="str">
        <f t="shared" si="160"/>
        <v/>
      </c>
      <c r="BY146" s="51" t="str">
        <f t="shared" si="161"/>
        <v/>
      </c>
      <c r="BZ146" s="89">
        <f t="shared" si="162"/>
        <v>0</v>
      </c>
      <c r="CA146" s="89" t="str">
        <f t="shared" si="163"/>
        <v/>
      </c>
      <c r="CB146" s="89" t="str">
        <f t="shared" si="164"/>
        <v/>
      </c>
      <c r="CC146" s="89" t="str">
        <f t="shared" si="165"/>
        <v/>
      </c>
      <c r="CD146" s="89" t="str">
        <f t="shared" si="166"/>
        <v/>
      </c>
      <c r="CE146" s="93" t="str">
        <f t="shared" si="167"/>
        <v/>
      </c>
      <c r="CF146" s="105" t="str">
        <f>IF(OR($B146=0,$B146=""),"",IF(AND($E$3="Nursery"),'Marks Entry Nursery'!AN145,IF(AND($E$3="LKG"),'Marks Entry LKG'!AN145,IF(AND($E$3="UKG"),'Marks Entry UKG'!AN145,""))))</f>
        <v/>
      </c>
      <c r="CG146" s="105" t="str">
        <f>IF(OR($B146=0,$B146=""),"",IF(AND($E$3="Nursery"),'Marks Entry Nursery'!AO145,IF(AND($E$3="LKG"),'Marks Entry LKG'!AO145,IF(AND($E$3="UKG"),'Marks Entry UKG'!AO145,""))))</f>
        <v/>
      </c>
      <c r="CH146" s="106" t="str">
        <f t="shared" si="168"/>
        <v/>
      </c>
      <c r="CI146" s="107">
        <f t="shared" si="169"/>
        <v>0</v>
      </c>
      <c r="CJ146" s="107" t="str">
        <f t="shared" si="170"/>
        <v/>
      </c>
      <c r="CK146" s="107" t="str">
        <f t="shared" si="171"/>
        <v/>
      </c>
      <c r="CL146" s="92" t="str">
        <f t="shared" si="172"/>
        <v/>
      </c>
      <c r="CM146" s="105" t="str">
        <f>IF(OR($B146=0,$B146=""),"",IF(AND($E$3="Nursery"),'Marks Entry Nursery'!AP145,IF(AND($E$3="LKG"),'Marks Entry LKG'!AP145,IF(AND($E$3="UKG"),'Marks Entry UKG'!AP145,""))))</f>
        <v/>
      </c>
      <c r="CN146" s="105" t="str">
        <f>IF(OR($B146=0,$B146=""),"",IF(AND($E$3="Nursery"),'Marks Entry Nursery'!AQ145,IF(AND($E$3="LKG"),'Marks Entry LKG'!AQ145,IF(AND($E$3="UKG"),'Marks Entry UKG'!AQ145,""))))</f>
        <v/>
      </c>
      <c r="CO146" s="106" t="str">
        <f t="shared" si="173"/>
        <v/>
      </c>
      <c r="CP146" s="107">
        <f t="shared" si="174"/>
        <v>0</v>
      </c>
      <c r="CQ146" s="107" t="str">
        <f t="shared" si="175"/>
        <v/>
      </c>
      <c r="CR146" s="107" t="str">
        <f t="shared" si="176"/>
        <v/>
      </c>
      <c r="CS146" s="92" t="str">
        <f t="shared" si="177"/>
        <v/>
      </c>
      <c r="CT146" s="105" t="str">
        <f>IF(OR($B146=0,$B146=""),"",IF(AND($E$3="Nursery"),'Marks Entry Nursery'!AR145,IF(AND($E$3="LKG"),'Marks Entry LKG'!AR145,IF(AND($E$3="UKG"),'Marks Entry UKG'!AR145,""))))</f>
        <v/>
      </c>
      <c r="CU146" s="105" t="str">
        <f>IF(OR($B146=0,$B146=""),"",IF(AND($E$3="Nursery"),'Marks Entry Nursery'!AS145,IF(AND($E$3="LKG"),'Marks Entry LKG'!AS145,IF(AND($E$3="UKG"),'Marks Entry UKG'!AS145,""))))</f>
        <v/>
      </c>
      <c r="CV146" s="106" t="str">
        <f t="shared" si="178"/>
        <v/>
      </c>
      <c r="CW146" s="107">
        <f t="shared" si="179"/>
        <v>0</v>
      </c>
      <c r="CX146" s="107" t="str">
        <f t="shared" si="180"/>
        <v/>
      </c>
      <c r="CY146" s="107" t="str">
        <f t="shared" si="181"/>
        <v/>
      </c>
      <c r="CZ146" s="92" t="str">
        <f t="shared" si="182"/>
        <v/>
      </c>
      <c r="DA146" s="105" t="str">
        <f>IF(OR($B146=0,$B146=""),"",IF(AND($E$3="Nursery"),'Marks Entry Nursery'!AT145,IF(AND($E$3="LKG"),'Marks Entry LKG'!AT145,IF(AND($E$3="UKG"),'Marks Entry UKG'!AT145,""))))</f>
        <v/>
      </c>
      <c r="DB146" s="105" t="str">
        <f>IF(OR($B146=0,$B146=""),"",IF(AND($E$3="Nursery"),'Marks Entry Nursery'!AU145,IF(AND($E$3="LKG"),'Marks Entry LKG'!AU145,IF(AND($E$3="UKG"),'Marks Entry UKG'!AU145,""))))</f>
        <v/>
      </c>
      <c r="DC146" s="356" t="str">
        <f t="shared" si="183"/>
        <v/>
      </c>
      <c r="DD146" s="93" t="str">
        <f t="shared" si="184"/>
        <v/>
      </c>
      <c r="DE146" s="105" t="str">
        <f>IF(OR($B146=0,$B146=""),"",IF(AND($E$3="Nursery"),'Marks Entry Nursery'!AV145,IF(AND($E$3="LKG"),'Marks Entry LKG'!AV145,IF(AND($E$3="UKG"),'Marks Entry UKG'!AV145,""))))</f>
        <v/>
      </c>
      <c r="DF146" s="105" t="str">
        <f>IF(OR($B146=0,$B146=""),"",IF(AND($E$3="Nursery"),'Marks Entry Nursery'!AW145,IF(AND($E$3="LKG"),'Marks Entry LKG'!AW145,IF(AND($E$3="UKG"),'Marks Entry UKG'!AW145,""))))</f>
        <v/>
      </c>
      <c r="DG146" s="356" t="str">
        <f t="shared" si="185"/>
        <v/>
      </c>
      <c r="DH146" s="93" t="str">
        <f t="shared" si="186"/>
        <v/>
      </c>
      <c r="DI146" s="63" t="str">
        <f t="shared" si="187"/>
        <v/>
      </c>
      <c r="DJ146" s="358" t="str">
        <f t="shared" si="188"/>
        <v/>
      </c>
      <c r="DK146" s="67" t="str">
        <f t="shared" si="189"/>
        <v/>
      </c>
      <c r="DL146" s="68" t="str">
        <f t="shared" si="190"/>
        <v/>
      </c>
      <c r="DM146" s="386" t="str">
        <f>IFERROR(IF(B146="NSO","NSO",IF(OR(D146="",G146="",F146="",B146="",DI146=0),"",IF('Master sheet'!$D$14="Hindi","कक्षोंन्नति","Promoted"))),"")</f>
        <v/>
      </c>
      <c r="DN146" s="42" t="str">
        <f>IF(OR(B146=0,B146=""),"",IF(AND($E$3="Nursery"),'Marks Entry Nursery'!AX145,IF(AND($E$3="LKG"),'Marks Entry LKG'!AX145,IF(AND($E$3="UKG"),'Marks Entry UKG'!AX145,""))))</f>
        <v/>
      </c>
      <c r="DO146" s="42" t="str">
        <f>IF(OR(B146=0,B146=""),"",IF(AND($E$3="Nursery"),'Marks Entry Nursery'!AY145,IF(AND($E$3="LKG"),'Marks Entry LKG'!AY145,IF(AND($E$3="UKG"),'Marks Entry UKG'!AY145,""))))</f>
        <v/>
      </c>
      <c r="DP146" s="213" t="str">
        <f t="shared" si="191"/>
        <v/>
      </c>
      <c r="DQ146" s="43"/>
      <c r="DX146" s="44">
        <f>IF(AND($E$3="Nursery"),'Marks Entry Nursery'!I145,IF(AND($E$3="LKG"),'Marks Entry LKG'!I145,IF(AND($E$3="UKG"),'Marks Entry UKG'!I145,"")))</f>
        <v>0</v>
      </c>
    </row>
    <row r="147" spans="1:128" ht="18.95" customHeight="1">
      <c r="A147" s="56">
        <v>140</v>
      </c>
      <c r="B147" s="260" t="str">
        <f>IF(OR(DX147=0,DX147=""),"",IF(AND($E$3="Nursery"),'Marks Entry Nursery'!I146,IF(AND($E$3="LKG"),'Marks Entry LKG'!I146,IF(AND($E$3="UKG"),'Marks Entry UKG'!I146,""))))</f>
        <v/>
      </c>
      <c r="C147" s="57" t="str">
        <f>IF(OR($B147=0,$B147=""),"",IF(AND($E$3="Nursery"),'Marks Entry Nursery'!B146,IF(AND($E$3="LKG"),'Marks Entry LKG'!B146,IF(AND($E$3="UKG"),'Marks Entry UKG'!B146,""))))</f>
        <v/>
      </c>
      <c r="D147" s="57" t="str">
        <f>IF(OR($B147=0,$B147=""),"",IF(AND($E$3="Nursery"),'Marks Entry Nursery'!C146,IF(AND($E$3="LKG"),'Marks Entry LKG'!C146,IF(AND($E$3="UKG"),'Marks Entry UKG'!C146,""))))</f>
        <v/>
      </c>
      <c r="E147" s="401" t="str">
        <f>IF(OR(B147=0,B147=""),"",IF(AND($E$3="Nursery"),'Marks Entry Nursery'!E146,IF(AND($E$3="LKG"),'Marks Entry LKG'!E146,IF(AND($E$3="UKG"),'Marks Entry UKG'!E146,""))))</f>
        <v/>
      </c>
      <c r="F147" s="259" t="str">
        <f>IF(OR(B147=0,B147=""),"",IF(AND($E$3="Nursery"),'Marks Entry Nursery'!D146,IF(AND($E$3="LKG"),'Marks Entry LKG'!D146,IF(AND($E$3="UKG"),'Marks Entry UKG'!D146,""))))</f>
        <v/>
      </c>
      <c r="G147" s="406" t="str">
        <f>IF(OR($B147=0,$B147=""),"",IF(AND($E$3="Nursery"),'Marks Entry Nursery'!F146,IF(AND($E$3="LKG"),'Marks Entry LKG'!F146,IF(AND($E$3="UKG"),'Marks Entry UKG'!F146,""))))</f>
        <v/>
      </c>
      <c r="H147" s="406" t="str">
        <f>IF(OR($B147=0,$B147=""),"",IF(AND($E$3="Nursery"),'Marks Entry Nursery'!G146,IF(AND($E$3="LKG"),'Marks Entry LKG'!G146,IF(AND($E$3="UKG"),'Marks Entry UKG'!G146,""))))</f>
        <v/>
      </c>
      <c r="I147" s="406" t="str">
        <f>IF(OR($B147=0,$B147=""),"",IF(AND($E$3="Nursery"),'Marks Entry Nursery'!H146,IF(AND($E$3="LKG"),'Marks Entry LKG'!H146,IF(AND($E$3="UKG"),'Marks Entry UKG'!H146,""))))</f>
        <v/>
      </c>
      <c r="J147" s="228" t="str">
        <f>IF(OR($B147=0,$B147=""),"",IF(AND($E$3="Nursery"),'Marks Entry Nursery'!J146,IF(AND($E$3="LKG"),'Marks Entry LKG'!J146,IF(AND($E$3="UKG"),'Marks Entry UKG'!J146,""))))</f>
        <v/>
      </c>
      <c r="K147" s="228" t="str">
        <f>IF(OR($B147=0,$B147=""),"",IF(AND($E$3="Nursery"),'Marks Entry Nursery'!K146,IF(AND($E$3="LKG"),'Marks Entry LKG'!K146,IF(AND($E$3="UKG"),'Marks Entry UKG'!K146,""))))</f>
        <v/>
      </c>
      <c r="L147" s="105"/>
      <c r="M147" s="105"/>
      <c r="N147" s="105"/>
      <c r="O147" s="51"/>
      <c r="P147" s="105" t="str">
        <f>IF(OR($B147=0,$B147=""),"",IF(AND($E$3="Nursery"),'Marks Entry Nursery'!O146,IF(AND($E$3="LKG"),'Marks Entry LKG'!O146,IF(AND($E$3="UKG"),'Marks Entry UKG'!O146,""))))</f>
        <v/>
      </c>
      <c r="Q147" s="105" t="str">
        <f>IF(OR($B147=0,$B147=""),"",IF(AND($E$3="Nursery"),'Marks Entry Nursery'!P146,IF(AND($E$3="LKG"),'Marks Entry LKG'!P146,IF(AND($E$3="UKG"),'Marks Entry UKG'!P146,""))))</f>
        <v/>
      </c>
      <c r="R147" s="54" t="str">
        <f t="shared" si="128"/>
        <v/>
      </c>
      <c r="S147" s="51">
        <f t="shared" si="129"/>
        <v>0</v>
      </c>
      <c r="T147" s="105" t="str">
        <f>IF(OR($B147=0,$B147=""),"",IF(AND($E$3="Nursery"),'Marks Entry Nursery'!Q146,IF(AND($E$3="LKG"),'Marks Entry LKG'!Q146,IF(AND($E$3="UKG"),'Marks Entry UKG'!Q146,""))))</f>
        <v/>
      </c>
      <c r="U147" s="105" t="str">
        <f>IF(OR($B147=0,$B147=""),"",IF(AND($E$3="Nursery"),'Marks Entry Nursery'!R146,IF(AND($E$3="LKG"),'Marks Entry LKG'!R146,IF(AND($E$3="UKG"),'Marks Entry UKG'!R146,""))))</f>
        <v/>
      </c>
      <c r="V147" s="55" t="str">
        <f t="shared" si="130"/>
        <v/>
      </c>
      <c r="W147" s="51" t="str">
        <f t="shared" si="131"/>
        <v/>
      </c>
      <c r="X147" s="89">
        <f t="shared" si="132"/>
        <v>0</v>
      </c>
      <c r="Y147" s="89" t="str">
        <f t="shared" si="133"/>
        <v/>
      </c>
      <c r="Z147" s="89" t="str">
        <f t="shared" si="134"/>
        <v/>
      </c>
      <c r="AA147" s="89" t="str">
        <f t="shared" si="135"/>
        <v/>
      </c>
      <c r="AB147" s="89" t="str">
        <f t="shared" si="136"/>
        <v/>
      </c>
      <c r="AC147" s="93" t="str">
        <f t="shared" si="137"/>
        <v/>
      </c>
      <c r="AD147" s="105"/>
      <c r="AE147" s="105"/>
      <c r="AF147" s="105"/>
      <c r="AG147" s="51"/>
      <c r="AH147" s="105" t="str">
        <f>IF(OR($B147=0,$B147=""),"",IF(AND($E$3="Nursery"),'Marks Entry Nursery'!V146,IF(AND($E$3="LKG"),'Marks Entry LKG'!V146,IF(AND($E$3="UKG"),'Marks Entry UKG'!V146,""))))</f>
        <v/>
      </c>
      <c r="AI147" s="105" t="str">
        <f>IF(OR($B147=0,$B147=""),"",IF(AND($E$3="Nursery"),'Marks Entry Nursery'!W146,IF(AND($E$3="LKG"),'Marks Entry LKG'!W146,IF(AND($E$3="UKG"),'Marks Entry UKG'!W146,""))))</f>
        <v/>
      </c>
      <c r="AJ147" s="54" t="str">
        <f t="shared" si="138"/>
        <v/>
      </c>
      <c r="AK147" s="51">
        <f t="shared" si="139"/>
        <v>0</v>
      </c>
      <c r="AL147" s="105" t="str">
        <f>IF(OR($B147=0,$B147=""),"",IF(AND($E$3="Nursery"),'Marks Entry Nursery'!X146,IF(AND($E$3="LKG"),'Marks Entry LKG'!X146,IF(AND($E$3="UKG"),'Marks Entry UKG'!X146,""))))</f>
        <v/>
      </c>
      <c r="AM147" s="105" t="str">
        <f>IF(OR($B147=0,$B147=""),"",IF(AND($E$3="Nursery"),'Marks Entry Nursery'!Y146,IF(AND($E$3="LKG"),'Marks Entry LKG'!Y146,IF(AND($E$3="UKG"),'Marks Entry UKG'!Y146,""))))</f>
        <v/>
      </c>
      <c r="AN147" s="55" t="str">
        <f t="shared" si="140"/>
        <v/>
      </c>
      <c r="AO147" s="51" t="str">
        <f t="shared" si="141"/>
        <v/>
      </c>
      <c r="AP147" s="89">
        <f t="shared" si="142"/>
        <v>0</v>
      </c>
      <c r="AQ147" s="89" t="str">
        <f t="shared" si="143"/>
        <v/>
      </c>
      <c r="AR147" s="89" t="str">
        <f t="shared" si="144"/>
        <v/>
      </c>
      <c r="AS147" s="89" t="str">
        <f t="shared" si="145"/>
        <v/>
      </c>
      <c r="AT147" s="89" t="str">
        <f t="shared" si="146"/>
        <v/>
      </c>
      <c r="AU147" s="93" t="str">
        <f t="shared" si="147"/>
        <v/>
      </c>
      <c r="AV147" s="105"/>
      <c r="AW147" s="105"/>
      <c r="AX147" s="105"/>
      <c r="AY147" s="51"/>
      <c r="AZ147" s="105" t="str">
        <f>IF(OR($B147=0,$B147=""),"",IF(AND($E$3="Nursery"),'Marks Entry Nursery'!AC146,IF(AND($E$3="LKG"),'Marks Entry LKG'!AC146,IF(AND($E$3="UKG"),'Marks Entry UKG'!AC146,""))))</f>
        <v/>
      </c>
      <c r="BA147" s="105" t="str">
        <f>IF(OR($B147=0,$B147=""),"",IF(AND($E$3="Nursery"),'Marks Entry Nursery'!AD146,IF(AND($E$3="LKG"),'Marks Entry LKG'!AD146,IF(AND($E$3="UKG"),'Marks Entry UKG'!AD146,""))))</f>
        <v/>
      </c>
      <c r="BB147" s="54" t="str">
        <f t="shared" si="148"/>
        <v/>
      </c>
      <c r="BC147" s="51">
        <f t="shared" si="149"/>
        <v>0</v>
      </c>
      <c r="BD147" s="105" t="str">
        <f>IF(OR($B147=0,$B147=""),"",IF(AND($E$3="Nursery"),'Marks Entry Nursery'!AE146,IF(AND($E$3="LKG"),'Marks Entry LKG'!AE146,IF(AND($E$3="UKG"),'Marks Entry UKG'!AE146,""))))</f>
        <v/>
      </c>
      <c r="BE147" s="105" t="str">
        <f>IF(OR($B147=0,$B147=""),"",IF(AND($E$3="Nursery"),'Marks Entry Nursery'!AF146,IF(AND($E$3="LKG"),'Marks Entry LKG'!AF146,IF(AND($E$3="UKG"),'Marks Entry UKG'!AF146,""))))</f>
        <v/>
      </c>
      <c r="BF147" s="55" t="str">
        <f t="shared" si="150"/>
        <v/>
      </c>
      <c r="BG147" s="51" t="str">
        <f t="shared" si="151"/>
        <v/>
      </c>
      <c r="BH147" s="89">
        <f t="shared" si="152"/>
        <v>0</v>
      </c>
      <c r="BI147" s="89" t="str">
        <f t="shared" si="153"/>
        <v/>
      </c>
      <c r="BJ147" s="89" t="str">
        <f t="shared" si="154"/>
        <v/>
      </c>
      <c r="BK147" s="89" t="str">
        <f t="shared" si="155"/>
        <v/>
      </c>
      <c r="BL147" s="89" t="str">
        <f t="shared" si="156"/>
        <v/>
      </c>
      <c r="BM147" s="93" t="str">
        <f t="shared" si="157"/>
        <v/>
      </c>
      <c r="BN147" s="105"/>
      <c r="BO147" s="105"/>
      <c r="BP147" s="105"/>
      <c r="BQ147" s="51"/>
      <c r="BR147" s="105" t="str">
        <f>IF(OR($B147=0,$B147=""),"",IF(AND($E$3="Nursery"),'Marks Entry Nursery'!AJ146,IF(AND($E$3="LKG"),'Marks Entry LKG'!AJ146,IF(AND($E$3="UKG"),'Marks Entry UKG'!AJ146,""))))</f>
        <v/>
      </c>
      <c r="BS147" s="105" t="str">
        <f>IF(OR($B147=0,$B147=""),"",IF(AND($E$3="Nursery"),'Marks Entry Nursery'!AK146,IF(AND($E$3="LKG"),'Marks Entry LKG'!AK146,IF(AND($E$3="UKG"),'Marks Entry UKG'!AK146,""))))</f>
        <v/>
      </c>
      <c r="BT147" s="54" t="str">
        <f t="shared" si="158"/>
        <v/>
      </c>
      <c r="BU147" s="51">
        <f t="shared" si="159"/>
        <v>0</v>
      </c>
      <c r="BV147" s="105" t="str">
        <f>IF(OR($B147=0,$B147=""),"",IF(AND($E$3="Nursery"),'Marks Entry Nursery'!AL146,IF(AND($E$3="LKG"),'Marks Entry LKG'!AL146,IF(AND($E$3="UKG"),'Marks Entry UKG'!AL146,""))))</f>
        <v/>
      </c>
      <c r="BW147" s="105" t="str">
        <f>IF(OR($B147=0,$B147=""),"",IF(AND($E$3="Nursery"),'Marks Entry Nursery'!AM146,IF(AND($E$3="LKG"),'Marks Entry LKG'!AM146,IF(AND($E$3="UKG"),'Marks Entry UKG'!AM146,""))))</f>
        <v/>
      </c>
      <c r="BX147" s="55" t="str">
        <f t="shared" si="160"/>
        <v/>
      </c>
      <c r="BY147" s="51" t="str">
        <f t="shared" si="161"/>
        <v/>
      </c>
      <c r="BZ147" s="89">
        <f t="shared" si="162"/>
        <v>0</v>
      </c>
      <c r="CA147" s="89" t="str">
        <f t="shared" si="163"/>
        <v/>
      </c>
      <c r="CB147" s="89" t="str">
        <f t="shared" si="164"/>
        <v/>
      </c>
      <c r="CC147" s="89" t="str">
        <f t="shared" si="165"/>
        <v/>
      </c>
      <c r="CD147" s="89" t="str">
        <f t="shared" si="166"/>
        <v/>
      </c>
      <c r="CE147" s="93" t="str">
        <f t="shared" si="167"/>
        <v/>
      </c>
      <c r="CF147" s="105" t="str">
        <f>IF(OR($B147=0,$B147=""),"",IF(AND($E$3="Nursery"),'Marks Entry Nursery'!AN146,IF(AND($E$3="LKG"),'Marks Entry LKG'!AN146,IF(AND($E$3="UKG"),'Marks Entry UKG'!AN146,""))))</f>
        <v/>
      </c>
      <c r="CG147" s="105" t="str">
        <f>IF(OR($B147=0,$B147=""),"",IF(AND($E$3="Nursery"),'Marks Entry Nursery'!AO146,IF(AND($E$3="LKG"),'Marks Entry LKG'!AO146,IF(AND($E$3="UKG"),'Marks Entry UKG'!AO146,""))))</f>
        <v/>
      </c>
      <c r="CH147" s="106" t="str">
        <f t="shared" si="168"/>
        <v/>
      </c>
      <c r="CI147" s="107">
        <f t="shared" si="169"/>
        <v>0</v>
      </c>
      <c r="CJ147" s="107" t="str">
        <f t="shared" si="170"/>
        <v/>
      </c>
      <c r="CK147" s="107" t="str">
        <f t="shared" si="171"/>
        <v/>
      </c>
      <c r="CL147" s="92" t="str">
        <f t="shared" si="172"/>
        <v/>
      </c>
      <c r="CM147" s="105" t="str">
        <f>IF(OR($B147=0,$B147=""),"",IF(AND($E$3="Nursery"),'Marks Entry Nursery'!AP146,IF(AND($E$3="LKG"),'Marks Entry LKG'!AP146,IF(AND($E$3="UKG"),'Marks Entry UKG'!AP146,""))))</f>
        <v/>
      </c>
      <c r="CN147" s="105" t="str">
        <f>IF(OR($B147=0,$B147=""),"",IF(AND($E$3="Nursery"),'Marks Entry Nursery'!AQ146,IF(AND($E$3="LKG"),'Marks Entry LKG'!AQ146,IF(AND($E$3="UKG"),'Marks Entry UKG'!AQ146,""))))</f>
        <v/>
      </c>
      <c r="CO147" s="106" t="str">
        <f t="shared" si="173"/>
        <v/>
      </c>
      <c r="CP147" s="107">
        <f t="shared" si="174"/>
        <v>0</v>
      </c>
      <c r="CQ147" s="107" t="str">
        <f t="shared" si="175"/>
        <v/>
      </c>
      <c r="CR147" s="107" t="str">
        <f t="shared" si="176"/>
        <v/>
      </c>
      <c r="CS147" s="92" t="str">
        <f t="shared" si="177"/>
        <v/>
      </c>
      <c r="CT147" s="105" t="str">
        <f>IF(OR($B147=0,$B147=""),"",IF(AND($E$3="Nursery"),'Marks Entry Nursery'!AR146,IF(AND($E$3="LKG"),'Marks Entry LKG'!AR146,IF(AND($E$3="UKG"),'Marks Entry UKG'!AR146,""))))</f>
        <v/>
      </c>
      <c r="CU147" s="105" t="str">
        <f>IF(OR($B147=0,$B147=""),"",IF(AND($E$3="Nursery"),'Marks Entry Nursery'!AS146,IF(AND($E$3="LKG"),'Marks Entry LKG'!AS146,IF(AND($E$3="UKG"),'Marks Entry UKG'!AS146,""))))</f>
        <v/>
      </c>
      <c r="CV147" s="106" t="str">
        <f t="shared" si="178"/>
        <v/>
      </c>
      <c r="CW147" s="107">
        <f t="shared" si="179"/>
        <v>0</v>
      </c>
      <c r="CX147" s="107" t="str">
        <f t="shared" si="180"/>
        <v/>
      </c>
      <c r="CY147" s="107" t="str">
        <f t="shared" si="181"/>
        <v/>
      </c>
      <c r="CZ147" s="92" t="str">
        <f t="shared" si="182"/>
        <v/>
      </c>
      <c r="DA147" s="105" t="str">
        <f>IF(OR($B147=0,$B147=""),"",IF(AND($E$3="Nursery"),'Marks Entry Nursery'!AT146,IF(AND($E$3="LKG"),'Marks Entry LKG'!AT146,IF(AND($E$3="UKG"),'Marks Entry UKG'!AT146,""))))</f>
        <v/>
      </c>
      <c r="DB147" s="105" t="str">
        <f>IF(OR($B147=0,$B147=""),"",IF(AND($E$3="Nursery"),'Marks Entry Nursery'!AU146,IF(AND($E$3="LKG"),'Marks Entry LKG'!AU146,IF(AND($E$3="UKG"),'Marks Entry UKG'!AU146,""))))</f>
        <v/>
      </c>
      <c r="DC147" s="356" t="str">
        <f t="shared" si="183"/>
        <v/>
      </c>
      <c r="DD147" s="93" t="str">
        <f t="shared" si="184"/>
        <v/>
      </c>
      <c r="DE147" s="105" t="str">
        <f>IF(OR($B147=0,$B147=""),"",IF(AND($E$3="Nursery"),'Marks Entry Nursery'!AV146,IF(AND($E$3="LKG"),'Marks Entry LKG'!AV146,IF(AND($E$3="UKG"),'Marks Entry UKG'!AV146,""))))</f>
        <v/>
      </c>
      <c r="DF147" s="105" t="str">
        <f>IF(OR($B147=0,$B147=""),"",IF(AND($E$3="Nursery"),'Marks Entry Nursery'!AW146,IF(AND($E$3="LKG"),'Marks Entry LKG'!AW146,IF(AND($E$3="UKG"),'Marks Entry UKG'!AW146,""))))</f>
        <v/>
      </c>
      <c r="DG147" s="356" t="str">
        <f t="shared" si="185"/>
        <v/>
      </c>
      <c r="DH147" s="93" t="str">
        <f t="shared" si="186"/>
        <v/>
      </c>
      <c r="DI147" s="63" t="str">
        <f t="shared" si="187"/>
        <v/>
      </c>
      <c r="DJ147" s="358" t="str">
        <f t="shared" si="188"/>
        <v/>
      </c>
      <c r="DK147" s="67" t="str">
        <f t="shared" si="189"/>
        <v/>
      </c>
      <c r="DL147" s="68" t="str">
        <f t="shared" si="190"/>
        <v/>
      </c>
      <c r="DM147" s="386" t="str">
        <f>IFERROR(IF(B147="NSO","NSO",IF(OR(D147="",G147="",F147="",B147="",DI147=0),"",IF('Master sheet'!$D$14="Hindi","कक्षोंन्नति","Promoted"))),"")</f>
        <v/>
      </c>
      <c r="DN147" s="42" t="str">
        <f>IF(OR(B147=0,B147=""),"",IF(AND($E$3="Nursery"),'Marks Entry Nursery'!AX146,IF(AND($E$3="LKG"),'Marks Entry LKG'!AX146,IF(AND($E$3="UKG"),'Marks Entry UKG'!AX146,""))))</f>
        <v/>
      </c>
      <c r="DO147" s="42" t="str">
        <f>IF(OR(B147=0,B147=""),"",IF(AND($E$3="Nursery"),'Marks Entry Nursery'!AY146,IF(AND($E$3="LKG"),'Marks Entry LKG'!AY146,IF(AND($E$3="UKG"),'Marks Entry UKG'!AY146,""))))</f>
        <v/>
      </c>
      <c r="DP147" s="213" t="str">
        <f t="shared" si="191"/>
        <v/>
      </c>
      <c r="DQ147" s="43"/>
      <c r="DX147" s="44">
        <f>IF(AND($E$3="Nursery"),'Marks Entry Nursery'!I146,IF(AND($E$3="LKG"),'Marks Entry LKG'!I146,IF(AND($E$3="UKG"),'Marks Entry UKG'!I146,"")))</f>
        <v>0</v>
      </c>
    </row>
    <row r="148" spans="1:128" ht="18.95" customHeight="1">
      <c r="A148" s="56">
        <v>141</v>
      </c>
      <c r="B148" s="260" t="str">
        <f>IF(OR(DX148=0,DX148=""),"",IF(AND($E$3="Nursery"),'Marks Entry Nursery'!I147,IF(AND($E$3="LKG"),'Marks Entry LKG'!I147,IF(AND($E$3="UKG"),'Marks Entry UKG'!I147,""))))</f>
        <v/>
      </c>
      <c r="C148" s="57" t="str">
        <f>IF(OR($B148=0,$B148=""),"",IF(AND($E$3="Nursery"),'Marks Entry Nursery'!B147,IF(AND($E$3="LKG"),'Marks Entry LKG'!B147,IF(AND($E$3="UKG"),'Marks Entry UKG'!B147,""))))</f>
        <v/>
      </c>
      <c r="D148" s="57" t="str">
        <f>IF(OR($B148=0,$B148=""),"",IF(AND($E$3="Nursery"),'Marks Entry Nursery'!C147,IF(AND($E$3="LKG"),'Marks Entry LKG'!C147,IF(AND($E$3="UKG"),'Marks Entry UKG'!C147,""))))</f>
        <v/>
      </c>
      <c r="E148" s="401" t="str">
        <f>IF(OR(B148=0,B148=""),"",IF(AND($E$3="Nursery"),'Marks Entry Nursery'!E147,IF(AND($E$3="LKG"),'Marks Entry LKG'!E147,IF(AND($E$3="UKG"),'Marks Entry UKG'!E147,""))))</f>
        <v/>
      </c>
      <c r="F148" s="259" t="str">
        <f>IF(OR(B148=0,B148=""),"",IF(AND($E$3="Nursery"),'Marks Entry Nursery'!D147,IF(AND($E$3="LKG"),'Marks Entry LKG'!D147,IF(AND($E$3="UKG"),'Marks Entry UKG'!D147,""))))</f>
        <v/>
      </c>
      <c r="G148" s="406" t="str">
        <f>IF(OR($B148=0,$B148=""),"",IF(AND($E$3="Nursery"),'Marks Entry Nursery'!F147,IF(AND($E$3="LKG"),'Marks Entry LKG'!F147,IF(AND($E$3="UKG"),'Marks Entry UKG'!F147,""))))</f>
        <v/>
      </c>
      <c r="H148" s="406" t="str">
        <f>IF(OR($B148=0,$B148=""),"",IF(AND($E$3="Nursery"),'Marks Entry Nursery'!G147,IF(AND($E$3="LKG"),'Marks Entry LKG'!G147,IF(AND($E$3="UKG"),'Marks Entry UKG'!G147,""))))</f>
        <v/>
      </c>
      <c r="I148" s="406" t="str">
        <f>IF(OR($B148=0,$B148=""),"",IF(AND($E$3="Nursery"),'Marks Entry Nursery'!H147,IF(AND($E$3="LKG"),'Marks Entry LKG'!H147,IF(AND($E$3="UKG"),'Marks Entry UKG'!H147,""))))</f>
        <v/>
      </c>
      <c r="J148" s="228" t="str">
        <f>IF(OR($B148=0,$B148=""),"",IF(AND($E$3="Nursery"),'Marks Entry Nursery'!J147,IF(AND($E$3="LKG"),'Marks Entry LKG'!J147,IF(AND($E$3="UKG"),'Marks Entry UKG'!J147,""))))</f>
        <v/>
      </c>
      <c r="K148" s="228" t="str">
        <f>IF(OR($B148=0,$B148=""),"",IF(AND($E$3="Nursery"),'Marks Entry Nursery'!K147,IF(AND($E$3="LKG"),'Marks Entry LKG'!K147,IF(AND($E$3="UKG"),'Marks Entry UKG'!K147,""))))</f>
        <v/>
      </c>
      <c r="L148" s="105"/>
      <c r="M148" s="105"/>
      <c r="N148" s="105"/>
      <c r="O148" s="51"/>
      <c r="P148" s="105" t="str">
        <f>IF(OR($B148=0,$B148=""),"",IF(AND($E$3="Nursery"),'Marks Entry Nursery'!O147,IF(AND($E$3="LKG"),'Marks Entry LKG'!O147,IF(AND($E$3="UKG"),'Marks Entry UKG'!O147,""))))</f>
        <v/>
      </c>
      <c r="Q148" s="105" t="str">
        <f>IF(OR($B148=0,$B148=""),"",IF(AND($E$3="Nursery"),'Marks Entry Nursery'!P147,IF(AND($E$3="LKG"),'Marks Entry LKG'!P147,IF(AND($E$3="UKG"),'Marks Entry UKG'!P147,""))))</f>
        <v/>
      </c>
      <c r="R148" s="54" t="str">
        <f t="shared" si="128"/>
        <v/>
      </c>
      <c r="S148" s="51">
        <f t="shared" si="129"/>
        <v>0</v>
      </c>
      <c r="T148" s="105" t="str">
        <f>IF(OR($B148=0,$B148=""),"",IF(AND($E$3="Nursery"),'Marks Entry Nursery'!Q147,IF(AND($E$3="LKG"),'Marks Entry LKG'!Q147,IF(AND($E$3="UKG"),'Marks Entry UKG'!Q147,""))))</f>
        <v/>
      </c>
      <c r="U148" s="105" t="str">
        <f>IF(OR($B148=0,$B148=""),"",IF(AND($E$3="Nursery"),'Marks Entry Nursery'!R147,IF(AND($E$3="LKG"),'Marks Entry LKG'!R147,IF(AND($E$3="UKG"),'Marks Entry UKG'!R147,""))))</f>
        <v/>
      </c>
      <c r="V148" s="55" t="str">
        <f t="shared" si="130"/>
        <v/>
      </c>
      <c r="W148" s="51" t="str">
        <f t="shared" si="131"/>
        <v/>
      </c>
      <c r="X148" s="89">
        <f t="shared" si="132"/>
        <v>0</v>
      </c>
      <c r="Y148" s="89" t="str">
        <f t="shared" si="133"/>
        <v/>
      </c>
      <c r="Z148" s="89" t="str">
        <f t="shared" si="134"/>
        <v/>
      </c>
      <c r="AA148" s="89" t="str">
        <f t="shared" si="135"/>
        <v/>
      </c>
      <c r="AB148" s="89" t="str">
        <f t="shared" si="136"/>
        <v/>
      </c>
      <c r="AC148" s="93" t="str">
        <f t="shared" si="137"/>
        <v/>
      </c>
      <c r="AD148" s="105"/>
      <c r="AE148" s="105"/>
      <c r="AF148" s="105"/>
      <c r="AG148" s="51"/>
      <c r="AH148" s="105" t="str">
        <f>IF(OR($B148=0,$B148=""),"",IF(AND($E$3="Nursery"),'Marks Entry Nursery'!V147,IF(AND($E$3="LKG"),'Marks Entry LKG'!V147,IF(AND($E$3="UKG"),'Marks Entry UKG'!V147,""))))</f>
        <v/>
      </c>
      <c r="AI148" s="105" t="str">
        <f>IF(OR($B148=0,$B148=""),"",IF(AND($E$3="Nursery"),'Marks Entry Nursery'!W147,IF(AND($E$3="LKG"),'Marks Entry LKG'!W147,IF(AND($E$3="UKG"),'Marks Entry UKG'!W147,""))))</f>
        <v/>
      </c>
      <c r="AJ148" s="54" t="str">
        <f t="shared" si="138"/>
        <v/>
      </c>
      <c r="AK148" s="51">
        <f t="shared" si="139"/>
        <v>0</v>
      </c>
      <c r="AL148" s="105" t="str">
        <f>IF(OR($B148=0,$B148=""),"",IF(AND($E$3="Nursery"),'Marks Entry Nursery'!X147,IF(AND($E$3="LKG"),'Marks Entry LKG'!X147,IF(AND($E$3="UKG"),'Marks Entry UKG'!X147,""))))</f>
        <v/>
      </c>
      <c r="AM148" s="105" t="str">
        <f>IF(OR($B148=0,$B148=""),"",IF(AND($E$3="Nursery"),'Marks Entry Nursery'!Y147,IF(AND($E$3="LKG"),'Marks Entry LKG'!Y147,IF(AND($E$3="UKG"),'Marks Entry UKG'!Y147,""))))</f>
        <v/>
      </c>
      <c r="AN148" s="55" t="str">
        <f t="shared" si="140"/>
        <v/>
      </c>
      <c r="AO148" s="51" t="str">
        <f t="shared" si="141"/>
        <v/>
      </c>
      <c r="AP148" s="89">
        <f t="shared" si="142"/>
        <v>0</v>
      </c>
      <c r="AQ148" s="89" t="str">
        <f t="shared" si="143"/>
        <v/>
      </c>
      <c r="AR148" s="89" t="str">
        <f t="shared" si="144"/>
        <v/>
      </c>
      <c r="AS148" s="89" t="str">
        <f t="shared" si="145"/>
        <v/>
      </c>
      <c r="AT148" s="89" t="str">
        <f t="shared" si="146"/>
        <v/>
      </c>
      <c r="AU148" s="93" t="str">
        <f t="shared" si="147"/>
        <v/>
      </c>
      <c r="AV148" s="105"/>
      <c r="AW148" s="105"/>
      <c r="AX148" s="105"/>
      <c r="AY148" s="51"/>
      <c r="AZ148" s="105" t="str">
        <f>IF(OR($B148=0,$B148=""),"",IF(AND($E$3="Nursery"),'Marks Entry Nursery'!AC147,IF(AND($E$3="LKG"),'Marks Entry LKG'!AC147,IF(AND($E$3="UKG"),'Marks Entry UKG'!AC147,""))))</f>
        <v/>
      </c>
      <c r="BA148" s="105" t="str">
        <f>IF(OR($B148=0,$B148=""),"",IF(AND($E$3="Nursery"),'Marks Entry Nursery'!AD147,IF(AND($E$3="LKG"),'Marks Entry LKG'!AD147,IF(AND($E$3="UKG"),'Marks Entry UKG'!AD147,""))))</f>
        <v/>
      </c>
      <c r="BB148" s="54" t="str">
        <f t="shared" si="148"/>
        <v/>
      </c>
      <c r="BC148" s="51">
        <f t="shared" si="149"/>
        <v>0</v>
      </c>
      <c r="BD148" s="105" t="str">
        <f>IF(OR($B148=0,$B148=""),"",IF(AND($E$3="Nursery"),'Marks Entry Nursery'!AE147,IF(AND($E$3="LKG"),'Marks Entry LKG'!AE147,IF(AND($E$3="UKG"),'Marks Entry UKG'!AE147,""))))</f>
        <v/>
      </c>
      <c r="BE148" s="105" t="str">
        <f>IF(OR($B148=0,$B148=""),"",IF(AND($E$3="Nursery"),'Marks Entry Nursery'!AF147,IF(AND($E$3="LKG"),'Marks Entry LKG'!AF147,IF(AND($E$3="UKG"),'Marks Entry UKG'!AF147,""))))</f>
        <v/>
      </c>
      <c r="BF148" s="55" t="str">
        <f t="shared" si="150"/>
        <v/>
      </c>
      <c r="BG148" s="51" t="str">
        <f t="shared" si="151"/>
        <v/>
      </c>
      <c r="BH148" s="89">
        <f t="shared" si="152"/>
        <v>0</v>
      </c>
      <c r="BI148" s="89" t="str">
        <f t="shared" si="153"/>
        <v/>
      </c>
      <c r="BJ148" s="89" t="str">
        <f t="shared" si="154"/>
        <v/>
      </c>
      <c r="BK148" s="89" t="str">
        <f t="shared" si="155"/>
        <v/>
      </c>
      <c r="BL148" s="89" t="str">
        <f t="shared" si="156"/>
        <v/>
      </c>
      <c r="BM148" s="93" t="str">
        <f t="shared" si="157"/>
        <v/>
      </c>
      <c r="BN148" s="105"/>
      <c r="BO148" s="105"/>
      <c r="BP148" s="105"/>
      <c r="BQ148" s="51"/>
      <c r="BR148" s="105" t="str">
        <f>IF(OR($B148=0,$B148=""),"",IF(AND($E$3="Nursery"),'Marks Entry Nursery'!AJ147,IF(AND($E$3="LKG"),'Marks Entry LKG'!AJ147,IF(AND($E$3="UKG"),'Marks Entry UKG'!AJ147,""))))</f>
        <v/>
      </c>
      <c r="BS148" s="105" t="str">
        <f>IF(OR($B148=0,$B148=""),"",IF(AND($E$3="Nursery"),'Marks Entry Nursery'!AK147,IF(AND($E$3="LKG"),'Marks Entry LKG'!AK147,IF(AND($E$3="UKG"),'Marks Entry UKG'!AK147,""))))</f>
        <v/>
      </c>
      <c r="BT148" s="54" t="str">
        <f t="shared" si="158"/>
        <v/>
      </c>
      <c r="BU148" s="51">
        <f t="shared" si="159"/>
        <v>0</v>
      </c>
      <c r="BV148" s="105" t="str">
        <f>IF(OR($B148=0,$B148=""),"",IF(AND($E$3="Nursery"),'Marks Entry Nursery'!AL147,IF(AND($E$3="LKG"),'Marks Entry LKG'!AL147,IF(AND($E$3="UKG"),'Marks Entry UKG'!AL147,""))))</f>
        <v/>
      </c>
      <c r="BW148" s="105" t="str">
        <f>IF(OR($B148=0,$B148=""),"",IF(AND($E$3="Nursery"),'Marks Entry Nursery'!AM147,IF(AND($E$3="LKG"),'Marks Entry LKG'!AM147,IF(AND($E$3="UKG"),'Marks Entry UKG'!AM147,""))))</f>
        <v/>
      </c>
      <c r="BX148" s="55" t="str">
        <f t="shared" si="160"/>
        <v/>
      </c>
      <c r="BY148" s="51" t="str">
        <f t="shared" si="161"/>
        <v/>
      </c>
      <c r="BZ148" s="89">
        <f t="shared" si="162"/>
        <v>0</v>
      </c>
      <c r="CA148" s="89" t="str">
        <f t="shared" si="163"/>
        <v/>
      </c>
      <c r="CB148" s="89" t="str">
        <f t="shared" si="164"/>
        <v/>
      </c>
      <c r="CC148" s="89" t="str">
        <f t="shared" si="165"/>
        <v/>
      </c>
      <c r="CD148" s="89" t="str">
        <f t="shared" si="166"/>
        <v/>
      </c>
      <c r="CE148" s="93" t="str">
        <f t="shared" si="167"/>
        <v/>
      </c>
      <c r="CF148" s="105" t="str">
        <f>IF(OR($B148=0,$B148=""),"",IF(AND($E$3="Nursery"),'Marks Entry Nursery'!AN147,IF(AND($E$3="LKG"),'Marks Entry LKG'!AN147,IF(AND($E$3="UKG"),'Marks Entry UKG'!AN147,""))))</f>
        <v/>
      </c>
      <c r="CG148" s="105" t="str">
        <f>IF(OR($B148=0,$B148=""),"",IF(AND($E$3="Nursery"),'Marks Entry Nursery'!AO147,IF(AND($E$3="LKG"),'Marks Entry LKG'!AO147,IF(AND($E$3="UKG"),'Marks Entry UKG'!AO147,""))))</f>
        <v/>
      </c>
      <c r="CH148" s="106" t="str">
        <f t="shared" si="168"/>
        <v/>
      </c>
      <c r="CI148" s="107">
        <f t="shared" si="169"/>
        <v>0</v>
      </c>
      <c r="CJ148" s="107" t="str">
        <f t="shared" si="170"/>
        <v/>
      </c>
      <c r="CK148" s="107" t="str">
        <f t="shared" si="171"/>
        <v/>
      </c>
      <c r="CL148" s="92" t="str">
        <f t="shared" si="172"/>
        <v/>
      </c>
      <c r="CM148" s="105" t="str">
        <f>IF(OR($B148=0,$B148=""),"",IF(AND($E$3="Nursery"),'Marks Entry Nursery'!AP147,IF(AND($E$3="LKG"),'Marks Entry LKG'!AP147,IF(AND($E$3="UKG"),'Marks Entry UKG'!AP147,""))))</f>
        <v/>
      </c>
      <c r="CN148" s="105" t="str">
        <f>IF(OR($B148=0,$B148=""),"",IF(AND($E$3="Nursery"),'Marks Entry Nursery'!AQ147,IF(AND($E$3="LKG"),'Marks Entry LKG'!AQ147,IF(AND($E$3="UKG"),'Marks Entry UKG'!AQ147,""))))</f>
        <v/>
      </c>
      <c r="CO148" s="106" t="str">
        <f t="shared" si="173"/>
        <v/>
      </c>
      <c r="CP148" s="107">
        <f t="shared" si="174"/>
        <v>0</v>
      </c>
      <c r="CQ148" s="107" t="str">
        <f t="shared" si="175"/>
        <v/>
      </c>
      <c r="CR148" s="107" t="str">
        <f t="shared" si="176"/>
        <v/>
      </c>
      <c r="CS148" s="92" t="str">
        <f t="shared" si="177"/>
        <v/>
      </c>
      <c r="CT148" s="105" t="str">
        <f>IF(OR($B148=0,$B148=""),"",IF(AND($E$3="Nursery"),'Marks Entry Nursery'!AR147,IF(AND($E$3="LKG"),'Marks Entry LKG'!AR147,IF(AND($E$3="UKG"),'Marks Entry UKG'!AR147,""))))</f>
        <v/>
      </c>
      <c r="CU148" s="105" t="str">
        <f>IF(OR($B148=0,$B148=""),"",IF(AND($E$3="Nursery"),'Marks Entry Nursery'!AS147,IF(AND($E$3="LKG"),'Marks Entry LKG'!AS147,IF(AND($E$3="UKG"),'Marks Entry UKG'!AS147,""))))</f>
        <v/>
      </c>
      <c r="CV148" s="106" t="str">
        <f t="shared" si="178"/>
        <v/>
      </c>
      <c r="CW148" s="107">
        <f t="shared" si="179"/>
        <v>0</v>
      </c>
      <c r="CX148" s="107" t="str">
        <f t="shared" si="180"/>
        <v/>
      </c>
      <c r="CY148" s="107" t="str">
        <f t="shared" si="181"/>
        <v/>
      </c>
      <c r="CZ148" s="92" t="str">
        <f t="shared" si="182"/>
        <v/>
      </c>
      <c r="DA148" s="105" t="str">
        <f>IF(OR($B148=0,$B148=""),"",IF(AND($E$3="Nursery"),'Marks Entry Nursery'!AT147,IF(AND($E$3="LKG"),'Marks Entry LKG'!AT147,IF(AND($E$3="UKG"),'Marks Entry UKG'!AT147,""))))</f>
        <v/>
      </c>
      <c r="DB148" s="105" t="str">
        <f>IF(OR($B148=0,$B148=""),"",IF(AND($E$3="Nursery"),'Marks Entry Nursery'!AU147,IF(AND($E$3="LKG"),'Marks Entry LKG'!AU147,IF(AND($E$3="UKG"),'Marks Entry UKG'!AU147,""))))</f>
        <v/>
      </c>
      <c r="DC148" s="356" t="str">
        <f t="shared" si="183"/>
        <v/>
      </c>
      <c r="DD148" s="93" t="str">
        <f t="shared" si="184"/>
        <v/>
      </c>
      <c r="DE148" s="105" t="str">
        <f>IF(OR($B148=0,$B148=""),"",IF(AND($E$3="Nursery"),'Marks Entry Nursery'!AV147,IF(AND($E$3="LKG"),'Marks Entry LKG'!AV147,IF(AND($E$3="UKG"),'Marks Entry UKG'!AV147,""))))</f>
        <v/>
      </c>
      <c r="DF148" s="105" t="str">
        <f>IF(OR($B148=0,$B148=""),"",IF(AND($E$3="Nursery"),'Marks Entry Nursery'!AW147,IF(AND($E$3="LKG"),'Marks Entry LKG'!AW147,IF(AND($E$3="UKG"),'Marks Entry UKG'!AW147,""))))</f>
        <v/>
      </c>
      <c r="DG148" s="356" t="str">
        <f t="shared" si="185"/>
        <v/>
      </c>
      <c r="DH148" s="93" t="str">
        <f t="shared" si="186"/>
        <v/>
      </c>
      <c r="DI148" s="63" t="str">
        <f t="shared" si="187"/>
        <v/>
      </c>
      <c r="DJ148" s="358" t="str">
        <f t="shared" si="188"/>
        <v/>
      </c>
      <c r="DK148" s="67" t="str">
        <f t="shared" si="189"/>
        <v/>
      </c>
      <c r="DL148" s="68" t="str">
        <f t="shared" si="190"/>
        <v/>
      </c>
      <c r="DM148" s="386" t="str">
        <f>IFERROR(IF(B148="NSO","NSO",IF(OR(D148="",G148="",F148="",B148="",DI148=0),"",IF('Master sheet'!$D$14="Hindi","कक्षोंन्नति","Promoted"))),"")</f>
        <v/>
      </c>
      <c r="DN148" s="42" t="str">
        <f>IF(OR(B148=0,B148=""),"",IF(AND($E$3="Nursery"),'Marks Entry Nursery'!AX147,IF(AND($E$3="LKG"),'Marks Entry LKG'!AX147,IF(AND($E$3="UKG"),'Marks Entry UKG'!AX147,""))))</f>
        <v/>
      </c>
      <c r="DO148" s="42" t="str">
        <f>IF(OR(B148=0,B148=""),"",IF(AND($E$3="Nursery"),'Marks Entry Nursery'!AY147,IF(AND($E$3="LKG"),'Marks Entry LKG'!AY147,IF(AND($E$3="UKG"),'Marks Entry UKG'!AY147,""))))</f>
        <v/>
      </c>
      <c r="DP148" s="213" t="str">
        <f t="shared" si="191"/>
        <v/>
      </c>
      <c r="DQ148" s="43"/>
      <c r="DX148" s="44">
        <f>IF(AND($E$3="Nursery"),'Marks Entry Nursery'!I147,IF(AND($E$3="LKG"),'Marks Entry LKG'!I147,IF(AND($E$3="UKG"),'Marks Entry UKG'!I147,"")))</f>
        <v>0</v>
      </c>
    </row>
    <row r="149" spans="1:128" ht="18.95" customHeight="1">
      <c r="A149" s="56">
        <v>142</v>
      </c>
      <c r="B149" s="260" t="str">
        <f>IF(OR(DX149=0,DX149=""),"",IF(AND($E$3="Nursery"),'Marks Entry Nursery'!I148,IF(AND($E$3="LKG"),'Marks Entry LKG'!I148,IF(AND($E$3="UKG"),'Marks Entry UKG'!I148,""))))</f>
        <v/>
      </c>
      <c r="C149" s="57" t="str">
        <f>IF(OR($B149=0,$B149=""),"",IF(AND($E$3="Nursery"),'Marks Entry Nursery'!B148,IF(AND($E$3="LKG"),'Marks Entry LKG'!B148,IF(AND($E$3="UKG"),'Marks Entry UKG'!B148,""))))</f>
        <v/>
      </c>
      <c r="D149" s="57" t="str">
        <f>IF(OR($B149=0,$B149=""),"",IF(AND($E$3="Nursery"),'Marks Entry Nursery'!C148,IF(AND($E$3="LKG"),'Marks Entry LKG'!C148,IF(AND($E$3="UKG"),'Marks Entry UKG'!C148,""))))</f>
        <v/>
      </c>
      <c r="E149" s="401" t="str">
        <f>IF(OR(B149=0,B149=""),"",IF(AND($E$3="Nursery"),'Marks Entry Nursery'!E148,IF(AND($E$3="LKG"),'Marks Entry LKG'!E148,IF(AND($E$3="UKG"),'Marks Entry UKG'!E148,""))))</f>
        <v/>
      </c>
      <c r="F149" s="259" t="str">
        <f>IF(OR(B149=0,B149=""),"",IF(AND($E$3="Nursery"),'Marks Entry Nursery'!D148,IF(AND($E$3="LKG"),'Marks Entry LKG'!D148,IF(AND($E$3="UKG"),'Marks Entry UKG'!D148,""))))</f>
        <v/>
      </c>
      <c r="G149" s="406" t="str">
        <f>IF(OR($B149=0,$B149=""),"",IF(AND($E$3="Nursery"),'Marks Entry Nursery'!F148,IF(AND($E$3="LKG"),'Marks Entry LKG'!F148,IF(AND($E$3="UKG"),'Marks Entry UKG'!F148,""))))</f>
        <v/>
      </c>
      <c r="H149" s="406" t="str">
        <f>IF(OR($B149=0,$B149=""),"",IF(AND($E$3="Nursery"),'Marks Entry Nursery'!G148,IF(AND($E$3="LKG"),'Marks Entry LKG'!G148,IF(AND($E$3="UKG"),'Marks Entry UKG'!G148,""))))</f>
        <v/>
      </c>
      <c r="I149" s="406" t="str">
        <f>IF(OR($B149=0,$B149=""),"",IF(AND($E$3="Nursery"),'Marks Entry Nursery'!H148,IF(AND($E$3="LKG"),'Marks Entry LKG'!H148,IF(AND($E$3="UKG"),'Marks Entry UKG'!H148,""))))</f>
        <v/>
      </c>
      <c r="J149" s="228" t="str">
        <f>IF(OR($B149=0,$B149=""),"",IF(AND($E$3="Nursery"),'Marks Entry Nursery'!J148,IF(AND($E$3="LKG"),'Marks Entry LKG'!J148,IF(AND($E$3="UKG"),'Marks Entry UKG'!J148,""))))</f>
        <v/>
      </c>
      <c r="K149" s="228" t="str">
        <f>IF(OR($B149=0,$B149=""),"",IF(AND($E$3="Nursery"),'Marks Entry Nursery'!K148,IF(AND($E$3="LKG"),'Marks Entry LKG'!K148,IF(AND($E$3="UKG"),'Marks Entry UKG'!K148,""))))</f>
        <v/>
      </c>
      <c r="L149" s="105"/>
      <c r="M149" s="105"/>
      <c r="N149" s="105"/>
      <c r="O149" s="51"/>
      <c r="P149" s="105" t="str">
        <f>IF(OR($B149=0,$B149=""),"",IF(AND($E$3="Nursery"),'Marks Entry Nursery'!O148,IF(AND($E$3="LKG"),'Marks Entry LKG'!O148,IF(AND($E$3="UKG"),'Marks Entry UKG'!O148,""))))</f>
        <v/>
      </c>
      <c r="Q149" s="105" t="str">
        <f>IF(OR($B149=0,$B149=""),"",IF(AND($E$3="Nursery"),'Marks Entry Nursery'!P148,IF(AND($E$3="LKG"),'Marks Entry LKG'!P148,IF(AND($E$3="UKG"),'Marks Entry UKG'!P148,""))))</f>
        <v/>
      </c>
      <c r="R149" s="54" t="str">
        <f t="shared" si="128"/>
        <v/>
      </c>
      <c r="S149" s="51">
        <f t="shared" si="129"/>
        <v>0</v>
      </c>
      <c r="T149" s="105" t="str">
        <f>IF(OR($B149=0,$B149=""),"",IF(AND($E$3="Nursery"),'Marks Entry Nursery'!Q148,IF(AND($E$3="LKG"),'Marks Entry LKG'!Q148,IF(AND($E$3="UKG"),'Marks Entry UKG'!Q148,""))))</f>
        <v/>
      </c>
      <c r="U149" s="105" t="str">
        <f>IF(OR($B149=0,$B149=""),"",IF(AND($E$3="Nursery"),'Marks Entry Nursery'!R148,IF(AND($E$3="LKG"),'Marks Entry LKG'!R148,IF(AND($E$3="UKG"),'Marks Entry UKG'!R148,""))))</f>
        <v/>
      </c>
      <c r="V149" s="55" t="str">
        <f t="shared" si="130"/>
        <v/>
      </c>
      <c r="W149" s="51" t="str">
        <f t="shared" si="131"/>
        <v/>
      </c>
      <c r="X149" s="89">
        <f t="shared" si="132"/>
        <v>0</v>
      </c>
      <c r="Y149" s="89" t="str">
        <f t="shared" si="133"/>
        <v/>
      </c>
      <c r="Z149" s="89" t="str">
        <f t="shared" si="134"/>
        <v/>
      </c>
      <c r="AA149" s="89" t="str">
        <f t="shared" si="135"/>
        <v/>
      </c>
      <c r="AB149" s="89" t="str">
        <f t="shared" si="136"/>
        <v/>
      </c>
      <c r="AC149" s="93" t="str">
        <f t="shared" si="137"/>
        <v/>
      </c>
      <c r="AD149" s="105"/>
      <c r="AE149" s="105"/>
      <c r="AF149" s="105"/>
      <c r="AG149" s="51"/>
      <c r="AH149" s="105" t="str">
        <f>IF(OR($B149=0,$B149=""),"",IF(AND($E$3="Nursery"),'Marks Entry Nursery'!V148,IF(AND($E$3="LKG"),'Marks Entry LKG'!V148,IF(AND($E$3="UKG"),'Marks Entry UKG'!V148,""))))</f>
        <v/>
      </c>
      <c r="AI149" s="105" t="str">
        <f>IF(OR($B149=0,$B149=""),"",IF(AND($E$3="Nursery"),'Marks Entry Nursery'!W148,IF(AND($E$3="LKG"),'Marks Entry LKG'!W148,IF(AND($E$3="UKG"),'Marks Entry UKG'!W148,""))))</f>
        <v/>
      </c>
      <c r="AJ149" s="54" t="str">
        <f t="shared" si="138"/>
        <v/>
      </c>
      <c r="AK149" s="51">
        <f t="shared" si="139"/>
        <v>0</v>
      </c>
      <c r="AL149" s="105" t="str">
        <f>IF(OR($B149=0,$B149=""),"",IF(AND($E$3="Nursery"),'Marks Entry Nursery'!X148,IF(AND($E$3="LKG"),'Marks Entry LKG'!X148,IF(AND($E$3="UKG"),'Marks Entry UKG'!X148,""))))</f>
        <v/>
      </c>
      <c r="AM149" s="105" t="str">
        <f>IF(OR($B149=0,$B149=""),"",IF(AND($E$3="Nursery"),'Marks Entry Nursery'!Y148,IF(AND($E$3="LKG"),'Marks Entry LKG'!Y148,IF(AND($E$3="UKG"),'Marks Entry UKG'!Y148,""))))</f>
        <v/>
      </c>
      <c r="AN149" s="55" t="str">
        <f t="shared" si="140"/>
        <v/>
      </c>
      <c r="AO149" s="51" t="str">
        <f t="shared" si="141"/>
        <v/>
      </c>
      <c r="AP149" s="89">
        <f t="shared" si="142"/>
        <v>0</v>
      </c>
      <c r="AQ149" s="89" t="str">
        <f t="shared" si="143"/>
        <v/>
      </c>
      <c r="AR149" s="89" t="str">
        <f t="shared" si="144"/>
        <v/>
      </c>
      <c r="AS149" s="89" t="str">
        <f t="shared" si="145"/>
        <v/>
      </c>
      <c r="AT149" s="89" t="str">
        <f t="shared" si="146"/>
        <v/>
      </c>
      <c r="AU149" s="93" t="str">
        <f t="shared" si="147"/>
        <v/>
      </c>
      <c r="AV149" s="105"/>
      <c r="AW149" s="105"/>
      <c r="AX149" s="105"/>
      <c r="AY149" s="51"/>
      <c r="AZ149" s="105" t="str">
        <f>IF(OR($B149=0,$B149=""),"",IF(AND($E$3="Nursery"),'Marks Entry Nursery'!AC148,IF(AND($E$3="LKG"),'Marks Entry LKG'!AC148,IF(AND($E$3="UKG"),'Marks Entry UKG'!AC148,""))))</f>
        <v/>
      </c>
      <c r="BA149" s="105" t="str">
        <f>IF(OR($B149=0,$B149=""),"",IF(AND($E$3="Nursery"),'Marks Entry Nursery'!AD148,IF(AND($E$3="LKG"),'Marks Entry LKG'!AD148,IF(AND($E$3="UKG"),'Marks Entry UKG'!AD148,""))))</f>
        <v/>
      </c>
      <c r="BB149" s="54" t="str">
        <f t="shared" si="148"/>
        <v/>
      </c>
      <c r="BC149" s="51">
        <f t="shared" si="149"/>
        <v>0</v>
      </c>
      <c r="BD149" s="105" t="str">
        <f>IF(OR($B149=0,$B149=""),"",IF(AND($E$3="Nursery"),'Marks Entry Nursery'!AE148,IF(AND($E$3="LKG"),'Marks Entry LKG'!AE148,IF(AND($E$3="UKG"),'Marks Entry UKG'!AE148,""))))</f>
        <v/>
      </c>
      <c r="BE149" s="105" t="str">
        <f>IF(OR($B149=0,$B149=""),"",IF(AND($E$3="Nursery"),'Marks Entry Nursery'!AF148,IF(AND($E$3="LKG"),'Marks Entry LKG'!AF148,IF(AND($E$3="UKG"),'Marks Entry UKG'!AF148,""))))</f>
        <v/>
      </c>
      <c r="BF149" s="55" t="str">
        <f t="shared" si="150"/>
        <v/>
      </c>
      <c r="BG149" s="51" t="str">
        <f t="shared" si="151"/>
        <v/>
      </c>
      <c r="BH149" s="89">
        <f t="shared" si="152"/>
        <v>0</v>
      </c>
      <c r="BI149" s="89" t="str">
        <f t="shared" si="153"/>
        <v/>
      </c>
      <c r="BJ149" s="89" t="str">
        <f t="shared" si="154"/>
        <v/>
      </c>
      <c r="BK149" s="89" t="str">
        <f t="shared" si="155"/>
        <v/>
      </c>
      <c r="BL149" s="89" t="str">
        <f t="shared" si="156"/>
        <v/>
      </c>
      <c r="BM149" s="93" t="str">
        <f t="shared" si="157"/>
        <v/>
      </c>
      <c r="BN149" s="105"/>
      <c r="BO149" s="105"/>
      <c r="BP149" s="105"/>
      <c r="BQ149" s="51"/>
      <c r="BR149" s="105" t="str">
        <f>IF(OR($B149=0,$B149=""),"",IF(AND($E$3="Nursery"),'Marks Entry Nursery'!AJ148,IF(AND($E$3="LKG"),'Marks Entry LKG'!AJ148,IF(AND($E$3="UKG"),'Marks Entry UKG'!AJ148,""))))</f>
        <v/>
      </c>
      <c r="BS149" s="105" t="str">
        <f>IF(OR($B149=0,$B149=""),"",IF(AND($E$3="Nursery"),'Marks Entry Nursery'!AK148,IF(AND($E$3="LKG"),'Marks Entry LKG'!AK148,IF(AND($E$3="UKG"),'Marks Entry UKG'!AK148,""))))</f>
        <v/>
      </c>
      <c r="BT149" s="54" t="str">
        <f t="shared" si="158"/>
        <v/>
      </c>
      <c r="BU149" s="51">
        <f t="shared" si="159"/>
        <v>0</v>
      </c>
      <c r="BV149" s="105" t="str">
        <f>IF(OR($B149=0,$B149=""),"",IF(AND($E$3="Nursery"),'Marks Entry Nursery'!AL148,IF(AND($E$3="LKG"),'Marks Entry LKG'!AL148,IF(AND($E$3="UKG"),'Marks Entry UKG'!AL148,""))))</f>
        <v/>
      </c>
      <c r="BW149" s="105" t="str">
        <f>IF(OR($B149=0,$B149=""),"",IF(AND($E$3="Nursery"),'Marks Entry Nursery'!AM148,IF(AND($E$3="LKG"),'Marks Entry LKG'!AM148,IF(AND($E$3="UKG"),'Marks Entry UKG'!AM148,""))))</f>
        <v/>
      </c>
      <c r="BX149" s="55" t="str">
        <f t="shared" si="160"/>
        <v/>
      </c>
      <c r="BY149" s="51" t="str">
        <f t="shared" si="161"/>
        <v/>
      </c>
      <c r="BZ149" s="89">
        <f t="shared" si="162"/>
        <v>0</v>
      </c>
      <c r="CA149" s="89" t="str">
        <f t="shared" si="163"/>
        <v/>
      </c>
      <c r="CB149" s="89" t="str">
        <f t="shared" si="164"/>
        <v/>
      </c>
      <c r="CC149" s="89" t="str">
        <f t="shared" si="165"/>
        <v/>
      </c>
      <c r="CD149" s="89" t="str">
        <f t="shared" si="166"/>
        <v/>
      </c>
      <c r="CE149" s="93" t="str">
        <f t="shared" si="167"/>
        <v/>
      </c>
      <c r="CF149" s="105" t="str">
        <f>IF(OR($B149=0,$B149=""),"",IF(AND($E$3="Nursery"),'Marks Entry Nursery'!AN148,IF(AND($E$3="LKG"),'Marks Entry LKG'!AN148,IF(AND($E$3="UKG"),'Marks Entry UKG'!AN148,""))))</f>
        <v/>
      </c>
      <c r="CG149" s="105" t="str">
        <f>IF(OR($B149=0,$B149=""),"",IF(AND($E$3="Nursery"),'Marks Entry Nursery'!AO148,IF(AND($E$3="LKG"),'Marks Entry LKG'!AO148,IF(AND($E$3="UKG"),'Marks Entry UKG'!AO148,""))))</f>
        <v/>
      </c>
      <c r="CH149" s="106" t="str">
        <f t="shared" si="168"/>
        <v/>
      </c>
      <c r="CI149" s="107">
        <f t="shared" si="169"/>
        <v>0</v>
      </c>
      <c r="CJ149" s="107" t="str">
        <f t="shared" si="170"/>
        <v/>
      </c>
      <c r="CK149" s="107" t="str">
        <f t="shared" si="171"/>
        <v/>
      </c>
      <c r="CL149" s="92" t="str">
        <f t="shared" si="172"/>
        <v/>
      </c>
      <c r="CM149" s="105" t="str">
        <f>IF(OR($B149=0,$B149=""),"",IF(AND($E$3="Nursery"),'Marks Entry Nursery'!AP148,IF(AND($E$3="LKG"),'Marks Entry LKG'!AP148,IF(AND($E$3="UKG"),'Marks Entry UKG'!AP148,""))))</f>
        <v/>
      </c>
      <c r="CN149" s="105" t="str">
        <f>IF(OR($B149=0,$B149=""),"",IF(AND($E$3="Nursery"),'Marks Entry Nursery'!AQ148,IF(AND($E$3="LKG"),'Marks Entry LKG'!AQ148,IF(AND($E$3="UKG"),'Marks Entry UKG'!AQ148,""))))</f>
        <v/>
      </c>
      <c r="CO149" s="106" t="str">
        <f t="shared" si="173"/>
        <v/>
      </c>
      <c r="CP149" s="107">
        <f t="shared" si="174"/>
        <v>0</v>
      </c>
      <c r="CQ149" s="107" t="str">
        <f t="shared" si="175"/>
        <v/>
      </c>
      <c r="CR149" s="107" t="str">
        <f t="shared" si="176"/>
        <v/>
      </c>
      <c r="CS149" s="92" t="str">
        <f t="shared" si="177"/>
        <v/>
      </c>
      <c r="CT149" s="105" t="str">
        <f>IF(OR($B149=0,$B149=""),"",IF(AND($E$3="Nursery"),'Marks Entry Nursery'!AR148,IF(AND($E$3="LKG"),'Marks Entry LKG'!AR148,IF(AND($E$3="UKG"),'Marks Entry UKG'!AR148,""))))</f>
        <v/>
      </c>
      <c r="CU149" s="105" t="str">
        <f>IF(OR($B149=0,$B149=""),"",IF(AND($E$3="Nursery"),'Marks Entry Nursery'!AS148,IF(AND($E$3="LKG"),'Marks Entry LKG'!AS148,IF(AND($E$3="UKG"),'Marks Entry UKG'!AS148,""))))</f>
        <v/>
      </c>
      <c r="CV149" s="106" t="str">
        <f t="shared" si="178"/>
        <v/>
      </c>
      <c r="CW149" s="107">
        <f t="shared" si="179"/>
        <v>0</v>
      </c>
      <c r="CX149" s="107" t="str">
        <f t="shared" si="180"/>
        <v/>
      </c>
      <c r="CY149" s="107" t="str">
        <f t="shared" si="181"/>
        <v/>
      </c>
      <c r="CZ149" s="92" t="str">
        <f t="shared" si="182"/>
        <v/>
      </c>
      <c r="DA149" s="105" t="str">
        <f>IF(OR($B149=0,$B149=""),"",IF(AND($E$3="Nursery"),'Marks Entry Nursery'!AT148,IF(AND($E$3="LKG"),'Marks Entry LKG'!AT148,IF(AND($E$3="UKG"),'Marks Entry UKG'!AT148,""))))</f>
        <v/>
      </c>
      <c r="DB149" s="105" t="str">
        <f>IF(OR($B149=0,$B149=""),"",IF(AND($E$3="Nursery"),'Marks Entry Nursery'!AU148,IF(AND($E$3="LKG"),'Marks Entry LKG'!AU148,IF(AND($E$3="UKG"),'Marks Entry UKG'!AU148,""))))</f>
        <v/>
      </c>
      <c r="DC149" s="356" t="str">
        <f t="shared" si="183"/>
        <v/>
      </c>
      <c r="DD149" s="93" t="str">
        <f t="shared" si="184"/>
        <v/>
      </c>
      <c r="DE149" s="105" t="str">
        <f>IF(OR($B149=0,$B149=""),"",IF(AND($E$3="Nursery"),'Marks Entry Nursery'!AV148,IF(AND($E$3="LKG"),'Marks Entry LKG'!AV148,IF(AND($E$3="UKG"),'Marks Entry UKG'!AV148,""))))</f>
        <v/>
      </c>
      <c r="DF149" s="105" t="str">
        <f>IF(OR($B149=0,$B149=""),"",IF(AND($E$3="Nursery"),'Marks Entry Nursery'!AW148,IF(AND($E$3="LKG"),'Marks Entry LKG'!AW148,IF(AND($E$3="UKG"),'Marks Entry UKG'!AW148,""))))</f>
        <v/>
      </c>
      <c r="DG149" s="356" t="str">
        <f t="shared" si="185"/>
        <v/>
      </c>
      <c r="DH149" s="93" t="str">
        <f t="shared" si="186"/>
        <v/>
      </c>
      <c r="DI149" s="63" t="str">
        <f t="shared" si="187"/>
        <v/>
      </c>
      <c r="DJ149" s="358" t="str">
        <f t="shared" si="188"/>
        <v/>
      </c>
      <c r="DK149" s="67" t="str">
        <f t="shared" si="189"/>
        <v/>
      </c>
      <c r="DL149" s="68" t="str">
        <f t="shared" si="190"/>
        <v/>
      </c>
      <c r="DM149" s="386" t="str">
        <f>IFERROR(IF(B149="NSO","NSO",IF(OR(D149="",G149="",F149="",B149="",DI149=0),"",IF('Master sheet'!$D$14="Hindi","कक्षोंन्नति","Promoted"))),"")</f>
        <v/>
      </c>
      <c r="DN149" s="42" t="str">
        <f>IF(OR(B149=0,B149=""),"",IF(AND($E$3="Nursery"),'Marks Entry Nursery'!AX148,IF(AND($E$3="LKG"),'Marks Entry LKG'!AX148,IF(AND($E$3="UKG"),'Marks Entry UKG'!AX148,""))))</f>
        <v/>
      </c>
      <c r="DO149" s="42" t="str">
        <f>IF(OR(B149=0,B149=""),"",IF(AND($E$3="Nursery"),'Marks Entry Nursery'!AY148,IF(AND($E$3="LKG"),'Marks Entry LKG'!AY148,IF(AND($E$3="UKG"),'Marks Entry UKG'!AY148,""))))</f>
        <v/>
      </c>
      <c r="DP149" s="213" t="str">
        <f t="shared" si="191"/>
        <v/>
      </c>
      <c r="DQ149" s="43"/>
      <c r="DX149" s="44">
        <f>IF(AND($E$3="Nursery"),'Marks Entry Nursery'!I148,IF(AND($E$3="LKG"),'Marks Entry LKG'!I148,IF(AND($E$3="UKG"),'Marks Entry UKG'!I148,"")))</f>
        <v>0</v>
      </c>
    </row>
    <row r="150" spans="1:128" ht="18.95" customHeight="1">
      <c r="A150" s="56">
        <v>143</v>
      </c>
      <c r="B150" s="260" t="str">
        <f>IF(OR(DX150=0,DX150=""),"",IF(AND($E$3="Nursery"),'Marks Entry Nursery'!I149,IF(AND($E$3="LKG"),'Marks Entry LKG'!I149,IF(AND($E$3="UKG"),'Marks Entry UKG'!I149,""))))</f>
        <v/>
      </c>
      <c r="C150" s="57" t="str">
        <f>IF(OR($B150=0,$B150=""),"",IF(AND($E$3="Nursery"),'Marks Entry Nursery'!B149,IF(AND($E$3="LKG"),'Marks Entry LKG'!B149,IF(AND($E$3="UKG"),'Marks Entry UKG'!B149,""))))</f>
        <v/>
      </c>
      <c r="D150" s="57" t="str">
        <f>IF(OR($B150=0,$B150=""),"",IF(AND($E$3="Nursery"),'Marks Entry Nursery'!C149,IF(AND($E$3="LKG"),'Marks Entry LKG'!C149,IF(AND($E$3="UKG"),'Marks Entry UKG'!C149,""))))</f>
        <v/>
      </c>
      <c r="E150" s="401" t="str">
        <f>IF(OR(B150=0,B150=""),"",IF(AND($E$3="Nursery"),'Marks Entry Nursery'!E149,IF(AND($E$3="LKG"),'Marks Entry LKG'!E149,IF(AND($E$3="UKG"),'Marks Entry UKG'!E149,""))))</f>
        <v/>
      </c>
      <c r="F150" s="259" t="str">
        <f>IF(OR(B150=0,B150=""),"",IF(AND($E$3="Nursery"),'Marks Entry Nursery'!D149,IF(AND($E$3="LKG"),'Marks Entry LKG'!D149,IF(AND($E$3="UKG"),'Marks Entry UKG'!D149,""))))</f>
        <v/>
      </c>
      <c r="G150" s="406" t="str">
        <f>IF(OR($B150=0,$B150=""),"",IF(AND($E$3="Nursery"),'Marks Entry Nursery'!F149,IF(AND($E$3="LKG"),'Marks Entry LKG'!F149,IF(AND($E$3="UKG"),'Marks Entry UKG'!F149,""))))</f>
        <v/>
      </c>
      <c r="H150" s="406" t="str">
        <f>IF(OR($B150=0,$B150=""),"",IF(AND($E$3="Nursery"),'Marks Entry Nursery'!G149,IF(AND($E$3="LKG"),'Marks Entry LKG'!G149,IF(AND($E$3="UKG"),'Marks Entry UKG'!G149,""))))</f>
        <v/>
      </c>
      <c r="I150" s="406" t="str">
        <f>IF(OR($B150=0,$B150=""),"",IF(AND($E$3="Nursery"),'Marks Entry Nursery'!H149,IF(AND($E$3="LKG"),'Marks Entry LKG'!H149,IF(AND($E$3="UKG"),'Marks Entry UKG'!H149,""))))</f>
        <v/>
      </c>
      <c r="J150" s="228" t="str">
        <f>IF(OR($B150=0,$B150=""),"",IF(AND($E$3="Nursery"),'Marks Entry Nursery'!J149,IF(AND($E$3="LKG"),'Marks Entry LKG'!J149,IF(AND($E$3="UKG"),'Marks Entry UKG'!J149,""))))</f>
        <v/>
      </c>
      <c r="K150" s="228" t="str">
        <f>IF(OR($B150=0,$B150=""),"",IF(AND($E$3="Nursery"),'Marks Entry Nursery'!K149,IF(AND($E$3="LKG"),'Marks Entry LKG'!K149,IF(AND($E$3="UKG"),'Marks Entry UKG'!K149,""))))</f>
        <v/>
      </c>
      <c r="L150" s="105"/>
      <c r="M150" s="105"/>
      <c r="N150" s="105"/>
      <c r="O150" s="51"/>
      <c r="P150" s="105" t="str">
        <f>IF(OR($B150=0,$B150=""),"",IF(AND($E$3="Nursery"),'Marks Entry Nursery'!O149,IF(AND($E$3="LKG"),'Marks Entry LKG'!O149,IF(AND($E$3="UKG"),'Marks Entry UKG'!O149,""))))</f>
        <v/>
      </c>
      <c r="Q150" s="105" t="str">
        <f>IF(OR($B150=0,$B150=""),"",IF(AND($E$3="Nursery"),'Marks Entry Nursery'!P149,IF(AND($E$3="LKG"),'Marks Entry LKG'!P149,IF(AND($E$3="UKG"),'Marks Entry UKG'!P149,""))))</f>
        <v/>
      </c>
      <c r="R150" s="54" t="str">
        <f t="shared" si="128"/>
        <v/>
      </c>
      <c r="S150" s="51">
        <f t="shared" si="129"/>
        <v>0</v>
      </c>
      <c r="T150" s="105" t="str">
        <f>IF(OR($B150=0,$B150=""),"",IF(AND($E$3="Nursery"),'Marks Entry Nursery'!Q149,IF(AND($E$3="LKG"),'Marks Entry LKG'!Q149,IF(AND($E$3="UKG"),'Marks Entry UKG'!Q149,""))))</f>
        <v/>
      </c>
      <c r="U150" s="105" t="str">
        <f>IF(OR($B150=0,$B150=""),"",IF(AND($E$3="Nursery"),'Marks Entry Nursery'!R149,IF(AND($E$3="LKG"),'Marks Entry LKG'!R149,IF(AND($E$3="UKG"),'Marks Entry UKG'!R149,""))))</f>
        <v/>
      </c>
      <c r="V150" s="55" t="str">
        <f t="shared" si="130"/>
        <v/>
      </c>
      <c r="W150" s="51" t="str">
        <f t="shared" si="131"/>
        <v/>
      </c>
      <c r="X150" s="89">
        <f t="shared" si="132"/>
        <v>0</v>
      </c>
      <c r="Y150" s="89" t="str">
        <f t="shared" si="133"/>
        <v/>
      </c>
      <c r="Z150" s="89" t="str">
        <f t="shared" si="134"/>
        <v/>
      </c>
      <c r="AA150" s="89" t="str">
        <f t="shared" si="135"/>
        <v/>
      </c>
      <c r="AB150" s="89" t="str">
        <f t="shared" si="136"/>
        <v/>
      </c>
      <c r="AC150" s="93" t="str">
        <f t="shared" si="137"/>
        <v/>
      </c>
      <c r="AD150" s="105"/>
      <c r="AE150" s="105"/>
      <c r="AF150" s="105"/>
      <c r="AG150" s="51"/>
      <c r="AH150" s="105" t="str">
        <f>IF(OR($B150=0,$B150=""),"",IF(AND($E$3="Nursery"),'Marks Entry Nursery'!V149,IF(AND($E$3="LKG"),'Marks Entry LKG'!V149,IF(AND($E$3="UKG"),'Marks Entry UKG'!V149,""))))</f>
        <v/>
      </c>
      <c r="AI150" s="105" t="str">
        <f>IF(OR($B150=0,$B150=""),"",IF(AND($E$3="Nursery"),'Marks Entry Nursery'!W149,IF(AND($E$3="LKG"),'Marks Entry LKG'!W149,IF(AND($E$3="UKG"),'Marks Entry UKG'!W149,""))))</f>
        <v/>
      </c>
      <c r="AJ150" s="54" t="str">
        <f t="shared" si="138"/>
        <v/>
      </c>
      <c r="AK150" s="51">
        <f t="shared" si="139"/>
        <v>0</v>
      </c>
      <c r="AL150" s="105" t="str">
        <f>IF(OR($B150=0,$B150=""),"",IF(AND($E$3="Nursery"),'Marks Entry Nursery'!X149,IF(AND($E$3="LKG"),'Marks Entry LKG'!X149,IF(AND($E$3="UKG"),'Marks Entry UKG'!X149,""))))</f>
        <v/>
      </c>
      <c r="AM150" s="105" t="str">
        <f>IF(OR($B150=0,$B150=""),"",IF(AND($E$3="Nursery"),'Marks Entry Nursery'!Y149,IF(AND($E$3="LKG"),'Marks Entry LKG'!Y149,IF(AND($E$3="UKG"),'Marks Entry UKG'!Y149,""))))</f>
        <v/>
      </c>
      <c r="AN150" s="55" t="str">
        <f t="shared" si="140"/>
        <v/>
      </c>
      <c r="AO150" s="51" t="str">
        <f t="shared" si="141"/>
        <v/>
      </c>
      <c r="AP150" s="89">
        <f t="shared" si="142"/>
        <v>0</v>
      </c>
      <c r="AQ150" s="89" t="str">
        <f t="shared" si="143"/>
        <v/>
      </c>
      <c r="AR150" s="89" t="str">
        <f t="shared" si="144"/>
        <v/>
      </c>
      <c r="AS150" s="89" t="str">
        <f t="shared" si="145"/>
        <v/>
      </c>
      <c r="AT150" s="89" t="str">
        <f t="shared" si="146"/>
        <v/>
      </c>
      <c r="AU150" s="93" t="str">
        <f t="shared" si="147"/>
        <v/>
      </c>
      <c r="AV150" s="105"/>
      <c r="AW150" s="105"/>
      <c r="AX150" s="105"/>
      <c r="AY150" s="51"/>
      <c r="AZ150" s="105" t="str">
        <f>IF(OR($B150=0,$B150=""),"",IF(AND($E$3="Nursery"),'Marks Entry Nursery'!AC149,IF(AND($E$3="LKG"),'Marks Entry LKG'!AC149,IF(AND($E$3="UKG"),'Marks Entry UKG'!AC149,""))))</f>
        <v/>
      </c>
      <c r="BA150" s="105" t="str">
        <f>IF(OR($B150=0,$B150=""),"",IF(AND($E$3="Nursery"),'Marks Entry Nursery'!AD149,IF(AND($E$3="LKG"),'Marks Entry LKG'!AD149,IF(AND($E$3="UKG"),'Marks Entry UKG'!AD149,""))))</f>
        <v/>
      </c>
      <c r="BB150" s="54" t="str">
        <f t="shared" si="148"/>
        <v/>
      </c>
      <c r="BC150" s="51">
        <f t="shared" si="149"/>
        <v>0</v>
      </c>
      <c r="BD150" s="105" t="str">
        <f>IF(OR($B150=0,$B150=""),"",IF(AND($E$3="Nursery"),'Marks Entry Nursery'!AE149,IF(AND($E$3="LKG"),'Marks Entry LKG'!AE149,IF(AND($E$3="UKG"),'Marks Entry UKG'!AE149,""))))</f>
        <v/>
      </c>
      <c r="BE150" s="105" t="str">
        <f>IF(OR($B150=0,$B150=""),"",IF(AND($E$3="Nursery"),'Marks Entry Nursery'!AF149,IF(AND($E$3="LKG"),'Marks Entry LKG'!AF149,IF(AND($E$3="UKG"),'Marks Entry UKG'!AF149,""))))</f>
        <v/>
      </c>
      <c r="BF150" s="55" t="str">
        <f t="shared" si="150"/>
        <v/>
      </c>
      <c r="BG150" s="51" t="str">
        <f t="shared" si="151"/>
        <v/>
      </c>
      <c r="BH150" s="89">
        <f t="shared" si="152"/>
        <v>0</v>
      </c>
      <c r="BI150" s="89" t="str">
        <f t="shared" si="153"/>
        <v/>
      </c>
      <c r="BJ150" s="89" t="str">
        <f t="shared" si="154"/>
        <v/>
      </c>
      <c r="BK150" s="89" t="str">
        <f t="shared" si="155"/>
        <v/>
      </c>
      <c r="BL150" s="89" t="str">
        <f t="shared" si="156"/>
        <v/>
      </c>
      <c r="BM150" s="93" t="str">
        <f t="shared" si="157"/>
        <v/>
      </c>
      <c r="BN150" s="105"/>
      <c r="BO150" s="105"/>
      <c r="BP150" s="105"/>
      <c r="BQ150" s="51"/>
      <c r="BR150" s="105" t="str">
        <f>IF(OR($B150=0,$B150=""),"",IF(AND($E$3="Nursery"),'Marks Entry Nursery'!AJ149,IF(AND($E$3="LKG"),'Marks Entry LKG'!AJ149,IF(AND($E$3="UKG"),'Marks Entry UKG'!AJ149,""))))</f>
        <v/>
      </c>
      <c r="BS150" s="105" t="str">
        <f>IF(OR($B150=0,$B150=""),"",IF(AND($E$3="Nursery"),'Marks Entry Nursery'!AK149,IF(AND($E$3="LKG"),'Marks Entry LKG'!AK149,IF(AND($E$3="UKG"),'Marks Entry UKG'!AK149,""))))</f>
        <v/>
      </c>
      <c r="BT150" s="54" t="str">
        <f t="shared" si="158"/>
        <v/>
      </c>
      <c r="BU150" s="51">
        <f t="shared" si="159"/>
        <v>0</v>
      </c>
      <c r="BV150" s="105" t="str">
        <f>IF(OR($B150=0,$B150=""),"",IF(AND($E$3="Nursery"),'Marks Entry Nursery'!AL149,IF(AND($E$3="LKG"),'Marks Entry LKG'!AL149,IF(AND($E$3="UKG"),'Marks Entry UKG'!AL149,""))))</f>
        <v/>
      </c>
      <c r="BW150" s="105" t="str">
        <f>IF(OR($B150=0,$B150=""),"",IF(AND($E$3="Nursery"),'Marks Entry Nursery'!AM149,IF(AND($E$3="LKG"),'Marks Entry LKG'!AM149,IF(AND($E$3="UKG"),'Marks Entry UKG'!AM149,""))))</f>
        <v/>
      </c>
      <c r="BX150" s="55" t="str">
        <f t="shared" si="160"/>
        <v/>
      </c>
      <c r="BY150" s="51" t="str">
        <f t="shared" si="161"/>
        <v/>
      </c>
      <c r="BZ150" s="89">
        <f t="shared" si="162"/>
        <v>0</v>
      </c>
      <c r="CA150" s="89" t="str">
        <f t="shared" si="163"/>
        <v/>
      </c>
      <c r="CB150" s="89" t="str">
        <f t="shared" si="164"/>
        <v/>
      </c>
      <c r="CC150" s="89" t="str">
        <f t="shared" si="165"/>
        <v/>
      </c>
      <c r="CD150" s="89" t="str">
        <f t="shared" si="166"/>
        <v/>
      </c>
      <c r="CE150" s="93" t="str">
        <f t="shared" si="167"/>
        <v/>
      </c>
      <c r="CF150" s="105" t="str">
        <f>IF(OR($B150=0,$B150=""),"",IF(AND($E$3="Nursery"),'Marks Entry Nursery'!AN149,IF(AND($E$3="LKG"),'Marks Entry LKG'!AN149,IF(AND($E$3="UKG"),'Marks Entry UKG'!AN149,""))))</f>
        <v/>
      </c>
      <c r="CG150" s="105" t="str">
        <f>IF(OR($B150=0,$B150=""),"",IF(AND($E$3="Nursery"),'Marks Entry Nursery'!AO149,IF(AND($E$3="LKG"),'Marks Entry LKG'!AO149,IF(AND($E$3="UKG"),'Marks Entry UKG'!AO149,""))))</f>
        <v/>
      </c>
      <c r="CH150" s="106" t="str">
        <f t="shared" si="168"/>
        <v/>
      </c>
      <c r="CI150" s="107">
        <f t="shared" si="169"/>
        <v>0</v>
      </c>
      <c r="CJ150" s="107" t="str">
        <f t="shared" si="170"/>
        <v/>
      </c>
      <c r="CK150" s="107" t="str">
        <f t="shared" si="171"/>
        <v/>
      </c>
      <c r="CL150" s="92" t="str">
        <f t="shared" si="172"/>
        <v/>
      </c>
      <c r="CM150" s="105" t="str">
        <f>IF(OR($B150=0,$B150=""),"",IF(AND($E$3="Nursery"),'Marks Entry Nursery'!AP149,IF(AND($E$3="LKG"),'Marks Entry LKG'!AP149,IF(AND($E$3="UKG"),'Marks Entry UKG'!AP149,""))))</f>
        <v/>
      </c>
      <c r="CN150" s="105" t="str">
        <f>IF(OR($B150=0,$B150=""),"",IF(AND($E$3="Nursery"),'Marks Entry Nursery'!AQ149,IF(AND($E$3="LKG"),'Marks Entry LKG'!AQ149,IF(AND($E$3="UKG"),'Marks Entry UKG'!AQ149,""))))</f>
        <v/>
      </c>
      <c r="CO150" s="106" t="str">
        <f t="shared" si="173"/>
        <v/>
      </c>
      <c r="CP150" s="107">
        <f t="shared" si="174"/>
        <v>0</v>
      </c>
      <c r="CQ150" s="107" t="str">
        <f t="shared" si="175"/>
        <v/>
      </c>
      <c r="CR150" s="107" t="str">
        <f t="shared" si="176"/>
        <v/>
      </c>
      <c r="CS150" s="92" t="str">
        <f t="shared" si="177"/>
        <v/>
      </c>
      <c r="CT150" s="105" t="str">
        <f>IF(OR($B150=0,$B150=""),"",IF(AND($E$3="Nursery"),'Marks Entry Nursery'!AR149,IF(AND($E$3="LKG"),'Marks Entry LKG'!AR149,IF(AND($E$3="UKG"),'Marks Entry UKG'!AR149,""))))</f>
        <v/>
      </c>
      <c r="CU150" s="105" t="str">
        <f>IF(OR($B150=0,$B150=""),"",IF(AND($E$3="Nursery"),'Marks Entry Nursery'!AS149,IF(AND($E$3="LKG"),'Marks Entry LKG'!AS149,IF(AND($E$3="UKG"),'Marks Entry UKG'!AS149,""))))</f>
        <v/>
      </c>
      <c r="CV150" s="106" t="str">
        <f t="shared" si="178"/>
        <v/>
      </c>
      <c r="CW150" s="107">
        <f t="shared" si="179"/>
        <v>0</v>
      </c>
      <c r="CX150" s="107" t="str">
        <f t="shared" si="180"/>
        <v/>
      </c>
      <c r="CY150" s="107" t="str">
        <f t="shared" si="181"/>
        <v/>
      </c>
      <c r="CZ150" s="92" t="str">
        <f t="shared" si="182"/>
        <v/>
      </c>
      <c r="DA150" s="105" t="str">
        <f>IF(OR($B150=0,$B150=""),"",IF(AND($E$3="Nursery"),'Marks Entry Nursery'!AT149,IF(AND($E$3="LKG"),'Marks Entry LKG'!AT149,IF(AND($E$3="UKG"),'Marks Entry UKG'!AT149,""))))</f>
        <v/>
      </c>
      <c r="DB150" s="105" t="str">
        <f>IF(OR($B150=0,$B150=""),"",IF(AND($E$3="Nursery"),'Marks Entry Nursery'!AU149,IF(AND($E$3="LKG"),'Marks Entry LKG'!AU149,IF(AND($E$3="UKG"),'Marks Entry UKG'!AU149,""))))</f>
        <v/>
      </c>
      <c r="DC150" s="356" t="str">
        <f t="shared" si="183"/>
        <v/>
      </c>
      <c r="DD150" s="93" t="str">
        <f t="shared" si="184"/>
        <v/>
      </c>
      <c r="DE150" s="105" t="str">
        <f>IF(OR($B150=0,$B150=""),"",IF(AND($E$3="Nursery"),'Marks Entry Nursery'!AV149,IF(AND($E$3="LKG"),'Marks Entry LKG'!AV149,IF(AND($E$3="UKG"),'Marks Entry UKG'!AV149,""))))</f>
        <v/>
      </c>
      <c r="DF150" s="105" t="str">
        <f>IF(OR($B150=0,$B150=""),"",IF(AND($E$3="Nursery"),'Marks Entry Nursery'!AW149,IF(AND($E$3="LKG"),'Marks Entry LKG'!AW149,IF(AND($E$3="UKG"),'Marks Entry UKG'!AW149,""))))</f>
        <v/>
      </c>
      <c r="DG150" s="356" t="str">
        <f t="shared" si="185"/>
        <v/>
      </c>
      <c r="DH150" s="93" t="str">
        <f t="shared" si="186"/>
        <v/>
      </c>
      <c r="DI150" s="63" t="str">
        <f t="shared" si="187"/>
        <v/>
      </c>
      <c r="DJ150" s="358" t="str">
        <f t="shared" si="188"/>
        <v/>
      </c>
      <c r="DK150" s="67" t="str">
        <f t="shared" si="189"/>
        <v/>
      </c>
      <c r="DL150" s="68" t="str">
        <f t="shared" si="190"/>
        <v/>
      </c>
      <c r="DM150" s="386" t="str">
        <f>IFERROR(IF(B150="NSO","NSO",IF(OR(D150="",G150="",F150="",B150="",DI150=0),"",IF('Master sheet'!$D$14="Hindi","कक्षोंन्नति","Promoted"))),"")</f>
        <v/>
      </c>
      <c r="DN150" s="42" t="str">
        <f>IF(OR(B150=0,B150=""),"",IF(AND($E$3="Nursery"),'Marks Entry Nursery'!AX149,IF(AND($E$3="LKG"),'Marks Entry LKG'!AX149,IF(AND($E$3="UKG"),'Marks Entry UKG'!AX149,""))))</f>
        <v/>
      </c>
      <c r="DO150" s="42" t="str">
        <f>IF(OR(B150=0,B150=""),"",IF(AND($E$3="Nursery"),'Marks Entry Nursery'!AY149,IF(AND($E$3="LKG"),'Marks Entry LKG'!AY149,IF(AND($E$3="UKG"),'Marks Entry UKG'!AY149,""))))</f>
        <v/>
      </c>
      <c r="DP150" s="213" t="str">
        <f t="shared" si="191"/>
        <v/>
      </c>
      <c r="DQ150" s="43"/>
      <c r="DX150" s="44">
        <f>IF(AND($E$3="Nursery"),'Marks Entry Nursery'!I149,IF(AND($E$3="LKG"),'Marks Entry LKG'!I149,IF(AND($E$3="UKG"),'Marks Entry UKG'!I149,"")))</f>
        <v>0</v>
      </c>
    </row>
    <row r="151" spans="1:128" ht="18.95" customHeight="1">
      <c r="A151" s="56">
        <v>144</v>
      </c>
      <c r="B151" s="260" t="str">
        <f>IF(OR(DX151=0,DX151=""),"",IF(AND($E$3="Nursery"),'Marks Entry Nursery'!I150,IF(AND($E$3="LKG"),'Marks Entry LKG'!I150,IF(AND($E$3="UKG"),'Marks Entry UKG'!I150,""))))</f>
        <v/>
      </c>
      <c r="C151" s="57" t="str">
        <f>IF(OR($B151=0,$B151=""),"",IF(AND($E$3="Nursery"),'Marks Entry Nursery'!B150,IF(AND($E$3="LKG"),'Marks Entry LKG'!B150,IF(AND($E$3="UKG"),'Marks Entry UKG'!B150,""))))</f>
        <v/>
      </c>
      <c r="D151" s="57" t="str">
        <f>IF(OR($B151=0,$B151=""),"",IF(AND($E$3="Nursery"),'Marks Entry Nursery'!C150,IF(AND($E$3="LKG"),'Marks Entry LKG'!C150,IF(AND($E$3="UKG"),'Marks Entry UKG'!C150,""))))</f>
        <v/>
      </c>
      <c r="E151" s="401" t="str">
        <f>IF(OR(B151=0,B151=""),"",IF(AND($E$3="Nursery"),'Marks Entry Nursery'!E150,IF(AND($E$3="LKG"),'Marks Entry LKG'!E150,IF(AND($E$3="UKG"),'Marks Entry UKG'!E150,""))))</f>
        <v/>
      </c>
      <c r="F151" s="259" t="str">
        <f>IF(OR(B151=0,B151=""),"",IF(AND($E$3="Nursery"),'Marks Entry Nursery'!D150,IF(AND($E$3="LKG"),'Marks Entry LKG'!D150,IF(AND($E$3="UKG"),'Marks Entry UKG'!D150,""))))</f>
        <v/>
      </c>
      <c r="G151" s="406" t="str">
        <f>IF(OR($B151=0,$B151=""),"",IF(AND($E$3="Nursery"),'Marks Entry Nursery'!F150,IF(AND($E$3="LKG"),'Marks Entry LKG'!F150,IF(AND($E$3="UKG"),'Marks Entry UKG'!F150,""))))</f>
        <v/>
      </c>
      <c r="H151" s="406" t="str">
        <f>IF(OR($B151=0,$B151=""),"",IF(AND($E$3="Nursery"),'Marks Entry Nursery'!G150,IF(AND($E$3="LKG"),'Marks Entry LKG'!G150,IF(AND($E$3="UKG"),'Marks Entry UKG'!G150,""))))</f>
        <v/>
      </c>
      <c r="I151" s="406" t="str">
        <f>IF(OR($B151=0,$B151=""),"",IF(AND($E$3="Nursery"),'Marks Entry Nursery'!H150,IF(AND($E$3="LKG"),'Marks Entry LKG'!H150,IF(AND($E$3="UKG"),'Marks Entry UKG'!H150,""))))</f>
        <v/>
      </c>
      <c r="J151" s="228" t="str">
        <f>IF(OR($B151=0,$B151=""),"",IF(AND($E$3="Nursery"),'Marks Entry Nursery'!J150,IF(AND($E$3="LKG"),'Marks Entry LKG'!J150,IF(AND($E$3="UKG"),'Marks Entry UKG'!J150,""))))</f>
        <v/>
      </c>
      <c r="K151" s="228" t="str">
        <f>IF(OR($B151=0,$B151=""),"",IF(AND($E$3="Nursery"),'Marks Entry Nursery'!K150,IF(AND($E$3="LKG"),'Marks Entry LKG'!K150,IF(AND($E$3="UKG"),'Marks Entry UKG'!K150,""))))</f>
        <v/>
      </c>
      <c r="L151" s="105"/>
      <c r="M151" s="105"/>
      <c r="N151" s="105"/>
      <c r="O151" s="51"/>
      <c r="P151" s="105" t="str">
        <f>IF(OR($B151=0,$B151=""),"",IF(AND($E$3="Nursery"),'Marks Entry Nursery'!O150,IF(AND($E$3="LKG"),'Marks Entry LKG'!O150,IF(AND($E$3="UKG"),'Marks Entry UKG'!O150,""))))</f>
        <v/>
      </c>
      <c r="Q151" s="105" t="str">
        <f>IF(OR($B151=0,$B151=""),"",IF(AND($E$3="Nursery"),'Marks Entry Nursery'!P150,IF(AND($E$3="LKG"),'Marks Entry LKG'!P150,IF(AND($E$3="UKG"),'Marks Entry UKG'!P150,""))))</f>
        <v/>
      </c>
      <c r="R151" s="54" t="str">
        <f t="shared" si="128"/>
        <v/>
      </c>
      <c r="S151" s="51">
        <f t="shared" si="129"/>
        <v>0</v>
      </c>
      <c r="T151" s="105" t="str">
        <f>IF(OR($B151=0,$B151=""),"",IF(AND($E$3="Nursery"),'Marks Entry Nursery'!Q150,IF(AND($E$3="LKG"),'Marks Entry LKG'!Q150,IF(AND($E$3="UKG"),'Marks Entry UKG'!Q150,""))))</f>
        <v/>
      </c>
      <c r="U151" s="105" t="str">
        <f>IF(OR($B151=0,$B151=""),"",IF(AND($E$3="Nursery"),'Marks Entry Nursery'!R150,IF(AND($E$3="LKG"),'Marks Entry LKG'!R150,IF(AND($E$3="UKG"),'Marks Entry UKG'!R150,""))))</f>
        <v/>
      </c>
      <c r="V151" s="55" t="str">
        <f t="shared" si="130"/>
        <v/>
      </c>
      <c r="W151" s="51" t="str">
        <f t="shared" si="131"/>
        <v/>
      </c>
      <c r="X151" s="89">
        <f t="shared" si="132"/>
        <v>0</v>
      </c>
      <c r="Y151" s="89" t="str">
        <f t="shared" si="133"/>
        <v/>
      </c>
      <c r="Z151" s="89" t="str">
        <f t="shared" si="134"/>
        <v/>
      </c>
      <c r="AA151" s="89" t="str">
        <f t="shared" si="135"/>
        <v/>
      </c>
      <c r="AB151" s="89" t="str">
        <f t="shared" si="136"/>
        <v/>
      </c>
      <c r="AC151" s="93" t="str">
        <f t="shared" si="137"/>
        <v/>
      </c>
      <c r="AD151" s="105"/>
      <c r="AE151" s="105"/>
      <c r="AF151" s="105"/>
      <c r="AG151" s="51"/>
      <c r="AH151" s="105" t="str">
        <f>IF(OR($B151=0,$B151=""),"",IF(AND($E$3="Nursery"),'Marks Entry Nursery'!V150,IF(AND($E$3="LKG"),'Marks Entry LKG'!V150,IF(AND($E$3="UKG"),'Marks Entry UKG'!V150,""))))</f>
        <v/>
      </c>
      <c r="AI151" s="105" t="str">
        <f>IF(OR($B151=0,$B151=""),"",IF(AND($E$3="Nursery"),'Marks Entry Nursery'!W150,IF(AND($E$3="LKG"),'Marks Entry LKG'!W150,IF(AND($E$3="UKG"),'Marks Entry UKG'!W150,""))))</f>
        <v/>
      </c>
      <c r="AJ151" s="54" t="str">
        <f t="shared" si="138"/>
        <v/>
      </c>
      <c r="AK151" s="51">
        <f t="shared" si="139"/>
        <v>0</v>
      </c>
      <c r="AL151" s="105" t="str">
        <f>IF(OR($B151=0,$B151=""),"",IF(AND($E$3="Nursery"),'Marks Entry Nursery'!X150,IF(AND($E$3="LKG"),'Marks Entry LKG'!X150,IF(AND($E$3="UKG"),'Marks Entry UKG'!X150,""))))</f>
        <v/>
      </c>
      <c r="AM151" s="105" t="str">
        <f>IF(OR($B151=0,$B151=""),"",IF(AND($E$3="Nursery"),'Marks Entry Nursery'!Y150,IF(AND($E$3="LKG"),'Marks Entry LKG'!Y150,IF(AND($E$3="UKG"),'Marks Entry UKG'!Y150,""))))</f>
        <v/>
      </c>
      <c r="AN151" s="55" t="str">
        <f t="shared" si="140"/>
        <v/>
      </c>
      <c r="AO151" s="51" t="str">
        <f t="shared" si="141"/>
        <v/>
      </c>
      <c r="AP151" s="89">
        <f t="shared" si="142"/>
        <v>0</v>
      </c>
      <c r="AQ151" s="89" t="str">
        <f t="shared" si="143"/>
        <v/>
      </c>
      <c r="AR151" s="89" t="str">
        <f t="shared" si="144"/>
        <v/>
      </c>
      <c r="AS151" s="89" t="str">
        <f t="shared" si="145"/>
        <v/>
      </c>
      <c r="AT151" s="89" t="str">
        <f t="shared" si="146"/>
        <v/>
      </c>
      <c r="AU151" s="93" t="str">
        <f t="shared" si="147"/>
        <v/>
      </c>
      <c r="AV151" s="105"/>
      <c r="AW151" s="105"/>
      <c r="AX151" s="105"/>
      <c r="AY151" s="51"/>
      <c r="AZ151" s="105" t="str">
        <f>IF(OR($B151=0,$B151=""),"",IF(AND($E$3="Nursery"),'Marks Entry Nursery'!AC150,IF(AND($E$3="LKG"),'Marks Entry LKG'!AC150,IF(AND($E$3="UKG"),'Marks Entry UKG'!AC150,""))))</f>
        <v/>
      </c>
      <c r="BA151" s="105" t="str">
        <f>IF(OR($B151=0,$B151=""),"",IF(AND($E$3="Nursery"),'Marks Entry Nursery'!AD150,IF(AND($E$3="LKG"),'Marks Entry LKG'!AD150,IF(AND($E$3="UKG"),'Marks Entry UKG'!AD150,""))))</f>
        <v/>
      </c>
      <c r="BB151" s="54" t="str">
        <f t="shared" si="148"/>
        <v/>
      </c>
      <c r="BC151" s="51">
        <f t="shared" si="149"/>
        <v>0</v>
      </c>
      <c r="BD151" s="105" t="str">
        <f>IF(OR($B151=0,$B151=""),"",IF(AND($E$3="Nursery"),'Marks Entry Nursery'!AE150,IF(AND($E$3="LKG"),'Marks Entry LKG'!AE150,IF(AND($E$3="UKG"),'Marks Entry UKG'!AE150,""))))</f>
        <v/>
      </c>
      <c r="BE151" s="105" t="str">
        <f>IF(OR($B151=0,$B151=""),"",IF(AND($E$3="Nursery"),'Marks Entry Nursery'!AF150,IF(AND($E$3="LKG"),'Marks Entry LKG'!AF150,IF(AND($E$3="UKG"),'Marks Entry UKG'!AF150,""))))</f>
        <v/>
      </c>
      <c r="BF151" s="55" t="str">
        <f t="shared" si="150"/>
        <v/>
      </c>
      <c r="BG151" s="51" t="str">
        <f t="shared" si="151"/>
        <v/>
      </c>
      <c r="BH151" s="89">
        <f t="shared" si="152"/>
        <v>0</v>
      </c>
      <c r="BI151" s="89" t="str">
        <f t="shared" si="153"/>
        <v/>
      </c>
      <c r="BJ151" s="89" t="str">
        <f t="shared" si="154"/>
        <v/>
      </c>
      <c r="BK151" s="89" t="str">
        <f t="shared" si="155"/>
        <v/>
      </c>
      <c r="BL151" s="89" t="str">
        <f t="shared" si="156"/>
        <v/>
      </c>
      <c r="BM151" s="93" t="str">
        <f t="shared" si="157"/>
        <v/>
      </c>
      <c r="BN151" s="105"/>
      <c r="BO151" s="105"/>
      <c r="BP151" s="105"/>
      <c r="BQ151" s="51"/>
      <c r="BR151" s="105" t="str">
        <f>IF(OR($B151=0,$B151=""),"",IF(AND($E$3="Nursery"),'Marks Entry Nursery'!AJ150,IF(AND($E$3="LKG"),'Marks Entry LKG'!AJ150,IF(AND($E$3="UKG"),'Marks Entry UKG'!AJ150,""))))</f>
        <v/>
      </c>
      <c r="BS151" s="105" t="str">
        <f>IF(OR($B151=0,$B151=""),"",IF(AND($E$3="Nursery"),'Marks Entry Nursery'!AK150,IF(AND($E$3="LKG"),'Marks Entry LKG'!AK150,IF(AND($E$3="UKG"),'Marks Entry UKG'!AK150,""))))</f>
        <v/>
      </c>
      <c r="BT151" s="54" t="str">
        <f t="shared" si="158"/>
        <v/>
      </c>
      <c r="BU151" s="51">
        <f t="shared" si="159"/>
        <v>0</v>
      </c>
      <c r="BV151" s="105" t="str">
        <f>IF(OR($B151=0,$B151=""),"",IF(AND($E$3="Nursery"),'Marks Entry Nursery'!AL150,IF(AND($E$3="LKG"),'Marks Entry LKG'!AL150,IF(AND($E$3="UKG"),'Marks Entry UKG'!AL150,""))))</f>
        <v/>
      </c>
      <c r="BW151" s="105" t="str">
        <f>IF(OR($B151=0,$B151=""),"",IF(AND($E$3="Nursery"),'Marks Entry Nursery'!AM150,IF(AND($E$3="LKG"),'Marks Entry LKG'!AM150,IF(AND($E$3="UKG"),'Marks Entry UKG'!AM150,""))))</f>
        <v/>
      </c>
      <c r="BX151" s="55" t="str">
        <f t="shared" si="160"/>
        <v/>
      </c>
      <c r="BY151" s="51" t="str">
        <f t="shared" si="161"/>
        <v/>
      </c>
      <c r="BZ151" s="89">
        <f t="shared" si="162"/>
        <v>0</v>
      </c>
      <c r="CA151" s="89" t="str">
        <f t="shared" si="163"/>
        <v/>
      </c>
      <c r="CB151" s="89" t="str">
        <f t="shared" si="164"/>
        <v/>
      </c>
      <c r="CC151" s="89" t="str">
        <f t="shared" si="165"/>
        <v/>
      </c>
      <c r="CD151" s="89" t="str">
        <f t="shared" si="166"/>
        <v/>
      </c>
      <c r="CE151" s="93" t="str">
        <f t="shared" si="167"/>
        <v/>
      </c>
      <c r="CF151" s="105" t="str">
        <f>IF(OR($B151=0,$B151=""),"",IF(AND($E$3="Nursery"),'Marks Entry Nursery'!AN150,IF(AND($E$3="LKG"),'Marks Entry LKG'!AN150,IF(AND($E$3="UKG"),'Marks Entry UKG'!AN150,""))))</f>
        <v/>
      </c>
      <c r="CG151" s="105" t="str">
        <f>IF(OR($B151=0,$B151=""),"",IF(AND($E$3="Nursery"),'Marks Entry Nursery'!AO150,IF(AND($E$3="LKG"),'Marks Entry LKG'!AO150,IF(AND($E$3="UKG"),'Marks Entry UKG'!AO150,""))))</f>
        <v/>
      </c>
      <c r="CH151" s="106" t="str">
        <f t="shared" si="168"/>
        <v/>
      </c>
      <c r="CI151" s="107">
        <f t="shared" si="169"/>
        <v>0</v>
      </c>
      <c r="CJ151" s="107" t="str">
        <f t="shared" si="170"/>
        <v/>
      </c>
      <c r="CK151" s="107" t="str">
        <f t="shared" si="171"/>
        <v/>
      </c>
      <c r="CL151" s="92" t="str">
        <f t="shared" si="172"/>
        <v/>
      </c>
      <c r="CM151" s="105" t="str">
        <f>IF(OR($B151=0,$B151=""),"",IF(AND($E$3="Nursery"),'Marks Entry Nursery'!AP150,IF(AND($E$3="LKG"),'Marks Entry LKG'!AP150,IF(AND($E$3="UKG"),'Marks Entry UKG'!AP150,""))))</f>
        <v/>
      </c>
      <c r="CN151" s="105" t="str">
        <f>IF(OR($B151=0,$B151=""),"",IF(AND($E$3="Nursery"),'Marks Entry Nursery'!AQ150,IF(AND($E$3="LKG"),'Marks Entry LKG'!AQ150,IF(AND($E$3="UKG"),'Marks Entry UKG'!AQ150,""))))</f>
        <v/>
      </c>
      <c r="CO151" s="106" t="str">
        <f t="shared" si="173"/>
        <v/>
      </c>
      <c r="CP151" s="107">
        <f t="shared" si="174"/>
        <v>0</v>
      </c>
      <c r="CQ151" s="107" t="str">
        <f t="shared" si="175"/>
        <v/>
      </c>
      <c r="CR151" s="107" t="str">
        <f t="shared" si="176"/>
        <v/>
      </c>
      <c r="CS151" s="92" t="str">
        <f t="shared" si="177"/>
        <v/>
      </c>
      <c r="CT151" s="105" t="str">
        <f>IF(OR($B151=0,$B151=""),"",IF(AND($E$3="Nursery"),'Marks Entry Nursery'!AR150,IF(AND($E$3="LKG"),'Marks Entry LKG'!AR150,IF(AND($E$3="UKG"),'Marks Entry UKG'!AR150,""))))</f>
        <v/>
      </c>
      <c r="CU151" s="105" t="str">
        <f>IF(OR($B151=0,$B151=""),"",IF(AND($E$3="Nursery"),'Marks Entry Nursery'!AS150,IF(AND($E$3="LKG"),'Marks Entry LKG'!AS150,IF(AND($E$3="UKG"),'Marks Entry UKG'!AS150,""))))</f>
        <v/>
      </c>
      <c r="CV151" s="106" t="str">
        <f t="shared" si="178"/>
        <v/>
      </c>
      <c r="CW151" s="107">
        <f t="shared" si="179"/>
        <v>0</v>
      </c>
      <c r="CX151" s="107" t="str">
        <f t="shared" si="180"/>
        <v/>
      </c>
      <c r="CY151" s="107" t="str">
        <f t="shared" si="181"/>
        <v/>
      </c>
      <c r="CZ151" s="92" t="str">
        <f t="shared" si="182"/>
        <v/>
      </c>
      <c r="DA151" s="105" t="str">
        <f>IF(OR($B151=0,$B151=""),"",IF(AND($E$3="Nursery"),'Marks Entry Nursery'!AT150,IF(AND($E$3="LKG"),'Marks Entry LKG'!AT150,IF(AND($E$3="UKG"),'Marks Entry UKG'!AT150,""))))</f>
        <v/>
      </c>
      <c r="DB151" s="105" t="str">
        <f>IF(OR($B151=0,$B151=""),"",IF(AND($E$3="Nursery"),'Marks Entry Nursery'!AU150,IF(AND($E$3="LKG"),'Marks Entry LKG'!AU150,IF(AND($E$3="UKG"),'Marks Entry UKG'!AU150,""))))</f>
        <v/>
      </c>
      <c r="DC151" s="356" t="str">
        <f t="shared" si="183"/>
        <v/>
      </c>
      <c r="DD151" s="93" t="str">
        <f t="shared" si="184"/>
        <v/>
      </c>
      <c r="DE151" s="105" t="str">
        <f>IF(OR($B151=0,$B151=""),"",IF(AND($E$3="Nursery"),'Marks Entry Nursery'!AV150,IF(AND($E$3="LKG"),'Marks Entry LKG'!AV150,IF(AND($E$3="UKG"),'Marks Entry UKG'!AV150,""))))</f>
        <v/>
      </c>
      <c r="DF151" s="105" t="str">
        <f>IF(OR($B151=0,$B151=""),"",IF(AND($E$3="Nursery"),'Marks Entry Nursery'!AW150,IF(AND($E$3="LKG"),'Marks Entry LKG'!AW150,IF(AND($E$3="UKG"),'Marks Entry UKG'!AW150,""))))</f>
        <v/>
      </c>
      <c r="DG151" s="356" t="str">
        <f t="shared" si="185"/>
        <v/>
      </c>
      <c r="DH151" s="93" t="str">
        <f t="shared" si="186"/>
        <v/>
      </c>
      <c r="DI151" s="63" t="str">
        <f t="shared" si="187"/>
        <v/>
      </c>
      <c r="DJ151" s="358" t="str">
        <f t="shared" si="188"/>
        <v/>
      </c>
      <c r="DK151" s="67" t="str">
        <f t="shared" si="189"/>
        <v/>
      </c>
      <c r="DL151" s="68" t="str">
        <f t="shared" si="190"/>
        <v/>
      </c>
      <c r="DM151" s="386" t="str">
        <f>IFERROR(IF(B151="NSO","NSO",IF(OR(D151="",G151="",F151="",B151="",DI151=0),"",IF('Master sheet'!$D$14="Hindi","कक्षोंन्नति","Promoted"))),"")</f>
        <v/>
      </c>
      <c r="DN151" s="42" t="str">
        <f>IF(OR(B151=0,B151=""),"",IF(AND($E$3="Nursery"),'Marks Entry Nursery'!AX150,IF(AND($E$3="LKG"),'Marks Entry LKG'!AX150,IF(AND($E$3="UKG"),'Marks Entry UKG'!AX150,""))))</f>
        <v/>
      </c>
      <c r="DO151" s="42" t="str">
        <f>IF(OR(B151=0,B151=""),"",IF(AND($E$3="Nursery"),'Marks Entry Nursery'!AY150,IF(AND($E$3="LKG"),'Marks Entry LKG'!AY150,IF(AND($E$3="UKG"),'Marks Entry UKG'!AY150,""))))</f>
        <v/>
      </c>
      <c r="DP151" s="213" t="str">
        <f t="shared" si="191"/>
        <v/>
      </c>
      <c r="DQ151" s="43"/>
      <c r="DX151" s="44">
        <f>IF(AND($E$3="Nursery"),'Marks Entry Nursery'!I150,IF(AND($E$3="LKG"),'Marks Entry LKG'!I150,IF(AND($E$3="UKG"),'Marks Entry UKG'!I150,"")))</f>
        <v>0</v>
      </c>
    </row>
    <row r="152" spans="1:128" ht="18.95" customHeight="1">
      <c r="A152" s="56">
        <v>145</v>
      </c>
      <c r="B152" s="260" t="str">
        <f>IF(OR(DX152=0,DX152=""),"",IF(AND($E$3="Nursery"),'Marks Entry Nursery'!I151,IF(AND($E$3="LKG"),'Marks Entry LKG'!I151,IF(AND($E$3="UKG"),'Marks Entry UKG'!I151,""))))</f>
        <v/>
      </c>
      <c r="C152" s="57" t="str">
        <f>IF(OR($B152=0,$B152=""),"",IF(AND($E$3="Nursery"),'Marks Entry Nursery'!B151,IF(AND($E$3="LKG"),'Marks Entry LKG'!B151,IF(AND($E$3="UKG"),'Marks Entry UKG'!B151,""))))</f>
        <v/>
      </c>
      <c r="D152" s="57" t="str">
        <f>IF(OR($B152=0,$B152=""),"",IF(AND($E$3="Nursery"),'Marks Entry Nursery'!C151,IF(AND($E$3="LKG"),'Marks Entry LKG'!C151,IF(AND($E$3="UKG"),'Marks Entry UKG'!C151,""))))</f>
        <v/>
      </c>
      <c r="E152" s="401" t="str">
        <f>IF(OR(B152=0,B152=""),"",IF(AND($E$3="Nursery"),'Marks Entry Nursery'!E151,IF(AND($E$3="LKG"),'Marks Entry LKG'!E151,IF(AND($E$3="UKG"),'Marks Entry UKG'!E151,""))))</f>
        <v/>
      </c>
      <c r="F152" s="259" t="str">
        <f>IF(OR(B152=0,B152=""),"",IF(AND($E$3="Nursery"),'Marks Entry Nursery'!D151,IF(AND($E$3="LKG"),'Marks Entry LKG'!D151,IF(AND($E$3="UKG"),'Marks Entry UKG'!D151,""))))</f>
        <v/>
      </c>
      <c r="G152" s="406" t="str">
        <f>IF(OR($B152=0,$B152=""),"",IF(AND($E$3="Nursery"),'Marks Entry Nursery'!F151,IF(AND($E$3="LKG"),'Marks Entry LKG'!F151,IF(AND($E$3="UKG"),'Marks Entry UKG'!F151,""))))</f>
        <v/>
      </c>
      <c r="H152" s="406" t="str">
        <f>IF(OR($B152=0,$B152=""),"",IF(AND($E$3="Nursery"),'Marks Entry Nursery'!G151,IF(AND($E$3="LKG"),'Marks Entry LKG'!G151,IF(AND($E$3="UKG"),'Marks Entry UKG'!G151,""))))</f>
        <v/>
      </c>
      <c r="I152" s="406" t="str">
        <f>IF(OR($B152=0,$B152=""),"",IF(AND($E$3="Nursery"),'Marks Entry Nursery'!H151,IF(AND($E$3="LKG"),'Marks Entry LKG'!H151,IF(AND($E$3="UKG"),'Marks Entry UKG'!H151,""))))</f>
        <v/>
      </c>
      <c r="J152" s="228" t="str">
        <f>IF(OR($B152=0,$B152=""),"",IF(AND($E$3="Nursery"),'Marks Entry Nursery'!J151,IF(AND($E$3="LKG"),'Marks Entry LKG'!J151,IF(AND($E$3="UKG"),'Marks Entry UKG'!J151,""))))</f>
        <v/>
      </c>
      <c r="K152" s="228" t="str">
        <f>IF(OR($B152=0,$B152=""),"",IF(AND($E$3="Nursery"),'Marks Entry Nursery'!K151,IF(AND($E$3="LKG"),'Marks Entry LKG'!K151,IF(AND($E$3="UKG"),'Marks Entry UKG'!K151,""))))</f>
        <v/>
      </c>
      <c r="L152" s="105"/>
      <c r="M152" s="105"/>
      <c r="N152" s="105"/>
      <c r="O152" s="51"/>
      <c r="P152" s="105" t="str">
        <f>IF(OR($B152=0,$B152=""),"",IF(AND($E$3="Nursery"),'Marks Entry Nursery'!O151,IF(AND($E$3="LKG"),'Marks Entry LKG'!O151,IF(AND($E$3="UKG"),'Marks Entry UKG'!O151,""))))</f>
        <v/>
      </c>
      <c r="Q152" s="105" t="str">
        <f>IF(OR($B152=0,$B152=""),"",IF(AND($E$3="Nursery"),'Marks Entry Nursery'!P151,IF(AND($E$3="LKG"),'Marks Entry LKG'!P151,IF(AND($E$3="UKG"),'Marks Entry UKG'!P151,""))))</f>
        <v/>
      </c>
      <c r="R152" s="54" t="str">
        <f t="shared" si="128"/>
        <v/>
      </c>
      <c r="S152" s="51">
        <f t="shared" si="129"/>
        <v>0</v>
      </c>
      <c r="T152" s="105" t="str">
        <f>IF(OR($B152=0,$B152=""),"",IF(AND($E$3="Nursery"),'Marks Entry Nursery'!Q151,IF(AND($E$3="LKG"),'Marks Entry LKG'!Q151,IF(AND($E$3="UKG"),'Marks Entry UKG'!Q151,""))))</f>
        <v/>
      </c>
      <c r="U152" s="105" t="str">
        <f>IF(OR($B152=0,$B152=""),"",IF(AND($E$3="Nursery"),'Marks Entry Nursery'!R151,IF(AND($E$3="LKG"),'Marks Entry LKG'!R151,IF(AND($E$3="UKG"),'Marks Entry UKG'!R151,""))))</f>
        <v/>
      </c>
      <c r="V152" s="55" t="str">
        <f t="shared" si="130"/>
        <v/>
      </c>
      <c r="W152" s="51" t="str">
        <f t="shared" si="131"/>
        <v/>
      </c>
      <c r="X152" s="89">
        <f t="shared" si="132"/>
        <v>0</v>
      </c>
      <c r="Y152" s="89" t="str">
        <f t="shared" si="133"/>
        <v/>
      </c>
      <c r="Z152" s="89" t="str">
        <f t="shared" si="134"/>
        <v/>
      </c>
      <c r="AA152" s="89" t="str">
        <f t="shared" si="135"/>
        <v/>
      </c>
      <c r="AB152" s="89" t="str">
        <f t="shared" si="136"/>
        <v/>
      </c>
      <c r="AC152" s="93" t="str">
        <f t="shared" si="137"/>
        <v/>
      </c>
      <c r="AD152" s="105"/>
      <c r="AE152" s="105"/>
      <c r="AF152" s="105"/>
      <c r="AG152" s="51"/>
      <c r="AH152" s="105" t="str">
        <f>IF(OR($B152=0,$B152=""),"",IF(AND($E$3="Nursery"),'Marks Entry Nursery'!V151,IF(AND($E$3="LKG"),'Marks Entry LKG'!V151,IF(AND($E$3="UKG"),'Marks Entry UKG'!V151,""))))</f>
        <v/>
      </c>
      <c r="AI152" s="105" t="str">
        <f>IF(OR($B152=0,$B152=""),"",IF(AND($E$3="Nursery"),'Marks Entry Nursery'!W151,IF(AND($E$3="LKG"),'Marks Entry LKG'!W151,IF(AND($E$3="UKG"),'Marks Entry UKG'!W151,""))))</f>
        <v/>
      </c>
      <c r="AJ152" s="54" t="str">
        <f t="shared" si="138"/>
        <v/>
      </c>
      <c r="AK152" s="51">
        <f t="shared" si="139"/>
        <v>0</v>
      </c>
      <c r="AL152" s="105" t="str">
        <f>IF(OR($B152=0,$B152=""),"",IF(AND($E$3="Nursery"),'Marks Entry Nursery'!X151,IF(AND($E$3="LKG"),'Marks Entry LKG'!X151,IF(AND($E$3="UKG"),'Marks Entry UKG'!X151,""))))</f>
        <v/>
      </c>
      <c r="AM152" s="105" t="str">
        <f>IF(OR($B152=0,$B152=""),"",IF(AND($E$3="Nursery"),'Marks Entry Nursery'!Y151,IF(AND($E$3="LKG"),'Marks Entry LKG'!Y151,IF(AND($E$3="UKG"),'Marks Entry UKG'!Y151,""))))</f>
        <v/>
      </c>
      <c r="AN152" s="55" t="str">
        <f t="shared" si="140"/>
        <v/>
      </c>
      <c r="AO152" s="51" t="str">
        <f t="shared" si="141"/>
        <v/>
      </c>
      <c r="AP152" s="89">
        <f t="shared" si="142"/>
        <v>0</v>
      </c>
      <c r="AQ152" s="89" t="str">
        <f t="shared" si="143"/>
        <v/>
      </c>
      <c r="AR152" s="89" t="str">
        <f t="shared" si="144"/>
        <v/>
      </c>
      <c r="AS152" s="89" t="str">
        <f t="shared" si="145"/>
        <v/>
      </c>
      <c r="AT152" s="89" t="str">
        <f t="shared" si="146"/>
        <v/>
      </c>
      <c r="AU152" s="93" t="str">
        <f t="shared" si="147"/>
        <v/>
      </c>
      <c r="AV152" s="105"/>
      <c r="AW152" s="105"/>
      <c r="AX152" s="105"/>
      <c r="AY152" s="51"/>
      <c r="AZ152" s="105" t="str">
        <f>IF(OR($B152=0,$B152=""),"",IF(AND($E$3="Nursery"),'Marks Entry Nursery'!AC151,IF(AND($E$3="LKG"),'Marks Entry LKG'!AC151,IF(AND($E$3="UKG"),'Marks Entry UKG'!AC151,""))))</f>
        <v/>
      </c>
      <c r="BA152" s="105" t="str">
        <f>IF(OR($B152=0,$B152=""),"",IF(AND($E$3="Nursery"),'Marks Entry Nursery'!AD151,IF(AND($E$3="LKG"),'Marks Entry LKG'!AD151,IF(AND($E$3="UKG"),'Marks Entry UKG'!AD151,""))))</f>
        <v/>
      </c>
      <c r="BB152" s="54" t="str">
        <f t="shared" si="148"/>
        <v/>
      </c>
      <c r="BC152" s="51">
        <f t="shared" si="149"/>
        <v>0</v>
      </c>
      <c r="BD152" s="105" t="str">
        <f>IF(OR($B152=0,$B152=""),"",IF(AND($E$3="Nursery"),'Marks Entry Nursery'!AE151,IF(AND($E$3="LKG"),'Marks Entry LKG'!AE151,IF(AND($E$3="UKG"),'Marks Entry UKG'!AE151,""))))</f>
        <v/>
      </c>
      <c r="BE152" s="105" t="str">
        <f>IF(OR($B152=0,$B152=""),"",IF(AND($E$3="Nursery"),'Marks Entry Nursery'!AF151,IF(AND($E$3="LKG"),'Marks Entry LKG'!AF151,IF(AND($E$3="UKG"),'Marks Entry UKG'!AF151,""))))</f>
        <v/>
      </c>
      <c r="BF152" s="55" t="str">
        <f t="shared" si="150"/>
        <v/>
      </c>
      <c r="BG152" s="51" t="str">
        <f t="shared" si="151"/>
        <v/>
      </c>
      <c r="BH152" s="89">
        <f t="shared" si="152"/>
        <v>0</v>
      </c>
      <c r="BI152" s="89" t="str">
        <f t="shared" si="153"/>
        <v/>
      </c>
      <c r="BJ152" s="89" t="str">
        <f t="shared" si="154"/>
        <v/>
      </c>
      <c r="BK152" s="89" t="str">
        <f t="shared" si="155"/>
        <v/>
      </c>
      <c r="BL152" s="89" t="str">
        <f t="shared" si="156"/>
        <v/>
      </c>
      <c r="BM152" s="93" t="str">
        <f t="shared" si="157"/>
        <v/>
      </c>
      <c r="BN152" s="105"/>
      <c r="BO152" s="105"/>
      <c r="BP152" s="105"/>
      <c r="BQ152" s="51"/>
      <c r="BR152" s="105" t="str">
        <f>IF(OR($B152=0,$B152=""),"",IF(AND($E$3="Nursery"),'Marks Entry Nursery'!AJ151,IF(AND($E$3="LKG"),'Marks Entry LKG'!AJ151,IF(AND($E$3="UKG"),'Marks Entry UKG'!AJ151,""))))</f>
        <v/>
      </c>
      <c r="BS152" s="105" t="str">
        <f>IF(OR($B152=0,$B152=""),"",IF(AND($E$3="Nursery"),'Marks Entry Nursery'!AK151,IF(AND($E$3="LKG"),'Marks Entry LKG'!AK151,IF(AND($E$3="UKG"),'Marks Entry UKG'!AK151,""))))</f>
        <v/>
      </c>
      <c r="BT152" s="54" t="str">
        <f t="shared" si="158"/>
        <v/>
      </c>
      <c r="BU152" s="51">
        <f t="shared" si="159"/>
        <v>0</v>
      </c>
      <c r="BV152" s="105" t="str">
        <f>IF(OR($B152=0,$B152=""),"",IF(AND($E$3="Nursery"),'Marks Entry Nursery'!AL151,IF(AND($E$3="LKG"),'Marks Entry LKG'!AL151,IF(AND($E$3="UKG"),'Marks Entry UKG'!AL151,""))))</f>
        <v/>
      </c>
      <c r="BW152" s="105" t="str">
        <f>IF(OR($B152=0,$B152=""),"",IF(AND($E$3="Nursery"),'Marks Entry Nursery'!AM151,IF(AND($E$3="LKG"),'Marks Entry LKG'!AM151,IF(AND($E$3="UKG"),'Marks Entry UKG'!AM151,""))))</f>
        <v/>
      </c>
      <c r="BX152" s="55" t="str">
        <f t="shared" si="160"/>
        <v/>
      </c>
      <c r="BY152" s="51" t="str">
        <f t="shared" si="161"/>
        <v/>
      </c>
      <c r="BZ152" s="89">
        <f t="shared" si="162"/>
        <v>0</v>
      </c>
      <c r="CA152" s="89" t="str">
        <f t="shared" si="163"/>
        <v/>
      </c>
      <c r="CB152" s="89" t="str">
        <f t="shared" si="164"/>
        <v/>
      </c>
      <c r="CC152" s="89" t="str">
        <f t="shared" si="165"/>
        <v/>
      </c>
      <c r="CD152" s="89" t="str">
        <f t="shared" si="166"/>
        <v/>
      </c>
      <c r="CE152" s="93" t="str">
        <f t="shared" si="167"/>
        <v/>
      </c>
      <c r="CF152" s="105" t="str">
        <f>IF(OR($B152=0,$B152=""),"",IF(AND($E$3="Nursery"),'Marks Entry Nursery'!AN151,IF(AND($E$3="LKG"),'Marks Entry LKG'!AN151,IF(AND($E$3="UKG"),'Marks Entry UKG'!AN151,""))))</f>
        <v/>
      </c>
      <c r="CG152" s="105" t="str">
        <f>IF(OR($B152=0,$B152=""),"",IF(AND($E$3="Nursery"),'Marks Entry Nursery'!AO151,IF(AND($E$3="LKG"),'Marks Entry LKG'!AO151,IF(AND($E$3="UKG"),'Marks Entry UKG'!AO151,""))))</f>
        <v/>
      </c>
      <c r="CH152" s="106" t="str">
        <f t="shared" si="168"/>
        <v/>
      </c>
      <c r="CI152" s="107">
        <f t="shared" si="169"/>
        <v>0</v>
      </c>
      <c r="CJ152" s="107" t="str">
        <f t="shared" si="170"/>
        <v/>
      </c>
      <c r="CK152" s="107" t="str">
        <f t="shared" si="171"/>
        <v/>
      </c>
      <c r="CL152" s="92" t="str">
        <f t="shared" si="172"/>
        <v/>
      </c>
      <c r="CM152" s="105" t="str">
        <f>IF(OR($B152=0,$B152=""),"",IF(AND($E$3="Nursery"),'Marks Entry Nursery'!AP151,IF(AND($E$3="LKG"),'Marks Entry LKG'!AP151,IF(AND($E$3="UKG"),'Marks Entry UKG'!AP151,""))))</f>
        <v/>
      </c>
      <c r="CN152" s="105" t="str">
        <f>IF(OR($B152=0,$B152=""),"",IF(AND($E$3="Nursery"),'Marks Entry Nursery'!AQ151,IF(AND($E$3="LKG"),'Marks Entry LKG'!AQ151,IF(AND($E$3="UKG"),'Marks Entry UKG'!AQ151,""))))</f>
        <v/>
      </c>
      <c r="CO152" s="106" t="str">
        <f t="shared" si="173"/>
        <v/>
      </c>
      <c r="CP152" s="107">
        <f t="shared" si="174"/>
        <v>0</v>
      </c>
      <c r="CQ152" s="107" t="str">
        <f t="shared" si="175"/>
        <v/>
      </c>
      <c r="CR152" s="107" t="str">
        <f t="shared" si="176"/>
        <v/>
      </c>
      <c r="CS152" s="92" t="str">
        <f t="shared" si="177"/>
        <v/>
      </c>
      <c r="CT152" s="105" t="str">
        <f>IF(OR($B152=0,$B152=""),"",IF(AND($E$3="Nursery"),'Marks Entry Nursery'!AR151,IF(AND($E$3="LKG"),'Marks Entry LKG'!AR151,IF(AND($E$3="UKG"),'Marks Entry UKG'!AR151,""))))</f>
        <v/>
      </c>
      <c r="CU152" s="105" t="str">
        <f>IF(OR($B152=0,$B152=""),"",IF(AND($E$3="Nursery"),'Marks Entry Nursery'!AS151,IF(AND($E$3="LKG"),'Marks Entry LKG'!AS151,IF(AND($E$3="UKG"),'Marks Entry UKG'!AS151,""))))</f>
        <v/>
      </c>
      <c r="CV152" s="106" t="str">
        <f t="shared" si="178"/>
        <v/>
      </c>
      <c r="CW152" s="107">
        <f t="shared" si="179"/>
        <v>0</v>
      </c>
      <c r="CX152" s="107" t="str">
        <f t="shared" si="180"/>
        <v/>
      </c>
      <c r="CY152" s="107" t="str">
        <f t="shared" si="181"/>
        <v/>
      </c>
      <c r="CZ152" s="92" t="str">
        <f t="shared" si="182"/>
        <v/>
      </c>
      <c r="DA152" s="105" t="str">
        <f>IF(OR($B152=0,$B152=""),"",IF(AND($E$3="Nursery"),'Marks Entry Nursery'!AT151,IF(AND($E$3="LKG"),'Marks Entry LKG'!AT151,IF(AND($E$3="UKG"),'Marks Entry UKG'!AT151,""))))</f>
        <v/>
      </c>
      <c r="DB152" s="105" t="str">
        <f>IF(OR($B152=0,$B152=""),"",IF(AND($E$3="Nursery"),'Marks Entry Nursery'!AU151,IF(AND($E$3="LKG"),'Marks Entry LKG'!AU151,IF(AND($E$3="UKG"),'Marks Entry UKG'!AU151,""))))</f>
        <v/>
      </c>
      <c r="DC152" s="356" t="str">
        <f t="shared" si="183"/>
        <v/>
      </c>
      <c r="DD152" s="93" t="str">
        <f t="shared" si="184"/>
        <v/>
      </c>
      <c r="DE152" s="105" t="str">
        <f>IF(OR($B152=0,$B152=""),"",IF(AND($E$3="Nursery"),'Marks Entry Nursery'!AV151,IF(AND($E$3="LKG"),'Marks Entry LKG'!AV151,IF(AND($E$3="UKG"),'Marks Entry UKG'!AV151,""))))</f>
        <v/>
      </c>
      <c r="DF152" s="105" t="str">
        <f>IF(OR($B152=0,$B152=""),"",IF(AND($E$3="Nursery"),'Marks Entry Nursery'!AW151,IF(AND($E$3="LKG"),'Marks Entry LKG'!AW151,IF(AND($E$3="UKG"),'Marks Entry UKG'!AW151,""))))</f>
        <v/>
      </c>
      <c r="DG152" s="356" t="str">
        <f t="shared" si="185"/>
        <v/>
      </c>
      <c r="DH152" s="93" t="str">
        <f t="shared" si="186"/>
        <v/>
      </c>
      <c r="DI152" s="63" t="str">
        <f t="shared" si="187"/>
        <v/>
      </c>
      <c r="DJ152" s="358" t="str">
        <f t="shared" si="188"/>
        <v/>
      </c>
      <c r="DK152" s="67" t="str">
        <f t="shared" si="189"/>
        <v/>
      </c>
      <c r="DL152" s="68" t="str">
        <f t="shared" si="190"/>
        <v/>
      </c>
      <c r="DM152" s="386" t="str">
        <f>IFERROR(IF(B152="NSO","NSO",IF(OR(D152="",G152="",F152="",B152="",DI152=0),"",IF('Master sheet'!$D$14="Hindi","कक्षोंन्नति","Promoted"))),"")</f>
        <v/>
      </c>
      <c r="DN152" s="42" t="str">
        <f>IF(OR(B152=0,B152=""),"",IF(AND($E$3="Nursery"),'Marks Entry Nursery'!AX151,IF(AND($E$3="LKG"),'Marks Entry LKG'!AX151,IF(AND($E$3="UKG"),'Marks Entry UKG'!AX151,""))))</f>
        <v/>
      </c>
      <c r="DO152" s="42" t="str">
        <f>IF(OR(B152=0,B152=""),"",IF(AND($E$3="Nursery"),'Marks Entry Nursery'!AY151,IF(AND($E$3="LKG"),'Marks Entry LKG'!AY151,IF(AND($E$3="UKG"),'Marks Entry UKG'!AY151,""))))</f>
        <v/>
      </c>
      <c r="DP152" s="213" t="str">
        <f t="shared" si="191"/>
        <v/>
      </c>
      <c r="DQ152" s="43"/>
      <c r="DX152" s="44">
        <f>IF(AND($E$3="Nursery"),'Marks Entry Nursery'!I151,IF(AND($E$3="LKG"),'Marks Entry LKG'!I151,IF(AND($E$3="UKG"),'Marks Entry UKG'!I151,"")))</f>
        <v>0</v>
      </c>
    </row>
    <row r="153" spans="1:128" ht="18.95" customHeight="1">
      <c r="A153" s="56">
        <v>146</v>
      </c>
      <c r="B153" s="260" t="str">
        <f>IF(OR(DX153=0,DX153=""),"",IF(AND($E$3="Nursery"),'Marks Entry Nursery'!I152,IF(AND($E$3="LKG"),'Marks Entry LKG'!I152,IF(AND($E$3="UKG"),'Marks Entry UKG'!I152,""))))</f>
        <v/>
      </c>
      <c r="C153" s="57" t="str">
        <f>IF(OR($B153=0,$B153=""),"",IF(AND($E$3="Nursery"),'Marks Entry Nursery'!B152,IF(AND($E$3="LKG"),'Marks Entry LKG'!B152,IF(AND($E$3="UKG"),'Marks Entry UKG'!B152,""))))</f>
        <v/>
      </c>
      <c r="D153" s="57" t="str">
        <f>IF(OR($B153=0,$B153=""),"",IF(AND($E$3="Nursery"),'Marks Entry Nursery'!C152,IF(AND($E$3="LKG"),'Marks Entry LKG'!C152,IF(AND($E$3="UKG"),'Marks Entry UKG'!C152,""))))</f>
        <v/>
      </c>
      <c r="E153" s="401" t="str">
        <f>IF(OR(B153=0,B153=""),"",IF(AND($E$3="Nursery"),'Marks Entry Nursery'!E152,IF(AND($E$3="LKG"),'Marks Entry LKG'!E152,IF(AND($E$3="UKG"),'Marks Entry UKG'!E152,""))))</f>
        <v/>
      </c>
      <c r="F153" s="259" t="str">
        <f>IF(OR(B153=0,B153=""),"",IF(AND($E$3="Nursery"),'Marks Entry Nursery'!D152,IF(AND($E$3="LKG"),'Marks Entry LKG'!D152,IF(AND($E$3="UKG"),'Marks Entry UKG'!D152,""))))</f>
        <v/>
      </c>
      <c r="G153" s="406" t="str">
        <f>IF(OR($B153=0,$B153=""),"",IF(AND($E$3="Nursery"),'Marks Entry Nursery'!F152,IF(AND($E$3="LKG"),'Marks Entry LKG'!F152,IF(AND($E$3="UKG"),'Marks Entry UKG'!F152,""))))</f>
        <v/>
      </c>
      <c r="H153" s="406" t="str">
        <f>IF(OR($B153=0,$B153=""),"",IF(AND($E$3="Nursery"),'Marks Entry Nursery'!G152,IF(AND($E$3="LKG"),'Marks Entry LKG'!G152,IF(AND($E$3="UKG"),'Marks Entry UKG'!G152,""))))</f>
        <v/>
      </c>
      <c r="I153" s="406" t="str">
        <f>IF(OR($B153=0,$B153=""),"",IF(AND($E$3="Nursery"),'Marks Entry Nursery'!H152,IF(AND($E$3="LKG"),'Marks Entry LKG'!H152,IF(AND($E$3="UKG"),'Marks Entry UKG'!H152,""))))</f>
        <v/>
      </c>
      <c r="J153" s="228" t="str">
        <f>IF(OR($B153=0,$B153=""),"",IF(AND($E$3="Nursery"),'Marks Entry Nursery'!J152,IF(AND($E$3="LKG"),'Marks Entry LKG'!J152,IF(AND($E$3="UKG"),'Marks Entry UKG'!J152,""))))</f>
        <v/>
      </c>
      <c r="K153" s="228" t="str">
        <f>IF(OR($B153=0,$B153=""),"",IF(AND($E$3="Nursery"),'Marks Entry Nursery'!K152,IF(AND($E$3="LKG"),'Marks Entry LKG'!K152,IF(AND($E$3="UKG"),'Marks Entry UKG'!K152,""))))</f>
        <v/>
      </c>
      <c r="L153" s="105"/>
      <c r="M153" s="105"/>
      <c r="N153" s="105"/>
      <c r="O153" s="51"/>
      <c r="P153" s="105" t="str">
        <f>IF(OR($B153=0,$B153=""),"",IF(AND($E$3="Nursery"),'Marks Entry Nursery'!O152,IF(AND($E$3="LKG"),'Marks Entry LKG'!O152,IF(AND($E$3="UKG"),'Marks Entry UKG'!O152,""))))</f>
        <v/>
      </c>
      <c r="Q153" s="105" t="str">
        <f>IF(OR($B153=0,$B153=""),"",IF(AND($E$3="Nursery"),'Marks Entry Nursery'!P152,IF(AND($E$3="LKG"),'Marks Entry LKG'!P152,IF(AND($E$3="UKG"),'Marks Entry UKG'!P152,""))))</f>
        <v/>
      </c>
      <c r="R153" s="54" t="str">
        <f t="shared" si="128"/>
        <v/>
      </c>
      <c r="S153" s="51">
        <f t="shared" si="129"/>
        <v>0</v>
      </c>
      <c r="T153" s="105" t="str">
        <f>IF(OR($B153=0,$B153=""),"",IF(AND($E$3="Nursery"),'Marks Entry Nursery'!Q152,IF(AND($E$3="LKG"),'Marks Entry LKG'!Q152,IF(AND($E$3="UKG"),'Marks Entry UKG'!Q152,""))))</f>
        <v/>
      </c>
      <c r="U153" s="105" t="str">
        <f>IF(OR($B153=0,$B153=""),"",IF(AND($E$3="Nursery"),'Marks Entry Nursery'!R152,IF(AND($E$3="LKG"),'Marks Entry LKG'!R152,IF(AND($E$3="UKG"),'Marks Entry UKG'!R152,""))))</f>
        <v/>
      </c>
      <c r="V153" s="55" t="str">
        <f t="shared" si="130"/>
        <v/>
      </c>
      <c r="W153" s="51" t="str">
        <f t="shared" si="131"/>
        <v/>
      </c>
      <c r="X153" s="89">
        <f t="shared" si="132"/>
        <v>0</v>
      </c>
      <c r="Y153" s="89" t="str">
        <f t="shared" si="133"/>
        <v/>
      </c>
      <c r="Z153" s="89" t="str">
        <f t="shared" si="134"/>
        <v/>
      </c>
      <c r="AA153" s="89" t="str">
        <f t="shared" si="135"/>
        <v/>
      </c>
      <c r="AB153" s="89" t="str">
        <f t="shared" si="136"/>
        <v/>
      </c>
      <c r="AC153" s="93" t="str">
        <f t="shared" si="137"/>
        <v/>
      </c>
      <c r="AD153" s="105"/>
      <c r="AE153" s="105"/>
      <c r="AF153" s="105"/>
      <c r="AG153" s="51"/>
      <c r="AH153" s="105" t="str">
        <f>IF(OR($B153=0,$B153=""),"",IF(AND($E$3="Nursery"),'Marks Entry Nursery'!V152,IF(AND($E$3="LKG"),'Marks Entry LKG'!V152,IF(AND($E$3="UKG"),'Marks Entry UKG'!V152,""))))</f>
        <v/>
      </c>
      <c r="AI153" s="105" t="str">
        <f>IF(OR($B153=0,$B153=""),"",IF(AND($E$3="Nursery"),'Marks Entry Nursery'!W152,IF(AND($E$3="LKG"),'Marks Entry LKG'!W152,IF(AND($E$3="UKG"),'Marks Entry UKG'!W152,""))))</f>
        <v/>
      </c>
      <c r="AJ153" s="54" t="str">
        <f t="shared" si="138"/>
        <v/>
      </c>
      <c r="AK153" s="51">
        <f t="shared" si="139"/>
        <v>0</v>
      </c>
      <c r="AL153" s="105" t="str">
        <f>IF(OR($B153=0,$B153=""),"",IF(AND($E$3="Nursery"),'Marks Entry Nursery'!X152,IF(AND($E$3="LKG"),'Marks Entry LKG'!X152,IF(AND($E$3="UKG"),'Marks Entry UKG'!X152,""))))</f>
        <v/>
      </c>
      <c r="AM153" s="105" t="str">
        <f>IF(OR($B153=0,$B153=""),"",IF(AND($E$3="Nursery"),'Marks Entry Nursery'!Y152,IF(AND($E$3="LKG"),'Marks Entry LKG'!Y152,IF(AND($E$3="UKG"),'Marks Entry UKG'!Y152,""))))</f>
        <v/>
      </c>
      <c r="AN153" s="55" t="str">
        <f t="shared" si="140"/>
        <v/>
      </c>
      <c r="AO153" s="51" t="str">
        <f t="shared" si="141"/>
        <v/>
      </c>
      <c r="AP153" s="89">
        <f t="shared" si="142"/>
        <v>0</v>
      </c>
      <c r="AQ153" s="89" t="str">
        <f t="shared" si="143"/>
        <v/>
      </c>
      <c r="AR153" s="89" t="str">
        <f t="shared" si="144"/>
        <v/>
      </c>
      <c r="AS153" s="89" t="str">
        <f t="shared" si="145"/>
        <v/>
      </c>
      <c r="AT153" s="89" t="str">
        <f t="shared" si="146"/>
        <v/>
      </c>
      <c r="AU153" s="93" t="str">
        <f t="shared" si="147"/>
        <v/>
      </c>
      <c r="AV153" s="105"/>
      <c r="AW153" s="105"/>
      <c r="AX153" s="105"/>
      <c r="AY153" s="51"/>
      <c r="AZ153" s="105" t="str">
        <f>IF(OR($B153=0,$B153=""),"",IF(AND($E$3="Nursery"),'Marks Entry Nursery'!AC152,IF(AND($E$3="LKG"),'Marks Entry LKG'!AC152,IF(AND($E$3="UKG"),'Marks Entry UKG'!AC152,""))))</f>
        <v/>
      </c>
      <c r="BA153" s="105" t="str">
        <f>IF(OR($B153=0,$B153=""),"",IF(AND($E$3="Nursery"),'Marks Entry Nursery'!AD152,IF(AND($E$3="LKG"),'Marks Entry LKG'!AD152,IF(AND($E$3="UKG"),'Marks Entry UKG'!AD152,""))))</f>
        <v/>
      </c>
      <c r="BB153" s="54" t="str">
        <f t="shared" si="148"/>
        <v/>
      </c>
      <c r="BC153" s="51">
        <f t="shared" si="149"/>
        <v>0</v>
      </c>
      <c r="BD153" s="105" t="str">
        <f>IF(OR($B153=0,$B153=""),"",IF(AND($E$3="Nursery"),'Marks Entry Nursery'!AE152,IF(AND($E$3="LKG"),'Marks Entry LKG'!AE152,IF(AND($E$3="UKG"),'Marks Entry UKG'!AE152,""))))</f>
        <v/>
      </c>
      <c r="BE153" s="105" t="str">
        <f>IF(OR($B153=0,$B153=""),"",IF(AND($E$3="Nursery"),'Marks Entry Nursery'!AF152,IF(AND($E$3="LKG"),'Marks Entry LKG'!AF152,IF(AND($E$3="UKG"),'Marks Entry UKG'!AF152,""))))</f>
        <v/>
      </c>
      <c r="BF153" s="55" t="str">
        <f t="shared" si="150"/>
        <v/>
      </c>
      <c r="BG153" s="51" t="str">
        <f t="shared" si="151"/>
        <v/>
      </c>
      <c r="BH153" s="89">
        <f t="shared" si="152"/>
        <v>0</v>
      </c>
      <c r="BI153" s="89" t="str">
        <f t="shared" si="153"/>
        <v/>
      </c>
      <c r="BJ153" s="89" t="str">
        <f t="shared" si="154"/>
        <v/>
      </c>
      <c r="BK153" s="89" t="str">
        <f t="shared" si="155"/>
        <v/>
      </c>
      <c r="BL153" s="89" t="str">
        <f t="shared" si="156"/>
        <v/>
      </c>
      <c r="BM153" s="93" t="str">
        <f t="shared" si="157"/>
        <v/>
      </c>
      <c r="BN153" s="105"/>
      <c r="BO153" s="105"/>
      <c r="BP153" s="105"/>
      <c r="BQ153" s="51"/>
      <c r="BR153" s="105" t="str">
        <f>IF(OR($B153=0,$B153=""),"",IF(AND($E$3="Nursery"),'Marks Entry Nursery'!AJ152,IF(AND($E$3="LKG"),'Marks Entry LKG'!AJ152,IF(AND($E$3="UKG"),'Marks Entry UKG'!AJ152,""))))</f>
        <v/>
      </c>
      <c r="BS153" s="105" t="str">
        <f>IF(OR($B153=0,$B153=""),"",IF(AND($E$3="Nursery"),'Marks Entry Nursery'!AK152,IF(AND($E$3="LKG"),'Marks Entry LKG'!AK152,IF(AND($E$3="UKG"),'Marks Entry UKG'!AK152,""))))</f>
        <v/>
      </c>
      <c r="BT153" s="54" t="str">
        <f t="shared" si="158"/>
        <v/>
      </c>
      <c r="BU153" s="51">
        <f t="shared" si="159"/>
        <v>0</v>
      </c>
      <c r="BV153" s="105" t="str">
        <f>IF(OR($B153=0,$B153=""),"",IF(AND($E$3="Nursery"),'Marks Entry Nursery'!AL152,IF(AND($E$3="LKG"),'Marks Entry LKG'!AL152,IF(AND($E$3="UKG"),'Marks Entry UKG'!AL152,""))))</f>
        <v/>
      </c>
      <c r="BW153" s="105" t="str">
        <f>IF(OR($B153=0,$B153=""),"",IF(AND($E$3="Nursery"),'Marks Entry Nursery'!AM152,IF(AND($E$3="LKG"),'Marks Entry LKG'!AM152,IF(AND($E$3="UKG"),'Marks Entry UKG'!AM152,""))))</f>
        <v/>
      </c>
      <c r="BX153" s="55" t="str">
        <f t="shared" si="160"/>
        <v/>
      </c>
      <c r="BY153" s="51" t="str">
        <f t="shared" si="161"/>
        <v/>
      </c>
      <c r="BZ153" s="89">
        <f t="shared" si="162"/>
        <v>0</v>
      </c>
      <c r="CA153" s="89" t="str">
        <f t="shared" si="163"/>
        <v/>
      </c>
      <c r="CB153" s="89" t="str">
        <f t="shared" si="164"/>
        <v/>
      </c>
      <c r="CC153" s="89" t="str">
        <f t="shared" si="165"/>
        <v/>
      </c>
      <c r="CD153" s="89" t="str">
        <f t="shared" si="166"/>
        <v/>
      </c>
      <c r="CE153" s="93" t="str">
        <f t="shared" si="167"/>
        <v/>
      </c>
      <c r="CF153" s="105" t="str">
        <f>IF(OR($B153=0,$B153=""),"",IF(AND($E$3="Nursery"),'Marks Entry Nursery'!AN152,IF(AND($E$3="LKG"),'Marks Entry LKG'!AN152,IF(AND($E$3="UKG"),'Marks Entry UKG'!AN152,""))))</f>
        <v/>
      </c>
      <c r="CG153" s="105" t="str">
        <f>IF(OR($B153=0,$B153=""),"",IF(AND($E$3="Nursery"),'Marks Entry Nursery'!AO152,IF(AND($E$3="LKG"),'Marks Entry LKG'!AO152,IF(AND($E$3="UKG"),'Marks Entry UKG'!AO152,""))))</f>
        <v/>
      </c>
      <c r="CH153" s="106" t="str">
        <f t="shared" si="168"/>
        <v/>
      </c>
      <c r="CI153" s="107">
        <f t="shared" si="169"/>
        <v>0</v>
      </c>
      <c r="CJ153" s="107" t="str">
        <f t="shared" si="170"/>
        <v/>
      </c>
      <c r="CK153" s="107" t="str">
        <f t="shared" si="171"/>
        <v/>
      </c>
      <c r="CL153" s="92" t="str">
        <f t="shared" si="172"/>
        <v/>
      </c>
      <c r="CM153" s="105" t="str">
        <f>IF(OR($B153=0,$B153=""),"",IF(AND($E$3="Nursery"),'Marks Entry Nursery'!AP152,IF(AND($E$3="LKG"),'Marks Entry LKG'!AP152,IF(AND($E$3="UKG"),'Marks Entry UKG'!AP152,""))))</f>
        <v/>
      </c>
      <c r="CN153" s="105" t="str">
        <f>IF(OR($B153=0,$B153=""),"",IF(AND($E$3="Nursery"),'Marks Entry Nursery'!AQ152,IF(AND($E$3="LKG"),'Marks Entry LKG'!AQ152,IF(AND($E$3="UKG"),'Marks Entry UKG'!AQ152,""))))</f>
        <v/>
      </c>
      <c r="CO153" s="106" t="str">
        <f t="shared" si="173"/>
        <v/>
      </c>
      <c r="CP153" s="107">
        <f t="shared" si="174"/>
        <v>0</v>
      </c>
      <c r="CQ153" s="107" t="str">
        <f t="shared" si="175"/>
        <v/>
      </c>
      <c r="CR153" s="107" t="str">
        <f t="shared" si="176"/>
        <v/>
      </c>
      <c r="CS153" s="92" t="str">
        <f t="shared" si="177"/>
        <v/>
      </c>
      <c r="CT153" s="105" t="str">
        <f>IF(OR($B153=0,$B153=""),"",IF(AND($E$3="Nursery"),'Marks Entry Nursery'!AR152,IF(AND($E$3="LKG"),'Marks Entry LKG'!AR152,IF(AND($E$3="UKG"),'Marks Entry UKG'!AR152,""))))</f>
        <v/>
      </c>
      <c r="CU153" s="105" t="str">
        <f>IF(OR($B153=0,$B153=""),"",IF(AND($E$3="Nursery"),'Marks Entry Nursery'!AS152,IF(AND($E$3="LKG"),'Marks Entry LKG'!AS152,IF(AND($E$3="UKG"),'Marks Entry UKG'!AS152,""))))</f>
        <v/>
      </c>
      <c r="CV153" s="106" t="str">
        <f t="shared" si="178"/>
        <v/>
      </c>
      <c r="CW153" s="107">
        <f t="shared" si="179"/>
        <v>0</v>
      </c>
      <c r="CX153" s="107" t="str">
        <f t="shared" si="180"/>
        <v/>
      </c>
      <c r="CY153" s="107" t="str">
        <f t="shared" si="181"/>
        <v/>
      </c>
      <c r="CZ153" s="92" t="str">
        <f t="shared" si="182"/>
        <v/>
      </c>
      <c r="DA153" s="105" t="str">
        <f>IF(OR($B153=0,$B153=""),"",IF(AND($E$3="Nursery"),'Marks Entry Nursery'!AT152,IF(AND($E$3="LKG"),'Marks Entry LKG'!AT152,IF(AND($E$3="UKG"),'Marks Entry UKG'!AT152,""))))</f>
        <v/>
      </c>
      <c r="DB153" s="105" t="str">
        <f>IF(OR($B153=0,$B153=""),"",IF(AND($E$3="Nursery"),'Marks Entry Nursery'!AU152,IF(AND($E$3="LKG"),'Marks Entry LKG'!AU152,IF(AND($E$3="UKG"),'Marks Entry UKG'!AU152,""))))</f>
        <v/>
      </c>
      <c r="DC153" s="356" t="str">
        <f t="shared" si="183"/>
        <v/>
      </c>
      <c r="DD153" s="93" t="str">
        <f t="shared" si="184"/>
        <v/>
      </c>
      <c r="DE153" s="105" t="str">
        <f>IF(OR($B153=0,$B153=""),"",IF(AND($E$3="Nursery"),'Marks Entry Nursery'!AV152,IF(AND($E$3="LKG"),'Marks Entry LKG'!AV152,IF(AND($E$3="UKG"),'Marks Entry UKG'!AV152,""))))</f>
        <v/>
      </c>
      <c r="DF153" s="105" t="str">
        <f>IF(OR($B153=0,$B153=""),"",IF(AND($E$3="Nursery"),'Marks Entry Nursery'!AW152,IF(AND($E$3="LKG"),'Marks Entry LKG'!AW152,IF(AND($E$3="UKG"),'Marks Entry UKG'!AW152,""))))</f>
        <v/>
      </c>
      <c r="DG153" s="356" t="str">
        <f t="shared" si="185"/>
        <v/>
      </c>
      <c r="DH153" s="93" t="str">
        <f t="shared" si="186"/>
        <v/>
      </c>
      <c r="DI153" s="63" t="str">
        <f t="shared" si="187"/>
        <v/>
      </c>
      <c r="DJ153" s="358" t="str">
        <f t="shared" si="188"/>
        <v/>
      </c>
      <c r="DK153" s="67" t="str">
        <f t="shared" si="189"/>
        <v/>
      </c>
      <c r="DL153" s="68" t="str">
        <f t="shared" si="190"/>
        <v/>
      </c>
      <c r="DM153" s="386" t="str">
        <f>IFERROR(IF(B153="NSO","NSO",IF(OR(D153="",G153="",F153="",B153="",DI153=0),"",IF('Master sheet'!$D$14="Hindi","कक्षोंन्नति","Promoted"))),"")</f>
        <v/>
      </c>
      <c r="DN153" s="42" t="str">
        <f>IF(OR(B153=0,B153=""),"",IF(AND($E$3="Nursery"),'Marks Entry Nursery'!AX152,IF(AND($E$3="LKG"),'Marks Entry LKG'!AX152,IF(AND($E$3="UKG"),'Marks Entry UKG'!AX152,""))))</f>
        <v/>
      </c>
      <c r="DO153" s="42" t="str">
        <f>IF(OR(B153=0,B153=""),"",IF(AND($E$3="Nursery"),'Marks Entry Nursery'!AY152,IF(AND($E$3="LKG"),'Marks Entry LKG'!AY152,IF(AND($E$3="UKG"),'Marks Entry UKG'!AY152,""))))</f>
        <v/>
      </c>
      <c r="DP153" s="213" t="str">
        <f t="shared" si="191"/>
        <v/>
      </c>
      <c r="DQ153" s="43"/>
      <c r="DX153" s="44">
        <f>IF(AND($E$3="Nursery"),'Marks Entry Nursery'!I152,IF(AND($E$3="LKG"),'Marks Entry LKG'!I152,IF(AND($E$3="UKG"),'Marks Entry UKG'!I152,"")))</f>
        <v>0</v>
      </c>
    </row>
    <row r="154" spans="1:128" ht="18.95" customHeight="1">
      <c r="A154" s="56">
        <v>147</v>
      </c>
      <c r="B154" s="260" t="str">
        <f>IF(OR(DX154=0,DX154=""),"",IF(AND($E$3="Nursery"),'Marks Entry Nursery'!I153,IF(AND($E$3="LKG"),'Marks Entry LKG'!I153,IF(AND($E$3="UKG"),'Marks Entry UKG'!I153,""))))</f>
        <v/>
      </c>
      <c r="C154" s="57" t="str">
        <f>IF(OR($B154=0,$B154=""),"",IF(AND($E$3="Nursery"),'Marks Entry Nursery'!B153,IF(AND($E$3="LKG"),'Marks Entry LKG'!B153,IF(AND($E$3="UKG"),'Marks Entry UKG'!B153,""))))</f>
        <v/>
      </c>
      <c r="D154" s="57" t="str">
        <f>IF(OR($B154=0,$B154=""),"",IF(AND($E$3="Nursery"),'Marks Entry Nursery'!C153,IF(AND($E$3="LKG"),'Marks Entry LKG'!C153,IF(AND($E$3="UKG"),'Marks Entry UKG'!C153,""))))</f>
        <v/>
      </c>
      <c r="E154" s="401" t="str">
        <f>IF(OR(B154=0,B154=""),"",IF(AND($E$3="Nursery"),'Marks Entry Nursery'!E153,IF(AND($E$3="LKG"),'Marks Entry LKG'!E153,IF(AND($E$3="UKG"),'Marks Entry UKG'!E153,""))))</f>
        <v/>
      </c>
      <c r="F154" s="259" t="str">
        <f>IF(OR(B154=0,B154=""),"",IF(AND($E$3="Nursery"),'Marks Entry Nursery'!D153,IF(AND($E$3="LKG"),'Marks Entry LKG'!D153,IF(AND($E$3="UKG"),'Marks Entry UKG'!D153,""))))</f>
        <v/>
      </c>
      <c r="G154" s="406" t="str">
        <f>IF(OR($B154=0,$B154=""),"",IF(AND($E$3="Nursery"),'Marks Entry Nursery'!F153,IF(AND($E$3="LKG"),'Marks Entry LKG'!F153,IF(AND($E$3="UKG"),'Marks Entry UKG'!F153,""))))</f>
        <v/>
      </c>
      <c r="H154" s="406" t="str">
        <f>IF(OR($B154=0,$B154=""),"",IF(AND($E$3="Nursery"),'Marks Entry Nursery'!G153,IF(AND($E$3="LKG"),'Marks Entry LKG'!G153,IF(AND($E$3="UKG"),'Marks Entry UKG'!G153,""))))</f>
        <v/>
      </c>
      <c r="I154" s="406" t="str">
        <f>IF(OR($B154=0,$B154=""),"",IF(AND($E$3="Nursery"),'Marks Entry Nursery'!H153,IF(AND($E$3="LKG"),'Marks Entry LKG'!H153,IF(AND($E$3="UKG"),'Marks Entry UKG'!H153,""))))</f>
        <v/>
      </c>
      <c r="J154" s="228" t="str">
        <f>IF(OR($B154=0,$B154=""),"",IF(AND($E$3="Nursery"),'Marks Entry Nursery'!J153,IF(AND($E$3="LKG"),'Marks Entry LKG'!J153,IF(AND($E$3="UKG"),'Marks Entry UKG'!J153,""))))</f>
        <v/>
      </c>
      <c r="K154" s="228" t="str">
        <f>IF(OR($B154=0,$B154=""),"",IF(AND($E$3="Nursery"),'Marks Entry Nursery'!K153,IF(AND($E$3="LKG"),'Marks Entry LKG'!K153,IF(AND($E$3="UKG"),'Marks Entry UKG'!K153,""))))</f>
        <v/>
      </c>
      <c r="L154" s="105"/>
      <c r="M154" s="105"/>
      <c r="N154" s="105"/>
      <c r="O154" s="51"/>
      <c r="P154" s="105" t="str">
        <f>IF(OR($B154=0,$B154=""),"",IF(AND($E$3="Nursery"),'Marks Entry Nursery'!O153,IF(AND($E$3="LKG"),'Marks Entry LKG'!O153,IF(AND($E$3="UKG"),'Marks Entry UKG'!O153,""))))</f>
        <v/>
      </c>
      <c r="Q154" s="105" t="str">
        <f>IF(OR($B154=0,$B154=""),"",IF(AND($E$3="Nursery"),'Marks Entry Nursery'!P153,IF(AND($E$3="LKG"),'Marks Entry LKG'!P153,IF(AND($E$3="UKG"),'Marks Entry UKG'!P153,""))))</f>
        <v/>
      </c>
      <c r="R154" s="54" t="str">
        <f t="shared" si="128"/>
        <v/>
      </c>
      <c r="S154" s="51">
        <f t="shared" si="129"/>
        <v>0</v>
      </c>
      <c r="T154" s="105" t="str">
        <f>IF(OR($B154=0,$B154=""),"",IF(AND($E$3="Nursery"),'Marks Entry Nursery'!Q153,IF(AND($E$3="LKG"),'Marks Entry LKG'!Q153,IF(AND($E$3="UKG"),'Marks Entry UKG'!Q153,""))))</f>
        <v/>
      </c>
      <c r="U154" s="105" t="str">
        <f>IF(OR($B154=0,$B154=""),"",IF(AND($E$3="Nursery"),'Marks Entry Nursery'!R153,IF(AND($E$3="LKG"),'Marks Entry LKG'!R153,IF(AND($E$3="UKG"),'Marks Entry UKG'!R153,""))))</f>
        <v/>
      </c>
      <c r="V154" s="55" t="str">
        <f t="shared" si="130"/>
        <v/>
      </c>
      <c r="W154" s="51" t="str">
        <f t="shared" si="131"/>
        <v/>
      </c>
      <c r="X154" s="89">
        <f t="shared" si="132"/>
        <v>0</v>
      </c>
      <c r="Y154" s="89" t="str">
        <f t="shared" si="133"/>
        <v/>
      </c>
      <c r="Z154" s="89" t="str">
        <f t="shared" si="134"/>
        <v/>
      </c>
      <c r="AA154" s="89" t="str">
        <f t="shared" si="135"/>
        <v/>
      </c>
      <c r="AB154" s="89" t="str">
        <f t="shared" si="136"/>
        <v/>
      </c>
      <c r="AC154" s="93" t="str">
        <f t="shared" si="137"/>
        <v/>
      </c>
      <c r="AD154" s="105"/>
      <c r="AE154" s="105"/>
      <c r="AF154" s="105"/>
      <c r="AG154" s="51"/>
      <c r="AH154" s="105" t="str">
        <f>IF(OR($B154=0,$B154=""),"",IF(AND($E$3="Nursery"),'Marks Entry Nursery'!V153,IF(AND($E$3="LKG"),'Marks Entry LKG'!V153,IF(AND($E$3="UKG"),'Marks Entry UKG'!V153,""))))</f>
        <v/>
      </c>
      <c r="AI154" s="105" t="str">
        <f>IF(OR($B154=0,$B154=""),"",IF(AND($E$3="Nursery"),'Marks Entry Nursery'!W153,IF(AND($E$3="LKG"),'Marks Entry LKG'!W153,IF(AND($E$3="UKG"),'Marks Entry UKG'!W153,""))))</f>
        <v/>
      </c>
      <c r="AJ154" s="54" t="str">
        <f t="shared" si="138"/>
        <v/>
      </c>
      <c r="AK154" s="51">
        <f t="shared" si="139"/>
        <v>0</v>
      </c>
      <c r="AL154" s="105" t="str">
        <f>IF(OR($B154=0,$B154=""),"",IF(AND($E$3="Nursery"),'Marks Entry Nursery'!X153,IF(AND($E$3="LKG"),'Marks Entry LKG'!X153,IF(AND($E$3="UKG"),'Marks Entry UKG'!X153,""))))</f>
        <v/>
      </c>
      <c r="AM154" s="105" t="str">
        <f>IF(OR($B154=0,$B154=""),"",IF(AND($E$3="Nursery"),'Marks Entry Nursery'!Y153,IF(AND($E$3="LKG"),'Marks Entry LKG'!Y153,IF(AND($E$3="UKG"),'Marks Entry UKG'!Y153,""))))</f>
        <v/>
      </c>
      <c r="AN154" s="55" t="str">
        <f t="shared" si="140"/>
        <v/>
      </c>
      <c r="AO154" s="51" t="str">
        <f t="shared" si="141"/>
        <v/>
      </c>
      <c r="AP154" s="89">
        <f t="shared" si="142"/>
        <v>0</v>
      </c>
      <c r="AQ154" s="89" t="str">
        <f t="shared" si="143"/>
        <v/>
      </c>
      <c r="AR154" s="89" t="str">
        <f t="shared" si="144"/>
        <v/>
      </c>
      <c r="AS154" s="89" t="str">
        <f t="shared" si="145"/>
        <v/>
      </c>
      <c r="AT154" s="89" t="str">
        <f t="shared" si="146"/>
        <v/>
      </c>
      <c r="AU154" s="93" t="str">
        <f t="shared" si="147"/>
        <v/>
      </c>
      <c r="AV154" s="105"/>
      <c r="AW154" s="105"/>
      <c r="AX154" s="105"/>
      <c r="AY154" s="51"/>
      <c r="AZ154" s="105" t="str">
        <f>IF(OR($B154=0,$B154=""),"",IF(AND($E$3="Nursery"),'Marks Entry Nursery'!AC153,IF(AND($E$3="LKG"),'Marks Entry LKG'!AC153,IF(AND($E$3="UKG"),'Marks Entry UKG'!AC153,""))))</f>
        <v/>
      </c>
      <c r="BA154" s="105" t="str">
        <f>IF(OR($B154=0,$B154=""),"",IF(AND($E$3="Nursery"),'Marks Entry Nursery'!AD153,IF(AND($E$3="LKG"),'Marks Entry LKG'!AD153,IF(AND($E$3="UKG"),'Marks Entry UKG'!AD153,""))))</f>
        <v/>
      </c>
      <c r="BB154" s="54" t="str">
        <f t="shared" si="148"/>
        <v/>
      </c>
      <c r="BC154" s="51">
        <f t="shared" si="149"/>
        <v>0</v>
      </c>
      <c r="BD154" s="105" t="str">
        <f>IF(OR($B154=0,$B154=""),"",IF(AND($E$3="Nursery"),'Marks Entry Nursery'!AE153,IF(AND($E$3="LKG"),'Marks Entry LKG'!AE153,IF(AND($E$3="UKG"),'Marks Entry UKG'!AE153,""))))</f>
        <v/>
      </c>
      <c r="BE154" s="105" t="str">
        <f>IF(OR($B154=0,$B154=""),"",IF(AND($E$3="Nursery"),'Marks Entry Nursery'!AF153,IF(AND($E$3="LKG"),'Marks Entry LKG'!AF153,IF(AND($E$3="UKG"),'Marks Entry UKG'!AF153,""))))</f>
        <v/>
      </c>
      <c r="BF154" s="55" t="str">
        <f t="shared" si="150"/>
        <v/>
      </c>
      <c r="BG154" s="51" t="str">
        <f t="shared" si="151"/>
        <v/>
      </c>
      <c r="BH154" s="89">
        <f t="shared" si="152"/>
        <v>0</v>
      </c>
      <c r="BI154" s="89" t="str">
        <f t="shared" si="153"/>
        <v/>
      </c>
      <c r="BJ154" s="89" t="str">
        <f t="shared" si="154"/>
        <v/>
      </c>
      <c r="BK154" s="89" t="str">
        <f t="shared" si="155"/>
        <v/>
      </c>
      <c r="BL154" s="89" t="str">
        <f t="shared" si="156"/>
        <v/>
      </c>
      <c r="BM154" s="93" t="str">
        <f t="shared" si="157"/>
        <v/>
      </c>
      <c r="BN154" s="105"/>
      <c r="BO154" s="105"/>
      <c r="BP154" s="105"/>
      <c r="BQ154" s="51"/>
      <c r="BR154" s="105" t="str">
        <f>IF(OR($B154=0,$B154=""),"",IF(AND($E$3="Nursery"),'Marks Entry Nursery'!AJ153,IF(AND($E$3="LKG"),'Marks Entry LKG'!AJ153,IF(AND($E$3="UKG"),'Marks Entry UKG'!AJ153,""))))</f>
        <v/>
      </c>
      <c r="BS154" s="105" t="str">
        <f>IF(OR($B154=0,$B154=""),"",IF(AND($E$3="Nursery"),'Marks Entry Nursery'!AK153,IF(AND($E$3="LKG"),'Marks Entry LKG'!AK153,IF(AND($E$3="UKG"),'Marks Entry UKG'!AK153,""))))</f>
        <v/>
      </c>
      <c r="BT154" s="54" t="str">
        <f t="shared" si="158"/>
        <v/>
      </c>
      <c r="BU154" s="51">
        <f t="shared" si="159"/>
        <v>0</v>
      </c>
      <c r="BV154" s="105" t="str">
        <f>IF(OR($B154=0,$B154=""),"",IF(AND($E$3="Nursery"),'Marks Entry Nursery'!AL153,IF(AND($E$3="LKG"),'Marks Entry LKG'!AL153,IF(AND($E$3="UKG"),'Marks Entry UKG'!AL153,""))))</f>
        <v/>
      </c>
      <c r="BW154" s="105" t="str">
        <f>IF(OR($B154=0,$B154=""),"",IF(AND($E$3="Nursery"),'Marks Entry Nursery'!AM153,IF(AND($E$3="LKG"),'Marks Entry LKG'!AM153,IF(AND($E$3="UKG"),'Marks Entry UKG'!AM153,""))))</f>
        <v/>
      </c>
      <c r="BX154" s="55" t="str">
        <f t="shared" si="160"/>
        <v/>
      </c>
      <c r="BY154" s="51" t="str">
        <f t="shared" si="161"/>
        <v/>
      </c>
      <c r="BZ154" s="89">
        <f t="shared" si="162"/>
        <v>0</v>
      </c>
      <c r="CA154" s="89" t="str">
        <f t="shared" si="163"/>
        <v/>
      </c>
      <c r="CB154" s="89" t="str">
        <f t="shared" si="164"/>
        <v/>
      </c>
      <c r="CC154" s="89" t="str">
        <f t="shared" si="165"/>
        <v/>
      </c>
      <c r="CD154" s="89" t="str">
        <f t="shared" si="166"/>
        <v/>
      </c>
      <c r="CE154" s="93" t="str">
        <f t="shared" si="167"/>
        <v/>
      </c>
      <c r="CF154" s="105" t="str">
        <f>IF(OR($B154=0,$B154=""),"",IF(AND($E$3="Nursery"),'Marks Entry Nursery'!AN153,IF(AND($E$3="LKG"),'Marks Entry LKG'!AN153,IF(AND($E$3="UKG"),'Marks Entry UKG'!AN153,""))))</f>
        <v/>
      </c>
      <c r="CG154" s="105" t="str">
        <f>IF(OR($B154=0,$B154=""),"",IF(AND($E$3="Nursery"),'Marks Entry Nursery'!AO153,IF(AND($E$3="LKG"),'Marks Entry LKG'!AO153,IF(AND($E$3="UKG"),'Marks Entry UKG'!AO153,""))))</f>
        <v/>
      </c>
      <c r="CH154" s="106" t="str">
        <f t="shared" si="168"/>
        <v/>
      </c>
      <c r="CI154" s="107">
        <f t="shared" si="169"/>
        <v>0</v>
      </c>
      <c r="CJ154" s="107" t="str">
        <f t="shared" si="170"/>
        <v/>
      </c>
      <c r="CK154" s="107" t="str">
        <f t="shared" si="171"/>
        <v/>
      </c>
      <c r="CL154" s="92" t="str">
        <f t="shared" si="172"/>
        <v/>
      </c>
      <c r="CM154" s="105" t="str">
        <f>IF(OR($B154=0,$B154=""),"",IF(AND($E$3="Nursery"),'Marks Entry Nursery'!AP153,IF(AND($E$3="LKG"),'Marks Entry LKG'!AP153,IF(AND($E$3="UKG"),'Marks Entry UKG'!AP153,""))))</f>
        <v/>
      </c>
      <c r="CN154" s="105" t="str">
        <f>IF(OR($B154=0,$B154=""),"",IF(AND($E$3="Nursery"),'Marks Entry Nursery'!AQ153,IF(AND($E$3="LKG"),'Marks Entry LKG'!AQ153,IF(AND($E$3="UKG"),'Marks Entry UKG'!AQ153,""))))</f>
        <v/>
      </c>
      <c r="CO154" s="106" t="str">
        <f t="shared" si="173"/>
        <v/>
      </c>
      <c r="CP154" s="107">
        <f t="shared" si="174"/>
        <v>0</v>
      </c>
      <c r="CQ154" s="107" t="str">
        <f t="shared" si="175"/>
        <v/>
      </c>
      <c r="CR154" s="107" t="str">
        <f t="shared" si="176"/>
        <v/>
      </c>
      <c r="CS154" s="92" t="str">
        <f t="shared" si="177"/>
        <v/>
      </c>
      <c r="CT154" s="105" t="str">
        <f>IF(OR($B154=0,$B154=""),"",IF(AND($E$3="Nursery"),'Marks Entry Nursery'!AR153,IF(AND($E$3="LKG"),'Marks Entry LKG'!AR153,IF(AND($E$3="UKG"),'Marks Entry UKG'!AR153,""))))</f>
        <v/>
      </c>
      <c r="CU154" s="105" t="str">
        <f>IF(OR($B154=0,$B154=""),"",IF(AND($E$3="Nursery"),'Marks Entry Nursery'!AS153,IF(AND($E$3="LKG"),'Marks Entry LKG'!AS153,IF(AND($E$3="UKG"),'Marks Entry UKG'!AS153,""))))</f>
        <v/>
      </c>
      <c r="CV154" s="106" t="str">
        <f t="shared" si="178"/>
        <v/>
      </c>
      <c r="CW154" s="107">
        <f t="shared" si="179"/>
        <v>0</v>
      </c>
      <c r="CX154" s="107" t="str">
        <f t="shared" si="180"/>
        <v/>
      </c>
      <c r="CY154" s="107" t="str">
        <f t="shared" si="181"/>
        <v/>
      </c>
      <c r="CZ154" s="92" t="str">
        <f t="shared" si="182"/>
        <v/>
      </c>
      <c r="DA154" s="105" t="str">
        <f>IF(OR($B154=0,$B154=""),"",IF(AND($E$3="Nursery"),'Marks Entry Nursery'!AT153,IF(AND($E$3="LKG"),'Marks Entry LKG'!AT153,IF(AND($E$3="UKG"),'Marks Entry UKG'!AT153,""))))</f>
        <v/>
      </c>
      <c r="DB154" s="105" t="str">
        <f>IF(OR($B154=0,$B154=""),"",IF(AND($E$3="Nursery"),'Marks Entry Nursery'!AU153,IF(AND($E$3="LKG"),'Marks Entry LKG'!AU153,IF(AND($E$3="UKG"),'Marks Entry UKG'!AU153,""))))</f>
        <v/>
      </c>
      <c r="DC154" s="356" t="str">
        <f t="shared" si="183"/>
        <v/>
      </c>
      <c r="DD154" s="93" t="str">
        <f t="shared" si="184"/>
        <v/>
      </c>
      <c r="DE154" s="105" t="str">
        <f>IF(OR($B154=0,$B154=""),"",IF(AND($E$3="Nursery"),'Marks Entry Nursery'!AV153,IF(AND($E$3="LKG"),'Marks Entry LKG'!AV153,IF(AND($E$3="UKG"),'Marks Entry UKG'!AV153,""))))</f>
        <v/>
      </c>
      <c r="DF154" s="105" t="str">
        <f>IF(OR($B154=0,$B154=""),"",IF(AND($E$3="Nursery"),'Marks Entry Nursery'!AW153,IF(AND($E$3="LKG"),'Marks Entry LKG'!AW153,IF(AND($E$3="UKG"),'Marks Entry UKG'!AW153,""))))</f>
        <v/>
      </c>
      <c r="DG154" s="356" t="str">
        <f t="shared" si="185"/>
        <v/>
      </c>
      <c r="DH154" s="93" t="str">
        <f t="shared" si="186"/>
        <v/>
      </c>
      <c r="DI154" s="63" t="str">
        <f t="shared" si="187"/>
        <v/>
      </c>
      <c r="DJ154" s="358" t="str">
        <f t="shared" si="188"/>
        <v/>
      </c>
      <c r="DK154" s="67" t="str">
        <f t="shared" si="189"/>
        <v/>
      </c>
      <c r="DL154" s="68" t="str">
        <f t="shared" si="190"/>
        <v/>
      </c>
      <c r="DM154" s="386" t="str">
        <f>IFERROR(IF(B154="NSO","NSO",IF(OR(D154="",G154="",F154="",B154="",DI154=0),"",IF('Master sheet'!$D$14="Hindi","कक्षोंन्नति","Promoted"))),"")</f>
        <v/>
      </c>
      <c r="DN154" s="42" t="str">
        <f>IF(OR(B154=0,B154=""),"",IF(AND($E$3="Nursery"),'Marks Entry Nursery'!AX153,IF(AND($E$3="LKG"),'Marks Entry LKG'!AX153,IF(AND($E$3="UKG"),'Marks Entry UKG'!AX153,""))))</f>
        <v/>
      </c>
      <c r="DO154" s="42" t="str">
        <f>IF(OR(B154=0,B154=""),"",IF(AND($E$3="Nursery"),'Marks Entry Nursery'!AY153,IF(AND($E$3="LKG"),'Marks Entry LKG'!AY153,IF(AND($E$3="UKG"),'Marks Entry UKG'!AY153,""))))</f>
        <v/>
      </c>
      <c r="DP154" s="213" t="str">
        <f t="shared" si="191"/>
        <v/>
      </c>
      <c r="DQ154" s="43"/>
      <c r="DX154" s="44">
        <f>IF(AND($E$3="Nursery"),'Marks Entry Nursery'!I153,IF(AND($E$3="LKG"),'Marks Entry LKG'!I153,IF(AND($E$3="UKG"),'Marks Entry UKG'!I153,"")))</f>
        <v>0</v>
      </c>
    </row>
    <row r="155" spans="1:128" ht="18.95" customHeight="1">
      <c r="A155" s="56">
        <v>148</v>
      </c>
      <c r="B155" s="260" t="str">
        <f>IF(OR(DX155=0,DX155=""),"",IF(AND($E$3="Nursery"),'Marks Entry Nursery'!I154,IF(AND($E$3="LKG"),'Marks Entry LKG'!I154,IF(AND($E$3="UKG"),'Marks Entry UKG'!I154,""))))</f>
        <v/>
      </c>
      <c r="C155" s="57" t="str">
        <f>IF(OR($B155=0,$B155=""),"",IF(AND($E$3="Nursery"),'Marks Entry Nursery'!B154,IF(AND($E$3="LKG"),'Marks Entry LKG'!B154,IF(AND($E$3="UKG"),'Marks Entry UKG'!B154,""))))</f>
        <v/>
      </c>
      <c r="D155" s="57" t="str">
        <f>IF(OR($B155=0,$B155=""),"",IF(AND($E$3="Nursery"),'Marks Entry Nursery'!C154,IF(AND($E$3="LKG"),'Marks Entry LKG'!C154,IF(AND($E$3="UKG"),'Marks Entry UKG'!C154,""))))</f>
        <v/>
      </c>
      <c r="E155" s="401" t="str">
        <f>IF(OR(B155=0,B155=""),"",IF(AND($E$3="Nursery"),'Marks Entry Nursery'!E154,IF(AND($E$3="LKG"),'Marks Entry LKG'!E154,IF(AND($E$3="UKG"),'Marks Entry UKG'!E154,""))))</f>
        <v/>
      </c>
      <c r="F155" s="259" t="str">
        <f>IF(OR(B155=0,B155=""),"",IF(AND($E$3="Nursery"),'Marks Entry Nursery'!D154,IF(AND($E$3="LKG"),'Marks Entry LKG'!D154,IF(AND($E$3="UKG"),'Marks Entry UKG'!D154,""))))</f>
        <v/>
      </c>
      <c r="G155" s="406" t="str">
        <f>IF(OR($B155=0,$B155=""),"",IF(AND($E$3="Nursery"),'Marks Entry Nursery'!F154,IF(AND($E$3="LKG"),'Marks Entry LKG'!F154,IF(AND($E$3="UKG"),'Marks Entry UKG'!F154,""))))</f>
        <v/>
      </c>
      <c r="H155" s="406" t="str">
        <f>IF(OR($B155=0,$B155=""),"",IF(AND($E$3="Nursery"),'Marks Entry Nursery'!G154,IF(AND($E$3="LKG"),'Marks Entry LKG'!G154,IF(AND($E$3="UKG"),'Marks Entry UKG'!G154,""))))</f>
        <v/>
      </c>
      <c r="I155" s="406" t="str">
        <f>IF(OR($B155=0,$B155=""),"",IF(AND($E$3="Nursery"),'Marks Entry Nursery'!H154,IF(AND($E$3="LKG"),'Marks Entry LKG'!H154,IF(AND($E$3="UKG"),'Marks Entry UKG'!H154,""))))</f>
        <v/>
      </c>
      <c r="J155" s="228" t="str">
        <f>IF(OR($B155=0,$B155=""),"",IF(AND($E$3="Nursery"),'Marks Entry Nursery'!J154,IF(AND($E$3="LKG"),'Marks Entry LKG'!J154,IF(AND($E$3="UKG"),'Marks Entry UKG'!J154,""))))</f>
        <v/>
      </c>
      <c r="K155" s="228" t="str">
        <f>IF(OR($B155=0,$B155=""),"",IF(AND($E$3="Nursery"),'Marks Entry Nursery'!K154,IF(AND($E$3="LKG"),'Marks Entry LKG'!K154,IF(AND($E$3="UKG"),'Marks Entry UKG'!K154,""))))</f>
        <v/>
      </c>
      <c r="L155" s="105"/>
      <c r="M155" s="105"/>
      <c r="N155" s="105"/>
      <c r="O155" s="51"/>
      <c r="P155" s="105" t="str">
        <f>IF(OR($B155=0,$B155=""),"",IF(AND($E$3="Nursery"),'Marks Entry Nursery'!O154,IF(AND($E$3="LKG"),'Marks Entry LKG'!O154,IF(AND($E$3="UKG"),'Marks Entry UKG'!O154,""))))</f>
        <v/>
      </c>
      <c r="Q155" s="105" t="str">
        <f>IF(OR($B155=0,$B155=""),"",IF(AND($E$3="Nursery"),'Marks Entry Nursery'!P154,IF(AND($E$3="LKG"),'Marks Entry LKG'!P154,IF(AND($E$3="UKG"),'Marks Entry UKG'!P154,""))))</f>
        <v/>
      </c>
      <c r="R155" s="54" t="str">
        <f t="shared" si="128"/>
        <v/>
      </c>
      <c r="S155" s="51">
        <f t="shared" si="129"/>
        <v>0</v>
      </c>
      <c r="T155" s="105" t="str">
        <f>IF(OR($B155=0,$B155=""),"",IF(AND($E$3="Nursery"),'Marks Entry Nursery'!Q154,IF(AND($E$3="LKG"),'Marks Entry LKG'!Q154,IF(AND($E$3="UKG"),'Marks Entry UKG'!Q154,""))))</f>
        <v/>
      </c>
      <c r="U155" s="105" t="str">
        <f>IF(OR($B155=0,$B155=""),"",IF(AND($E$3="Nursery"),'Marks Entry Nursery'!R154,IF(AND($E$3="LKG"),'Marks Entry LKG'!R154,IF(AND($E$3="UKG"),'Marks Entry UKG'!R154,""))))</f>
        <v/>
      </c>
      <c r="V155" s="55" t="str">
        <f t="shared" si="130"/>
        <v/>
      </c>
      <c r="W155" s="51" t="str">
        <f t="shared" si="131"/>
        <v/>
      </c>
      <c r="X155" s="89">
        <f t="shared" si="132"/>
        <v>0</v>
      </c>
      <c r="Y155" s="89" t="str">
        <f t="shared" si="133"/>
        <v/>
      </c>
      <c r="Z155" s="89" t="str">
        <f t="shared" si="134"/>
        <v/>
      </c>
      <c r="AA155" s="89" t="str">
        <f t="shared" si="135"/>
        <v/>
      </c>
      <c r="AB155" s="89" t="str">
        <f t="shared" si="136"/>
        <v/>
      </c>
      <c r="AC155" s="93" t="str">
        <f t="shared" si="137"/>
        <v/>
      </c>
      <c r="AD155" s="105"/>
      <c r="AE155" s="105"/>
      <c r="AF155" s="105"/>
      <c r="AG155" s="51"/>
      <c r="AH155" s="105" t="str">
        <f>IF(OR($B155=0,$B155=""),"",IF(AND($E$3="Nursery"),'Marks Entry Nursery'!V154,IF(AND($E$3="LKG"),'Marks Entry LKG'!V154,IF(AND($E$3="UKG"),'Marks Entry UKG'!V154,""))))</f>
        <v/>
      </c>
      <c r="AI155" s="105" t="str">
        <f>IF(OR($B155=0,$B155=""),"",IF(AND($E$3="Nursery"),'Marks Entry Nursery'!W154,IF(AND($E$3="LKG"),'Marks Entry LKG'!W154,IF(AND($E$3="UKG"),'Marks Entry UKG'!W154,""))))</f>
        <v/>
      </c>
      <c r="AJ155" s="54" t="str">
        <f t="shared" si="138"/>
        <v/>
      </c>
      <c r="AK155" s="51">
        <f t="shared" si="139"/>
        <v>0</v>
      </c>
      <c r="AL155" s="105" t="str">
        <f>IF(OR($B155=0,$B155=""),"",IF(AND($E$3="Nursery"),'Marks Entry Nursery'!X154,IF(AND($E$3="LKG"),'Marks Entry LKG'!X154,IF(AND($E$3="UKG"),'Marks Entry UKG'!X154,""))))</f>
        <v/>
      </c>
      <c r="AM155" s="105" t="str">
        <f>IF(OR($B155=0,$B155=""),"",IF(AND($E$3="Nursery"),'Marks Entry Nursery'!Y154,IF(AND($E$3="LKG"),'Marks Entry LKG'!Y154,IF(AND($E$3="UKG"),'Marks Entry UKG'!Y154,""))))</f>
        <v/>
      </c>
      <c r="AN155" s="55" t="str">
        <f t="shared" si="140"/>
        <v/>
      </c>
      <c r="AO155" s="51" t="str">
        <f t="shared" si="141"/>
        <v/>
      </c>
      <c r="AP155" s="89">
        <f t="shared" si="142"/>
        <v>0</v>
      </c>
      <c r="AQ155" s="89" t="str">
        <f t="shared" si="143"/>
        <v/>
      </c>
      <c r="AR155" s="89" t="str">
        <f t="shared" si="144"/>
        <v/>
      </c>
      <c r="AS155" s="89" t="str">
        <f t="shared" si="145"/>
        <v/>
      </c>
      <c r="AT155" s="89" t="str">
        <f t="shared" si="146"/>
        <v/>
      </c>
      <c r="AU155" s="93" t="str">
        <f t="shared" si="147"/>
        <v/>
      </c>
      <c r="AV155" s="105"/>
      <c r="AW155" s="105"/>
      <c r="AX155" s="105"/>
      <c r="AY155" s="51"/>
      <c r="AZ155" s="105" t="str">
        <f>IF(OR($B155=0,$B155=""),"",IF(AND($E$3="Nursery"),'Marks Entry Nursery'!AC154,IF(AND($E$3="LKG"),'Marks Entry LKG'!AC154,IF(AND($E$3="UKG"),'Marks Entry UKG'!AC154,""))))</f>
        <v/>
      </c>
      <c r="BA155" s="105" t="str">
        <f>IF(OR($B155=0,$B155=""),"",IF(AND($E$3="Nursery"),'Marks Entry Nursery'!AD154,IF(AND($E$3="LKG"),'Marks Entry LKG'!AD154,IF(AND($E$3="UKG"),'Marks Entry UKG'!AD154,""))))</f>
        <v/>
      </c>
      <c r="BB155" s="54" t="str">
        <f t="shared" si="148"/>
        <v/>
      </c>
      <c r="BC155" s="51">
        <f t="shared" si="149"/>
        <v>0</v>
      </c>
      <c r="BD155" s="105" t="str">
        <f>IF(OR($B155=0,$B155=""),"",IF(AND($E$3="Nursery"),'Marks Entry Nursery'!AE154,IF(AND($E$3="LKG"),'Marks Entry LKG'!AE154,IF(AND($E$3="UKG"),'Marks Entry UKG'!AE154,""))))</f>
        <v/>
      </c>
      <c r="BE155" s="105" t="str">
        <f>IF(OR($B155=0,$B155=""),"",IF(AND($E$3="Nursery"),'Marks Entry Nursery'!AF154,IF(AND($E$3="LKG"),'Marks Entry LKG'!AF154,IF(AND($E$3="UKG"),'Marks Entry UKG'!AF154,""))))</f>
        <v/>
      </c>
      <c r="BF155" s="55" t="str">
        <f t="shared" si="150"/>
        <v/>
      </c>
      <c r="BG155" s="51" t="str">
        <f t="shared" si="151"/>
        <v/>
      </c>
      <c r="BH155" s="89">
        <f t="shared" si="152"/>
        <v>0</v>
      </c>
      <c r="BI155" s="89" t="str">
        <f t="shared" si="153"/>
        <v/>
      </c>
      <c r="BJ155" s="89" t="str">
        <f t="shared" si="154"/>
        <v/>
      </c>
      <c r="BK155" s="89" t="str">
        <f t="shared" si="155"/>
        <v/>
      </c>
      <c r="BL155" s="89" t="str">
        <f t="shared" si="156"/>
        <v/>
      </c>
      <c r="BM155" s="93" t="str">
        <f t="shared" si="157"/>
        <v/>
      </c>
      <c r="BN155" s="105"/>
      <c r="BO155" s="105"/>
      <c r="BP155" s="105"/>
      <c r="BQ155" s="51"/>
      <c r="BR155" s="105" t="str">
        <f>IF(OR($B155=0,$B155=""),"",IF(AND($E$3="Nursery"),'Marks Entry Nursery'!AJ154,IF(AND($E$3="LKG"),'Marks Entry LKG'!AJ154,IF(AND($E$3="UKG"),'Marks Entry UKG'!AJ154,""))))</f>
        <v/>
      </c>
      <c r="BS155" s="105" t="str">
        <f>IF(OR($B155=0,$B155=""),"",IF(AND($E$3="Nursery"),'Marks Entry Nursery'!AK154,IF(AND($E$3="LKG"),'Marks Entry LKG'!AK154,IF(AND($E$3="UKG"),'Marks Entry UKG'!AK154,""))))</f>
        <v/>
      </c>
      <c r="BT155" s="54" t="str">
        <f t="shared" si="158"/>
        <v/>
      </c>
      <c r="BU155" s="51">
        <f t="shared" si="159"/>
        <v>0</v>
      </c>
      <c r="BV155" s="105" t="str">
        <f>IF(OR($B155=0,$B155=""),"",IF(AND($E$3="Nursery"),'Marks Entry Nursery'!AL154,IF(AND($E$3="LKG"),'Marks Entry LKG'!AL154,IF(AND($E$3="UKG"),'Marks Entry UKG'!AL154,""))))</f>
        <v/>
      </c>
      <c r="BW155" s="105" t="str">
        <f>IF(OR($B155=0,$B155=""),"",IF(AND($E$3="Nursery"),'Marks Entry Nursery'!AM154,IF(AND($E$3="LKG"),'Marks Entry LKG'!AM154,IF(AND($E$3="UKG"),'Marks Entry UKG'!AM154,""))))</f>
        <v/>
      </c>
      <c r="BX155" s="55" t="str">
        <f t="shared" si="160"/>
        <v/>
      </c>
      <c r="BY155" s="51" t="str">
        <f t="shared" si="161"/>
        <v/>
      </c>
      <c r="BZ155" s="89">
        <f t="shared" si="162"/>
        <v>0</v>
      </c>
      <c r="CA155" s="89" t="str">
        <f t="shared" si="163"/>
        <v/>
      </c>
      <c r="CB155" s="89" t="str">
        <f t="shared" si="164"/>
        <v/>
      </c>
      <c r="CC155" s="89" t="str">
        <f t="shared" si="165"/>
        <v/>
      </c>
      <c r="CD155" s="89" t="str">
        <f t="shared" si="166"/>
        <v/>
      </c>
      <c r="CE155" s="93" t="str">
        <f t="shared" si="167"/>
        <v/>
      </c>
      <c r="CF155" s="105" t="str">
        <f>IF(OR($B155=0,$B155=""),"",IF(AND($E$3="Nursery"),'Marks Entry Nursery'!AN154,IF(AND($E$3="LKG"),'Marks Entry LKG'!AN154,IF(AND($E$3="UKG"),'Marks Entry UKG'!AN154,""))))</f>
        <v/>
      </c>
      <c r="CG155" s="105" t="str">
        <f>IF(OR($B155=0,$B155=""),"",IF(AND($E$3="Nursery"),'Marks Entry Nursery'!AO154,IF(AND($E$3="LKG"),'Marks Entry LKG'!AO154,IF(AND($E$3="UKG"),'Marks Entry UKG'!AO154,""))))</f>
        <v/>
      </c>
      <c r="CH155" s="106" t="str">
        <f t="shared" si="168"/>
        <v/>
      </c>
      <c r="CI155" s="107">
        <f t="shared" si="169"/>
        <v>0</v>
      </c>
      <c r="CJ155" s="107" t="str">
        <f t="shared" si="170"/>
        <v/>
      </c>
      <c r="CK155" s="107" t="str">
        <f t="shared" si="171"/>
        <v/>
      </c>
      <c r="CL155" s="92" t="str">
        <f t="shared" si="172"/>
        <v/>
      </c>
      <c r="CM155" s="105" t="str">
        <f>IF(OR($B155=0,$B155=""),"",IF(AND($E$3="Nursery"),'Marks Entry Nursery'!AP154,IF(AND($E$3="LKG"),'Marks Entry LKG'!AP154,IF(AND($E$3="UKG"),'Marks Entry UKG'!AP154,""))))</f>
        <v/>
      </c>
      <c r="CN155" s="105" t="str">
        <f>IF(OR($B155=0,$B155=""),"",IF(AND($E$3="Nursery"),'Marks Entry Nursery'!AQ154,IF(AND($E$3="LKG"),'Marks Entry LKG'!AQ154,IF(AND($E$3="UKG"),'Marks Entry UKG'!AQ154,""))))</f>
        <v/>
      </c>
      <c r="CO155" s="106" t="str">
        <f t="shared" si="173"/>
        <v/>
      </c>
      <c r="CP155" s="107">
        <f t="shared" si="174"/>
        <v>0</v>
      </c>
      <c r="CQ155" s="107" t="str">
        <f t="shared" si="175"/>
        <v/>
      </c>
      <c r="CR155" s="107" t="str">
        <f t="shared" si="176"/>
        <v/>
      </c>
      <c r="CS155" s="92" t="str">
        <f t="shared" si="177"/>
        <v/>
      </c>
      <c r="CT155" s="105" t="str">
        <f>IF(OR($B155=0,$B155=""),"",IF(AND($E$3="Nursery"),'Marks Entry Nursery'!AR154,IF(AND($E$3="LKG"),'Marks Entry LKG'!AR154,IF(AND($E$3="UKG"),'Marks Entry UKG'!AR154,""))))</f>
        <v/>
      </c>
      <c r="CU155" s="105" t="str">
        <f>IF(OR($B155=0,$B155=""),"",IF(AND($E$3="Nursery"),'Marks Entry Nursery'!AS154,IF(AND($E$3="LKG"),'Marks Entry LKG'!AS154,IF(AND($E$3="UKG"),'Marks Entry UKG'!AS154,""))))</f>
        <v/>
      </c>
      <c r="CV155" s="106" t="str">
        <f t="shared" si="178"/>
        <v/>
      </c>
      <c r="CW155" s="107">
        <f t="shared" si="179"/>
        <v>0</v>
      </c>
      <c r="CX155" s="107" t="str">
        <f t="shared" si="180"/>
        <v/>
      </c>
      <c r="CY155" s="107" t="str">
        <f t="shared" si="181"/>
        <v/>
      </c>
      <c r="CZ155" s="92" t="str">
        <f t="shared" si="182"/>
        <v/>
      </c>
      <c r="DA155" s="105" t="str">
        <f>IF(OR($B155=0,$B155=""),"",IF(AND($E$3="Nursery"),'Marks Entry Nursery'!AT154,IF(AND($E$3="LKG"),'Marks Entry LKG'!AT154,IF(AND($E$3="UKG"),'Marks Entry UKG'!AT154,""))))</f>
        <v/>
      </c>
      <c r="DB155" s="105" t="str">
        <f>IF(OR($B155=0,$B155=""),"",IF(AND($E$3="Nursery"),'Marks Entry Nursery'!AU154,IF(AND($E$3="LKG"),'Marks Entry LKG'!AU154,IF(AND($E$3="UKG"),'Marks Entry UKG'!AU154,""))))</f>
        <v/>
      </c>
      <c r="DC155" s="356" t="str">
        <f t="shared" si="183"/>
        <v/>
      </c>
      <c r="DD155" s="93" t="str">
        <f t="shared" si="184"/>
        <v/>
      </c>
      <c r="DE155" s="105" t="str">
        <f>IF(OR($B155=0,$B155=""),"",IF(AND($E$3="Nursery"),'Marks Entry Nursery'!AV154,IF(AND($E$3="LKG"),'Marks Entry LKG'!AV154,IF(AND($E$3="UKG"),'Marks Entry UKG'!AV154,""))))</f>
        <v/>
      </c>
      <c r="DF155" s="105" t="str">
        <f>IF(OR($B155=0,$B155=""),"",IF(AND($E$3="Nursery"),'Marks Entry Nursery'!AW154,IF(AND($E$3="LKG"),'Marks Entry LKG'!AW154,IF(AND($E$3="UKG"),'Marks Entry UKG'!AW154,""))))</f>
        <v/>
      </c>
      <c r="DG155" s="356" t="str">
        <f t="shared" si="185"/>
        <v/>
      </c>
      <c r="DH155" s="93" t="str">
        <f t="shared" si="186"/>
        <v/>
      </c>
      <c r="DI155" s="63" t="str">
        <f t="shared" si="187"/>
        <v/>
      </c>
      <c r="DJ155" s="358" t="str">
        <f t="shared" si="188"/>
        <v/>
      </c>
      <c r="DK155" s="67" t="str">
        <f t="shared" si="189"/>
        <v/>
      </c>
      <c r="DL155" s="68" t="str">
        <f t="shared" si="190"/>
        <v/>
      </c>
      <c r="DM155" s="386" t="str">
        <f>IFERROR(IF(B155="NSO","NSO",IF(OR(D155="",G155="",F155="",B155="",DI155=0),"",IF('Master sheet'!$D$14="Hindi","कक्षोंन्नति","Promoted"))),"")</f>
        <v/>
      </c>
      <c r="DN155" s="42" t="str">
        <f>IF(OR(B155=0,B155=""),"",IF(AND($E$3="Nursery"),'Marks Entry Nursery'!AX154,IF(AND($E$3="LKG"),'Marks Entry LKG'!AX154,IF(AND($E$3="UKG"),'Marks Entry UKG'!AX154,""))))</f>
        <v/>
      </c>
      <c r="DO155" s="42" t="str">
        <f>IF(OR(B155=0,B155=""),"",IF(AND($E$3="Nursery"),'Marks Entry Nursery'!AY154,IF(AND($E$3="LKG"),'Marks Entry LKG'!AY154,IF(AND($E$3="UKG"),'Marks Entry UKG'!AY154,""))))</f>
        <v/>
      </c>
      <c r="DP155" s="213" t="str">
        <f t="shared" si="191"/>
        <v/>
      </c>
      <c r="DQ155" s="43"/>
      <c r="DX155" s="44">
        <f>IF(AND($E$3="Nursery"),'Marks Entry Nursery'!I154,IF(AND($E$3="LKG"),'Marks Entry LKG'!I154,IF(AND($E$3="UKG"),'Marks Entry UKG'!I154,"")))</f>
        <v>0</v>
      </c>
    </row>
    <row r="156" spans="1:128" ht="18.95" customHeight="1">
      <c r="A156" s="56">
        <v>149</v>
      </c>
      <c r="B156" s="260" t="str">
        <f>IF(OR(DX156=0,DX156=""),"",IF(AND($E$3="Nursery"),'Marks Entry Nursery'!I155,IF(AND($E$3="LKG"),'Marks Entry LKG'!I155,IF(AND($E$3="UKG"),'Marks Entry UKG'!I155,""))))</f>
        <v/>
      </c>
      <c r="C156" s="57" t="str">
        <f>IF(OR($B156=0,$B156=""),"",IF(AND($E$3="Nursery"),'Marks Entry Nursery'!B155,IF(AND($E$3="LKG"),'Marks Entry LKG'!B155,IF(AND($E$3="UKG"),'Marks Entry UKG'!B155,""))))</f>
        <v/>
      </c>
      <c r="D156" s="57" t="str">
        <f>IF(OR($B156=0,$B156=""),"",IF(AND($E$3="Nursery"),'Marks Entry Nursery'!C155,IF(AND($E$3="LKG"),'Marks Entry LKG'!C155,IF(AND($E$3="UKG"),'Marks Entry UKG'!C155,""))))</f>
        <v/>
      </c>
      <c r="E156" s="401" t="str">
        <f>IF(OR(B156=0,B156=""),"",IF(AND($E$3="Nursery"),'Marks Entry Nursery'!E155,IF(AND($E$3="LKG"),'Marks Entry LKG'!E155,IF(AND($E$3="UKG"),'Marks Entry UKG'!E155,""))))</f>
        <v/>
      </c>
      <c r="F156" s="259" t="str">
        <f>IF(OR(B156=0,B156=""),"",IF(AND($E$3="Nursery"),'Marks Entry Nursery'!D155,IF(AND($E$3="LKG"),'Marks Entry LKG'!D155,IF(AND($E$3="UKG"),'Marks Entry UKG'!D155,""))))</f>
        <v/>
      </c>
      <c r="G156" s="406" t="str">
        <f>IF(OR($B156=0,$B156=""),"",IF(AND($E$3="Nursery"),'Marks Entry Nursery'!F155,IF(AND($E$3="LKG"),'Marks Entry LKG'!F155,IF(AND($E$3="UKG"),'Marks Entry UKG'!F155,""))))</f>
        <v/>
      </c>
      <c r="H156" s="406" t="str">
        <f>IF(OR($B156=0,$B156=""),"",IF(AND($E$3="Nursery"),'Marks Entry Nursery'!G155,IF(AND($E$3="LKG"),'Marks Entry LKG'!G155,IF(AND($E$3="UKG"),'Marks Entry UKG'!G155,""))))</f>
        <v/>
      </c>
      <c r="I156" s="406" t="str">
        <f>IF(OR($B156=0,$B156=""),"",IF(AND($E$3="Nursery"),'Marks Entry Nursery'!H155,IF(AND($E$3="LKG"),'Marks Entry LKG'!H155,IF(AND($E$3="UKG"),'Marks Entry UKG'!H155,""))))</f>
        <v/>
      </c>
      <c r="J156" s="228" t="str">
        <f>IF(OR($B156=0,$B156=""),"",IF(AND($E$3="Nursery"),'Marks Entry Nursery'!J155,IF(AND($E$3="LKG"),'Marks Entry LKG'!J155,IF(AND($E$3="UKG"),'Marks Entry UKG'!J155,""))))</f>
        <v/>
      </c>
      <c r="K156" s="228" t="str">
        <f>IF(OR($B156=0,$B156=""),"",IF(AND($E$3="Nursery"),'Marks Entry Nursery'!K155,IF(AND($E$3="LKG"),'Marks Entry LKG'!K155,IF(AND($E$3="UKG"),'Marks Entry UKG'!K155,""))))</f>
        <v/>
      </c>
      <c r="L156" s="105"/>
      <c r="M156" s="105"/>
      <c r="N156" s="105"/>
      <c r="O156" s="51"/>
      <c r="P156" s="105" t="str">
        <f>IF(OR($B156=0,$B156=""),"",IF(AND($E$3="Nursery"),'Marks Entry Nursery'!O155,IF(AND($E$3="LKG"),'Marks Entry LKG'!O155,IF(AND($E$3="UKG"),'Marks Entry UKG'!O155,""))))</f>
        <v/>
      </c>
      <c r="Q156" s="105" t="str">
        <f>IF(OR($B156=0,$B156=""),"",IF(AND($E$3="Nursery"),'Marks Entry Nursery'!P155,IF(AND($E$3="LKG"),'Marks Entry LKG'!P155,IF(AND($E$3="UKG"),'Marks Entry UKG'!P155,""))))</f>
        <v/>
      </c>
      <c r="R156" s="54" t="str">
        <f t="shared" si="128"/>
        <v/>
      </c>
      <c r="S156" s="51">
        <f t="shared" si="129"/>
        <v>0</v>
      </c>
      <c r="T156" s="105" t="str">
        <f>IF(OR($B156=0,$B156=""),"",IF(AND($E$3="Nursery"),'Marks Entry Nursery'!Q155,IF(AND($E$3="LKG"),'Marks Entry LKG'!Q155,IF(AND($E$3="UKG"),'Marks Entry UKG'!Q155,""))))</f>
        <v/>
      </c>
      <c r="U156" s="105" t="str">
        <f>IF(OR($B156=0,$B156=""),"",IF(AND($E$3="Nursery"),'Marks Entry Nursery'!R155,IF(AND($E$3="LKG"),'Marks Entry LKG'!R155,IF(AND($E$3="UKG"),'Marks Entry UKG'!R155,""))))</f>
        <v/>
      </c>
      <c r="V156" s="55" t="str">
        <f t="shared" si="130"/>
        <v/>
      </c>
      <c r="W156" s="51" t="str">
        <f t="shared" si="131"/>
        <v/>
      </c>
      <c r="X156" s="89">
        <f t="shared" si="132"/>
        <v>0</v>
      </c>
      <c r="Y156" s="89" t="str">
        <f t="shared" si="133"/>
        <v/>
      </c>
      <c r="Z156" s="89" t="str">
        <f t="shared" si="134"/>
        <v/>
      </c>
      <c r="AA156" s="89" t="str">
        <f t="shared" si="135"/>
        <v/>
      </c>
      <c r="AB156" s="89" t="str">
        <f t="shared" si="136"/>
        <v/>
      </c>
      <c r="AC156" s="93" t="str">
        <f t="shared" si="137"/>
        <v/>
      </c>
      <c r="AD156" s="105"/>
      <c r="AE156" s="105"/>
      <c r="AF156" s="105"/>
      <c r="AG156" s="51"/>
      <c r="AH156" s="105" t="str">
        <f>IF(OR($B156=0,$B156=""),"",IF(AND($E$3="Nursery"),'Marks Entry Nursery'!V155,IF(AND($E$3="LKG"),'Marks Entry LKG'!V155,IF(AND($E$3="UKG"),'Marks Entry UKG'!V155,""))))</f>
        <v/>
      </c>
      <c r="AI156" s="105" t="str">
        <f>IF(OR($B156=0,$B156=""),"",IF(AND($E$3="Nursery"),'Marks Entry Nursery'!W155,IF(AND($E$3="LKG"),'Marks Entry LKG'!W155,IF(AND($E$3="UKG"),'Marks Entry UKG'!W155,""))))</f>
        <v/>
      </c>
      <c r="AJ156" s="54" t="str">
        <f t="shared" si="138"/>
        <v/>
      </c>
      <c r="AK156" s="51">
        <f t="shared" si="139"/>
        <v>0</v>
      </c>
      <c r="AL156" s="105" t="str">
        <f>IF(OR($B156=0,$B156=""),"",IF(AND($E$3="Nursery"),'Marks Entry Nursery'!X155,IF(AND($E$3="LKG"),'Marks Entry LKG'!X155,IF(AND($E$3="UKG"),'Marks Entry UKG'!X155,""))))</f>
        <v/>
      </c>
      <c r="AM156" s="105" t="str">
        <f>IF(OR($B156=0,$B156=""),"",IF(AND($E$3="Nursery"),'Marks Entry Nursery'!Y155,IF(AND($E$3="LKG"),'Marks Entry LKG'!Y155,IF(AND($E$3="UKG"),'Marks Entry UKG'!Y155,""))))</f>
        <v/>
      </c>
      <c r="AN156" s="55" t="str">
        <f t="shared" si="140"/>
        <v/>
      </c>
      <c r="AO156" s="51" t="str">
        <f t="shared" si="141"/>
        <v/>
      </c>
      <c r="AP156" s="89">
        <f t="shared" si="142"/>
        <v>0</v>
      </c>
      <c r="AQ156" s="89" t="str">
        <f t="shared" si="143"/>
        <v/>
      </c>
      <c r="AR156" s="89" t="str">
        <f t="shared" si="144"/>
        <v/>
      </c>
      <c r="AS156" s="89" t="str">
        <f t="shared" si="145"/>
        <v/>
      </c>
      <c r="AT156" s="89" t="str">
        <f t="shared" si="146"/>
        <v/>
      </c>
      <c r="AU156" s="93" t="str">
        <f t="shared" si="147"/>
        <v/>
      </c>
      <c r="AV156" s="105"/>
      <c r="AW156" s="105"/>
      <c r="AX156" s="105"/>
      <c r="AY156" s="51"/>
      <c r="AZ156" s="105" t="str">
        <f>IF(OR($B156=0,$B156=""),"",IF(AND($E$3="Nursery"),'Marks Entry Nursery'!AC155,IF(AND($E$3="LKG"),'Marks Entry LKG'!AC155,IF(AND($E$3="UKG"),'Marks Entry UKG'!AC155,""))))</f>
        <v/>
      </c>
      <c r="BA156" s="105" t="str">
        <f>IF(OR($B156=0,$B156=""),"",IF(AND($E$3="Nursery"),'Marks Entry Nursery'!AD155,IF(AND($E$3="LKG"),'Marks Entry LKG'!AD155,IF(AND($E$3="UKG"),'Marks Entry UKG'!AD155,""))))</f>
        <v/>
      </c>
      <c r="BB156" s="54" t="str">
        <f t="shared" si="148"/>
        <v/>
      </c>
      <c r="BC156" s="51">
        <f t="shared" si="149"/>
        <v>0</v>
      </c>
      <c r="BD156" s="105" t="str">
        <f>IF(OR($B156=0,$B156=""),"",IF(AND($E$3="Nursery"),'Marks Entry Nursery'!AE155,IF(AND($E$3="LKG"),'Marks Entry LKG'!AE155,IF(AND($E$3="UKG"),'Marks Entry UKG'!AE155,""))))</f>
        <v/>
      </c>
      <c r="BE156" s="105" t="str">
        <f>IF(OR($B156=0,$B156=""),"",IF(AND($E$3="Nursery"),'Marks Entry Nursery'!AF155,IF(AND($E$3="LKG"),'Marks Entry LKG'!AF155,IF(AND($E$3="UKG"),'Marks Entry UKG'!AF155,""))))</f>
        <v/>
      </c>
      <c r="BF156" s="55" t="str">
        <f t="shared" si="150"/>
        <v/>
      </c>
      <c r="BG156" s="51" t="str">
        <f t="shared" si="151"/>
        <v/>
      </c>
      <c r="BH156" s="89">
        <f t="shared" si="152"/>
        <v>0</v>
      </c>
      <c r="BI156" s="89" t="str">
        <f t="shared" si="153"/>
        <v/>
      </c>
      <c r="BJ156" s="89" t="str">
        <f t="shared" si="154"/>
        <v/>
      </c>
      <c r="BK156" s="89" t="str">
        <f t="shared" si="155"/>
        <v/>
      </c>
      <c r="BL156" s="89" t="str">
        <f t="shared" si="156"/>
        <v/>
      </c>
      <c r="BM156" s="93" t="str">
        <f t="shared" si="157"/>
        <v/>
      </c>
      <c r="BN156" s="105"/>
      <c r="BO156" s="105"/>
      <c r="BP156" s="105"/>
      <c r="BQ156" s="51"/>
      <c r="BR156" s="105" t="str">
        <f>IF(OR($B156=0,$B156=""),"",IF(AND($E$3="Nursery"),'Marks Entry Nursery'!AJ155,IF(AND($E$3="LKG"),'Marks Entry LKG'!AJ155,IF(AND($E$3="UKG"),'Marks Entry UKG'!AJ155,""))))</f>
        <v/>
      </c>
      <c r="BS156" s="105" t="str">
        <f>IF(OR($B156=0,$B156=""),"",IF(AND($E$3="Nursery"),'Marks Entry Nursery'!AK155,IF(AND($E$3="LKG"),'Marks Entry LKG'!AK155,IF(AND($E$3="UKG"),'Marks Entry UKG'!AK155,""))))</f>
        <v/>
      </c>
      <c r="BT156" s="54" t="str">
        <f t="shared" si="158"/>
        <v/>
      </c>
      <c r="BU156" s="51">
        <f t="shared" si="159"/>
        <v>0</v>
      </c>
      <c r="BV156" s="105" t="str">
        <f>IF(OR($B156=0,$B156=""),"",IF(AND($E$3="Nursery"),'Marks Entry Nursery'!AL155,IF(AND($E$3="LKG"),'Marks Entry LKG'!AL155,IF(AND($E$3="UKG"),'Marks Entry UKG'!AL155,""))))</f>
        <v/>
      </c>
      <c r="BW156" s="105" t="str">
        <f>IF(OR($B156=0,$B156=""),"",IF(AND($E$3="Nursery"),'Marks Entry Nursery'!AM155,IF(AND($E$3="LKG"),'Marks Entry LKG'!AM155,IF(AND($E$3="UKG"),'Marks Entry UKG'!AM155,""))))</f>
        <v/>
      </c>
      <c r="BX156" s="55" t="str">
        <f t="shared" si="160"/>
        <v/>
      </c>
      <c r="BY156" s="51" t="str">
        <f t="shared" si="161"/>
        <v/>
      </c>
      <c r="BZ156" s="89">
        <f t="shared" si="162"/>
        <v>0</v>
      </c>
      <c r="CA156" s="89" t="str">
        <f t="shared" si="163"/>
        <v/>
      </c>
      <c r="CB156" s="89" t="str">
        <f t="shared" si="164"/>
        <v/>
      </c>
      <c r="CC156" s="89" t="str">
        <f t="shared" si="165"/>
        <v/>
      </c>
      <c r="CD156" s="89" t="str">
        <f t="shared" si="166"/>
        <v/>
      </c>
      <c r="CE156" s="93" t="str">
        <f t="shared" si="167"/>
        <v/>
      </c>
      <c r="CF156" s="105" t="str">
        <f>IF(OR($B156=0,$B156=""),"",IF(AND($E$3="Nursery"),'Marks Entry Nursery'!AN155,IF(AND($E$3="LKG"),'Marks Entry LKG'!AN155,IF(AND($E$3="UKG"),'Marks Entry UKG'!AN155,""))))</f>
        <v/>
      </c>
      <c r="CG156" s="105" t="str">
        <f>IF(OR($B156=0,$B156=""),"",IF(AND($E$3="Nursery"),'Marks Entry Nursery'!AO155,IF(AND($E$3="LKG"),'Marks Entry LKG'!AO155,IF(AND($E$3="UKG"),'Marks Entry UKG'!AO155,""))))</f>
        <v/>
      </c>
      <c r="CH156" s="106" t="str">
        <f t="shared" si="168"/>
        <v/>
      </c>
      <c r="CI156" s="107">
        <f t="shared" si="169"/>
        <v>0</v>
      </c>
      <c r="CJ156" s="107" t="str">
        <f t="shared" si="170"/>
        <v/>
      </c>
      <c r="CK156" s="107" t="str">
        <f t="shared" si="171"/>
        <v/>
      </c>
      <c r="CL156" s="92" t="str">
        <f t="shared" si="172"/>
        <v/>
      </c>
      <c r="CM156" s="105" t="str">
        <f>IF(OR($B156=0,$B156=""),"",IF(AND($E$3="Nursery"),'Marks Entry Nursery'!AP155,IF(AND($E$3="LKG"),'Marks Entry LKG'!AP155,IF(AND($E$3="UKG"),'Marks Entry UKG'!AP155,""))))</f>
        <v/>
      </c>
      <c r="CN156" s="105" t="str">
        <f>IF(OR($B156=0,$B156=""),"",IF(AND($E$3="Nursery"),'Marks Entry Nursery'!AQ155,IF(AND($E$3="LKG"),'Marks Entry LKG'!AQ155,IF(AND($E$3="UKG"),'Marks Entry UKG'!AQ155,""))))</f>
        <v/>
      </c>
      <c r="CO156" s="106" t="str">
        <f t="shared" si="173"/>
        <v/>
      </c>
      <c r="CP156" s="107">
        <f t="shared" si="174"/>
        <v>0</v>
      </c>
      <c r="CQ156" s="107" t="str">
        <f t="shared" si="175"/>
        <v/>
      </c>
      <c r="CR156" s="107" t="str">
        <f t="shared" si="176"/>
        <v/>
      </c>
      <c r="CS156" s="92" t="str">
        <f t="shared" si="177"/>
        <v/>
      </c>
      <c r="CT156" s="105" t="str">
        <f>IF(OR($B156=0,$B156=""),"",IF(AND($E$3="Nursery"),'Marks Entry Nursery'!AR155,IF(AND($E$3="LKG"),'Marks Entry LKG'!AR155,IF(AND($E$3="UKG"),'Marks Entry UKG'!AR155,""))))</f>
        <v/>
      </c>
      <c r="CU156" s="105" t="str">
        <f>IF(OR($B156=0,$B156=""),"",IF(AND($E$3="Nursery"),'Marks Entry Nursery'!AS155,IF(AND($E$3="LKG"),'Marks Entry LKG'!AS155,IF(AND($E$3="UKG"),'Marks Entry UKG'!AS155,""))))</f>
        <v/>
      </c>
      <c r="CV156" s="106" t="str">
        <f t="shared" si="178"/>
        <v/>
      </c>
      <c r="CW156" s="107">
        <f t="shared" si="179"/>
        <v>0</v>
      </c>
      <c r="CX156" s="107" t="str">
        <f t="shared" si="180"/>
        <v/>
      </c>
      <c r="CY156" s="107" t="str">
        <f t="shared" si="181"/>
        <v/>
      </c>
      <c r="CZ156" s="92" t="str">
        <f t="shared" si="182"/>
        <v/>
      </c>
      <c r="DA156" s="105" t="str">
        <f>IF(OR($B156=0,$B156=""),"",IF(AND($E$3="Nursery"),'Marks Entry Nursery'!AT155,IF(AND($E$3="LKG"),'Marks Entry LKG'!AT155,IF(AND($E$3="UKG"),'Marks Entry UKG'!AT155,""))))</f>
        <v/>
      </c>
      <c r="DB156" s="105" t="str">
        <f>IF(OR($B156=0,$B156=""),"",IF(AND($E$3="Nursery"),'Marks Entry Nursery'!AU155,IF(AND($E$3="LKG"),'Marks Entry LKG'!AU155,IF(AND($E$3="UKG"),'Marks Entry UKG'!AU155,""))))</f>
        <v/>
      </c>
      <c r="DC156" s="356" t="str">
        <f t="shared" si="183"/>
        <v/>
      </c>
      <c r="DD156" s="93" t="str">
        <f t="shared" si="184"/>
        <v/>
      </c>
      <c r="DE156" s="105" t="str">
        <f>IF(OR($B156=0,$B156=""),"",IF(AND($E$3="Nursery"),'Marks Entry Nursery'!AV155,IF(AND($E$3="LKG"),'Marks Entry LKG'!AV155,IF(AND($E$3="UKG"),'Marks Entry UKG'!AV155,""))))</f>
        <v/>
      </c>
      <c r="DF156" s="105" t="str">
        <f>IF(OR($B156=0,$B156=""),"",IF(AND($E$3="Nursery"),'Marks Entry Nursery'!AW155,IF(AND($E$3="LKG"),'Marks Entry LKG'!AW155,IF(AND($E$3="UKG"),'Marks Entry UKG'!AW155,""))))</f>
        <v/>
      </c>
      <c r="DG156" s="356" t="str">
        <f t="shared" si="185"/>
        <v/>
      </c>
      <c r="DH156" s="93" t="str">
        <f t="shared" si="186"/>
        <v/>
      </c>
      <c r="DI156" s="63" t="str">
        <f t="shared" si="187"/>
        <v/>
      </c>
      <c r="DJ156" s="358" t="str">
        <f t="shared" si="188"/>
        <v/>
      </c>
      <c r="DK156" s="67" t="str">
        <f t="shared" si="189"/>
        <v/>
      </c>
      <c r="DL156" s="68" t="str">
        <f t="shared" si="190"/>
        <v/>
      </c>
      <c r="DM156" s="386" t="str">
        <f>IFERROR(IF(B156="NSO","NSO",IF(OR(D156="",G156="",F156="",B156="",DI156=0),"",IF('Master sheet'!$D$14="Hindi","कक्षोंन्नति","Promoted"))),"")</f>
        <v/>
      </c>
      <c r="DN156" s="42" t="str">
        <f>IF(OR(B156=0,B156=""),"",IF(AND($E$3="Nursery"),'Marks Entry Nursery'!AX155,IF(AND($E$3="LKG"),'Marks Entry LKG'!AX155,IF(AND($E$3="UKG"),'Marks Entry UKG'!AX155,""))))</f>
        <v/>
      </c>
      <c r="DO156" s="42" t="str">
        <f>IF(OR(B156=0,B156=""),"",IF(AND($E$3="Nursery"),'Marks Entry Nursery'!AY155,IF(AND($E$3="LKG"),'Marks Entry LKG'!AY155,IF(AND($E$3="UKG"),'Marks Entry UKG'!AY155,""))))</f>
        <v/>
      </c>
      <c r="DP156" s="213" t="str">
        <f t="shared" si="191"/>
        <v/>
      </c>
      <c r="DQ156" s="43"/>
      <c r="DX156" s="44">
        <f>IF(AND($E$3="Nursery"),'Marks Entry Nursery'!I155,IF(AND($E$3="LKG"),'Marks Entry LKG'!I155,IF(AND($E$3="UKG"),'Marks Entry UKG'!I155,"")))</f>
        <v>0</v>
      </c>
    </row>
    <row r="157" spans="1:128" ht="18.95" customHeight="1">
      <c r="A157" s="56">
        <v>150</v>
      </c>
      <c r="B157" s="260" t="str">
        <f>IF(OR(DX157=0,DX157=""),"",IF(AND($E$3="Nursery"),'Marks Entry Nursery'!I156,IF(AND($E$3="LKG"),'Marks Entry LKG'!I156,IF(AND($E$3="UKG"),'Marks Entry UKG'!I156,""))))</f>
        <v/>
      </c>
      <c r="C157" s="57" t="str">
        <f>IF(OR($B157=0,$B157=""),"",IF(AND($E$3="Nursery"),'Marks Entry Nursery'!B156,IF(AND($E$3="LKG"),'Marks Entry LKG'!B156,IF(AND($E$3="UKG"),'Marks Entry UKG'!B156,""))))</f>
        <v/>
      </c>
      <c r="D157" s="57" t="str">
        <f>IF(OR($B157=0,$B157=""),"",IF(AND($E$3="Nursery"),'Marks Entry Nursery'!C156,IF(AND($E$3="LKG"),'Marks Entry LKG'!C156,IF(AND($E$3="UKG"),'Marks Entry UKG'!C156,""))))</f>
        <v/>
      </c>
      <c r="E157" s="401" t="str">
        <f>IF(OR(B157=0,B157=""),"",IF(AND($E$3="Nursery"),'Marks Entry Nursery'!E156,IF(AND($E$3="LKG"),'Marks Entry LKG'!E156,IF(AND($E$3="UKG"),'Marks Entry UKG'!E156,""))))</f>
        <v/>
      </c>
      <c r="F157" s="259" t="str">
        <f>IF(OR(B157=0,B157=""),"",IF(AND($E$3="Nursery"),'Marks Entry Nursery'!D156,IF(AND($E$3="LKG"),'Marks Entry LKG'!D156,IF(AND($E$3="UKG"),'Marks Entry UKG'!D156,""))))</f>
        <v/>
      </c>
      <c r="G157" s="406" t="str">
        <f>IF(OR($B157=0,$B157=""),"",IF(AND($E$3="Nursery"),'Marks Entry Nursery'!F156,IF(AND($E$3="LKG"),'Marks Entry LKG'!F156,IF(AND($E$3="UKG"),'Marks Entry UKG'!F156,""))))</f>
        <v/>
      </c>
      <c r="H157" s="406" t="str">
        <f>IF(OR($B157=0,$B157=""),"",IF(AND($E$3="Nursery"),'Marks Entry Nursery'!G156,IF(AND($E$3="LKG"),'Marks Entry LKG'!G156,IF(AND($E$3="UKG"),'Marks Entry UKG'!G156,""))))</f>
        <v/>
      </c>
      <c r="I157" s="406" t="str">
        <f>IF(OR($B157=0,$B157=""),"",IF(AND($E$3="Nursery"),'Marks Entry Nursery'!H156,IF(AND($E$3="LKG"),'Marks Entry LKG'!H156,IF(AND($E$3="UKG"),'Marks Entry UKG'!H156,""))))</f>
        <v/>
      </c>
      <c r="J157" s="228" t="str">
        <f>IF(OR($B157=0,$B157=""),"",IF(AND($E$3="Nursery"),'Marks Entry Nursery'!J156,IF(AND($E$3="LKG"),'Marks Entry LKG'!J156,IF(AND($E$3="UKG"),'Marks Entry UKG'!J156,""))))</f>
        <v/>
      </c>
      <c r="K157" s="228" t="str">
        <f>IF(OR($B157=0,$B157=""),"",IF(AND($E$3="Nursery"),'Marks Entry Nursery'!K156,IF(AND($E$3="LKG"),'Marks Entry LKG'!K156,IF(AND($E$3="UKG"),'Marks Entry UKG'!K156,""))))</f>
        <v/>
      </c>
      <c r="L157" s="105"/>
      <c r="M157" s="105"/>
      <c r="N157" s="105"/>
      <c r="O157" s="51"/>
      <c r="P157" s="105" t="str">
        <f>IF(OR($B157=0,$B157=""),"",IF(AND($E$3="Nursery"),'Marks Entry Nursery'!O156,IF(AND($E$3="LKG"),'Marks Entry LKG'!O156,IF(AND($E$3="UKG"),'Marks Entry UKG'!O156,""))))</f>
        <v/>
      </c>
      <c r="Q157" s="105" t="str">
        <f>IF(OR($B157=0,$B157=""),"",IF(AND($E$3="Nursery"),'Marks Entry Nursery'!P156,IF(AND($E$3="LKG"),'Marks Entry LKG'!P156,IF(AND($E$3="UKG"),'Marks Entry UKG'!P156,""))))</f>
        <v/>
      </c>
      <c r="R157" s="54" t="str">
        <f t="shared" si="128"/>
        <v/>
      </c>
      <c r="S157" s="51">
        <f t="shared" si="129"/>
        <v>0</v>
      </c>
      <c r="T157" s="105" t="str">
        <f>IF(OR($B157=0,$B157=""),"",IF(AND($E$3="Nursery"),'Marks Entry Nursery'!Q156,IF(AND($E$3="LKG"),'Marks Entry LKG'!Q156,IF(AND($E$3="UKG"),'Marks Entry UKG'!Q156,""))))</f>
        <v/>
      </c>
      <c r="U157" s="105" t="str">
        <f>IF(OR($B157=0,$B157=""),"",IF(AND($E$3="Nursery"),'Marks Entry Nursery'!R156,IF(AND($E$3="LKG"),'Marks Entry LKG'!R156,IF(AND($E$3="UKG"),'Marks Entry UKG'!R156,""))))</f>
        <v/>
      </c>
      <c r="V157" s="55" t="str">
        <f t="shared" si="130"/>
        <v/>
      </c>
      <c r="W157" s="51" t="str">
        <f t="shared" si="131"/>
        <v/>
      </c>
      <c r="X157" s="89">
        <f t="shared" si="132"/>
        <v>0</v>
      </c>
      <c r="Y157" s="89" t="str">
        <f t="shared" si="133"/>
        <v/>
      </c>
      <c r="Z157" s="89" t="str">
        <f t="shared" si="134"/>
        <v/>
      </c>
      <c r="AA157" s="89" t="str">
        <f t="shared" si="135"/>
        <v/>
      </c>
      <c r="AB157" s="89" t="str">
        <f t="shared" si="136"/>
        <v/>
      </c>
      <c r="AC157" s="93" t="str">
        <f t="shared" si="137"/>
        <v/>
      </c>
      <c r="AD157" s="105"/>
      <c r="AE157" s="105"/>
      <c r="AF157" s="105"/>
      <c r="AG157" s="51"/>
      <c r="AH157" s="105" t="str">
        <f>IF(OR($B157=0,$B157=""),"",IF(AND($E$3="Nursery"),'Marks Entry Nursery'!V156,IF(AND($E$3="LKG"),'Marks Entry LKG'!V156,IF(AND($E$3="UKG"),'Marks Entry UKG'!V156,""))))</f>
        <v/>
      </c>
      <c r="AI157" s="105" t="str">
        <f>IF(OR($B157=0,$B157=""),"",IF(AND($E$3="Nursery"),'Marks Entry Nursery'!W156,IF(AND($E$3="LKG"),'Marks Entry LKG'!W156,IF(AND($E$3="UKG"),'Marks Entry UKG'!W156,""))))</f>
        <v/>
      </c>
      <c r="AJ157" s="54" t="str">
        <f t="shared" si="138"/>
        <v/>
      </c>
      <c r="AK157" s="51">
        <f t="shared" si="139"/>
        <v>0</v>
      </c>
      <c r="AL157" s="105" t="str">
        <f>IF(OR($B157=0,$B157=""),"",IF(AND($E$3="Nursery"),'Marks Entry Nursery'!X156,IF(AND($E$3="LKG"),'Marks Entry LKG'!X156,IF(AND($E$3="UKG"),'Marks Entry UKG'!X156,""))))</f>
        <v/>
      </c>
      <c r="AM157" s="105" t="str">
        <f>IF(OR($B157=0,$B157=""),"",IF(AND($E$3="Nursery"),'Marks Entry Nursery'!Y156,IF(AND($E$3="LKG"),'Marks Entry LKG'!Y156,IF(AND($E$3="UKG"),'Marks Entry UKG'!Y156,""))))</f>
        <v/>
      </c>
      <c r="AN157" s="55" t="str">
        <f t="shared" si="140"/>
        <v/>
      </c>
      <c r="AO157" s="51" t="str">
        <f t="shared" si="141"/>
        <v/>
      </c>
      <c r="AP157" s="89">
        <f t="shared" si="142"/>
        <v>0</v>
      </c>
      <c r="AQ157" s="89" t="str">
        <f t="shared" si="143"/>
        <v/>
      </c>
      <c r="AR157" s="89" t="str">
        <f t="shared" si="144"/>
        <v/>
      </c>
      <c r="AS157" s="89" t="str">
        <f t="shared" si="145"/>
        <v/>
      </c>
      <c r="AT157" s="89" t="str">
        <f t="shared" si="146"/>
        <v/>
      </c>
      <c r="AU157" s="93" t="str">
        <f t="shared" si="147"/>
        <v/>
      </c>
      <c r="AV157" s="105"/>
      <c r="AW157" s="105"/>
      <c r="AX157" s="105"/>
      <c r="AY157" s="51"/>
      <c r="AZ157" s="105" t="str">
        <f>IF(OR($B157=0,$B157=""),"",IF(AND($E$3="Nursery"),'Marks Entry Nursery'!AC156,IF(AND($E$3="LKG"),'Marks Entry LKG'!AC156,IF(AND($E$3="UKG"),'Marks Entry UKG'!AC156,""))))</f>
        <v/>
      </c>
      <c r="BA157" s="105" t="str">
        <f>IF(OR($B157=0,$B157=""),"",IF(AND($E$3="Nursery"),'Marks Entry Nursery'!AD156,IF(AND($E$3="LKG"),'Marks Entry LKG'!AD156,IF(AND($E$3="UKG"),'Marks Entry UKG'!AD156,""))))</f>
        <v/>
      </c>
      <c r="BB157" s="54" t="str">
        <f t="shared" si="148"/>
        <v/>
      </c>
      <c r="BC157" s="51">
        <f t="shared" si="149"/>
        <v>0</v>
      </c>
      <c r="BD157" s="105" t="str">
        <f>IF(OR($B157=0,$B157=""),"",IF(AND($E$3="Nursery"),'Marks Entry Nursery'!AE156,IF(AND($E$3="LKG"),'Marks Entry LKG'!AE156,IF(AND($E$3="UKG"),'Marks Entry UKG'!AE156,""))))</f>
        <v/>
      </c>
      <c r="BE157" s="105" t="str">
        <f>IF(OR($B157=0,$B157=""),"",IF(AND($E$3="Nursery"),'Marks Entry Nursery'!AF156,IF(AND($E$3="LKG"),'Marks Entry LKG'!AF156,IF(AND($E$3="UKG"),'Marks Entry UKG'!AF156,""))))</f>
        <v/>
      </c>
      <c r="BF157" s="55" t="str">
        <f t="shared" si="150"/>
        <v/>
      </c>
      <c r="BG157" s="51" t="str">
        <f t="shared" si="151"/>
        <v/>
      </c>
      <c r="BH157" s="89">
        <f t="shared" si="152"/>
        <v>0</v>
      </c>
      <c r="BI157" s="89" t="str">
        <f t="shared" si="153"/>
        <v/>
      </c>
      <c r="BJ157" s="89" t="str">
        <f t="shared" si="154"/>
        <v/>
      </c>
      <c r="BK157" s="89" t="str">
        <f t="shared" si="155"/>
        <v/>
      </c>
      <c r="BL157" s="89" t="str">
        <f t="shared" si="156"/>
        <v/>
      </c>
      <c r="BM157" s="93" t="str">
        <f t="shared" si="157"/>
        <v/>
      </c>
      <c r="BN157" s="105"/>
      <c r="BO157" s="105"/>
      <c r="BP157" s="105"/>
      <c r="BQ157" s="51"/>
      <c r="BR157" s="105" t="str">
        <f>IF(OR($B157=0,$B157=""),"",IF(AND($E$3="Nursery"),'Marks Entry Nursery'!AJ156,IF(AND($E$3="LKG"),'Marks Entry LKG'!AJ156,IF(AND($E$3="UKG"),'Marks Entry UKG'!AJ156,""))))</f>
        <v/>
      </c>
      <c r="BS157" s="105" t="str">
        <f>IF(OR($B157=0,$B157=""),"",IF(AND($E$3="Nursery"),'Marks Entry Nursery'!AK156,IF(AND($E$3="LKG"),'Marks Entry LKG'!AK156,IF(AND($E$3="UKG"),'Marks Entry UKG'!AK156,""))))</f>
        <v/>
      </c>
      <c r="BT157" s="54" t="str">
        <f t="shared" si="158"/>
        <v/>
      </c>
      <c r="BU157" s="51">
        <f t="shared" si="159"/>
        <v>0</v>
      </c>
      <c r="BV157" s="105" t="str">
        <f>IF(OR($B157=0,$B157=""),"",IF(AND($E$3="Nursery"),'Marks Entry Nursery'!AL156,IF(AND($E$3="LKG"),'Marks Entry LKG'!AL156,IF(AND($E$3="UKG"),'Marks Entry UKG'!AL156,""))))</f>
        <v/>
      </c>
      <c r="BW157" s="105" t="str">
        <f>IF(OR($B157=0,$B157=""),"",IF(AND($E$3="Nursery"),'Marks Entry Nursery'!AM156,IF(AND($E$3="LKG"),'Marks Entry LKG'!AM156,IF(AND($E$3="UKG"),'Marks Entry UKG'!AM156,""))))</f>
        <v/>
      </c>
      <c r="BX157" s="55" t="str">
        <f t="shared" si="160"/>
        <v/>
      </c>
      <c r="BY157" s="51" t="str">
        <f t="shared" si="161"/>
        <v/>
      </c>
      <c r="BZ157" s="89">
        <f t="shared" si="162"/>
        <v>0</v>
      </c>
      <c r="CA157" s="89" t="str">
        <f t="shared" si="163"/>
        <v/>
      </c>
      <c r="CB157" s="89" t="str">
        <f t="shared" si="164"/>
        <v/>
      </c>
      <c r="CC157" s="89" t="str">
        <f t="shared" si="165"/>
        <v/>
      </c>
      <c r="CD157" s="89" t="str">
        <f t="shared" si="166"/>
        <v/>
      </c>
      <c r="CE157" s="93" t="str">
        <f t="shared" si="167"/>
        <v/>
      </c>
      <c r="CF157" s="105" t="str">
        <f>IF(OR($B157=0,$B157=""),"",IF(AND($E$3="Nursery"),'Marks Entry Nursery'!AN156,IF(AND($E$3="LKG"),'Marks Entry LKG'!AN156,IF(AND($E$3="UKG"),'Marks Entry UKG'!AN156,""))))</f>
        <v/>
      </c>
      <c r="CG157" s="105" t="str">
        <f>IF(OR($B157=0,$B157=""),"",IF(AND($E$3="Nursery"),'Marks Entry Nursery'!AO156,IF(AND($E$3="LKG"),'Marks Entry LKG'!AO156,IF(AND($E$3="UKG"),'Marks Entry UKG'!AO156,""))))</f>
        <v/>
      </c>
      <c r="CH157" s="106" t="str">
        <f t="shared" si="168"/>
        <v/>
      </c>
      <c r="CI157" s="107">
        <f t="shared" si="169"/>
        <v>0</v>
      </c>
      <c r="CJ157" s="107" t="str">
        <f t="shared" si="170"/>
        <v/>
      </c>
      <c r="CK157" s="107" t="str">
        <f t="shared" si="171"/>
        <v/>
      </c>
      <c r="CL157" s="92" t="str">
        <f t="shared" si="172"/>
        <v/>
      </c>
      <c r="CM157" s="105" t="str">
        <f>IF(OR($B157=0,$B157=""),"",IF(AND($E$3="Nursery"),'Marks Entry Nursery'!AP156,IF(AND($E$3="LKG"),'Marks Entry LKG'!AP156,IF(AND($E$3="UKG"),'Marks Entry UKG'!AP156,""))))</f>
        <v/>
      </c>
      <c r="CN157" s="105" t="str">
        <f>IF(OR($B157=0,$B157=""),"",IF(AND($E$3="Nursery"),'Marks Entry Nursery'!AQ156,IF(AND($E$3="LKG"),'Marks Entry LKG'!AQ156,IF(AND($E$3="UKG"),'Marks Entry UKG'!AQ156,""))))</f>
        <v/>
      </c>
      <c r="CO157" s="106" t="str">
        <f t="shared" si="173"/>
        <v/>
      </c>
      <c r="CP157" s="107">
        <f t="shared" si="174"/>
        <v>0</v>
      </c>
      <c r="CQ157" s="107" t="str">
        <f t="shared" si="175"/>
        <v/>
      </c>
      <c r="CR157" s="107" t="str">
        <f t="shared" si="176"/>
        <v/>
      </c>
      <c r="CS157" s="92" t="str">
        <f t="shared" si="177"/>
        <v/>
      </c>
      <c r="CT157" s="105" t="str">
        <f>IF(OR($B157=0,$B157=""),"",IF(AND($E$3="Nursery"),'Marks Entry Nursery'!AR156,IF(AND($E$3="LKG"),'Marks Entry LKG'!AR156,IF(AND($E$3="UKG"),'Marks Entry UKG'!AR156,""))))</f>
        <v/>
      </c>
      <c r="CU157" s="105" t="str">
        <f>IF(OR($B157=0,$B157=""),"",IF(AND($E$3="Nursery"),'Marks Entry Nursery'!AS156,IF(AND($E$3="LKG"),'Marks Entry LKG'!AS156,IF(AND($E$3="UKG"),'Marks Entry UKG'!AS156,""))))</f>
        <v/>
      </c>
      <c r="CV157" s="106" t="str">
        <f t="shared" si="178"/>
        <v/>
      </c>
      <c r="CW157" s="107">
        <f t="shared" si="179"/>
        <v>0</v>
      </c>
      <c r="CX157" s="107" t="str">
        <f t="shared" si="180"/>
        <v/>
      </c>
      <c r="CY157" s="107" t="str">
        <f t="shared" si="181"/>
        <v/>
      </c>
      <c r="CZ157" s="92" t="str">
        <f t="shared" si="182"/>
        <v/>
      </c>
      <c r="DA157" s="105" t="str">
        <f>IF(OR($B157=0,$B157=""),"",IF(AND($E$3="Nursery"),'Marks Entry Nursery'!AT156,IF(AND($E$3="LKG"),'Marks Entry LKG'!AT156,IF(AND($E$3="UKG"),'Marks Entry UKG'!AT156,""))))</f>
        <v/>
      </c>
      <c r="DB157" s="105" t="str">
        <f>IF(OR($B157=0,$B157=""),"",IF(AND($E$3="Nursery"),'Marks Entry Nursery'!AU156,IF(AND($E$3="LKG"),'Marks Entry LKG'!AU156,IF(AND($E$3="UKG"),'Marks Entry UKG'!AU156,""))))</f>
        <v/>
      </c>
      <c r="DC157" s="356" t="str">
        <f t="shared" si="183"/>
        <v/>
      </c>
      <c r="DD157" s="93" t="str">
        <f t="shared" si="184"/>
        <v/>
      </c>
      <c r="DE157" s="105" t="str">
        <f>IF(OR($B157=0,$B157=""),"",IF(AND($E$3="Nursery"),'Marks Entry Nursery'!AV156,IF(AND($E$3="LKG"),'Marks Entry LKG'!AV156,IF(AND($E$3="UKG"),'Marks Entry UKG'!AV156,""))))</f>
        <v/>
      </c>
      <c r="DF157" s="105" t="str">
        <f>IF(OR($B157=0,$B157=""),"",IF(AND($E$3="Nursery"),'Marks Entry Nursery'!AW156,IF(AND($E$3="LKG"),'Marks Entry LKG'!AW156,IF(AND($E$3="UKG"),'Marks Entry UKG'!AW156,""))))</f>
        <v/>
      </c>
      <c r="DG157" s="356" t="str">
        <f t="shared" si="185"/>
        <v/>
      </c>
      <c r="DH157" s="93" t="str">
        <f t="shared" si="186"/>
        <v/>
      </c>
      <c r="DI157" s="63" t="str">
        <f t="shared" si="187"/>
        <v/>
      </c>
      <c r="DJ157" s="358" t="str">
        <f t="shared" si="188"/>
        <v/>
      </c>
      <c r="DK157" s="67" t="str">
        <f t="shared" si="189"/>
        <v/>
      </c>
      <c r="DL157" s="68" t="str">
        <f t="shared" si="190"/>
        <v/>
      </c>
      <c r="DM157" s="386" t="str">
        <f>IFERROR(IF(B157="NSO","NSO",IF(OR(D157="",G157="",F157="",B157="",DI157=0),"",IF('Master sheet'!$D$14="Hindi","कक्षोंन्नति","Promoted"))),"")</f>
        <v/>
      </c>
      <c r="DN157" s="42" t="str">
        <f>IF(OR(B157=0,B157=""),"",IF(AND($E$3="Nursery"),'Marks Entry Nursery'!AX156,IF(AND($E$3="LKG"),'Marks Entry LKG'!AX156,IF(AND($E$3="UKG"),'Marks Entry UKG'!AX156,""))))</f>
        <v/>
      </c>
      <c r="DO157" s="42" t="str">
        <f>IF(OR(B157=0,B157=""),"",IF(AND($E$3="Nursery"),'Marks Entry Nursery'!AY156,IF(AND($E$3="LKG"),'Marks Entry LKG'!AY156,IF(AND($E$3="UKG"),'Marks Entry UKG'!AY156,""))))</f>
        <v/>
      </c>
      <c r="DP157" s="213" t="str">
        <f t="shared" si="191"/>
        <v/>
      </c>
      <c r="DQ157" s="43"/>
      <c r="DX157" s="44">
        <f>IF(AND($E$3="Nursery"),'Marks Entry Nursery'!I156,IF(AND($E$3="LKG"),'Marks Entry LKG'!I156,IF(AND($E$3="UKG"),'Marks Entry UKG'!I156,"")))</f>
        <v>0</v>
      </c>
    </row>
    <row r="158" spans="1:128" ht="18.95" customHeight="1">
      <c r="A158" s="56">
        <v>151</v>
      </c>
      <c r="B158" s="260" t="str">
        <f>IF(OR(DX158=0,DX158=""),"",IF(AND($E$3="Nursery"),'Marks Entry Nursery'!I157,IF(AND($E$3="LKG"),'Marks Entry LKG'!I157,IF(AND($E$3="UKG"),'Marks Entry UKG'!I157,""))))</f>
        <v/>
      </c>
      <c r="C158" s="57" t="str">
        <f>IF(OR($B158=0,$B158=""),"",IF(AND($E$3="Nursery"),'Marks Entry Nursery'!B157,IF(AND($E$3="LKG"),'Marks Entry LKG'!B157,IF(AND($E$3="UKG"),'Marks Entry UKG'!B157,""))))</f>
        <v/>
      </c>
      <c r="D158" s="57" t="str">
        <f>IF(OR($B158=0,$B158=""),"",IF(AND($E$3="Nursery"),'Marks Entry Nursery'!C157,IF(AND($E$3="LKG"),'Marks Entry LKG'!C157,IF(AND($E$3="UKG"),'Marks Entry UKG'!C157,""))))</f>
        <v/>
      </c>
      <c r="E158" s="401" t="str">
        <f>IF(OR(B158=0,B158=""),"",IF(AND($E$3="Nursery"),'Marks Entry Nursery'!E157,IF(AND($E$3="LKG"),'Marks Entry LKG'!E157,IF(AND($E$3="UKG"),'Marks Entry UKG'!E157,""))))</f>
        <v/>
      </c>
      <c r="F158" s="259" t="str">
        <f>IF(OR(B158=0,B158=""),"",IF(AND($E$3="Nursery"),'Marks Entry Nursery'!D157,IF(AND($E$3="LKG"),'Marks Entry LKG'!D157,IF(AND($E$3="UKG"),'Marks Entry UKG'!D157,""))))</f>
        <v/>
      </c>
      <c r="G158" s="406" t="str">
        <f>IF(OR($B158=0,$B158=""),"",IF(AND($E$3="Nursery"),'Marks Entry Nursery'!F157,IF(AND($E$3="LKG"),'Marks Entry LKG'!F157,IF(AND($E$3="UKG"),'Marks Entry UKG'!F157,""))))</f>
        <v/>
      </c>
      <c r="H158" s="406" t="str">
        <f>IF(OR($B158=0,$B158=""),"",IF(AND($E$3="Nursery"),'Marks Entry Nursery'!G157,IF(AND($E$3="LKG"),'Marks Entry LKG'!G157,IF(AND($E$3="UKG"),'Marks Entry UKG'!G157,""))))</f>
        <v/>
      </c>
      <c r="I158" s="406" t="str">
        <f>IF(OR($B158=0,$B158=""),"",IF(AND($E$3="Nursery"),'Marks Entry Nursery'!H157,IF(AND($E$3="LKG"),'Marks Entry LKG'!H157,IF(AND($E$3="UKG"),'Marks Entry UKG'!H157,""))))</f>
        <v/>
      </c>
      <c r="J158" s="228" t="str">
        <f>IF(OR($B158=0,$B158=""),"",IF(AND($E$3="Nursery"),'Marks Entry Nursery'!J157,IF(AND($E$3="LKG"),'Marks Entry LKG'!J157,IF(AND($E$3="UKG"),'Marks Entry UKG'!J157,""))))</f>
        <v/>
      </c>
      <c r="K158" s="228" t="str">
        <f>IF(OR($B158=0,$B158=""),"",IF(AND($E$3="Nursery"),'Marks Entry Nursery'!K157,IF(AND($E$3="LKG"),'Marks Entry LKG'!K157,IF(AND($E$3="UKG"),'Marks Entry UKG'!K157,""))))</f>
        <v/>
      </c>
      <c r="L158" s="105"/>
      <c r="M158" s="105"/>
      <c r="N158" s="105"/>
      <c r="O158" s="51"/>
      <c r="P158" s="105" t="str">
        <f>IF(OR($B158=0,$B158=""),"",IF(AND($E$3="Nursery"),'Marks Entry Nursery'!O157,IF(AND($E$3="LKG"),'Marks Entry LKG'!O157,IF(AND($E$3="UKG"),'Marks Entry UKG'!O157,""))))</f>
        <v/>
      </c>
      <c r="Q158" s="105" t="str">
        <f>IF(OR($B158=0,$B158=""),"",IF(AND($E$3="Nursery"),'Marks Entry Nursery'!P157,IF(AND($E$3="LKG"),'Marks Entry LKG'!P157,IF(AND($E$3="UKG"),'Marks Entry UKG'!P157,""))))</f>
        <v/>
      </c>
      <c r="R158" s="54" t="str">
        <f t="shared" si="128"/>
        <v/>
      </c>
      <c r="S158" s="51">
        <f t="shared" si="129"/>
        <v>0</v>
      </c>
      <c r="T158" s="105" t="str">
        <f>IF(OR($B158=0,$B158=""),"",IF(AND($E$3="Nursery"),'Marks Entry Nursery'!Q157,IF(AND($E$3="LKG"),'Marks Entry LKG'!Q157,IF(AND($E$3="UKG"),'Marks Entry UKG'!Q157,""))))</f>
        <v/>
      </c>
      <c r="U158" s="105" t="str">
        <f>IF(OR($B158=0,$B158=""),"",IF(AND($E$3="Nursery"),'Marks Entry Nursery'!R157,IF(AND($E$3="LKG"),'Marks Entry LKG'!R157,IF(AND($E$3="UKG"),'Marks Entry UKG'!R157,""))))</f>
        <v/>
      </c>
      <c r="V158" s="55" t="str">
        <f t="shared" si="130"/>
        <v/>
      </c>
      <c r="W158" s="51" t="str">
        <f t="shared" si="131"/>
        <v/>
      </c>
      <c r="X158" s="89">
        <f t="shared" si="132"/>
        <v>0</v>
      </c>
      <c r="Y158" s="89" t="str">
        <f t="shared" si="133"/>
        <v/>
      </c>
      <c r="Z158" s="89" t="str">
        <f t="shared" si="134"/>
        <v/>
      </c>
      <c r="AA158" s="89" t="str">
        <f t="shared" si="135"/>
        <v/>
      </c>
      <c r="AB158" s="89" t="str">
        <f t="shared" si="136"/>
        <v/>
      </c>
      <c r="AC158" s="93" t="str">
        <f t="shared" si="137"/>
        <v/>
      </c>
      <c r="AD158" s="105"/>
      <c r="AE158" s="105"/>
      <c r="AF158" s="105"/>
      <c r="AG158" s="51"/>
      <c r="AH158" s="105" t="str">
        <f>IF(OR($B158=0,$B158=""),"",IF(AND($E$3="Nursery"),'Marks Entry Nursery'!V157,IF(AND($E$3="LKG"),'Marks Entry LKG'!V157,IF(AND($E$3="UKG"),'Marks Entry UKG'!V157,""))))</f>
        <v/>
      </c>
      <c r="AI158" s="105" t="str">
        <f>IF(OR($B158=0,$B158=""),"",IF(AND($E$3="Nursery"),'Marks Entry Nursery'!W157,IF(AND($E$3="LKG"),'Marks Entry LKG'!W157,IF(AND($E$3="UKG"),'Marks Entry UKG'!W157,""))))</f>
        <v/>
      </c>
      <c r="AJ158" s="54" t="str">
        <f t="shared" si="138"/>
        <v/>
      </c>
      <c r="AK158" s="51">
        <f t="shared" si="139"/>
        <v>0</v>
      </c>
      <c r="AL158" s="105" t="str">
        <f>IF(OR($B158=0,$B158=""),"",IF(AND($E$3="Nursery"),'Marks Entry Nursery'!X157,IF(AND($E$3="LKG"),'Marks Entry LKG'!X157,IF(AND($E$3="UKG"),'Marks Entry UKG'!X157,""))))</f>
        <v/>
      </c>
      <c r="AM158" s="105" t="str">
        <f>IF(OR($B158=0,$B158=""),"",IF(AND($E$3="Nursery"),'Marks Entry Nursery'!Y157,IF(AND($E$3="LKG"),'Marks Entry LKG'!Y157,IF(AND($E$3="UKG"),'Marks Entry UKG'!Y157,""))))</f>
        <v/>
      </c>
      <c r="AN158" s="55" t="str">
        <f t="shared" si="140"/>
        <v/>
      </c>
      <c r="AO158" s="51" t="str">
        <f t="shared" si="141"/>
        <v/>
      </c>
      <c r="AP158" s="89">
        <f t="shared" si="142"/>
        <v>0</v>
      </c>
      <c r="AQ158" s="89" t="str">
        <f t="shared" si="143"/>
        <v/>
      </c>
      <c r="AR158" s="89" t="str">
        <f t="shared" si="144"/>
        <v/>
      </c>
      <c r="AS158" s="89" t="str">
        <f t="shared" si="145"/>
        <v/>
      </c>
      <c r="AT158" s="89" t="str">
        <f t="shared" si="146"/>
        <v/>
      </c>
      <c r="AU158" s="93" t="str">
        <f t="shared" si="147"/>
        <v/>
      </c>
      <c r="AV158" s="105"/>
      <c r="AW158" s="105"/>
      <c r="AX158" s="105"/>
      <c r="AY158" s="51"/>
      <c r="AZ158" s="105" t="str">
        <f>IF(OR($B158=0,$B158=""),"",IF(AND($E$3="Nursery"),'Marks Entry Nursery'!AC157,IF(AND($E$3="LKG"),'Marks Entry LKG'!AC157,IF(AND($E$3="UKG"),'Marks Entry UKG'!AC157,""))))</f>
        <v/>
      </c>
      <c r="BA158" s="105" t="str">
        <f>IF(OR($B158=0,$B158=""),"",IF(AND($E$3="Nursery"),'Marks Entry Nursery'!AD157,IF(AND($E$3="LKG"),'Marks Entry LKG'!AD157,IF(AND($E$3="UKG"),'Marks Entry UKG'!AD157,""))))</f>
        <v/>
      </c>
      <c r="BB158" s="54" t="str">
        <f t="shared" si="148"/>
        <v/>
      </c>
      <c r="BC158" s="51">
        <f t="shared" si="149"/>
        <v>0</v>
      </c>
      <c r="BD158" s="105" t="str">
        <f>IF(OR($B158=0,$B158=""),"",IF(AND($E$3="Nursery"),'Marks Entry Nursery'!AE157,IF(AND($E$3="LKG"),'Marks Entry LKG'!AE157,IF(AND($E$3="UKG"),'Marks Entry UKG'!AE157,""))))</f>
        <v/>
      </c>
      <c r="BE158" s="105" t="str">
        <f>IF(OR($B158=0,$B158=""),"",IF(AND($E$3="Nursery"),'Marks Entry Nursery'!AF157,IF(AND($E$3="LKG"),'Marks Entry LKG'!AF157,IF(AND($E$3="UKG"),'Marks Entry UKG'!AF157,""))))</f>
        <v/>
      </c>
      <c r="BF158" s="55" t="str">
        <f t="shared" si="150"/>
        <v/>
      </c>
      <c r="BG158" s="51" t="str">
        <f t="shared" si="151"/>
        <v/>
      </c>
      <c r="BH158" s="89">
        <f t="shared" si="152"/>
        <v>0</v>
      </c>
      <c r="BI158" s="89" t="str">
        <f t="shared" si="153"/>
        <v/>
      </c>
      <c r="BJ158" s="89" t="str">
        <f t="shared" si="154"/>
        <v/>
      </c>
      <c r="BK158" s="89" t="str">
        <f t="shared" si="155"/>
        <v/>
      </c>
      <c r="BL158" s="89" t="str">
        <f t="shared" si="156"/>
        <v/>
      </c>
      <c r="BM158" s="93" t="str">
        <f t="shared" si="157"/>
        <v/>
      </c>
      <c r="BN158" s="105"/>
      <c r="BO158" s="105"/>
      <c r="BP158" s="105"/>
      <c r="BQ158" s="51"/>
      <c r="BR158" s="105" t="str">
        <f>IF(OR($B158=0,$B158=""),"",IF(AND($E$3="Nursery"),'Marks Entry Nursery'!AJ157,IF(AND($E$3="LKG"),'Marks Entry LKG'!AJ157,IF(AND($E$3="UKG"),'Marks Entry UKG'!AJ157,""))))</f>
        <v/>
      </c>
      <c r="BS158" s="105" t="str">
        <f>IF(OR($B158=0,$B158=""),"",IF(AND($E$3="Nursery"),'Marks Entry Nursery'!AK157,IF(AND($E$3="LKG"),'Marks Entry LKG'!AK157,IF(AND($E$3="UKG"),'Marks Entry UKG'!AK157,""))))</f>
        <v/>
      </c>
      <c r="BT158" s="54" t="str">
        <f t="shared" si="158"/>
        <v/>
      </c>
      <c r="BU158" s="51">
        <f t="shared" si="159"/>
        <v>0</v>
      </c>
      <c r="BV158" s="105" t="str">
        <f>IF(OR($B158=0,$B158=""),"",IF(AND($E$3="Nursery"),'Marks Entry Nursery'!AL157,IF(AND($E$3="LKG"),'Marks Entry LKG'!AL157,IF(AND($E$3="UKG"),'Marks Entry UKG'!AL157,""))))</f>
        <v/>
      </c>
      <c r="BW158" s="105" t="str">
        <f>IF(OR($B158=0,$B158=""),"",IF(AND($E$3="Nursery"),'Marks Entry Nursery'!AM157,IF(AND($E$3="LKG"),'Marks Entry LKG'!AM157,IF(AND($E$3="UKG"),'Marks Entry UKG'!AM157,""))))</f>
        <v/>
      </c>
      <c r="BX158" s="55" t="str">
        <f t="shared" si="160"/>
        <v/>
      </c>
      <c r="BY158" s="51" t="str">
        <f t="shared" si="161"/>
        <v/>
      </c>
      <c r="BZ158" s="89">
        <f t="shared" si="162"/>
        <v>0</v>
      </c>
      <c r="CA158" s="89" t="str">
        <f t="shared" si="163"/>
        <v/>
      </c>
      <c r="CB158" s="89" t="str">
        <f t="shared" si="164"/>
        <v/>
      </c>
      <c r="CC158" s="89" t="str">
        <f t="shared" si="165"/>
        <v/>
      </c>
      <c r="CD158" s="89" t="str">
        <f t="shared" si="166"/>
        <v/>
      </c>
      <c r="CE158" s="93" t="str">
        <f t="shared" si="167"/>
        <v/>
      </c>
      <c r="CF158" s="105" t="str">
        <f>IF(OR($B158=0,$B158=""),"",IF(AND($E$3="Nursery"),'Marks Entry Nursery'!AN157,IF(AND($E$3="LKG"),'Marks Entry LKG'!AN157,IF(AND($E$3="UKG"),'Marks Entry UKG'!AN157,""))))</f>
        <v/>
      </c>
      <c r="CG158" s="105" t="str">
        <f>IF(OR($B158=0,$B158=""),"",IF(AND($E$3="Nursery"),'Marks Entry Nursery'!AO157,IF(AND($E$3="LKG"),'Marks Entry LKG'!AO157,IF(AND($E$3="UKG"),'Marks Entry UKG'!AO157,""))))</f>
        <v/>
      </c>
      <c r="CH158" s="106" t="str">
        <f t="shared" si="168"/>
        <v/>
      </c>
      <c r="CI158" s="107">
        <f t="shared" si="169"/>
        <v>0</v>
      </c>
      <c r="CJ158" s="107" t="str">
        <f t="shared" si="170"/>
        <v/>
      </c>
      <c r="CK158" s="107" t="str">
        <f t="shared" si="171"/>
        <v/>
      </c>
      <c r="CL158" s="92" t="str">
        <f t="shared" si="172"/>
        <v/>
      </c>
      <c r="CM158" s="105" t="str">
        <f>IF(OR($B158=0,$B158=""),"",IF(AND($E$3="Nursery"),'Marks Entry Nursery'!AP157,IF(AND($E$3="LKG"),'Marks Entry LKG'!AP157,IF(AND($E$3="UKG"),'Marks Entry UKG'!AP157,""))))</f>
        <v/>
      </c>
      <c r="CN158" s="105" t="str">
        <f>IF(OR($B158=0,$B158=""),"",IF(AND($E$3="Nursery"),'Marks Entry Nursery'!AQ157,IF(AND($E$3="LKG"),'Marks Entry LKG'!AQ157,IF(AND($E$3="UKG"),'Marks Entry UKG'!AQ157,""))))</f>
        <v/>
      </c>
      <c r="CO158" s="106" t="str">
        <f t="shared" si="173"/>
        <v/>
      </c>
      <c r="CP158" s="107">
        <f t="shared" si="174"/>
        <v>0</v>
      </c>
      <c r="CQ158" s="107" t="str">
        <f t="shared" si="175"/>
        <v/>
      </c>
      <c r="CR158" s="107" t="str">
        <f t="shared" si="176"/>
        <v/>
      </c>
      <c r="CS158" s="92" t="str">
        <f t="shared" si="177"/>
        <v/>
      </c>
      <c r="CT158" s="105" t="str">
        <f>IF(OR($B158=0,$B158=""),"",IF(AND($E$3="Nursery"),'Marks Entry Nursery'!AR157,IF(AND($E$3="LKG"),'Marks Entry LKG'!AR157,IF(AND($E$3="UKG"),'Marks Entry UKG'!AR157,""))))</f>
        <v/>
      </c>
      <c r="CU158" s="105" t="str">
        <f>IF(OR($B158=0,$B158=""),"",IF(AND($E$3="Nursery"),'Marks Entry Nursery'!AS157,IF(AND($E$3="LKG"),'Marks Entry LKG'!AS157,IF(AND($E$3="UKG"),'Marks Entry UKG'!AS157,""))))</f>
        <v/>
      </c>
      <c r="CV158" s="106" t="str">
        <f t="shared" si="178"/>
        <v/>
      </c>
      <c r="CW158" s="107">
        <f t="shared" si="179"/>
        <v>0</v>
      </c>
      <c r="CX158" s="107" t="str">
        <f t="shared" si="180"/>
        <v/>
      </c>
      <c r="CY158" s="107" t="str">
        <f t="shared" si="181"/>
        <v/>
      </c>
      <c r="CZ158" s="92" t="str">
        <f t="shared" si="182"/>
        <v/>
      </c>
      <c r="DA158" s="105" t="str">
        <f>IF(OR($B158=0,$B158=""),"",IF(AND($E$3="Nursery"),'Marks Entry Nursery'!AT157,IF(AND($E$3="LKG"),'Marks Entry LKG'!AT157,IF(AND($E$3="UKG"),'Marks Entry UKG'!AT157,""))))</f>
        <v/>
      </c>
      <c r="DB158" s="105" t="str">
        <f>IF(OR($B158=0,$B158=""),"",IF(AND($E$3="Nursery"),'Marks Entry Nursery'!AU157,IF(AND($E$3="LKG"),'Marks Entry LKG'!AU157,IF(AND($E$3="UKG"),'Marks Entry UKG'!AU157,""))))</f>
        <v/>
      </c>
      <c r="DC158" s="356" t="str">
        <f t="shared" si="183"/>
        <v/>
      </c>
      <c r="DD158" s="93" t="str">
        <f t="shared" si="184"/>
        <v/>
      </c>
      <c r="DE158" s="105" t="str">
        <f>IF(OR($B158=0,$B158=""),"",IF(AND($E$3="Nursery"),'Marks Entry Nursery'!AV157,IF(AND($E$3="LKG"),'Marks Entry LKG'!AV157,IF(AND($E$3="UKG"),'Marks Entry UKG'!AV157,""))))</f>
        <v/>
      </c>
      <c r="DF158" s="105" t="str">
        <f>IF(OR($B158=0,$B158=""),"",IF(AND($E$3="Nursery"),'Marks Entry Nursery'!AW157,IF(AND($E$3="LKG"),'Marks Entry LKG'!AW157,IF(AND($E$3="UKG"),'Marks Entry UKG'!AW157,""))))</f>
        <v/>
      </c>
      <c r="DG158" s="356" t="str">
        <f t="shared" si="185"/>
        <v/>
      </c>
      <c r="DH158" s="93" t="str">
        <f t="shared" si="186"/>
        <v/>
      </c>
      <c r="DI158" s="63" t="str">
        <f t="shared" si="187"/>
        <v/>
      </c>
      <c r="DJ158" s="358" t="str">
        <f t="shared" si="188"/>
        <v/>
      </c>
      <c r="DK158" s="67" t="str">
        <f t="shared" si="189"/>
        <v/>
      </c>
      <c r="DL158" s="68" t="str">
        <f t="shared" si="190"/>
        <v/>
      </c>
      <c r="DM158" s="386" t="str">
        <f>IFERROR(IF(B158="NSO","NSO",IF(OR(D158="",G158="",F158="",B158="",DI158=0),"",IF('Master sheet'!$D$14="Hindi","कक्षोंन्नति","Promoted"))),"")</f>
        <v/>
      </c>
      <c r="DN158" s="42" t="str">
        <f>IF(OR(B158=0,B158=""),"",IF(AND($E$3="Nursery"),'Marks Entry Nursery'!AX157,IF(AND($E$3="LKG"),'Marks Entry LKG'!AX157,IF(AND($E$3="UKG"),'Marks Entry UKG'!AX157,""))))</f>
        <v/>
      </c>
      <c r="DO158" s="42" t="str">
        <f>IF(OR(B158=0,B158=""),"",IF(AND($E$3="Nursery"),'Marks Entry Nursery'!AY157,IF(AND($E$3="LKG"),'Marks Entry LKG'!AY157,IF(AND($E$3="UKG"),'Marks Entry UKG'!AY157,""))))</f>
        <v/>
      </c>
      <c r="DP158" s="213" t="str">
        <f t="shared" si="191"/>
        <v/>
      </c>
      <c r="DQ158" s="43"/>
      <c r="DX158" s="44">
        <f>IF(AND($E$3="Nursery"),'Marks Entry Nursery'!I157,IF(AND($E$3="LKG"),'Marks Entry LKG'!I157,IF(AND($E$3="UKG"),'Marks Entry UKG'!I157,"")))</f>
        <v>0</v>
      </c>
    </row>
    <row r="159" spans="1:128" ht="18.95" customHeight="1">
      <c r="A159" s="56">
        <v>152</v>
      </c>
      <c r="B159" s="260" t="str">
        <f>IF(OR(DX159=0,DX159=""),"",IF(AND($E$3="Nursery"),'Marks Entry Nursery'!I158,IF(AND($E$3="LKG"),'Marks Entry LKG'!I158,IF(AND($E$3="UKG"),'Marks Entry UKG'!I158,""))))</f>
        <v/>
      </c>
      <c r="C159" s="57" t="str">
        <f>IF(OR($B159=0,$B159=""),"",IF(AND($E$3="Nursery"),'Marks Entry Nursery'!B158,IF(AND($E$3="LKG"),'Marks Entry LKG'!B158,IF(AND($E$3="UKG"),'Marks Entry UKG'!B158,""))))</f>
        <v/>
      </c>
      <c r="D159" s="57" t="str">
        <f>IF(OR($B159=0,$B159=""),"",IF(AND($E$3="Nursery"),'Marks Entry Nursery'!C158,IF(AND($E$3="LKG"),'Marks Entry LKG'!C158,IF(AND($E$3="UKG"),'Marks Entry UKG'!C158,""))))</f>
        <v/>
      </c>
      <c r="E159" s="401" t="str">
        <f>IF(OR(B159=0,B159=""),"",IF(AND($E$3="Nursery"),'Marks Entry Nursery'!E158,IF(AND($E$3="LKG"),'Marks Entry LKG'!E158,IF(AND($E$3="UKG"),'Marks Entry UKG'!E158,""))))</f>
        <v/>
      </c>
      <c r="F159" s="259" t="str">
        <f>IF(OR(B159=0,B159=""),"",IF(AND($E$3="Nursery"),'Marks Entry Nursery'!D158,IF(AND($E$3="LKG"),'Marks Entry LKG'!D158,IF(AND($E$3="UKG"),'Marks Entry UKG'!D158,""))))</f>
        <v/>
      </c>
      <c r="G159" s="406" t="str">
        <f>IF(OR($B159=0,$B159=""),"",IF(AND($E$3="Nursery"),'Marks Entry Nursery'!F158,IF(AND($E$3="LKG"),'Marks Entry LKG'!F158,IF(AND($E$3="UKG"),'Marks Entry UKG'!F158,""))))</f>
        <v/>
      </c>
      <c r="H159" s="406" t="str">
        <f>IF(OR($B159=0,$B159=""),"",IF(AND($E$3="Nursery"),'Marks Entry Nursery'!G158,IF(AND($E$3="LKG"),'Marks Entry LKG'!G158,IF(AND($E$3="UKG"),'Marks Entry UKG'!G158,""))))</f>
        <v/>
      </c>
      <c r="I159" s="406" t="str">
        <f>IF(OR($B159=0,$B159=""),"",IF(AND($E$3="Nursery"),'Marks Entry Nursery'!H158,IF(AND($E$3="LKG"),'Marks Entry LKG'!H158,IF(AND($E$3="UKG"),'Marks Entry UKG'!H158,""))))</f>
        <v/>
      </c>
      <c r="J159" s="228" t="str">
        <f>IF(OR($B159=0,$B159=""),"",IF(AND($E$3="Nursery"),'Marks Entry Nursery'!J158,IF(AND($E$3="LKG"),'Marks Entry LKG'!J158,IF(AND($E$3="UKG"),'Marks Entry UKG'!J158,""))))</f>
        <v/>
      </c>
      <c r="K159" s="228" t="str">
        <f>IF(OR($B159=0,$B159=""),"",IF(AND($E$3="Nursery"),'Marks Entry Nursery'!K158,IF(AND($E$3="LKG"),'Marks Entry LKG'!K158,IF(AND($E$3="UKG"),'Marks Entry UKG'!K158,""))))</f>
        <v/>
      </c>
      <c r="L159" s="105"/>
      <c r="M159" s="105"/>
      <c r="N159" s="105"/>
      <c r="O159" s="51"/>
      <c r="P159" s="105" t="str">
        <f>IF(OR($B159=0,$B159=""),"",IF(AND($E$3="Nursery"),'Marks Entry Nursery'!O158,IF(AND($E$3="LKG"),'Marks Entry LKG'!O158,IF(AND($E$3="UKG"),'Marks Entry UKG'!O158,""))))</f>
        <v/>
      </c>
      <c r="Q159" s="105" t="str">
        <f>IF(OR($B159=0,$B159=""),"",IF(AND($E$3="Nursery"),'Marks Entry Nursery'!P158,IF(AND($E$3="LKG"),'Marks Entry LKG'!P158,IF(AND($E$3="UKG"),'Marks Entry UKG'!P158,""))))</f>
        <v/>
      </c>
      <c r="R159" s="54" t="str">
        <f t="shared" si="128"/>
        <v/>
      </c>
      <c r="S159" s="51">
        <f t="shared" si="129"/>
        <v>0</v>
      </c>
      <c r="T159" s="105" t="str">
        <f>IF(OR($B159=0,$B159=""),"",IF(AND($E$3="Nursery"),'Marks Entry Nursery'!Q158,IF(AND($E$3="LKG"),'Marks Entry LKG'!Q158,IF(AND($E$3="UKG"),'Marks Entry UKG'!Q158,""))))</f>
        <v/>
      </c>
      <c r="U159" s="105" t="str">
        <f>IF(OR($B159=0,$B159=""),"",IF(AND($E$3="Nursery"),'Marks Entry Nursery'!R158,IF(AND($E$3="LKG"),'Marks Entry LKG'!R158,IF(AND($E$3="UKG"),'Marks Entry UKG'!R158,""))))</f>
        <v/>
      </c>
      <c r="V159" s="55" t="str">
        <f t="shared" si="130"/>
        <v/>
      </c>
      <c r="W159" s="51" t="str">
        <f t="shared" si="131"/>
        <v/>
      </c>
      <c r="X159" s="89">
        <f t="shared" si="132"/>
        <v>0</v>
      </c>
      <c r="Y159" s="89" t="str">
        <f t="shared" si="133"/>
        <v/>
      </c>
      <c r="Z159" s="89" t="str">
        <f t="shared" si="134"/>
        <v/>
      </c>
      <c r="AA159" s="89" t="str">
        <f t="shared" si="135"/>
        <v/>
      </c>
      <c r="AB159" s="89" t="str">
        <f t="shared" si="136"/>
        <v/>
      </c>
      <c r="AC159" s="93" t="str">
        <f t="shared" si="137"/>
        <v/>
      </c>
      <c r="AD159" s="105"/>
      <c r="AE159" s="105"/>
      <c r="AF159" s="105"/>
      <c r="AG159" s="51"/>
      <c r="AH159" s="105" t="str">
        <f>IF(OR($B159=0,$B159=""),"",IF(AND($E$3="Nursery"),'Marks Entry Nursery'!V158,IF(AND($E$3="LKG"),'Marks Entry LKG'!V158,IF(AND($E$3="UKG"),'Marks Entry UKG'!V158,""))))</f>
        <v/>
      </c>
      <c r="AI159" s="105" t="str">
        <f>IF(OR($B159=0,$B159=""),"",IF(AND($E$3="Nursery"),'Marks Entry Nursery'!W158,IF(AND($E$3="LKG"),'Marks Entry LKG'!W158,IF(AND($E$3="UKG"),'Marks Entry UKG'!W158,""))))</f>
        <v/>
      </c>
      <c r="AJ159" s="54" t="str">
        <f t="shared" si="138"/>
        <v/>
      </c>
      <c r="AK159" s="51">
        <f t="shared" si="139"/>
        <v>0</v>
      </c>
      <c r="AL159" s="105" t="str">
        <f>IF(OR($B159=0,$B159=""),"",IF(AND($E$3="Nursery"),'Marks Entry Nursery'!X158,IF(AND($E$3="LKG"),'Marks Entry LKG'!X158,IF(AND($E$3="UKG"),'Marks Entry UKG'!X158,""))))</f>
        <v/>
      </c>
      <c r="AM159" s="105" t="str">
        <f>IF(OR($B159=0,$B159=""),"",IF(AND($E$3="Nursery"),'Marks Entry Nursery'!Y158,IF(AND($E$3="LKG"),'Marks Entry LKG'!Y158,IF(AND($E$3="UKG"),'Marks Entry UKG'!Y158,""))))</f>
        <v/>
      </c>
      <c r="AN159" s="55" t="str">
        <f t="shared" si="140"/>
        <v/>
      </c>
      <c r="AO159" s="51" t="str">
        <f t="shared" si="141"/>
        <v/>
      </c>
      <c r="AP159" s="89">
        <f t="shared" si="142"/>
        <v>0</v>
      </c>
      <c r="AQ159" s="89" t="str">
        <f t="shared" si="143"/>
        <v/>
      </c>
      <c r="AR159" s="89" t="str">
        <f t="shared" si="144"/>
        <v/>
      </c>
      <c r="AS159" s="89" t="str">
        <f t="shared" si="145"/>
        <v/>
      </c>
      <c r="AT159" s="89" t="str">
        <f t="shared" si="146"/>
        <v/>
      </c>
      <c r="AU159" s="93" t="str">
        <f t="shared" si="147"/>
        <v/>
      </c>
      <c r="AV159" s="105"/>
      <c r="AW159" s="105"/>
      <c r="AX159" s="105"/>
      <c r="AY159" s="51"/>
      <c r="AZ159" s="105" t="str">
        <f>IF(OR($B159=0,$B159=""),"",IF(AND($E$3="Nursery"),'Marks Entry Nursery'!AC158,IF(AND($E$3="LKG"),'Marks Entry LKG'!AC158,IF(AND($E$3="UKG"),'Marks Entry UKG'!AC158,""))))</f>
        <v/>
      </c>
      <c r="BA159" s="105" t="str">
        <f>IF(OR($B159=0,$B159=""),"",IF(AND($E$3="Nursery"),'Marks Entry Nursery'!AD158,IF(AND($E$3="LKG"),'Marks Entry LKG'!AD158,IF(AND($E$3="UKG"),'Marks Entry UKG'!AD158,""))))</f>
        <v/>
      </c>
      <c r="BB159" s="54" t="str">
        <f t="shared" si="148"/>
        <v/>
      </c>
      <c r="BC159" s="51">
        <f t="shared" si="149"/>
        <v>0</v>
      </c>
      <c r="BD159" s="105" t="str">
        <f>IF(OR($B159=0,$B159=""),"",IF(AND($E$3="Nursery"),'Marks Entry Nursery'!AE158,IF(AND($E$3="LKG"),'Marks Entry LKG'!AE158,IF(AND($E$3="UKG"),'Marks Entry UKG'!AE158,""))))</f>
        <v/>
      </c>
      <c r="BE159" s="105" t="str">
        <f>IF(OR($B159=0,$B159=""),"",IF(AND($E$3="Nursery"),'Marks Entry Nursery'!AF158,IF(AND($E$3="LKG"),'Marks Entry LKG'!AF158,IF(AND($E$3="UKG"),'Marks Entry UKG'!AF158,""))))</f>
        <v/>
      </c>
      <c r="BF159" s="55" t="str">
        <f t="shared" si="150"/>
        <v/>
      </c>
      <c r="BG159" s="51" t="str">
        <f t="shared" si="151"/>
        <v/>
      </c>
      <c r="BH159" s="89">
        <f t="shared" si="152"/>
        <v>0</v>
      </c>
      <c r="BI159" s="89" t="str">
        <f t="shared" si="153"/>
        <v/>
      </c>
      <c r="BJ159" s="89" t="str">
        <f t="shared" si="154"/>
        <v/>
      </c>
      <c r="BK159" s="89" t="str">
        <f t="shared" si="155"/>
        <v/>
      </c>
      <c r="BL159" s="89" t="str">
        <f t="shared" si="156"/>
        <v/>
      </c>
      <c r="BM159" s="93" t="str">
        <f t="shared" si="157"/>
        <v/>
      </c>
      <c r="BN159" s="105"/>
      <c r="BO159" s="105"/>
      <c r="BP159" s="105"/>
      <c r="BQ159" s="51"/>
      <c r="BR159" s="105" t="str">
        <f>IF(OR($B159=0,$B159=""),"",IF(AND($E$3="Nursery"),'Marks Entry Nursery'!AJ158,IF(AND($E$3="LKG"),'Marks Entry LKG'!AJ158,IF(AND($E$3="UKG"),'Marks Entry UKG'!AJ158,""))))</f>
        <v/>
      </c>
      <c r="BS159" s="105" t="str">
        <f>IF(OR($B159=0,$B159=""),"",IF(AND($E$3="Nursery"),'Marks Entry Nursery'!AK158,IF(AND($E$3="LKG"),'Marks Entry LKG'!AK158,IF(AND($E$3="UKG"),'Marks Entry UKG'!AK158,""))))</f>
        <v/>
      </c>
      <c r="BT159" s="54" t="str">
        <f t="shared" si="158"/>
        <v/>
      </c>
      <c r="BU159" s="51">
        <f t="shared" si="159"/>
        <v>0</v>
      </c>
      <c r="BV159" s="105" t="str">
        <f>IF(OR($B159=0,$B159=""),"",IF(AND($E$3="Nursery"),'Marks Entry Nursery'!AL158,IF(AND($E$3="LKG"),'Marks Entry LKG'!AL158,IF(AND($E$3="UKG"),'Marks Entry UKG'!AL158,""))))</f>
        <v/>
      </c>
      <c r="BW159" s="105" t="str">
        <f>IF(OR($B159=0,$B159=""),"",IF(AND($E$3="Nursery"),'Marks Entry Nursery'!AM158,IF(AND($E$3="LKG"),'Marks Entry LKG'!AM158,IF(AND($E$3="UKG"),'Marks Entry UKG'!AM158,""))))</f>
        <v/>
      </c>
      <c r="BX159" s="55" t="str">
        <f t="shared" si="160"/>
        <v/>
      </c>
      <c r="BY159" s="51" t="str">
        <f t="shared" si="161"/>
        <v/>
      </c>
      <c r="BZ159" s="89">
        <f t="shared" si="162"/>
        <v>0</v>
      </c>
      <c r="CA159" s="89" t="str">
        <f t="shared" si="163"/>
        <v/>
      </c>
      <c r="CB159" s="89" t="str">
        <f t="shared" si="164"/>
        <v/>
      </c>
      <c r="CC159" s="89" t="str">
        <f t="shared" si="165"/>
        <v/>
      </c>
      <c r="CD159" s="89" t="str">
        <f t="shared" si="166"/>
        <v/>
      </c>
      <c r="CE159" s="93" t="str">
        <f t="shared" si="167"/>
        <v/>
      </c>
      <c r="CF159" s="105" t="str">
        <f>IF(OR($B159=0,$B159=""),"",IF(AND($E$3="Nursery"),'Marks Entry Nursery'!AN158,IF(AND($E$3="LKG"),'Marks Entry LKG'!AN158,IF(AND($E$3="UKG"),'Marks Entry UKG'!AN158,""))))</f>
        <v/>
      </c>
      <c r="CG159" s="105" t="str">
        <f>IF(OR($B159=0,$B159=""),"",IF(AND($E$3="Nursery"),'Marks Entry Nursery'!AO158,IF(AND($E$3="LKG"),'Marks Entry LKG'!AO158,IF(AND($E$3="UKG"),'Marks Entry UKG'!AO158,""))))</f>
        <v/>
      </c>
      <c r="CH159" s="106" t="str">
        <f t="shared" si="168"/>
        <v/>
      </c>
      <c r="CI159" s="107">
        <f t="shared" si="169"/>
        <v>0</v>
      </c>
      <c r="CJ159" s="107" t="str">
        <f t="shared" si="170"/>
        <v/>
      </c>
      <c r="CK159" s="107" t="str">
        <f t="shared" si="171"/>
        <v/>
      </c>
      <c r="CL159" s="92" t="str">
        <f t="shared" si="172"/>
        <v/>
      </c>
      <c r="CM159" s="105" t="str">
        <f>IF(OR($B159=0,$B159=""),"",IF(AND($E$3="Nursery"),'Marks Entry Nursery'!AP158,IF(AND($E$3="LKG"),'Marks Entry LKG'!AP158,IF(AND($E$3="UKG"),'Marks Entry UKG'!AP158,""))))</f>
        <v/>
      </c>
      <c r="CN159" s="105" t="str">
        <f>IF(OR($B159=0,$B159=""),"",IF(AND($E$3="Nursery"),'Marks Entry Nursery'!AQ158,IF(AND($E$3="LKG"),'Marks Entry LKG'!AQ158,IF(AND($E$3="UKG"),'Marks Entry UKG'!AQ158,""))))</f>
        <v/>
      </c>
      <c r="CO159" s="106" t="str">
        <f t="shared" si="173"/>
        <v/>
      </c>
      <c r="CP159" s="107">
        <f t="shared" si="174"/>
        <v>0</v>
      </c>
      <c r="CQ159" s="107" t="str">
        <f t="shared" si="175"/>
        <v/>
      </c>
      <c r="CR159" s="107" t="str">
        <f t="shared" si="176"/>
        <v/>
      </c>
      <c r="CS159" s="92" t="str">
        <f t="shared" si="177"/>
        <v/>
      </c>
      <c r="CT159" s="105" t="str">
        <f>IF(OR($B159=0,$B159=""),"",IF(AND($E$3="Nursery"),'Marks Entry Nursery'!AR158,IF(AND($E$3="LKG"),'Marks Entry LKG'!AR158,IF(AND($E$3="UKG"),'Marks Entry UKG'!AR158,""))))</f>
        <v/>
      </c>
      <c r="CU159" s="105" t="str">
        <f>IF(OR($B159=0,$B159=""),"",IF(AND($E$3="Nursery"),'Marks Entry Nursery'!AS158,IF(AND($E$3="LKG"),'Marks Entry LKG'!AS158,IF(AND($E$3="UKG"),'Marks Entry UKG'!AS158,""))))</f>
        <v/>
      </c>
      <c r="CV159" s="106" t="str">
        <f t="shared" si="178"/>
        <v/>
      </c>
      <c r="CW159" s="107">
        <f t="shared" si="179"/>
        <v>0</v>
      </c>
      <c r="CX159" s="107" t="str">
        <f t="shared" si="180"/>
        <v/>
      </c>
      <c r="CY159" s="107" t="str">
        <f t="shared" si="181"/>
        <v/>
      </c>
      <c r="CZ159" s="92" t="str">
        <f t="shared" si="182"/>
        <v/>
      </c>
      <c r="DA159" s="105" t="str">
        <f>IF(OR($B159=0,$B159=""),"",IF(AND($E$3="Nursery"),'Marks Entry Nursery'!AT158,IF(AND($E$3="LKG"),'Marks Entry LKG'!AT158,IF(AND($E$3="UKG"),'Marks Entry UKG'!AT158,""))))</f>
        <v/>
      </c>
      <c r="DB159" s="105" t="str">
        <f>IF(OR($B159=0,$B159=""),"",IF(AND($E$3="Nursery"),'Marks Entry Nursery'!AU158,IF(AND($E$3="LKG"),'Marks Entry LKG'!AU158,IF(AND($E$3="UKG"),'Marks Entry UKG'!AU158,""))))</f>
        <v/>
      </c>
      <c r="DC159" s="356" t="str">
        <f t="shared" si="183"/>
        <v/>
      </c>
      <c r="DD159" s="93" t="str">
        <f t="shared" si="184"/>
        <v/>
      </c>
      <c r="DE159" s="105" t="str">
        <f>IF(OR($B159=0,$B159=""),"",IF(AND($E$3="Nursery"),'Marks Entry Nursery'!AV158,IF(AND($E$3="LKG"),'Marks Entry LKG'!AV158,IF(AND($E$3="UKG"),'Marks Entry UKG'!AV158,""))))</f>
        <v/>
      </c>
      <c r="DF159" s="105" t="str">
        <f>IF(OR($B159=0,$B159=""),"",IF(AND($E$3="Nursery"),'Marks Entry Nursery'!AW158,IF(AND($E$3="LKG"),'Marks Entry LKG'!AW158,IF(AND($E$3="UKG"),'Marks Entry UKG'!AW158,""))))</f>
        <v/>
      </c>
      <c r="DG159" s="356" t="str">
        <f t="shared" si="185"/>
        <v/>
      </c>
      <c r="DH159" s="93" t="str">
        <f t="shared" si="186"/>
        <v/>
      </c>
      <c r="DI159" s="63" t="str">
        <f t="shared" si="187"/>
        <v/>
      </c>
      <c r="DJ159" s="358" t="str">
        <f t="shared" si="188"/>
        <v/>
      </c>
      <c r="DK159" s="67" t="str">
        <f t="shared" si="189"/>
        <v/>
      </c>
      <c r="DL159" s="68" t="str">
        <f t="shared" si="190"/>
        <v/>
      </c>
      <c r="DM159" s="386" t="str">
        <f>IFERROR(IF(B159="NSO","NSO",IF(OR(D159="",G159="",F159="",B159="",DI159=0),"",IF('Master sheet'!$D$14="Hindi","कक्षोंन्नति","Promoted"))),"")</f>
        <v/>
      </c>
      <c r="DN159" s="42" t="str">
        <f>IF(OR(B159=0,B159=""),"",IF(AND($E$3="Nursery"),'Marks Entry Nursery'!AX158,IF(AND($E$3="LKG"),'Marks Entry LKG'!AX158,IF(AND($E$3="UKG"),'Marks Entry UKG'!AX158,""))))</f>
        <v/>
      </c>
      <c r="DO159" s="42" t="str">
        <f>IF(OR(B159=0,B159=""),"",IF(AND($E$3="Nursery"),'Marks Entry Nursery'!AY158,IF(AND($E$3="LKG"),'Marks Entry LKG'!AY158,IF(AND($E$3="UKG"),'Marks Entry UKG'!AY158,""))))</f>
        <v/>
      </c>
      <c r="DP159" s="213" t="str">
        <f t="shared" si="191"/>
        <v/>
      </c>
      <c r="DQ159" s="43"/>
      <c r="DX159" s="44">
        <f>IF(AND($E$3="Nursery"),'Marks Entry Nursery'!I158,IF(AND($E$3="LKG"),'Marks Entry LKG'!I158,IF(AND($E$3="UKG"),'Marks Entry UKG'!I158,"")))</f>
        <v>0</v>
      </c>
    </row>
    <row r="160" spans="1:128" ht="18.95" customHeight="1">
      <c r="A160" s="56">
        <v>153</v>
      </c>
      <c r="B160" s="260" t="str">
        <f>IF(OR(DX160=0,DX160=""),"",IF(AND($E$3="Nursery"),'Marks Entry Nursery'!I159,IF(AND($E$3="LKG"),'Marks Entry LKG'!I159,IF(AND($E$3="UKG"),'Marks Entry UKG'!I159,""))))</f>
        <v/>
      </c>
      <c r="C160" s="57" t="str">
        <f>IF(OR($B160=0,$B160=""),"",IF(AND($E$3="Nursery"),'Marks Entry Nursery'!B159,IF(AND($E$3="LKG"),'Marks Entry LKG'!B159,IF(AND($E$3="UKG"),'Marks Entry UKG'!B159,""))))</f>
        <v/>
      </c>
      <c r="D160" s="57" t="str">
        <f>IF(OR($B160=0,$B160=""),"",IF(AND($E$3="Nursery"),'Marks Entry Nursery'!C159,IF(AND($E$3="LKG"),'Marks Entry LKG'!C159,IF(AND($E$3="UKG"),'Marks Entry UKG'!C159,""))))</f>
        <v/>
      </c>
      <c r="E160" s="401" t="str">
        <f>IF(OR(B160=0,B160=""),"",IF(AND($E$3="Nursery"),'Marks Entry Nursery'!E159,IF(AND($E$3="LKG"),'Marks Entry LKG'!E159,IF(AND($E$3="UKG"),'Marks Entry UKG'!E159,""))))</f>
        <v/>
      </c>
      <c r="F160" s="259" t="str">
        <f>IF(OR(B160=0,B160=""),"",IF(AND($E$3="Nursery"),'Marks Entry Nursery'!D159,IF(AND($E$3="LKG"),'Marks Entry LKG'!D159,IF(AND($E$3="UKG"),'Marks Entry UKG'!D159,""))))</f>
        <v/>
      </c>
      <c r="G160" s="406" t="str">
        <f>IF(OR($B160=0,$B160=""),"",IF(AND($E$3="Nursery"),'Marks Entry Nursery'!F159,IF(AND($E$3="LKG"),'Marks Entry LKG'!F159,IF(AND($E$3="UKG"),'Marks Entry UKG'!F159,""))))</f>
        <v/>
      </c>
      <c r="H160" s="406" t="str">
        <f>IF(OR($B160=0,$B160=""),"",IF(AND($E$3="Nursery"),'Marks Entry Nursery'!G159,IF(AND($E$3="LKG"),'Marks Entry LKG'!G159,IF(AND($E$3="UKG"),'Marks Entry UKG'!G159,""))))</f>
        <v/>
      </c>
      <c r="I160" s="406" t="str">
        <f>IF(OR($B160=0,$B160=""),"",IF(AND($E$3="Nursery"),'Marks Entry Nursery'!H159,IF(AND($E$3="LKG"),'Marks Entry LKG'!H159,IF(AND($E$3="UKG"),'Marks Entry UKG'!H159,""))))</f>
        <v/>
      </c>
      <c r="J160" s="228" t="str">
        <f>IF(OR($B160=0,$B160=""),"",IF(AND($E$3="Nursery"),'Marks Entry Nursery'!J159,IF(AND($E$3="LKG"),'Marks Entry LKG'!J159,IF(AND($E$3="UKG"),'Marks Entry UKG'!J159,""))))</f>
        <v/>
      </c>
      <c r="K160" s="228" t="str">
        <f>IF(OR($B160=0,$B160=""),"",IF(AND($E$3="Nursery"),'Marks Entry Nursery'!K159,IF(AND($E$3="LKG"),'Marks Entry LKG'!K159,IF(AND($E$3="UKG"),'Marks Entry UKG'!K159,""))))</f>
        <v/>
      </c>
      <c r="L160" s="105"/>
      <c r="M160" s="105"/>
      <c r="N160" s="105"/>
      <c r="O160" s="51"/>
      <c r="P160" s="105" t="str">
        <f>IF(OR($B160=0,$B160=""),"",IF(AND($E$3="Nursery"),'Marks Entry Nursery'!O159,IF(AND($E$3="LKG"),'Marks Entry LKG'!O159,IF(AND($E$3="UKG"),'Marks Entry UKG'!O159,""))))</f>
        <v/>
      </c>
      <c r="Q160" s="105" t="str">
        <f>IF(OR($B160=0,$B160=""),"",IF(AND($E$3="Nursery"),'Marks Entry Nursery'!P159,IF(AND($E$3="LKG"),'Marks Entry LKG'!P159,IF(AND($E$3="UKG"),'Marks Entry UKG'!P159,""))))</f>
        <v/>
      </c>
      <c r="R160" s="54" t="str">
        <f t="shared" si="128"/>
        <v/>
      </c>
      <c r="S160" s="51">
        <f t="shared" si="129"/>
        <v>0</v>
      </c>
      <c r="T160" s="105" t="str">
        <f>IF(OR($B160=0,$B160=""),"",IF(AND($E$3="Nursery"),'Marks Entry Nursery'!Q159,IF(AND($E$3="LKG"),'Marks Entry LKG'!Q159,IF(AND($E$3="UKG"),'Marks Entry UKG'!Q159,""))))</f>
        <v/>
      </c>
      <c r="U160" s="105" t="str">
        <f>IF(OR($B160=0,$B160=""),"",IF(AND($E$3="Nursery"),'Marks Entry Nursery'!R159,IF(AND($E$3="LKG"),'Marks Entry LKG'!R159,IF(AND($E$3="UKG"),'Marks Entry UKG'!R159,""))))</f>
        <v/>
      </c>
      <c r="V160" s="55" t="str">
        <f t="shared" si="130"/>
        <v/>
      </c>
      <c r="W160" s="51" t="str">
        <f t="shared" si="131"/>
        <v/>
      </c>
      <c r="X160" s="89">
        <f t="shared" si="132"/>
        <v>0</v>
      </c>
      <c r="Y160" s="89" t="str">
        <f t="shared" si="133"/>
        <v/>
      </c>
      <c r="Z160" s="89" t="str">
        <f t="shared" si="134"/>
        <v/>
      </c>
      <c r="AA160" s="89" t="str">
        <f t="shared" si="135"/>
        <v/>
      </c>
      <c r="AB160" s="89" t="str">
        <f t="shared" si="136"/>
        <v/>
      </c>
      <c r="AC160" s="93" t="str">
        <f t="shared" si="137"/>
        <v/>
      </c>
      <c r="AD160" s="105"/>
      <c r="AE160" s="105"/>
      <c r="AF160" s="105"/>
      <c r="AG160" s="51"/>
      <c r="AH160" s="105" t="str">
        <f>IF(OR($B160=0,$B160=""),"",IF(AND($E$3="Nursery"),'Marks Entry Nursery'!V159,IF(AND($E$3="LKG"),'Marks Entry LKG'!V159,IF(AND($E$3="UKG"),'Marks Entry UKG'!V159,""))))</f>
        <v/>
      </c>
      <c r="AI160" s="105" t="str">
        <f>IF(OR($B160=0,$B160=""),"",IF(AND($E$3="Nursery"),'Marks Entry Nursery'!W159,IF(AND($E$3="LKG"),'Marks Entry LKG'!W159,IF(AND($E$3="UKG"),'Marks Entry UKG'!W159,""))))</f>
        <v/>
      </c>
      <c r="AJ160" s="54" t="str">
        <f t="shared" si="138"/>
        <v/>
      </c>
      <c r="AK160" s="51">
        <f t="shared" si="139"/>
        <v>0</v>
      </c>
      <c r="AL160" s="105" t="str">
        <f>IF(OR($B160=0,$B160=""),"",IF(AND($E$3="Nursery"),'Marks Entry Nursery'!X159,IF(AND($E$3="LKG"),'Marks Entry LKG'!X159,IF(AND($E$3="UKG"),'Marks Entry UKG'!X159,""))))</f>
        <v/>
      </c>
      <c r="AM160" s="105" t="str">
        <f>IF(OR($B160=0,$B160=""),"",IF(AND($E$3="Nursery"),'Marks Entry Nursery'!Y159,IF(AND($E$3="LKG"),'Marks Entry LKG'!Y159,IF(AND($E$3="UKG"),'Marks Entry UKG'!Y159,""))))</f>
        <v/>
      </c>
      <c r="AN160" s="55" t="str">
        <f t="shared" si="140"/>
        <v/>
      </c>
      <c r="AO160" s="51" t="str">
        <f t="shared" si="141"/>
        <v/>
      </c>
      <c r="AP160" s="89">
        <f t="shared" si="142"/>
        <v>0</v>
      </c>
      <c r="AQ160" s="89" t="str">
        <f t="shared" si="143"/>
        <v/>
      </c>
      <c r="AR160" s="89" t="str">
        <f t="shared" si="144"/>
        <v/>
      </c>
      <c r="AS160" s="89" t="str">
        <f t="shared" si="145"/>
        <v/>
      </c>
      <c r="AT160" s="89" t="str">
        <f t="shared" si="146"/>
        <v/>
      </c>
      <c r="AU160" s="93" t="str">
        <f t="shared" si="147"/>
        <v/>
      </c>
      <c r="AV160" s="105"/>
      <c r="AW160" s="105"/>
      <c r="AX160" s="105"/>
      <c r="AY160" s="51"/>
      <c r="AZ160" s="105" t="str">
        <f>IF(OR($B160=0,$B160=""),"",IF(AND($E$3="Nursery"),'Marks Entry Nursery'!AC159,IF(AND($E$3="LKG"),'Marks Entry LKG'!AC159,IF(AND($E$3="UKG"),'Marks Entry UKG'!AC159,""))))</f>
        <v/>
      </c>
      <c r="BA160" s="105" t="str">
        <f>IF(OR($B160=0,$B160=""),"",IF(AND($E$3="Nursery"),'Marks Entry Nursery'!AD159,IF(AND($E$3="LKG"),'Marks Entry LKG'!AD159,IF(AND($E$3="UKG"),'Marks Entry UKG'!AD159,""))))</f>
        <v/>
      </c>
      <c r="BB160" s="54" t="str">
        <f t="shared" si="148"/>
        <v/>
      </c>
      <c r="BC160" s="51">
        <f t="shared" si="149"/>
        <v>0</v>
      </c>
      <c r="BD160" s="105" t="str">
        <f>IF(OR($B160=0,$B160=""),"",IF(AND($E$3="Nursery"),'Marks Entry Nursery'!AE159,IF(AND($E$3="LKG"),'Marks Entry LKG'!AE159,IF(AND($E$3="UKG"),'Marks Entry UKG'!AE159,""))))</f>
        <v/>
      </c>
      <c r="BE160" s="105" t="str">
        <f>IF(OR($B160=0,$B160=""),"",IF(AND($E$3="Nursery"),'Marks Entry Nursery'!AF159,IF(AND($E$3="LKG"),'Marks Entry LKG'!AF159,IF(AND($E$3="UKG"),'Marks Entry UKG'!AF159,""))))</f>
        <v/>
      </c>
      <c r="BF160" s="55" t="str">
        <f t="shared" si="150"/>
        <v/>
      </c>
      <c r="BG160" s="51" t="str">
        <f t="shared" si="151"/>
        <v/>
      </c>
      <c r="BH160" s="89">
        <f t="shared" si="152"/>
        <v>0</v>
      </c>
      <c r="BI160" s="89" t="str">
        <f t="shared" si="153"/>
        <v/>
      </c>
      <c r="BJ160" s="89" t="str">
        <f t="shared" si="154"/>
        <v/>
      </c>
      <c r="BK160" s="89" t="str">
        <f t="shared" si="155"/>
        <v/>
      </c>
      <c r="BL160" s="89" t="str">
        <f t="shared" si="156"/>
        <v/>
      </c>
      <c r="BM160" s="93" t="str">
        <f t="shared" si="157"/>
        <v/>
      </c>
      <c r="BN160" s="105"/>
      <c r="BO160" s="105"/>
      <c r="BP160" s="105"/>
      <c r="BQ160" s="51"/>
      <c r="BR160" s="105" t="str">
        <f>IF(OR($B160=0,$B160=""),"",IF(AND($E$3="Nursery"),'Marks Entry Nursery'!AJ159,IF(AND($E$3="LKG"),'Marks Entry LKG'!AJ159,IF(AND($E$3="UKG"),'Marks Entry UKG'!AJ159,""))))</f>
        <v/>
      </c>
      <c r="BS160" s="105" t="str">
        <f>IF(OR($B160=0,$B160=""),"",IF(AND($E$3="Nursery"),'Marks Entry Nursery'!AK159,IF(AND($E$3="LKG"),'Marks Entry LKG'!AK159,IF(AND($E$3="UKG"),'Marks Entry UKG'!AK159,""))))</f>
        <v/>
      </c>
      <c r="BT160" s="54" t="str">
        <f t="shared" si="158"/>
        <v/>
      </c>
      <c r="BU160" s="51">
        <f t="shared" si="159"/>
        <v>0</v>
      </c>
      <c r="BV160" s="105" t="str">
        <f>IF(OR($B160=0,$B160=""),"",IF(AND($E$3="Nursery"),'Marks Entry Nursery'!AL159,IF(AND($E$3="LKG"),'Marks Entry LKG'!AL159,IF(AND($E$3="UKG"),'Marks Entry UKG'!AL159,""))))</f>
        <v/>
      </c>
      <c r="BW160" s="105" t="str">
        <f>IF(OR($B160=0,$B160=""),"",IF(AND($E$3="Nursery"),'Marks Entry Nursery'!AM159,IF(AND($E$3="LKG"),'Marks Entry LKG'!AM159,IF(AND($E$3="UKG"),'Marks Entry UKG'!AM159,""))))</f>
        <v/>
      </c>
      <c r="BX160" s="55" t="str">
        <f t="shared" si="160"/>
        <v/>
      </c>
      <c r="BY160" s="51" t="str">
        <f t="shared" si="161"/>
        <v/>
      </c>
      <c r="BZ160" s="89">
        <f t="shared" si="162"/>
        <v>0</v>
      </c>
      <c r="CA160" s="89" t="str">
        <f t="shared" si="163"/>
        <v/>
      </c>
      <c r="CB160" s="89" t="str">
        <f t="shared" si="164"/>
        <v/>
      </c>
      <c r="CC160" s="89" t="str">
        <f t="shared" si="165"/>
        <v/>
      </c>
      <c r="CD160" s="89" t="str">
        <f t="shared" si="166"/>
        <v/>
      </c>
      <c r="CE160" s="93" t="str">
        <f t="shared" si="167"/>
        <v/>
      </c>
      <c r="CF160" s="105" t="str">
        <f>IF(OR($B160=0,$B160=""),"",IF(AND($E$3="Nursery"),'Marks Entry Nursery'!AN159,IF(AND($E$3="LKG"),'Marks Entry LKG'!AN159,IF(AND($E$3="UKG"),'Marks Entry UKG'!AN159,""))))</f>
        <v/>
      </c>
      <c r="CG160" s="105" t="str">
        <f>IF(OR($B160=0,$B160=""),"",IF(AND($E$3="Nursery"),'Marks Entry Nursery'!AO159,IF(AND($E$3="LKG"),'Marks Entry LKG'!AO159,IF(AND($E$3="UKG"),'Marks Entry UKG'!AO159,""))))</f>
        <v/>
      </c>
      <c r="CH160" s="106" t="str">
        <f t="shared" si="168"/>
        <v/>
      </c>
      <c r="CI160" s="107">
        <f t="shared" si="169"/>
        <v>0</v>
      </c>
      <c r="CJ160" s="107" t="str">
        <f t="shared" si="170"/>
        <v/>
      </c>
      <c r="CK160" s="107" t="str">
        <f t="shared" si="171"/>
        <v/>
      </c>
      <c r="CL160" s="92" t="str">
        <f t="shared" si="172"/>
        <v/>
      </c>
      <c r="CM160" s="105" t="str">
        <f>IF(OR($B160=0,$B160=""),"",IF(AND($E$3="Nursery"),'Marks Entry Nursery'!AP159,IF(AND($E$3="LKG"),'Marks Entry LKG'!AP159,IF(AND($E$3="UKG"),'Marks Entry UKG'!AP159,""))))</f>
        <v/>
      </c>
      <c r="CN160" s="105" t="str">
        <f>IF(OR($B160=0,$B160=""),"",IF(AND($E$3="Nursery"),'Marks Entry Nursery'!AQ159,IF(AND($E$3="LKG"),'Marks Entry LKG'!AQ159,IF(AND($E$3="UKG"),'Marks Entry UKG'!AQ159,""))))</f>
        <v/>
      </c>
      <c r="CO160" s="106" t="str">
        <f t="shared" si="173"/>
        <v/>
      </c>
      <c r="CP160" s="107">
        <f t="shared" si="174"/>
        <v>0</v>
      </c>
      <c r="CQ160" s="107" t="str">
        <f t="shared" si="175"/>
        <v/>
      </c>
      <c r="CR160" s="107" t="str">
        <f t="shared" si="176"/>
        <v/>
      </c>
      <c r="CS160" s="92" t="str">
        <f t="shared" si="177"/>
        <v/>
      </c>
      <c r="CT160" s="105" t="str">
        <f>IF(OR($B160=0,$B160=""),"",IF(AND($E$3="Nursery"),'Marks Entry Nursery'!AR159,IF(AND($E$3="LKG"),'Marks Entry LKG'!AR159,IF(AND($E$3="UKG"),'Marks Entry UKG'!AR159,""))))</f>
        <v/>
      </c>
      <c r="CU160" s="105" t="str">
        <f>IF(OR($B160=0,$B160=""),"",IF(AND($E$3="Nursery"),'Marks Entry Nursery'!AS159,IF(AND($E$3="LKG"),'Marks Entry LKG'!AS159,IF(AND($E$3="UKG"),'Marks Entry UKG'!AS159,""))))</f>
        <v/>
      </c>
      <c r="CV160" s="106" t="str">
        <f t="shared" si="178"/>
        <v/>
      </c>
      <c r="CW160" s="107">
        <f t="shared" si="179"/>
        <v>0</v>
      </c>
      <c r="CX160" s="107" t="str">
        <f t="shared" si="180"/>
        <v/>
      </c>
      <c r="CY160" s="107" t="str">
        <f t="shared" si="181"/>
        <v/>
      </c>
      <c r="CZ160" s="92" t="str">
        <f t="shared" si="182"/>
        <v/>
      </c>
      <c r="DA160" s="105" t="str">
        <f>IF(OR($B160=0,$B160=""),"",IF(AND($E$3="Nursery"),'Marks Entry Nursery'!AT159,IF(AND($E$3="LKG"),'Marks Entry LKG'!AT159,IF(AND($E$3="UKG"),'Marks Entry UKG'!AT159,""))))</f>
        <v/>
      </c>
      <c r="DB160" s="105" t="str">
        <f>IF(OR($B160=0,$B160=""),"",IF(AND($E$3="Nursery"),'Marks Entry Nursery'!AU159,IF(AND($E$3="LKG"),'Marks Entry LKG'!AU159,IF(AND($E$3="UKG"),'Marks Entry UKG'!AU159,""))))</f>
        <v/>
      </c>
      <c r="DC160" s="356" t="str">
        <f t="shared" si="183"/>
        <v/>
      </c>
      <c r="DD160" s="93" t="str">
        <f t="shared" si="184"/>
        <v/>
      </c>
      <c r="DE160" s="105" t="str">
        <f>IF(OR($B160=0,$B160=""),"",IF(AND($E$3="Nursery"),'Marks Entry Nursery'!AV159,IF(AND($E$3="LKG"),'Marks Entry LKG'!AV159,IF(AND($E$3="UKG"),'Marks Entry UKG'!AV159,""))))</f>
        <v/>
      </c>
      <c r="DF160" s="105" t="str">
        <f>IF(OR($B160=0,$B160=""),"",IF(AND($E$3="Nursery"),'Marks Entry Nursery'!AW159,IF(AND($E$3="LKG"),'Marks Entry LKG'!AW159,IF(AND($E$3="UKG"),'Marks Entry UKG'!AW159,""))))</f>
        <v/>
      </c>
      <c r="DG160" s="356" t="str">
        <f t="shared" si="185"/>
        <v/>
      </c>
      <c r="DH160" s="93" t="str">
        <f t="shared" si="186"/>
        <v/>
      </c>
      <c r="DI160" s="63" t="str">
        <f t="shared" si="187"/>
        <v/>
      </c>
      <c r="DJ160" s="358" t="str">
        <f t="shared" si="188"/>
        <v/>
      </c>
      <c r="DK160" s="67" t="str">
        <f t="shared" si="189"/>
        <v/>
      </c>
      <c r="DL160" s="68" t="str">
        <f t="shared" si="190"/>
        <v/>
      </c>
      <c r="DM160" s="386" t="str">
        <f>IFERROR(IF(B160="NSO","NSO",IF(OR(D160="",G160="",F160="",B160="",DI160=0),"",IF('Master sheet'!$D$14="Hindi","कक्षोंन्नति","Promoted"))),"")</f>
        <v/>
      </c>
      <c r="DN160" s="42" t="str">
        <f>IF(OR(B160=0,B160=""),"",IF(AND($E$3="Nursery"),'Marks Entry Nursery'!AX159,IF(AND($E$3="LKG"),'Marks Entry LKG'!AX159,IF(AND($E$3="UKG"),'Marks Entry UKG'!AX159,""))))</f>
        <v/>
      </c>
      <c r="DO160" s="42" t="str">
        <f>IF(OR(B160=0,B160=""),"",IF(AND($E$3="Nursery"),'Marks Entry Nursery'!AY159,IF(AND($E$3="LKG"),'Marks Entry LKG'!AY159,IF(AND($E$3="UKG"),'Marks Entry UKG'!AY159,""))))</f>
        <v/>
      </c>
      <c r="DP160" s="213" t="str">
        <f t="shared" si="191"/>
        <v/>
      </c>
      <c r="DQ160" s="43"/>
      <c r="DX160" s="44">
        <f>IF(AND($E$3="Nursery"),'Marks Entry Nursery'!I159,IF(AND($E$3="LKG"),'Marks Entry LKG'!I159,IF(AND($E$3="UKG"),'Marks Entry UKG'!I159,"")))</f>
        <v>0</v>
      </c>
    </row>
    <row r="161" spans="1:128" ht="18.95" customHeight="1">
      <c r="A161" s="56">
        <v>154</v>
      </c>
      <c r="B161" s="260" t="str">
        <f>IF(OR(DX161=0,DX161=""),"",IF(AND($E$3="Nursery"),'Marks Entry Nursery'!I160,IF(AND($E$3="LKG"),'Marks Entry LKG'!I160,IF(AND($E$3="UKG"),'Marks Entry UKG'!I160,""))))</f>
        <v/>
      </c>
      <c r="C161" s="57" t="str">
        <f>IF(OR($B161=0,$B161=""),"",IF(AND($E$3="Nursery"),'Marks Entry Nursery'!B160,IF(AND($E$3="LKG"),'Marks Entry LKG'!B160,IF(AND($E$3="UKG"),'Marks Entry UKG'!B160,""))))</f>
        <v/>
      </c>
      <c r="D161" s="57" t="str">
        <f>IF(OR($B161=0,$B161=""),"",IF(AND($E$3="Nursery"),'Marks Entry Nursery'!C160,IF(AND($E$3="LKG"),'Marks Entry LKG'!C160,IF(AND($E$3="UKG"),'Marks Entry UKG'!C160,""))))</f>
        <v/>
      </c>
      <c r="E161" s="401" t="str">
        <f>IF(OR(B161=0,B161=""),"",IF(AND($E$3="Nursery"),'Marks Entry Nursery'!E160,IF(AND($E$3="LKG"),'Marks Entry LKG'!E160,IF(AND($E$3="UKG"),'Marks Entry UKG'!E160,""))))</f>
        <v/>
      </c>
      <c r="F161" s="259" t="str">
        <f>IF(OR(B161=0,B161=""),"",IF(AND($E$3="Nursery"),'Marks Entry Nursery'!D160,IF(AND($E$3="LKG"),'Marks Entry LKG'!D160,IF(AND($E$3="UKG"),'Marks Entry UKG'!D160,""))))</f>
        <v/>
      </c>
      <c r="G161" s="406" t="str">
        <f>IF(OR($B161=0,$B161=""),"",IF(AND($E$3="Nursery"),'Marks Entry Nursery'!F160,IF(AND($E$3="LKG"),'Marks Entry LKG'!F160,IF(AND($E$3="UKG"),'Marks Entry UKG'!F160,""))))</f>
        <v/>
      </c>
      <c r="H161" s="406" t="str">
        <f>IF(OR($B161=0,$B161=""),"",IF(AND($E$3="Nursery"),'Marks Entry Nursery'!G160,IF(AND($E$3="LKG"),'Marks Entry LKG'!G160,IF(AND($E$3="UKG"),'Marks Entry UKG'!G160,""))))</f>
        <v/>
      </c>
      <c r="I161" s="406" t="str">
        <f>IF(OR($B161=0,$B161=""),"",IF(AND($E$3="Nursery"),'Marks Entry Nursery'!H160,IF(AND($E$3="LKG"),'Marks Entry LKG'!H160,IF(AND($E$3="UKG"),'Marks Entry UKG'!H160,""))))</f>
        <v/>
      </c>
      <c r="J161" s="228" t="str">
        <f>IF(OR($B161=0,$B161=""),"",IF(AND($E$3="Nursery"),'Marks Entry Nursery'!J160,IF(AND($E$3="LKG"),'Marks Entry LKG'!J160,IF(AND($E$3="UKG"),'Marks Entry UKG'!J160,""))))</f>
        <v/>
      </c>
      <c r="K161" s="228" t="str">
        <f>IF(OR($B161=0,$B161=""),"",IF(AND($E$3="Nursery"),'Marks Entry Nursery'!K160,IF(AND($E$3="LKG"),'Marks Entry LKG'!K160,IF(AND($E$3="UKG"),'Marks Entry UKG'!K160,""))))</f>
        <v/>
      </c>
      <c r="L161" s="105"/>
      <c r="M161" s="105"/>
      <c r="N161" s="105"/>
      <c r="O161" s="51"/>
      <c r="P161" s="105" t="str">
        <f>IF(OR($B161=0,$B161=""),"",IF(AND($E$3="Nursery"),'Marks Entry Nursery'!O160,IF(AND($E$3="LKG"),'Marks Entry LKG'!O160,IF(AND($E$3="UKG"),'Marks Entry UKG'!O160,""))))</f>
        <v/>
      </c>
      <c r="Q161" s="105" t="str">
        <f>IF(OR($B161=0,$B161=""),"",IF(AND($E$3="Nursery"),'Marks Entry Nursery'!P160,IF(AND($E$3="LKG"),'Marks Entry LKG'!P160,IF(AND($E$3="UKG"),'Marks Entry UKG'!P160,""))))</f>
        <v/>
      </c>
      <c r="R161" s="54" t="str">
        <f t="shared" si="128"/>
        <v/>
      </c>
      <c r="S161" s="51">
        <f t="shared" si="129"/>
        <v>0</v>
      </c>
      <c r="T161" s="105" t="str">
        <f>IF(OR($B161=0,$B161=""),"",IF(AND($E$3="Nursery"),'Marks Entry Nursery'!Q160,IF(AND($E$3="LKG"),'Marks Entry LKG'!Q160,IF(AND($E$3="UKG"),'Marks Entry UKG'!Q160,""))))</f>
        <v/>
      </c>
      <c r="U161" s="105" t="str">
        <f>IF(OR($B161=0,$B161=""),"",IF(AND($E$3="Nursery"),'Marks Entry Nursery'!R160,IF(AND($E$3="LKG"),'Marks Entry LKG'!R160,IF(AND($E$3="UKG"),'Marks Entry UKG'!R160,""))))</f>
        <v/>
      </c>
      <c r="V161" s="55" t="str">
        <f t="shared" si="130"/>
        <v/>
      </c>
      <c r="W161" s="51" t="str">
        <f t="shared" si="131"/>
        <v/>
      </c>
      <c r="X161" s="89">
        <f t="shared" si="132"/>
        <v>0</v>
      </c>
      <c r="Y161" s="89" t="str">
        <f t="shared" si="133"/>
        <v/>
      </c>
      <c r="Z161" s="89" t="str">
        <f t="shared" si="134"/>
        <v/>
      </c>
      <c r="AA161" s="89" t="str">
        <f t="shared" si="135"/>
        <v/>
      </c>
      <c r="AB161" s="89" t="str">
        <f t="shared" si="136"/>
        <v/>
      </c>
      <c r="AC161" s="93" t="str">
        <f t="shared" si="137"/>
        <v/>
      </c>
      <c r="AD161" s="105"/>
      <c r="AE161" s="105"/>
      <c r="AF161" s="105"/>
      <c r="AG161" s="51"/>
      <c r="AH161" s="105" t="str">
        <f>IF(OR($B161=0,$B161=""),"",IF(AND($E$3="Nursery"),'Marks Entry Nursery'!V160,IF(AND($E$3="LKG"),'Marks Entry LKG'!V160,IF(AND($E$3="UKG"),'Marks Entry UKG'!V160,""))))</f>
        <v/>
      </c>
      <c r="AI161" s="105" t="str">
        <f>IF(OR($B161=0,$B161=""),"",IF(AND($E$3="Nursery"),'Marks Entry Nursery'!W160,IF(AND($E$3="LKG"),'Marks Entry LKG'!W160,IF(AND($E$3="UKG"),'Marks Entry UKG'!W160,""))))</f>
        <v/>
      </c>
      <c r="AJ161" s="54" t="str">
        <f t="shared" si="138"/>
        <v/>
      </c>
      <c r="AK161" s="51">
        <f t="shared" si="139"/>
        <v>0</v>
      </c>
      <c r="AL161" s="105" t="str">
        <f>IF(OR($B161=0,$B161=""),"",IF(AND($E$3="Nursery"),'Marks Entry Nursery'!X160,IF(AND($E$3="LKG"),'Marks Entry LKG'!X160,IF(AND($E$3="UKG"),'Marks Entry UKG'!X160,""))))</f>
        <v/>
      </c>
      <c r="AM161" s="105" t="str">
        <f>IF(OR($B161=0,$B161=""),"",IF(AND($E$3="Nursery"),'Marks Entry Nursery'!Y160,IF(AND($E$3="LKG"),'Marks Entry LKG'!Y160,IF(AND($E$3="UKG"),'Marks Entry UKG'!Y160,""))))</f>
        <v/>
      </c>
      <c r="AN161" s="55" t="str">
        <f t="shared" si="140"/>
        <v/>
      </c>
      <c r="AO161" s="51" t="str">
        <f t="shared" si="141"/>
        <v/>
      </c>
      <c r="AP161" s="89">
        <f t="shared" si="142"/>
        <v>0</v>
      </c>
      <c r="AQ161" s="89" t="str">
        <f t="shared" si="143"/>
        <v/>
      </c>
      <c r="AR161" s="89" t="str">
        <f t="shared" si="144"/>
        <v/>
      </c>
      <c r="AS161" s="89" t="str">
        <f t="shared" si="145"/>
        <v/>
      </c>
      <c r="AT161" s="89" t="str">
        <f t="shared" si="146"/>
        <v/>
      </c>
      <c r="AU161" s="93" t="str">
        <f t="shared" si="147"/>
        <v/>
      </c>
      <c r="AV161" s="105"/>
      <c r="AW161" s="105"/>
      <c r="AX161" s="105"/>
      <c r="AY161" s="51"/>
      <c r="AZ161" s="105" t="str">
        <f>IF(OR($B161=0,$B161=""),"",IF(AND($E$3="Nursery"),'Marks Entry Nursery'!AC160,IF(AND($E$3="LKG"),'Marks Entry LKG'!AC160,IF(AND($E$3="UKG"),'Marks Entry UKG'!AC160,""))))</f>
        <v/>
      </c>
      <c r="BA161" s="105" t="str">
        <f>IF(OR($B161=0,$B161=""),"",IF(AND($E$3="Nursery"),'Marks Entry Nursery'!AD160,IF(AND($E$3="LKG"),'Marks Entry LKG'!AD160,IF(AND($E$3="UKG"),'Marks Entry UKG'!AD160,""))))</f>
        <v/>
      </c>
      <c r="BB161" s="54" t="str">
        <f t="shared" si="148"/>
        <v/>
      </c>
      <c r="BC161" s="51">
        <f t="shared" si="149"/>
        <v>0</v>
      </c>
      <c r="BD161" s="105" t="str">
        <f>IF(OR($B161=0,$B161=""),"",IF(AND($E$3="Nursery"),'Marks Entry Nursery'!AE160,IF(AND($E$3="LKG"),'Marks Entry LKG'!AE160,IF(AND($E$3="UKG"),'Marks Entry UKG'!AE160,""))))</f>
        <v/>
      </c>
      <c r="BE161" s="105" t="str">
        <f>IF(OR($B161=0,$B161=""),"",IF(AND($E$3="Nursery"),'Marks Entry Nursery'!AF160,IF(AND($E$3="LKG"),'Marks Entry LKG'!AF160,IF(AND($E$3="UKG"),'Marks Entry UKG'!AF160,""))))</f>
        <v/>
      </c>
      <c r="BF161" s="55" t="str">
        <f t="shared" si="150"/>
        <v/>
      </c>
      <c r="BG161" s="51" t="str">
        <f t="shared" si="151"/>
        <v/>
      </c>
      <c r="BH161" s="89">
        <f t="shared" si="152"/>
        <v>0</v>
      </c>
      <c r="BI161" s="89" t="str">
        <f t="shared" si="153"/>
        <v/>
      </c>
      <c r="BJ161" s="89" t="str">
        <f t="shared" si="154"/>
        <v/>
      </c>
      <c r="BK161" s="89" t="str">
        <f t="shared" si="155"/>
        <v/>
      </c>
      <c r="BL161" s="89" t="str">
        <f t="shared" si="156"/>
        <v/>
      </c>
      <c r="BM161" s="93" t="str">
        <f t="shared" si="157"/>
        <v/>
      </c>
      <c r="BN161" s="105"/>
      <c r="BO161" s="105"/>
      <c r="BP161" s="105"/>
      <c r="BQ161" s="51"/>
      <c r="BR161" s="105" t="str">
        <f>IF(OR($B161=0,$B161=""),"",IF(AND($E$3="Nursery"),'Marks Entry Nursery'!AJ160,IF(AND($E$3="LKG"),'Marks Entry LKG'!AJ160,IF(AND($E$3="UKG"),'Marks Entry UKG'!AJ160,""))))</f>
        <v/>
      </c>
      <c r="BS161" s="105" t="str">
        <f>IF(OR($B161=0,$B161=""),"",IF(AND($E$3="Nursery"),'Marks Entry Nursery'!AK160,IF(AND($E$3="LKG"),'Marks Entry LKG'!AK160,IF(AND($E$3="UKG"),'Marks Entry UKG'!AK160,""))))</f>
        <v/>
      </c>
      <c r="BT161" s="54" t="str">
        <f t="shared" si="158"/>
        <v/>
      </c>
      <c r="BU161" s="51">
        <f t="shared" si="159"/>
        <v>0</v>
      </c>
      <c r="BV161" s="105" t="str">
        <f>IF(OR($B161=0,$B161=""),"",IF(AND($E$3="Nursery"),'Marks Entry Nursery'!AL160,IF(AND($E$3="LKG"),'Marks Entry LKG'!AL160,IF(AND($E$3="UKG"),'Marks Entry UKG'!AL160,""))))</f>
        <v/>
      </c>
      <c r="BW161" s="105" t="str">
        <f>IF(OR($B161=0,$B161=""),"",IF(AND($E$3="Nursery"),'Marks Entry Nursery'!AM160,IF(AND($E$3="LKG"),'Marks Entry LKG'!AM160,IF(AND($E$3="UKG"),'Marks Entry UKG'!AM160,""))))</f>
        <v/>
      </c>
      <c r="BX161" s="55" t="str">
        <f t="shared" si="160"/>
        <v/>
      </c>
      <c r="BY161" s="51" t="str">
        <f t="shared" si="161"/>
        <v/>
      </c>
      <c r="BZ161" s="89">
        <f t="shared" si="162"/>
        <v>0</v>
      </c>
      <c r="CA161" s="89" t="str">
        <f t="shared" si="163"/>
        <v/>
      </c>
      <c r="CB161" s="89" t="str">
        <f t="shared" si="164"/>
        <v/>
      </c>
      <c r="CC161" s="89" t="str">
        <f t="shared" si="165"/>
        <v/>
      </c>
      <c r="CD161" s="89" t="str">
        <f t="shared" si="166"/>
        <v/>
      </c>
      <c r="CE161" s="93" t="str">
        <f t="shared" si="167"/>
        <v/>
      </c>
      <c r="CF161" s="105" t="str">
        <f>IF(OR($B161=0,$B161=""),"",IF(AND($E$3="Nursery"),'Marks Entry Nursery'!AN160,IF(AND($E$3="LKG"),'Marks Entry LKG'!AN160,IF(AND($E$3="UKG"),'Marks Entry UKG'!AN160,""))))</f>
        <v/>
      </c>
      <c r="CG161" s="105" t="str">
        <f>IF(OR($B161=0,$B161=""),"",IF(AND($E$3="Nursery"),'Marks Entry Nursery'!AO160,IF(AND($E$3="LKG"),'Marks Entry LKG'!AO160,IF(AND($E$3="UKG"),'Marks Entry UKG'!AO160,""))))</f>
        <v/>
      </c>
      <c r="CH161" s="106" t="str">
        <f t="shared" si="168"/>
        <v/>
      </c>
      <c r="CI161" s="107">
        <f t="shared" si="169"/>
        <v>0</v>
      </c>
      <c r="CJ161" s="107" t="str">
        <f t="shared" si="170"/>
        <v/>
      </c>
      <c r="CK161" s="107" t="str">
        <f t="shared" si="171"/>
        <v/>
      </c>
      <c r="CL161" s="92" t="str">
        <f t="shared" si="172"/>
        <v/>
      </c>
      <c r="CM161" s="105" t="str">
        <f>IF(OR($B161=0,$B161=""),"",IF(AND($E$3="Nursery"),'Marks Entry Nursery'!AP160,IF(AND($E$3="LKG"),'Marks Entry LKG'!AP160,IF(AND($E$3="UKG"),'Marks Entry UKG'!AP160,""))))</f>
        <v/>
      </c>
      <c r="CN161" s="105" t="str">
        <f>IF(OR($B161=0,$B161=""),"",IF(AND($E$3="Nursery"),'Marks Entry Nursery'!AQ160,IF(AND($E$3="LKG"),'Marks Entry LKG'!AQ160,IF(AND($E$3="UKG"),'Marks Entry UKG'!AQ160,""))))</f>
        <v/>
      </c>
      <c r="CO161" s="106" t="str">
        <f t="shared" si="173"/>
        <v/>
      </c>
      <c r="CP161" s="107">
        <f t="shared" si="174"/>
        <v>0</v>
      </c>
      <c r="CQ161" s="107" t="str">
        <f t="shared" si="175"/>
        <v/>
      </c>
      <c r="CR161" s="107" t="str">
        <f t="shared" si="176"/>
        <v/>
      </c>
      <c r="CS161" s="92" t="str">
        <f t="shared" si="177"/>
        <v/>
      </c>
      <c r="CT161" s="105" t="str">
        <f>IF(OR($B161=0,$B161=""),"",IF(AND($E$3="Nursery"),'Marks Entry Nursery'!AR160,IF(AND($E$3="LKG"),'Marks Entry LKG'!AR160,IF(AND($E$3="UKG"),'Marks Entry UKG'!AR160,""))))</f>
        <v/>
      </c>
      <c r="CU161" s="105" t="str">
        <f>IF(OR($B161=0,$B161=""),"",IF(AND($E$3="Nursery"),'Marks Entry Nursery'!AS160,IF(AND($E$3="LKG"),'Marks Entry LKG'!AS160,IF(AND($E$3="UKG"),'Marks Entry UKG'!AS160,""))))</f>
        <v/>
      </c>
      <c r="CV161" s="106" t="str">
        <f t="shared" si="178"/>
        <v/>
      </c>
      <c r="CW161" s="107">
        <f t="shared" si="179"/>
        <v>0</v>
      </c>
      <c r="CX161" s="107" t="str">
        <f t="shared" si="180"/>
        <v/>
      </c>
      <c r="CY161" s="107" t="str">
        <f t="shared" si="181"/>
        <v/>
      </c>
      <c r="CZ161" s="92" t="str">
        <f t="shared" si="182"/>
        <v/>
      </c>
      <c r="DA161" s="105" t="str">
        <f>IF(OR($B161=0,$B161=""),"",IF(AND($E$3="Nursery"),'Marks Entry Nursery'!AT160,IF(AND($E$3="LKG"),'Marks Entry LKG'!AT160,IF(AND($E$3="UKG"),'Marks Entry UKG'!AT160,""))))</f>
        <v/>
      </c>
      <c r="DB161" s="105" t="str">
        <f>IF(OR($B161=0,$B161=""),"",IF(AND($E$3="Nursery"),'Marks Entry Nursery'!AU160,IF(AND($E$3="LKG"),'Marks Entry LKG'!AU160,IF(AND($E$3="UKG"),'Marks Entry UKG'!AU160,""))))</f>
        <v/>
      </c>
      <c r="DC161" s="356" t="str">
        <f t="shared" si="183"/>
        <v/>
      </c>
      <c r="DD161" s="93" t="str">
        <f t="shared" si="184"/>
        <v/>
      </c>
      <c r="DE161" s="105" t="str">
        <f>IF(OR($B161=0,$B161=""),"",IF(AND($E$3="Nursery"),'Marks Entry Nursery'!AV160,IF(AND($E$3="LKG"),'Marks Entry LKG'!AV160,IF(AND($E$3="UKG"),'Marks Entry UKG'!AV160,""))))</f>
        <v/>
      </c>
      <c r="DF161" s="105" t="str">
        <f>IF(OR($B161=0,$B161=""),"",IF(AND($E$3="Nursery"),'Marks Entry Nursery'!AW160,IF(AND($E$3="LKG"),'Marks Entry LKG'!AW160,IF(AND($E$3="UKG"),'Marks Entry UKG'!AW160,""))))</f>
        <v/>
      </c>
      <c r="DG161" s="356" t="str">
        <f t="shared" si="185"/>
        <v/>
      </c>
      <c r="DH161" s="93" t="str">
        <f t="shared" si="186"/>
        <v/>
      </c>
      <c r="DI161" s="63" t="str">
        <f t="shared" si="187"/>
        <v/>
      </c>
      <c r="DJ161" s="358" t="str">
        <f t="shared" si="188"/>
        <v/>
      </c>
      <c r="DK161" s="67" t="str">
        <f t="shared" si="189"/>
        <v/>
      </c>
      <c r="DL161" s="68" t="str">
        <f t="shared" si="190"/>
        <v/>
      </c>
      <c r="DM161" s="386" t="str">
        <f>IFERROR(IF(B161="NSO","NSO",IF(OR(D161="",G161="",F161="",B161="",DI161=0),"",IF('Master sheet'!$D$14="Hindi","कक्षोंन्नति","Promoted"))),"")</f>
        <v/>
      </c>
      <c r="DN161" s="42" t="str">
        <f>IF(OR(B161=0,B161=""),"",IF(AND($E$3="Nursery"),'Marks Entry Nursery'!AX160,IF(AND($E$3="LKG"),'Marks Entry LKG'!AX160,IF(AND($E$3="UKG"),'Marks Entry UKG'!AX160,""))))</f>
        <v/>
      </c>
      <c r="DO161" s="42" t="str">
        <f>IF(OR(B161=0,B161=""),"",IF(AND($E$3="Nursery"),'Marks Entry Nursery'!AY160,IF(AND($E$3="LKG"),'Marks Entry LKG'!AY160,IF(AND($E$3="UKG"),'Marks Entry UKG'!AY160,""))))</f>
        <v/>
      </c>
      <c r="DP161" s="213" t="str">
        <f t="shared" si="191"/>
        <v/>
      </c>
      <c r="DQ161" s="43"/>
      <c r="DX161" s="44">
        <f>IF(AND($E$3="Nursery"),'Marks Entry Nursery'!I160,IF(AND($E$3="LKG"),'Marks Entry LKG'!I160,IF(AND($E$3="UKG"),'Marks Entry UKG'!I160,"")))</f>
        <v>0</v>
      </c>
    </row>
    <row r="162" spans="1:128" ht="18.95" customHeight="1">
      <c r="A162" s="56">
        <v>155</v>
      </c>
      <c r="B162" s="260" t="str">
        <f>IF(OR(DX162=0,DX162=""),"",IF(AND($E$3="Nursery"),'Marks Entry Nursery'!I161,IF(AND($E$3="LKG"),'Marks Entry LKG'!I161,IF(AND($E$3="UKG"),'Marks Entry UKG'!I161,""))))</f>
        <v/>
      </c>
      <c r="C162" s="57" t="str">
        <f>IF(OR($B162=0,$B162=""),"",IF(AND($E$3="Nursery"),'Marks Entry Nursery'!B161,IF(AND($E$3="LKG"),'Marks Entry LKG'!B161,IF(AND($E$3="UKG"),'Marks Entry UKG'!B161,""))))</f>
        <v/>
      </c>
      <c r="D162" s="57" t="str">
        <f>IF(OR($B162=0,$B162=""),"",IF(AND($E$3="Nursery"),'Marks Entry Nursery'!C161,IF(AND($E$3="LKG"),'Marks Entry LKG'!C161,IF(AND($E$3="UKG"),'Marks Entry UKG'!C161,""))))</f>
        <v/>
      </c>
      <c r="E162" s="401" t="str">
        <f>IF(OR(B162=0,B162=""),"",IF(AND($E$3="Nursery"),'Marks Entry Nursery'!E161,IF(AND($E$3="LKG"),'Marks Entry LKG'!E161,IF(AND($E$3="UKG"),'Marks Entry UKG'!E161,""))))</f>
        <v/>
      </c>
      <c r="F162" s="259" t="str">
        <f>IF(OR(B162=0,B162=""),"",IF(AND($E$3="Nursery"),'Marks Entry Nursery'!D161,IF(AND($E$3="LKG"),'Marks Entry LKG'!D161,IF(AND($E$3="UKG"),'Marks Entry UKG'!D161,""))))</f>
        <v/>
      </c>
      <c r="G162" s="406" t="str">
        <f>IF(OR($B162=0,$B162=""),"",IF(AND($E$3="Nursery"),'Marks Entry Nursery'!F161,IF(AND($E$3="LKG"),'Marks Entry LKG'!F161,IF(AND($E$3="UKG"),'Marks Entry UKG'!F161,""))))</f>
        <v/>
      </c>
      <c r="H162" s="406" t="str">
        <f>IF(OR($B162=0,$B162=""),"",IF(AND($E$3="Nursery"),'Marks Entry Nursery'!G161,IF(AND($E$3="LKG"),'Marks Entry LKG'!G161,IF(AND($E$3="UKG"),'Marks Entry UKG'!G161,""))))</f>
        <v/>
      </c>
      <c r="I162" s="406" t="str">
        <f>IF(OR($B162=0,$B162=""),"",IF(AND($E$3="Nursery"),'Marks Entry Nursery'!H161,IF(AND($E$3="LKG"),'Marks Entry LKG'!H161,IF(AND($E$3="UKG"),'Marks Entry UKG'!H161,""))))</f>
        <v/>
      </c>
      <c r="J162" s="228" t="str">
        <f>IF(OR($B162=0,$B162=""),"",IF(AND($E$3="Nursery"),'Marks Entry Nursery'!J161,IF(AND($E$3="LKG"),'Marks Entry LKG'!J161,IF(AND($E$3="UKG"),'Marks Entry UKG'!J161,""))))</f>
        <v/>
      </c>
      <c r="K162" s="228" t="str">
        <f>IF(OR($B162=0,$B162=""),"",IF(AND($E$3="Nursery"),'Marks Entry Nursery'!K161,IF(AND($E$3="LKG"),'Marks Entry LKG'!K161,IF(AND($E$3="UKG"),'Marks Entry UKG'!K161,""))))</f>
        <v/>
      </c>
      <c r="L162" s="105"/>
      <c r="M162" s="105"/>
      <c r="N162" s="105"/>
      <c r="O162" s="51"/>
      <c r="P162" s="105" t="str">
        <f>IF(OR($B162=0,$B162=""),"",IF(AND($E$3="Nursery"),'Marks Entry Nursery'!O161,IF(AND($E$3="LKG"),'Marks Entry LKG'!O161,IF(AND($E$3="UKG"),'Marks Entry UKG'!O161,""))))</f>
        <v/>
      </c>
      <c r="Q162" s="105" t="str">
        <f>IF(OR($B162=0,$B162=""),"",IF(AND($E$3="Nursery"),'Marks Entry Nursery'!P161,IF(AND($E$3="LKG"),'Marks Entry LKG'!P161,IF(AND($E$3="UKG"),'Marks Entry UKG'!P161,""))))</f>
        <v/>
      </c>
      <c r="R162" s="54" t="str">
        <f t="shared" si="128"/>
        <v/>
      </c>
      <c r="S162" s="51">
        <f t="shared" si="129"/>
        <v>0</v>
      </c>
      <c r="T162" s="105" t="str">
        <f>IF(OR($B162=0,$B162=""),"",IF(AND($E$3="Nursery"),'Marks Entry Nursery'!Q161,IF(AND($E$3="LKG"),'Marks Entry LKG'!Q161,IF(AND($E$3="UKG"),'Marks Entry UKG'!Q161,""))))</f>
        <v/>
      </c>
      <c r="U162" s="105" t="str">
        <f>IF(OR($B162=0,$B162=""),"",IF(AND($E$3="Nursery"),'Marks Entry Nursery'!R161,IF(AND($E$3="LKG"),'Marks Entry LKG'!R161,IF(AND($E$3="UKG"),'Marks Entry UKG'!R161,""))))</f>
        <v/>
      </c>
      <c r="V162" s="55" t="str">
        <f t="shared" si="130"/>
        <v/>
      </c>
      <c r="W162" s="51" t="str">
        <f t="shared" si="131"/>
        <v/>
      </c>
      <c r="X162" s="89">
        <f t="shared" si="132"/>
        <v>0</v>
      </c>
      <c r="Y162" s="89" t="str">
        <f t="shared" si="133"/>
        <v/>
      </c>
      <c r="Z162" s="89" t="str">
        <f t="shared" si="134"/>
        <v/>
      </c>
      <c r="AA162" s="89" t="str">
        <f t="shared" si="135"/>
        <v/>
      </c>
      <c r="AB162" s="89" t="str">
        <f t="shared" si="136"/>
        <v/>
      </c>
      <c r="AC162" s="93" t="str">
        <f t="shared" si="137"/>
        <v/>
      </c>
      <c r="AD162" s="105"/>
      <c r="AE162" s="105"/>
      <c r="AF162" s="105"/>
      <c r="AG162" s="51"/>
      <c r="AH162" s="105" t="str">
        <f>IF(OR($B162=0,$B162=""),"",IF(AND($E$3="Nursery"),'Marks Entry Nursery'!V161,IF(AND($E$3="LKG"),'Marks Entry LKG'!V161,IF(AND($E$3="UKG"),'Marks Entry UKG'!V161,""))))</f>
        <v/>
      </c>
      <c r="AI162" s="105" t="str">
        <f>IF(OR($B162=0,$B162=""),"",IF(AND($E$3="Nursery"),'Marks Entry Nursery'!W161,IF(AND($E$3="LKG"),'Marks Entry LKG'!W161,IF(AND($E$3="UKG"),'Marks Entry UKG'!W161,""))))</f>
        <v/>
      </c>
      <c r="AJ162" s="54" t="str">
        <f t="shared" si="138"/>
        <v/>
      </c>
      <c r="AK162" s="51">
        <f t="shared" si="139"/>
        <v>0</v>
      </c>
      <c r="AL162" s="105" t="str">
        <f>IF(OR($B162=0,$B162=""),"",IF(AND($E$3="Nursery"),'Marks Entry Nursery'!X161,IF(AND($E$3="LKG"),'Marks Entry LKG'!X161,IF(AND($E$3="UKG"),'Marks Entry UKG'!X161,""))))</f>
        <v/>
      </c>
      <c r="AM162" s="105" t="str">
        <f>IF(OR($B162=0,$B162=""),"",IF(AND($E$3="Nursery"),'Marks Entry Nursery'!Y161,IF(AND($E$3="LKG"),'Marks Entry LKG'!Y161,IF(AND($E$3="UKG"),'Marks Entry UKG'!Y161,""))))</f>
        <v/>
      </c>
      <c r="AN162" s="55" t="str">
        <f t="shared" si="140"/>
        <v/>
      </c>
      <c r="AO162" s="51" t="str">
        <f t="shared" si="141"/>
        <v/>
      </c>
      <c r="AP162" s="89">
        <f t="shared" si="142"/>
        <v>0</v>
      </c>
      <c r="AQ162" s="89" t="str">
        <f t="shared" si="143"/>
        <v/>
      </c>
      <c r="AR162" s="89" t="str">
        <f t="shared" si="144"/>
        <v/>
      </c>
      <c r="AS162" s="89" t="str">
        <f t="shared" si="145"/>
        <v/>
      </c>
      <c r="AT162" s="89" t="str">
        <f t="shared" si="146"/>
        <v/>
      </c>
      <c r="AU162" s="93" t="str">
        <f t="shared" si="147"/>
        <v/>
      </c>
      <c r="AV162" s="105"/>
      <c r="AW162" s="105"/>
      <c r="AX162" s="105"/>
      <c r="AY162" s="51"/>
      <c r="AZ162" s="105" t="str">
        <f>IF(OR($B162=0,$B162=""),"",IF(AND($E$3="Nursery"),'Marks Entry Nursery'!AC161,IF(AND($E$3="LKG"),'Marks Entry LKG'!AC161,IF(AND($E$3="UKG"),'Marks Entry UKG'!AC161,""))))</f>
        <v/>
      </c>
      <c r="BA162" s="105" t="str">
        <f>IF(OR($B162=0,$B162=""),"",IF(AND($E$3="Nursery"),'Marks Entry Nursery'!AD161,IF(AND($E$3="LKG"),'Marks Entry LKG'!AD161,IF(AND($E$3="UKG"),'Marks Entry UKG'!AD161,""))))</f>
        <v/>
      </c>
      <c r="BB162" s="54" t="str">
        <f t="shared" si="148"/>
        <v/>
      </c>
      <c r="BC162" s="51">
        <f t="shared" si="149"/>
        <v>0</v>
      </c>
      <c r="BD162" s="105" t="str">
        <f>IF(OR($B162=0,$B162=""),"",IF(AND($E$3="Nursery"),'Marks Entry Nursery'!AE161,IF(AND($E$3="LKG"),'Marks Entry LKG'!AE161,IF(AND($E$3="UKG"),'Marks Entry UKG'!AE161,""))))</f>
        <v/>
      </c>
      <c r="BE162" s="105" t="str">
        <f>IF(OR($B162=0,$B162=""),"",IF(AND($E$3="Nursery"),'Marks Entry Nursery'!AF161,IF(AND($E$3="LKG"),'Marks Entry LKG'!AF161,IF(AND($E$3="UKG"),'Marks Entry UKG'!AF161,""))))</f>
        <v/>
      </c>
      <c r="BF162" s="55" t="str">
        <f t="shared" si="150"/>
        <v/>
      </c>
      <c r="BG162" s="51" t="str">
        <f t="shared" si="151"/>
        <v/>
      </c>
      <c r="BH162" s="89">
        <f t="shared" si="152"/>
        <v>0</v>
      </c>
      <c r="BI162" s="89" t="str">
        <f t="shared" si="153"/>
        <v/>
      </c>
      <c r="BJ162" s="89" t="str">
        <f t="shared" si="154"/>
        <v/>
      </c>
      <c r="BK162" s="89" t="str">
        <f t="shared" si="155"/>
        <v/>
      </c>
      <c r="BL162" s="89" t="str">
        <f t="shared" si="156"/>
        <v/>
      </c>
      <c r="BM162" s="93" t="str">
        <f t="shared" si="157"/>
        <v/>
      </c>
      <c r="BN162" s="105"/>
      <c r="BO162" s="105"/>
      <c r="BP162" s="105"/>
      <c r="BQ162" s="51"/>
      <c r="BR162" s="105" t="str">
        <f>IF(OR($B162=0,$B162=""),"",IF(AND($E$3="Nursery"),'Marks Entry Nursery'!AJ161,IF(AND($E$3="LKG"),'Marks Entry LKG'!AJ161,IF(AND($E$3="UKG"),'Marks Entry UKG'!AJ161,""))))</f>
        <v/>
      </c>
      <c r="BS162" s="105" t="str">
        <f>IF(OR($B162=0,$B162=""),"",IF(AND($E$3="Nursery"),'Marks Entry Nursery'!AK161,IF(AND($E$3="LKG"),'Marks Entry LKG'!AK161,IF(AND($E$3="UKG"),'Marks Entry UKG'!AK161,""))))</f>
        <v/>
      </c>
      <c r="BT162" s="54" t="str">
        <f t="shared" si="158"/>
        <v/>
      </c>
      <c r="BU162" s="51">
        <f t="shared" si="159"/>
        <v>0</v>
      </c>
      <c r="BV162" s="105" t="str">
        <f>IF(OR($B162=0,$B162=""),"",IF(AND($E$3="Nursery"),'Marks Entry Nursery'!AL161,IF(AND($E$3="LKG"),'Marks Entry LKG'!AL161,IF(AND($E$3="UKG"),'Marks Entry UKG'!AL161,""))))</f>
        <v/>
      </c>
      <c r="BW162" s="105" t="str">
        <f>IF(OR($B162=0,$B162=""),"",IF(AND($E$3="Nursery"),'Marks Entry Nursery'!AM161,IF(AND($E$3="LKG"),'Marks Entry LKG'!AM161,IF(AND($E$3="UKG"),'Marks Entry UKG'!AM161,""))))</f>
        <v/>
      </c>
      <c r="BX162" s="55" t="str">
        <f t="shared" si="160"/>
        <v/>
      </c>
      <c r="BY162" s="51" t="str">
        <f t="shared" si="161"/>
        <v/>
      </c>
      <c r="BZ162" s="89">
        <f t="shared" si="162"/>
        <v>0</v>
      </c>
      <c r="CA162" s="89" t="str">
        <f t="shared" si="163"/>
        <v/>
      </c>
      <c r="CB162" s="89" t="str">
        <f t="shared" si="164"/>
        <v/>
      </c>
      <c r="CC162" s="89" t="str">
        <f t="shared" si="165"/>
        <v/>
      </c>
      <c r="CD162" s="89" t="str">
        <f t="shared" si="166"/>
        <v/>
      </c>
      <c r="CE162" s="93" t="str">
        <f t="shared" si="167"/>
        <v/>
      </c>
      <c r="CF162" s="105" t="str">
        <f>IF(OR($B162=0,$B162=""),"",IF(AND($E$3="Nursery"),'Marks Entry Nursery'!AN161,IF(AND($E$3="LKG"),'Marks Entry LKG'!AN161,IF(AND($E$3="UKG"),'Marks Entry UKG'!AN161,""))))</f>
        <v/>
      </c>
      <c r="CG162" s="105" t="str">
        <f>IF(OR($B162=0,$B162=""),"",IF(AND($E$3="Nursery"),'Marks Entry Nursery'!AO161,IF(AND($E$3="LKG"),'Marks Entry LKG'!AO161,IF(AND($E$3="UKG"),'Marks Entry UKG'!AO161,""))))</f>
        <v/>
      </c>
      <c r="CH162" s="106" t="str">
        <f t="shared" si="168"/>
        <v/>
      </c>
      <c r="CI162" s="107">
        <f t="shared" si="169"/>
        <v>0</v>
      </c>
      <c r="CJ162" s="107" t="str">
        <f t="shared" si="170"/>
        <v/>
      </c>
      <c r="CK162" s="107" t="str">
        <f t="shared" si="171"/>
        <v/>
      </c>
      <c r="CL162" s="92" t="str">
        <f t="shared" si="172"/>
        <v/>
      </c>
      <c r="CM162" s="105" t="str">
        <f>IF(OR($B162=0,$B162=""),"",IF(AND($E$3="Nursery"),'Marks Entry Nursery'!AP161,IF(AND($E$3="LKG"),'Marks Entry LKG'!AP161,IF(AND($E$3="UKG"),'Marks Entry UKG'!AP161,""))))</f>
        <v/>
      </c>
      <c r="CN162" s="105" t="str">
        <f>IF(OR($B162=0,$B162=""),"",IF(AND($E$3="Nursery"),'Marks Entry Nursery'!AQ161,IF(AND($E$3="LKG"),'Marks Entry LKG'!AQ161,IF(AND($E$3="UKG"),'Marks Entry UKG'!AQ161,""))))</f>
        <v/>
      </c>
      <c r="CO162" s="106" t="str">
        <f t="shared" si="173"/>
        <v/>
      </c>
      <c r="CP162" s="107">
        <f t="shared" si="174"/>
        <v>0</v>
      </c>
      <c r="CQ162" s="107" t="str">
        <f t="shared" si="175"/>
        <v/>
      </c>
      <c r="CR162" s="107" t="str">
        <f t="shared" si="176"/>
        <v/>
      </c>
      <c r="CS162" s="92" t="str">
        <f t="shared" si="177"/>
        <v/>
      </c>
      <c r="CT162" s="105" t="str">
        <f>IF(OR($B162=0,$B162=""),"",IF(AND($E$3="Nursery"),'Marks Entry Nursery'!AR161,IF(AND($E$3="LKG"),'Marks Entry LKG'!AR161,IF(AND($E$3="UKG"),'Marks Entry UKG'!AR161,""))))</f>
        <v/>
      </c>
      <c r="CU162" s="105" t="str">
        <f>IF(OR($B162=0,$B162=""),"",IF(AND($E$3="Nursery"),'Marks Entry Nursery'!AS161,IF(AND($E$3="LKG"),'Marks Entry LKG'!AS161,IF(AND($E$3="UKG"),'Marks Entry UKG'!AS161,""))))</f>
        <v/>
      </c>
      <c r="CV162" s="106" t="str">
        <f t="shared" si="178"/>
        <v/>
      </c>
      <c r="CW162" s="107">
        <f t="shared" si="179"/>
        <v>0</v>
      </c>
      <c r="CX162" s="107" t="str">
        <f t="shared" si="180"/>
        <v/>
      </c>
      <c r="CY162" s="107" t="str">
        <f t="shared" si="181"/>
        <v/>
      </c>
      <c r="CZ162" s="92" t="str">
        <f t="shared" si="182"/>
        <v/>
      </c>
      <c r="DA162" s="105" t="str">
        <f>IF(OR($B162=0,$B162=""),"",IF(AND($E$3="Nursery"),'Marks Entry Nursery'!AT161,IF(AND($E$3="LKG"),'Marks Entry LKG'!AT161,IF(AND($E$3="UKG"),'Marks Entry UKG'!AT161,""))))</f>
        <v/>
      </c>
      <c r="DB162" s="105" t="str">
        <f>IF(OR($B162=0,$B162=""),"",IF(AND($E$3="Nursery"),'Marks Entry Nursery'!AU161,IF(AND($E$3="LKG"),'Marks Entry LKG'!AU161,IF(AND($E$3="UKG"),'Marks Entry UKG'!AU161,""))))</f>
        <v/>
      </c>
      <c r="DC162" s="356" t="str">
        <f t="shared" si="183"/>
        <v/>
      </c>
      <c r="DD162" s="93" t="str">
        <f t="shared" si="184"/>
        <v/>
      </c>
      <c r="DE162" s="105" t="str">
        <f>IF(OR($B162=0,$B162=""),"",IF(AND($E$3="Nursery"),'Marks Entry Nursery'!AV161,IF(AND($E$3="LKG"),'Marks Entry LKG'!AV161,IF(AND($E$3="UKG"),'Marks Entry UKG'!AV161,""))))</f>
        <v/>
      </c>
      <c r="DF162" s="105" t="str">
        <f>IF(OR($B162=0,$B162=""),"",IF(AND($E$3="Nursery"),'Marks Entry Nursery'!AW161,IF(AND($E$3="LKG"),'Marks Entry LKG'!AW161,IF(AND($E$3="UKG"),'Marks Entry UKG'!AW161,""))))</f>
        <v/>
      </c>
      <c r="DG162" s="356" t="str">
        <f t="shared" si="185"/>
        <v/>
      </c>
      <c r="DH162" s="93" t="str">
        <f t="shared" si="186"/>
        <v/>
      </c>
      <c r="DI162" s="63" t="str">
        <f t="shared" si="187"/>
        <v/>
      </c>
      <c r="DJ162" s="358" t="str">
        <f t="shared" si="188"/>
        <v/>
      </c>
      <c r="DK162" s="67" t="str">
        <f t="shared" si="189"/>
        <v/>
      </c>
      <c r="DL162" s="68" t="str">
        <f t="shared" si="190"/>
        <v/>
      </c>
      <c r="DM162" s="386" t="str">
        <f>IFERROR(IF(B162="NSO","NSO",IF(OR(D162="",G162="",F162="",B162="",DI162=0),"",IF('Master sheet'!$D$14="Hindi","कक्षोंन्नति","Promoted"))),"")</f>
        <v/>
      </c>
      <c r="DN162" s="42" t="str">
        <f>IF(OR(B162=0,B162=""),"",IF(AND($E$3="Nursery"),'Marks Entry Nursery'!AX161,IF(AND($E$3="LKG"),'Marks Entry LKG'!AX161,IF(AND($E$3="UKG"),'Marks Entry UKG'!AX161,""))))</f>
        <v/>
      </c>
      <c r="DO162" s="42" t="str">
        <f>IF(OR(B162=0,B162=""),"",IF(AND($E$3="Nursery"),'Marks Entry Nursery'!AY161,IF(AND($E$3="LKG"),'Marks Entry LKG'!AY161,IF(AND($E$3="UKG"),'Marks Entry UKG'!AY161,""))))</f>
        <v/>
      </c>
      <c r="DP162" s="213" t="str">
        <f t="shared" si="191"/>
        <v/>
      </c>
      <c r="DQ162" s="43"/>
      <c r="DX162" s="44">
        <f>IF(AND($E$3="Nursery"),'Marks Entry Nursery'!I161,IF(AND($E$3="LKG"),'Marks Entry LKG'!I161,IF(AND($E$3="UKG"),'Marks Entry UKG'!I161,"")))</f>
        <v>0</v>
      </c>
    </row>
    <row r="163" spans="1:128" ht="18.95" customHeight="1">
      <c r="A163" s="56">
        <v>156</v>
      </c>
      <c r="B163" s="260" t="str">
        <f>IF(OR(DX163=0,DX163=""),"",IF(AND($E$3="Nursery"),'Marks Entry Nursery'!I162,IF(AND($E$3="LKG"),'Marks Entry LKG'!I162,IF(AND($E$3="UKG"),'Marks Entry UKG'!I162,""))))</f>
        <v/>
      </c>
      <c r="C163" s="57" t="str">
        <f>IF(OR($B163=0,$B163=""),"",IF(AND($E$3="Nursery"),'Marks Entry Nursery'!B162,IF(AND($E$3="LKG"),'Marks Entry LKG'!B162,IF(AND($E$3="UKG"),'Marks Entry UKG'!B162,""))))</f>
        <v/>
      </c>
      <c r="D163" s="57" t="str">
        <f>IF(OR($B163=0,$B163=""),"",IF(AND($E$3="Nursery"),'Marks Entry Nursery'!C162,IF(AND($E$3="LKG"),'Marks Entry LKG'!C162,IF(AND($E$3="UKG"),'Marks Entry UKG'!C162,""))))</f>
        <v/>
      </c>
      <c r="E163" s="401" t="str">
        <f>IF(OR(B163=0,B163=""),"",IF(AND($E$3="Nursery"),'Marks Entry Nursery'!E162,IF(AND($E$3="LKG"),'Marks Entry LKG'!E162,IF(AND($E$3="UKG"),'Marks Entry UKG'!E162,""))))</f>
        <v/>
      </c>
      <c r="F163" s="259" t="str">
        <f>IF(OR(B163=0,B163=""),"",IF(AND($E$3="Nursery"),'Marks Entry Nursery'!D162,IF(AND($E$3="LKG"),'Marks Entry LKG'!D162,IF(AND($E$3="UKG"),'Marks Entry UKG'!D162,""))))</f>
        <v/>
      </c>
      <c r="G163" s="406" t="str">
        <f>IF(OR($B163=0,$B163=""),"",IF(AND($E$3="Nursery"),'Marks Entry Nursery'!F162,IF(AND($E$3="LKG"),'Marks Entry LKG'!F162,IF(AND($E$3="UKG"),'Marks Entry UKG'!F162,""))))</f>
        <v/>
      </c>
      <c r="H163" s="406" t="str">
        <f>IF(OR($B163=0,$B163=""),"",IF(AND($E$3="Nursery"),'Marks Entry Nursery'!G162,IF(AND($E$3="LKG"),'Marks Entry LKG'!G162,IF(AND($E$3="UKG"),'Marks Entry UKG'!G162,""))))</f>
        <v/>
      </c>
      <c r="I163" s="406" t="str">
        <f>IF(OR($B163=0,$B163=""),"",IF(AND($E$3="Nursery"),'Marks Entry Nursery'!H162,IF(AND($E$3="LKG"),'Marks Entry LKG'!H162,IF(AND($E$3="UKG"),'Marks Entry UKG'!H162,""))))</f>
        <v/>
      </c>
      <c r="J163" s="228" t="str">
        <f>IF(OR($B163=0,$B163=""),"",IF(AND($E$3="Nursery"),'Marks Entry Nursery'!J162,IF(AND($E$3="LKG"),'Marks Entry LKG'!J162,IF(AND($E$3="UKG"),'Marks Entry UKG'!J162,""))))</f>
        <v/>
      </c>
      <c r="K163" s="228" t="str">
        <f>IF(OR($B163=0,$B163=""),"",IF(AND($E$3="Nursery"),'Marks Entry Nursery'!K162,IF(AND($E$3="LKG"),'Marks Entry LKG'!K162,IF(AND($E$3="UKG"),'Marks Entry UKG'!K162,""))))</f>
        <v/>
      </c>
      <c r="L163" s="105"/>
      <c r="M163" s="105"/>
      <c r="N163" s="105"/>
      <c r="O163" s="51"/>
      <c r="P163" s="105" t="str">
        <f>IF(OR($B163=0,$B163=""),"",IF(AND($E$3="Nursery"),'Marks Entry Nursery'!O162,IF(AND($E$3="LKG"),'Marks Entry LKG'!O162,IF(AND($E$3="UKG"),'Marks Entry UKG'!O162,""))))</f>
        <v/>
      </c>
      <c r="Q163" s="105" t="str">
        <f>IF(OR($B163=0,$B163=""),"",IF(AND($E$3="Nursery"),'Marks Entry Nursery'!P162,IF(AND($E$3="LKG"),'Marks Entry LKG'!P162,IF(AND($E$3="UKG"),'Marks Entry UKG'!P162,""))))</f>
        <v/>
      </c>
      <c r="R163" s="54" t="str">
        <f t="shared" si="128"/>
        <v/>
      </c>
      <c r="S163" s="51">
        <f t="shared" si="129"/>
        <v>0</v>
      </c>
      <c r="T163" s="105" t="str">
        <f>IF(OR($B163=0,$B163=""),"",IF(AND($E$3="Nursery"),'Marks Entry Nursery'!Q162,IF(AND($E$3="LKG"),'Marks Entry LKG'!Q162,IF(AND($E$3="UKG"),'Marks Entry UKG'!Q162,""))))</f>
        <v/>
      </c>
      <c r="U163" s="105" t="str">
        <f>IF(OR($B163=0,$B163=""),"",IF(AND($E$3="Nursery"),'Marks Entry Nursery'!R162,IF(AND($E$3="LKG"),'Marks Entry LKG'!R162,IF(AND($E$3="UKG"),'Marks Entry UKG'!R162,""))))</f>
        <v/>
      </c>
      <c r="V163" s="55" t="str">
        <f t="shared" si="130"/>
        <v/>
      </c>
      <c r="W163" s="51" t="str">
        <f t="shared" si="131"/>
        <v/>
      </c>
      <c r="X163" s="89">
        <f t="shared" si="132"/>
        <v>0</v>
      </c>
      <c r="Y163" s="89" t="str">
        <f t="shared" si="133"/>
        <v/>
      </c>
      <c r="Z163" s="89" t="str">
        <f t="shared" si="134"/>
        <v/>
      </c>
      <c r="AA163" s="89" t="str">
        <f t="shared" si="135"/>
        <v/>
      </c>
      <c r="AB163" s="89" t="str">
        <f t="shared" si="136"/>
        <v/>
      </c>
      <c r="AC163" s="93" t="str">
        <f t="shared" si="137"/>
        <v/>
      </c>
      <c r="AD163" s="105"/>
      <c r="AE163" s="105"/>
      <c r="AF163" s="105"/>
      <c r="AG163" s="51"/>
      <c r="AH163" s="105" t="str">
        <f>IF(OR($B163=0,$B163=""),"",IF(AND($E$3="Nursery"),'Marks Entry Nursery'!V162,IF(AND($E$3="LKG"),'Marks Entry LKG'!V162,IF(AND($E$3="UKG"),'Marks Entry UKG'!V162,""))))</f>
        <v/>
      </c>
      <c r="AI163" s="105" t="str">
        <f>IF(OR($B163=0,$B163=""),"",IF(AND($E$3="Nursery"),'Marks Entry Nursery'!W162,IF(AND($E$3="LKG"),'Marks Entry LKG'!W162,IF(AND($E$3="UKG"),'Marks Entry UKG'!W162,""))))</f>
        <v/>
      </c>
      <c r="AJ163" s="54" t="str">
        <f t="shared" si="138"/>
        <v/>
      </c>
      <c r="AK163" s="51">
        <f t="shared" si="139"/>
        <v>0</v>
      </c>
      <c r="AL163" s="105" t="str">
        <f>IF(OR($B163=0,$B163=""),"",IF(AND($E$3="Nursery"),'Marks Entry Nursery'!X162,IF(AND($E$3="LKG"),'Marks Entry LKG'!X162,IF(AND($E$3="UKG"),'Marks Entry UKG'!X162,""))))</f>
        <v/>
      </c>
      <c r="AM163" s="105" t="str">
        <f>IF(OR($B163=0,$B163=""),"",IF(AND($E$3="Nursery"),'Marks Entry Nursery'!Y162,IF(AND($E$3="LKG"),'Marks Entry LKG'!Y162,IF(AND($E$3="UKG"),'Marks Entry UKG'!Y162,""))))</f>
        <v/>
      </c>
      <c r="AN163" s="55" t="str">
        <f t="shared" si="140"/>
        <v/>
      </c>
      <c r="AO163" s="51" t="str">
        <f t="shared" si="141"/>
        <v/>
      </c>
      <c r="AP163" s="89">
        <f t="shared" si="142"/>
        <v>0</v>
      </c>
      <c r="AQ163" s="89" t="str">
        <f t="shared" si="143"/>
        <v/>
      </c>
      <c r="AR163" s="89" t="str">
        <f t="shared" si="144"/>
        <v/>
      </c>
      <c r="AS163" s="89" t="str">
        <f t="shared" si="145"/>
        <v/>
      </c>
      <c r="AT163" s="89" t="str">
        <f t="shared" si="146"/>
        <v/>
      </c>
      <c r="AU163" s="93" t="str">
        <f t="shared" si="147"/>
        <v/>
      </c>
      <c r="AV163" s="105"/>
      <c r="AW163" s="105"/>
      <c r="AX163" s="105"/>
      <c r="AY163" s="51"/>
      <c r="AZ163" s="105" t="str">
        <f>IF(OR($B163=0,$B163=""),"",IF(AND($E$3="Nursery"),'Marks Entry Nursery'!AC162,IF(AND($E$3="LKG"),'Marks Entry LKG'!AC162,IF(AND($E$3="UKG"),'Marks Entry UKG'!AC162,""))))</f>
        <v/>
      </c>
      <c r="BA163" s="105" t="str">
        <f>IF(OR($B163=0,$B163=""),"",IF(AND($E$3="Nursery"),'Marks Entry Nursery'!AD162,IF(AND($E$3="LKG"),'Marks Entry LKG'!AD162,IF(AND($E$3="UKG"),'Marks Entry UKG'!AD162,""))))</f>
        <v/>
      </c>
      <c r="BB163" s="54" t="str">
        <f t="shared" si="148"/>
        <v/>
      </c>
      <c r="BC163" s="51">
        <f t="shared" si="149"/>
        <v>0</v>
      </c>
      <c r="BD163" s="105" t="str">
        <f>IF(OR($B163=0,$B163=""),"",IF(AND($E$3="Nursery"),'Marks Entry Nursery'!AE162,IF(AND($E$3="LKG"),'Marks Entry LKG'!AE162,IF(AND($E$3="UKG"),'Marks Entry UKG'!AE162,""))))</f>
        <v/>
      </c>
      <c r="BE163" s="105" t="str">
        <f>IF(OR($B163=0,$B163=""),"",IF(AND($E$3="Nursery"),'Marks Entry Nursery'!AF162,IF(AND($E$3="LKG"),'Marks Entry LKG'!AF162,IF(AND($E$3="UKG"),'Marks Entry UKG'!AF162,""))))</f>
        <v/>
      </c>
      <c r="BF163" s="55" t="str">
        <f t="shared" si="150"/>
        <v/>
      </c>
      <c r="BG163" s="51" t="str">
        <f t="shared" si="151"/>
        <v/>
      </c>
      <c r="BH163" s="89">
        <f t="shared" si="152"/>
        <v>0</v>
      </c>
      <c r="BI163" s="89" t="str">
        <f t="shared" si="153"/>
        <v/>
      </c>
      <c r="BJ163" s="89" t="str">
        <f t="shared" si="154"/>
        <v/>
      </c>
      <c r="BK163" s="89" t="str">
        <f t="shared" si="155"/>
        <v/>
      </c>
      <c r="BL163" s="89" t="str">
        <f t="shared" si="156"/>
        <v/>
      </c>
      <c r="BM163" s="93" t="str">
        <f t="shared" si="157"/>
        <v/>
      </c>
      <c r="BN163" s="105"/>
      <c r="BO163" s="105"/>
      <c r="BP163" s="105"/>
      <c r="BQ163" s="51"/>
      <c r="BR163" s="105" t="str">
        <f>IF(OR($B163=0,$B163=""),"",IF(AND($E$3="Nursery"),'Marks Entry Nursery'!AJ162,IF(AND($E$3="LKG"),'Marks Entry LKG'!AJ162,IF(AND($E$3="UKG"),'Marks Entry UKG'!AJ162,""))))</f>
        <v/>
      </c>
      <c r="BS163" s="105" t="str">
        <f>IF(OR($B163=0,$B163=""),"",IF(AND($E$3="Nursery"),'Marks Entry Nursery'!AK162,IF(AND($E$3="LKG"),'Marks Entry LKG'!AK162,IF(AND($E$3="UKG"),'Marks Entry UKG'!AK162,""))))</f>
        <v/>
      </c>
      <c r="BT163" s="54" t="str">
        <f t="shared" si="158"/>
        <v/>
      </c>
      <c r="BU163" s="51">
        <f t="shared" si="159"/>
        <v>0</v>
      </c>
      <c r="BV163" s="105" t="str">
        <f>IF(OR($B163=0,$B163=""),"",IF(AND($E$3="Nursery"),'Marks Entry Nursery'!AL162,IF(AND($E$3="LKG"),'Marks Entry LKG'!AL162,IF(AND($E$3="UKG"),'Marks Entry UKG'!AL162,""))))</f>
        <v/>
      </c>
      <c r="BW163" s="105" t="str">
        <f>IF(OR($B163=0,$B163=""),"",IF(AND($E$3="Nursery"),'Marks Entry Nursery'!AM162,IF(AND($E$3="LKG"),'Marks Entry LKG'!AM162,IF(AND($E$3="UKG"),'Marks Entry UKG'!AM162,""))))</f>
        <v/>
      </c>
      <c r="BX163" s="55" t="str">
        <f t="shared" si="160"/>
        <v/>
      </c>
      <c r="BY163" s="51" t="str">
        <f t="shared" si="161"/>
        <v/>
      </c>
      <c r="BZ163" s="89">
        <f t="shared" si="162"/>
        <v>0</v>
      </c>
      <c r="CA163" s="89" t="str">
        <f t="shared" si="163"/>
        <v/>
      </c>
      <c r="CB163" s="89" t="str">
        <f t="shared" si="164"/>
        <v/>
      </c>
      <c r="CC163" s="89" t="str">
        <f t="shared" si="165"/>
        <v/>
      </c>
      <c r="CD163" s="89" t="str">
        <f t="shared" si="166"/>
        <v/>
      </c>
      <c r="CE163" s="93" t="str">
        <f t="shared" si="167"/>
        <v/>
      </c>
      <c r="CF163" s="105" t="str">
        <f>IF(OR($B163=0,$B163=""),"",IF(AND($E$3="Nursery"),'Marks Entry Nursery'!AN162,IF(AND($E$3="LKG"),'Marks Entry LKG'!AN162,IF(AND($E$3="UKG"),'Marks Entry UKG'!AN162,""))))</f>
        <v/>
      </c>
      <c r="CG163" s="105" t="str">
        <f>IF(OR($B163=0,$B163=""),"",IF(AND($E$3="Nursery"),'Marks Entry Nursery'!AO162,IF(AND($E$3="LKG"),'Marks Entry LKG'!AO162,IF(AND($E$3="UKG"),'Marks Entry UKG'!AO162,""))))</f>
        <v/>
      </c>
      <c r="CH163" s="106" t="str">
        <f t="shared" si="168"/>
        <v/>
      </c>
      <c r="CI163" s="107">
        <f t="shared" si="169"/>
        <v>0</v>
      </c>
      <c r="CJ163" s="107" t="str">
        <f t="shared" si="170"/>
        <v/>
      </c>
      <c r="CK163" s="107" t="str">
        <f t="shared" si="171"/>
        <v/>
      </c>
      <c r="CL163" s="92" t="str">
        <f t="shared" si="172"/>
        <v/>
      </c>
      <c r="CM163" s="105" t="str">
        <f>IF(OR($B163=0,$B163=""),"",IF(AND($E$3="Nursery"),'Marks Entry Nursery'!AP162,IF(AND($E$3="LKG"),'Marks Entry LKG'!AP162,IF(AND($E$3="UKG"),'Marks Entry UKG'!AP162,""))))</f>
        <v/>
      </c>
      <c r="CN163" s="105" t="str">
        <f>IF(OR($B163=0,$B163=""),"",IF(AND($E$3="Nursery"),'Marks Entry Nursery'!AQ162,IF(AND($E$3="LKG"),'Marks Entry LKG'!AQ162,IF(AND($E$3="UKG"),'Marks Entry UKG'!AQ162,""))))</f>
        <v/>
      </c>
      <c r="CO163" s="106" t="str">
        <f t="shared" si="173"/>
        <v/>
      </c>
      <c r="CP163" s="107">
        <f t="shared" si="174"/>
        <v>0</v>
      </c>
      <c r="CQ163" s="107" t="str">
        <f t="shared" si="175"/>
        <v/>
      </c>
      <c r="CR163" s="107" t="str">
        <f t="shared" si="176"/>
        <v/>
      </c>
      <c r="CS163" s="92" t="str">
        <f t="shared" si="177"/>
        <v/>
      </c>
      <c r="CT163" s="105" t="str">
        <f>IF(OR($B163=0,$B163=""),"",IF(AND($E$3="Nursery"),'Marks Entry Nursery'!AR162,IF(AND($E$3="LKG"),'Marks Entry LKG'!AR162,IF(AND($E$3="UKG"),'Marks Entry UKG'!AR162,""))))</f>
        <v/>
      </c>
      <c r="CU163" s="105" t="str">
        <f>IF(OR($B163=0,$B163=""),"",IF(AND($E$3="Nursery"),'Marks Entry Nursery'!AS162,IF(AND($E$3="LKG"),'Marks Entry LKG'!AS162,IF(AND($E$3="UKG"),'Marks Entry UKG'!AS162,""))))</f>
        <v/>
      </c>
      <c r="CV163" s="106" t="str">
        <f t="shared" si="178"/>
        <v/>
      </c>
      <c r="CW163" s="107">
        <f t="shared" si="179"/>
        <v>0</v>
      </c>
      <c r="CX163" s="107" t="str">
        <f t="shared" si="180"/>
        <v/>
      </c>
      <c r="CY163" s="107" t="str">
        <f t="shared" si="181"/>
        <v/>
      </c>
      <c r="CZ163" s="92" t="str">
        <f t="shared" si="182"/>
        <v/>
      </c>
      <c r="DA163" s="105" t="str">
        <f>IF(OR($B163=0,$B163=""),"",IF(AND($E$3="Nursery"),'Marks Entry Nursery'!AT162,IF(AND($E$3="LKG"),'Marks Entry LKG'!AT162,IF(AND($E$3="UKG"),'Marks Entry UKG'!AT162,""))))</f>
        <v/>
      </c>
      <c r="DB163" s="105" t="str">
        <f>IF(OR($B163=0,$B163=""),"",IF(AND($E$3="Nursery"),'Marks Entry Nursery'!AU162,IF(AND($E$3="LKG"),'Marks Entry LKG'!AU162,IF(AND($E$3="UKG"),'Marks Entry UKG'!AU162,""))))</f>
        <v/>
      </c>
      <c r="DC163" s="356" t="str">
        <f t="shared" si="183"/>
        <v/>
      </c>
      <c r="DD163" s="93" t="str">
        <f t="shared" si="184"/>
        <v/>
      </c>
      <c r="DE163" s="105" t="str">
        <f>IF(OR($B163=0,$B163=""),"",IF(AND($E$3="Nursery"),'Marks Entry Nursery'!AV162,IF(AND($E$3="LKG"),'Marks Entry LKG'!AV162,IF(AND($E$3="UKG"),'Marks Entry UKG'!AV162,""))))</f>
        <v/>
      </c>
      <c r="DF163" s="105" t="str">
        <f>IF(OR($B163=0,$B163=""),"",IF(AND($E$3="Nursery"),'Marks Entry Nursery'!AW162,IF(AND($E$3="LKG"),'Marks Entry LKG'!AW162,IF(AND($E$3="UKG"),'Marks Entry UKG'!AW162,""))))</f>
        <v/>
      </c>
      <c r="DG163" s="356" t="str">
        <f t="shared" si="185"/>
        <v/>
      </c>
      <c r="DH163" s="93" t="str">
        <f t="shared" si="186"/>
        <v/>
      </c>
      <c r="DI163" s="63" t="str">
        <f t="shared" si="187"/>
        <v/>
      </c>
      <c r="DJ163" s="358" t="str">
        <f t="shared" si="188"/>
        <v/>
      </c>
      <c r="DK163" s="67" t="str">
        <f t="shared" si="189"/>
        <v/>
      </c>
      <c r="DL163" s="68" t="str">
        <f t="shared" si="190"/>
        <v/>
      </c>
      <c r="DM163" s="386" t="str">
        <f>IFERROR(IF(B163="NSO","NSO",IF(OR(D163="",G163="",F163="",B163="",DI163=0),"",IF('Master sheet'!$D$14="Hindi","कक्षोंन्नति","Promoted"))),"")</f>
        <v/>
      </c>
      <c r="DN163" s="42" t="str">
        <f>IF(OR(B163=0,B163=""),"",IF(AND($E$3="Nursery"),'Marks Entry Nursery'!AX162,IF(AND($E$3="LKG"),'Marks Entry LKG'!AX162,IF(AND($E$3="UKG"),'Marks Entry UKG'!AX162,""))))</f>
        <v/>
      </c>
      <c r="DO163" s="42" t="str">
        <f>IF(OR(B163=0,B163=""),"",IF(AND($E$3="Nursery"),'Marks Entry Nursery'!AY162,IF(AND($E$3="LKG"),'Marks Entry LKG'!AY162,IF(AND($E$3="UKG"),'Marks Entry UKG'!AY162,""))))</f>
        <v/>
      </c>
      <c r="DP163" s="213" t="str">
        <f t="shared" si="191"/>
        <v/>
      </c>
      <c r="DQ163" s="43"/>
      <c r="DX163" s="44">
        <f>IF(AND($E$3="Nursery"),'Marks Entry Nursery'!I162,IF(AND($E$3="LKG"),'Marks Entry LKG'!I162,IF(AND($E$3="UKG"),'Marks Entry UKG'!I162,"")))</f>
        <v>0</v>
      </c>
    </row>
    <row r="164" spans="1:128" ht="18.95" customHeight="1">
      <c r="A164" s="56">
        <v>157</v>
      </c>
      <c r="B164" s="260" t="str">
        <f>IF(OR(DX164=0,DX164=""),"",IF(AND($E$3="Nursery"),'Marks Entry Nursery'!I163,IF(AND($E$3="LKG"),'Marks Entry LKG'!I163,IF(AND($E$3="UKG"),'Marks Entry UKG'!I163,""))))</f>
        <v/>
      </c>
      <c r="C164" s="57" t="str">
        <f>IF(OR($B164=0,$B164=""),"",IF(AND($E$3="Nursery"),'Marks Entry Nursery'!B163,IF(AND($E$3="LKG"),'Marks Entry LKG'!B163,IF(AND($E$3="UKG"),'Marks Entry UKG'!B163,""))))</f>
        <v/>
      </c>
      <c r="D164" s="57" t="str">
        <f>IF(OR($B164=0,$B164=""),"",IF(AND($E$3="Nursery"),'Marks Entry Nursery'!C163,IF(AND($E$3="LKG"),'Marks Entry LKG'!C163,IF(AND($E$3="UKG"),'Marks Entry UKG'!C163,""))))</f>
        <v/>
      </c>
      <c r="E164" s="401" t="str">
        <f>IF(OR(B164=0,B164=""),"",IF(AND($E$3="Nursery"),'Marks Entry Nursery'!E163,IF(AND($E$3="LKG"),'Marks Entry LKG'!E163,IF(AND($E$3="UKG"),'Marks Entry UKG'!E163,""))))</f>
        <v/>
      </c>
      <c r="F164" s="259" t="str">
        <f>IF(OR(B164=0,B164=""),"",IF(AND($E$3="Nursery"),'Marks Entry Nursery'!D163,IF(AND($E$3="LKG"),'Marks Entry LKG'!D163,IF(AND($E$3="UKG"),'Marks Entry UKG'!D163,""))))</f>
        <v/>
      </c>
      <c r="G164" s="406" t="str">
        <f>IF(OR($B164=0,$B164=""),"",IF(AND($E$3="Nursery"),'Marks Entry Nursery'!F163,IF(AND($E$3="LKG"),'Marks Entry LKG'!F163,IF(AND($E$3="UKG"),'Marks Entry UKG'!F163,""))))</f>
        <v/>
      </c>
      <c r="H164" s="406" t="str">
        <f>IF(OR($B164=0,$B164=""),"",IF(AND($E$3="Nursery"),'Marks Entry Nursery'!G163,IF(AND($E$3="LKG"),'Marks Entry LKG'!G163,IF(AND($E$3="UKG"),'Marks Entry UKG'!G163,""))))</f>
        <v/>
      </c>
      <c r="I164" s="406" t="str">
        <f>IF(OR($B164=0,$B164=""),"",IF(AND($E$3="Nursery"),'Marks Entry Nursery'!H163,IF(AND($E$3="LKG"),'Marks Entry LKG'!H163,IF(AND($E$3="UKG"),'Marks Entry UKG'!H163,""))))</f>
        <v/>
      </c>
      <c r="J164" s="228" t="str">
        <f>IF(OR($B164=0,$B164=""),"",IF(AND($E$3="Nursery"),'Marks Entry Nursery'!J163,IF(AND($E$3="LKG"),'Marks Entry LKG'!J163,IF(AND($E$3="UKG"),'Marks Entry UKG'!J163,""))))</f>
        <v/>
      </c>
      <c r="K164" s="228" t="str">
        <f>IF(OR($B164=0,$B164=""),"",IF(AND($E$3="Nursery"),'Marks Entry Nursery'!K163,IF(AND($E$3="LKG"),'Marks Entry LKG'!K163,IF(AND($E$3="UKG"),'Marks Entry UKG'!K163,""))))</f>
        <v/>
      </c>
      <c r="L164" s="105"/>
      <c r="M164" s="105"/>
      <c r="N164" s="105"/>
      <c r="O164" s="51"/>
      <c r="P164" s="105" t="str">
        <f>IF(OR($B164=0,$B164=""),"",IF(AND($E$3="Nursery"),'Marks Entry Nursery'!O163,IF(AND($E$3="LKG"),'Marks Entry LKG'!O163,IF(AND($E$3="UKG"),'Marks Entry UKG'!O163,""))))</f>
        <v/>
      </c>
      <c r="Q164" s="105" t="str">
        <f>IF(OR($B164=0,$B164=""),"",IF(AND($E$3="Nursery"),'Marks Entry Nursery'!P163,IF(AND($E$3="LKG"),'Marks Entry LKG'!P163,IF(AND($E$3="UKG"),'Marks Entry UKG'!P163,""))))</f>
        <v/>
      </c>
      <c r="R164" s="54" t="str">
        <f t="shared" si="128"/>
        <v/>
      </c>
      <c r="S164" s="51">
        <f t="shared" si="129"/>
        <v>0</v>
      </c>
      <c r="T164" s="105" t="str">
        <f>IF(OR($B164=0,$B164=""),"",IF(AND($E$3="Nursery"),'Marks Entry Nursery'!Q163,IF(AND($E$3="LKG"),'Marks Entry LKG'!Q163,IF(AND($E$3="UKG"),'Marks Entry UKG'!Q163,""))))</f>
        <v/>
      </c>
      <c r="U164" s="105" t="str">
        <f>IF(OR($B164=0,$B164=""),"",IF(AND($E$3="Nursery"),'Marks Entry Nursery'!R163,IF(AND($E$3="LKG"),'Marks Entry LKG'!R163,IF(AND($E$3="UKG"),'Marks Entry UKG'!R163,""))))</f>
        <v/>
      </c>
      <c r="V164" s="55" t="str">
        <f t="shared" si="130"/>
        <v/>
      </c>
      <c r="W164" s="51" t="str">
        <f t="shared" si="131"/>
        <v/>
      </c>
      <c r="X164" s="89">
        <f t="shared" si="132"/>
        <v>0</v>
      </c>
      <c r="Y164" s="89" t="str">
        <f t="shared" si="133"/>
        <v/>
      </c>
      <c r="Z164" s="89" t="str">
        <f t="shared" si="134"/>
        <v/>
      </c>
      <c r="AA164" s="89" t="str">
        <f t="shared" si="135"/>
        <v/>
      </c>
      <c r="AB164" s="89" t="str">
        <f t="shared" si="136"/>
        <v/>
      </c>
      <c r="AC164" s="93" t="str">
        <f t="shared" si="137"/>
        <v/>
      </c>
      <c r="AD164" s="105"/>
      <c r="AE164" s="105"/>
      <c r="AF164" s="105"/>
      <c r="AG164" s="51"/>
      <c r="AH164" s="105" t="str">
        <f>IF(OR($B164=0,$B164=""),"",IF(AND($E$3="Nursery"),'Marks Entry Nursery'!V163,IF(AND($E$3="LKG"),'Marks Entry LKG'!V163,IF(AND($E$3="UKG"),'Marks Entry UKG'!V163,""))))</f>
        <v/>
      </c>
      <c r="AI164" s="105" t="str">
        <f>IF(OR($B164=0,$B164=""),"",IF(AND($E$3="Nursery"),'Marks Entry Nursery'!W163,IF(AND($E$3="LKG"),'Marks Entry LKG'!W163,IF(AND($E$3="UKG"),'Marks Entry UKG'!W163,""))))</f>
        <v/>
      </c>
      <c r="AJ164" s="54" t="str">
        <f t="shared" si="138"/>
        <v/>
      </c>
      <c r="AK164" s="51">
        <f t="shared" si="139"/>
        <v>0</v>
      </c>
      <c r="AL164" s="105" t="str">
        <f>IF(OR($B164=0,$B164=""),"",IF(AND($E$3="Nursery"),'Marks Entry Nursery'!X163,IF(AND($E$3="LKG"),'Marks Entry LKG'!X163,IF(AND($E$3="UKG"),'Marks Entry UKG'!X163,""))))</f>
        <v/>
      </c>
      <c r="AM164" s="105" t="str">
        <f>IF(OR($B164=0,$B164=""),"",IF(AND($E$3="Nursery"),'Marks Entry Nursery'!Y163,IF(AND($E$3="LKG"),'Marks Entry LKG'!Y163,IF(AND($E$3="UKG"),'Marks Entry UKG'!Y163,""))))</f>
        <v/>
      </c>
      <c r="AN164" s="55" t="str">
        <f t="shared" si="140"/>
        <v/>
      </c>
      <c r="AO164" s="51" t="str">
        <f t="shared" si="141"/>
        <v/>
      </c>
      <c r="AP164" s="89">
        <f t="shared" si="142"/>
        <v>0</v>
      </c>
      <c r="AQ164" s="89" t="str">
        <f t="shared" si="143"/>
        <v/>
      </c>
      <c r="AR164" s="89" t="str">
        <f t="shared" si="144"/>
        <v/>
      </c>
      <c r="AS164" s="89" t="str">
        <f t="shared" si="145"/>
        <v/>
      </c>
      <c r="AT164" s="89" t="str">
        <f t="shared" si="146"/>
        <v/>
      </c>
      <c r="AU164" s="93" t="str">
        <f t="shared" si="147"/>
        <v/>
      </c>
      <c r="AV164" s="105"/>
      <c r="AW164" s="105"/>
      <c r="AX164" s="105"/>
      <c r="AY164" s="51"/>
      <c r="AZ164" s="105" t="str">
        <f>IF(OR($B164=0,$B164=""),"",IF(AND($E$3="Nursery"),'Marks Entry Nursery'!AC163,IF(AND($E$3="LKG"),'Marks Entry LKG'!AC163,IF(AND($E$3="UKG"),'Marks Entry UKG'!AC163,""))))</f>
        <v/>
      </c>
      <c r="BA164" s="105" t="str">
        <f>IF(OR($B164=0,$B164=""),"",IF(AND($E$3="Nursery"),'Marks Entry Nursery'!AD163,IF(AND($E$3="LKG"),'Marks Entry LKG'!AD163,IF(AND($E$3="UKG"),'Marks Entry UKG'!AD163,""))))</f>
        <v/>
      </c>
      <c r="BB164" s="54" t="str">
        <f t="shared" si="148"/>
        <v/>
      </c>
      <c r="BC164" s="51">
        <f t="shared" si="149"/>
        <v>0</v>
      </c>
      <c r="BD164" s="105" t="str">
        <f>IF(OR($B164=0,$B164=""),"",IF(AND($E$3="Nursery"),'Marks Entry Nursery'!AE163,IF(AND($E$3="LKG"),'Marks Entry LKG'!AE163,IF(AND($E$3="UKG"),'Marks Entry UKG'!AE163,""))))</f>
        <v/>
      </c>
      <c r="BE164" s="105" t="str">
        <f>IF(OR($B164=0,$B164=""),"",IF(AND($E$3="Nursery"),'Marks Entry Nursery'!AF163,IF(AND($E$3="LKG"),'Marks Entry LKG'!AF163,IF(AND($E$3="UKG"),'Marks Entry UKG'!AF163,""))))</f>
        <v/>
      </c>
      <c r="BF164" s="55" t="str">
        <f t="shared" si="150"/>
        <v/>
      </c>
      <c r="BG164" s="51" t="str">
        <f t="shared" si="151"/>
        <v/>
      </c>
      <c r="BH164" s="89">
        <f t="shared" si="152"/>
        <v>0</v>
      </c>
      <c r="BI164" s="89" t="str">
        <f t="shared" si="153"/>
        <v/>
      </c>
      <c r="BJ164" s="89" t="str">
        <f t="shared" si="154"/>
        <v/>
      </c>
      <c r="BK164" s="89" t="str">
        <f t="shared" si="155"/>
        <v/>
      </c>
      <c r="BL164" s="89" t="str">
        <f t="shared" si="156"/>
        <v/>
      </c>
      <c r="BM164" s="93" t="str">
        <f t="shared" si="157"/>
        <v/>
      </c>
      <c r="BN164" s="105"/>
      <c r="BO164" s="105"/>
      <c r="BP164" s="105"/>
      <c r="BQ164" s="51"/>
      <c r="BR164" s="105" t="str">
        <f>IF(OR($B164=0,$B164=""),"",IF(AND($E$3="Nursery"),'Marks Entry Nursery'!AJ163,IF(AND($E$3="LKG"),'Marks Entry LKG'!AJ163,IF(AND($E$3="UKG"),'Marks Entry UKG'!AJ163,""))))</f>
        <v/>
      </c>
      <c r="BS164" s="105" t="str">
        <f>IF(OR($B164=0,$B164=""),"",IF(AND($E$3="Nursery"),'Marks Entry Nursery'!AK163,IF(AND($E$3="LKG"),'Marks Entry LKG'!AK163,IF(AND($E$3="UKG"),'Marks Entry UKG'!AK163,""))))</f>
        <v/>
      </c>
      <c r="BT164" s="54" t="str">
        <f t="shared" si="158"/>
        <v/>
      </c>
      <c r="BU164" s="51">
        <f t="shared" si="159"/>
        <v>0</v>
      </c>
      <c r="BV164" s="105" t="str">
        <f>IF(OR($B164=0,$B164=""),"",IF(AND($E$3="Nursery"),'Marks Entry Nursery'!AL163,IF(AND($E$3="LKG"),'Marks Entry LKG'!AL163,IF(AND($E$3="UKG"),'Marks Entry UKG'!AL163,""))))</f>
        <v/>
      </c>
      <c r="BW164" s="105" t="str">
        <f>IF(OR($B164=0,$B164=""),"",IF(AND($E$3="Nursery"),'Marks Entry Nursery'!AM163,IF(AND($E$3="LKG"),'Marks Entry LKG'!AM163,IF(AND($E$3="UKG"),'Marks Entry UKG'!AM163,""))))</f>
        <v/>
      </c>
      <c r="BX164" s="55" t="str">
        <f t="shared" si="160"/>
        <v/>
      </c>
      <c r="BY164" s="51" t="str">
        <f t="shared" si="161"/>
        <v/>
      </c>
      <c r="BZ164" s="89">
        <f t="shared" si="162"/>
        <v>0</v>
      </c>
      <c r="CA164" s="89" t="str">
        <f t="shared" si="163"/>
        <v/>
      </c>
      <c r="CB164" s="89" t="str">
        <f t="shared" si="164"/>
        <v/>
      </c>
      <c r="CC164" s="89" t="str">
        <f t="shared" si="165"/>
        <v/>
      </c>
      <c r="CD164" s="89" t="str">
        <f t="shared" si="166"/>
        <v/>
      </c>
      <c r="CE164" s="93" t="str">
        <f t="shared" si="167"/>
        <v/>
      </c>
      <c r="CF164" s="105" t="str">
        <f>IF(OR($B164=0,$B164=""),"",IF(AND($E$3="Nursery"),'Marks Entry Nursery'!AN163,IF(AND($E$3="LKG"),'Marks Entry LKG'!AN163,IF(AND($E$3="UKG"),'Marks Entry UKG'!AN163,""))))</f>
        <v/>
      </c>
      <c r="CG164" s="105" t="str">
        <f>IF(OR($B164=0,$B164=""),"",IF(AND($E$3="Nursery"),'Marks Entry Nursery'!AO163,IF(AND($E$3="LKG"),'Marks Entry LKG'!AO163,IF(AND($E$3="UKG"),'Marks Entry UKG'!AO163,""))))</f>
        <v/>
      </c>
      <c r="CH164" s="106" t="str">
        <f t="shared" si="168"/>
        <v/>
      </c>
      <c r="CI164" s="107">
        <f t="shared" si="169"/>
        <v>0</v>
      </c>
      <c r="CJ164" s="107" t="str">
        <f t="shared" si="170"/>
        <v/>
      </c>
      <c r="CK164" s="107" t="str">
        <f t="shared" si="171"/>
        <v/>
      </c>
      <c r="CL164" s="92" t="str">
        <f t="shared" si="172"/>
        <v/>
      </c>
      <c r="CM164" s="105" t="str">
        <f>IF(OR($B164=0,$B164=""),"",IF(AND($E$3="Nursery"),'Marks Entry Nursery'!AP163,IF(AND($E$3="LKG"),'Marks Entry LKG'!AP163,IF(AND($E$3="UKG"),'Marks Entry UKG'!AP163,""))))</f>
        <v/>
      </c>
      <c r="CN164" s="105" t="str">
        <f>IF(OR($B164=0,$B164=""),"",IF(AND($E$3="Nursery"),'Marks Entry Nursery'!AQ163,IF(AND($E$3="LKG"),'Marks Entry LKG'!AQ163,IF(AND($E$3="UKG"),'Marks Entry UKG'!AQ163,""))))</f>
        <v/>
      </c>
      <c r="CO164" s="106" t="str">
        <f t="shared" si="173"/>
        <v/>
      </c>
      <c r="CP164" s="107">
        <f t="shared" si="174"/>
        <v>0</v>
      </c>
      <c r="CQ164" s="107" t="str">
        <f t="shared" si="175"/>
        <v/>
      </c>
      <c r="CR164" s="107" t="str">
        <f t="shared" si="176"/>
        <v/>
      </c>
      <c r="CS164" s="92" t="str">
        <f t="shared" si="177"/>
        <v/>
      </c>
      <c r="CT164" s="105" t="str">
        <f>IF(OR($B164=0,$B164=""),"",IF(AND($E$3="Nursery"),'Marks Entry Nursery'!AR163,IF(AND($E$3="LKG"),'Marks Entry LKG'!AR163,IF(AND($E$3="UKG"),'Marks Entry UKG'!AR163,""))))</f>
        <v/>
      </c>
      <c r="CU164" s="105" t="str">
        <f>IF(OR($B164=0,$B164=""),"",IF(AND($E$3="Nursery"),'Marks Entry Nursery'!AS163,IF(AND($E$3="LKG"),'Marks Entry LKG'!AS163,IF(AND($E$3="UKG"),'Marks Entry UKG'!AS163,""))))</f>
        <v/>
      </c>
      <c r="CV164" s="106" t="str">
        <f t="shared" si="178"/>
        <v/>
      </c>
      <c r="CW164" s="107">
        <f t="shared" si="179"/>
        <v>0</v>
      </c>
      <c r="CX164" s="107" t="str">
        <f t="shared" si="180"/>
        <v/>
      </c>
      <c r="CY164" s="107" t="str">
        <f t="shared" si="181"/>
        <v/>
      </c>
      <c r="CZ164" s="92" t="str">
        <f t="shared" si="182"/>
        <v/>
      </c>
      <c r="DA164" s="105" t="str">
        <f>IF(OR($B164=0,$B164=""),"",IF(AND($E$3="Nursery"),'Marks Entry Nursery'!AT163,IF(AND($E$3="LKG"),'Marks Entry LKG'!AT163,IF(AND($E$3="UKG"),'Marks Entry UKG'!AT163,""))))</f>
        <v/>
      </c>
      <c r="DB164" s="105" t="str">
        <f>IF(OR($B164=0,$B164=""),"",IF(AND($E$3="Nursery"),'Marks Entry Nursery'!AU163,IF(AND($E$3="LKG"),'Marks Entry LKG'!AU163,IF(AND($E$3="UKG"),'Marks Entry UKG'!AU163,""))))</f>
        <v/>
      </c>
      <c r="DC164" s="356" t="str">
        <f t="shared" si="183"/>
        <v/>
      </c>
      <c r="DD164" s="93" t="str">
        <f t="shared" si="184"/>
        <v/>
      </c>
      <c r="DE164" s="105" t="str">
        <f>IF(OR($B164=0,$B164=""),"",IF(AND($E$3="Nursery"),'Marks Entry Nursery'!AV163,IF(AND($E$3="LKG"),'Marks Entry LKG'!AV163,IF(AND($E$3="UKG"),'Marks Entry UKG'!AV163,""))))</f>
        <v/>
      </c>
      <c r="DF164" s="105" t="str">
        <f>IF(OR($B164=0,$B164=""),"",IF(AND($E$3="Nursery"),'Marks Entry Nursery'!AW163,IF(AND($E$3="LKG"),'Marks Entry LKG'!AW163,IF(AND($E$3="UKG"),'Marks Entry UKG'!AW163,""))))</f>
        <v/>
      </c>
      <c r="DG164" s="356" t="str">
        <f t="shared" si="185"/>
        <v/>
      </c>
      <c r="DH164" s="93" t="str">
        <f t="shared" si="186"/>
        <v/>
      </c>
      <c r="DI164" s="63" t="str">
        <f t="shared" si="187"/>
        <v/>
      </c>
      <c r="DJ164" s="358" t="str">
        <f t="shared" si="188"/>
        <v/>
      </c>
      <c r="DK164" s="67" t="str">
        <f t="shared" si="189"/>
        <v/>
      </c>
      <c r="DL164" s="68" t="str">
        <f t="shared" si="190"/>
        <v/>
      </c>
      <c r="DM164" s="386" t="str">
        <f>IFERROR(IF(B164="NSO","NSO",IF(OR(D164="",G164="",F164="",B164="",DI164=0),"",IF('Master sheet'!$D$14="Hindi","कक्षोंन्नति","Promoted"))),"")</f>
        <v/>
      </c>
      <c r="DN164" s="42" t="str">
        <f>IF(OR(B164=0,B164=""),"",IF(AND($E$3="Nursery"),'Marks Entry Nursery'!AX163,IF(AND($E$3="LKG"),'Marks Entry LKG'!AX163,IF(AND($E$3="UKG"),'Marks Entry UKG'!AX163,""))))</f>
        <v/>
      </c>
      <c r="DO164" s="42" t="str">
        <f>IF(OR(B164=0,B164=""),"",IF(AND($E$3="Nursery"),'Marks Entry Nursery'!AY163,IF(AND($E$3="LKG"),'Marks Entry LKG'!AY163,IF(AND($E$3="UKG"),'Marks Entry UKG'!AY163,""))))</f>
        <v/>
      </c>
      <c r="DP164" s="213" t="str">
        <f t="shared" si="191"/>
        <v/>
      </c>
      <c r="DQ164" s="43"/>
      <c r="DX164" s="44">
        <f>IF(AND($E$3="Nursery"),'Marks Entry Nursery'!I163,IF(AND($E$3="LKG"),'Marks Entry LKG'!I163,IF(AND($E$3="UKG"),'Marks Entry UKG'!I163,"")))</f>
        <v>0</v>
      </c>
    </row>
    <row r="165" spans="1:128" ht="18.95" customHeight="1">
      <c r="A165" s="56">
        <v>158</v>
      </c>
      <c r="B165" s="260" t="str">
        <f>IF(OR(DX165=0,DX165=""),"",IF(AND($E$3="Nursery"),'Marks Entry Nursery'!I164,IF(AND($E$3="LKG"),'Marks Entry LKG'!I164,IF(AND($E$3="UKG"),'Marks Entry UKG'!I164,""))))</f>
        <v/>
      </c>
      <c r="C165" s="57" t="str">
        <f>IF(OR($B165=0,$B165=""),"",IF(AND($E$3="Nursery"),'Marks Entry Nursery'!B164,IF(AND($E$3="LKG"),'Marks Entry LKG'!B164,IF(AND($E$3="UKG"),'Marks Entry UKG'!B164,""))))</f>
        <v/>
      </c>
      <c r="D165" s="57" t="str">
        <f>IF(OR($B165=0,$B165=""),"",IF(AND($E$3="Nursery"),'Marks Entry Nursery'!C164,IF(AND($E$3="LKG"),'Marks Entry LKG'!C164,IF(AND($E$3="UKG"),'Marks Entry UKG'!C164,""))))</f>
        <v/>
      </c>
      <c r="E165" s="401" t="str">
        <f>IF(OR(B165=0,B165=""),"",IF(AND($E$3="Nursery"),'Marks Entry Nursery'!E164,IF(AND($E$3="LKG"),'Marks Entry LKG'!E164,IF(AND($E$3="UKG"),'Marks Entry UKG'!E164,""))))</f>
        <v/>
      </c>
      <c r="F165" s="259" t="str">
        <f>IF(OR(B165=0,B165=""),"",IF(AND($E$3="Nursery"),'Marks Entry Nursery'!D164,IF(AND($E$3="LKG"),'Marks Entry LKG'!D164,IF(AND($E$3="UKG"),'Marks Entry UKG'!D164,""))))</f>
        <v/>
      </c>
      <c r="G165" s="406" t="str">
        <f>IF(OR($B165=0,$B165=""),"",IF(AND($E$3="Nursery"),'Marks Entry Nursery'!F164,IF(AND($E$3="LKG"),'Marks Entry LKG'!F164,IF(AND($E$3="UKG"),'Marks Entry UKG'!F164,""))))</f>
        <v/>
      </c>
      <c r="H165" s="406" t="str">
        <f>IF(OR($B165=0,$B165=""),"",IF(AND($E$3="Nursery"),'Marks Entry Nursery'!G164,IF(AND($E$3="LKG"),'Marks Entry LKG'!G164,IF(AND($E$3="UKG"),'Marks Entry UKG'!G164,""))))</f>
        <v/>
      </c>
      <c r="I165" s="406" t="str">
        <f>IF(OR($B165=0,$B165=""),"",IF(AND($E$3="Nursery"),'Marks Entry Nursery'!H164,IF(AND($E$3="LKG"),'Marks Entry LKG'!H164,IF(AND($E$3="UKG"),'Marks Entry UKG'!H164,""))))</f>
        <v/>
      </c>
      <c r="J165" s="228" t="str">
        <f>IF(OR($B165=0,$B165=""),"",IF(AND($E$3="Nursery"),'Marks Entry Nursery'!J164,IF(AND($E$3="LKG"),'Marks Entry LKG'!J164,IF(AND($E$3="UKG"),'Marks Entry UKG'!J164,""))))</f>
        <v/>
      </c>
      <c r="K165" s="228" t="str">
        <f>IF(OR($B165=0,$B165=""),"",IF(AND($E$3="Nursery"),'Marks Entry Nursery'!K164,IF(AND($E$3="LKG"),'Marks Entry LKG'!K164,IF(AND($E$3="UKG"),'Marks Entry UKG'!K164,""))))</f>
        <v/>
      </c>
      <c r="L165" s="105"/>
      <c r="M165" s="105"/>
      <c r="N165" s="105"/>
      <c r="O165" s="51"/>
      <c r="P165" s="105" t="str">
        <f>IF(OR($B165=0,$B165=""),"",IF(AND($E$3="Nursery"),'Marks Entry Nursery'!O164,IF(AND($E$3="LKG"),'Marks Entry LKG'!O164,IF(AND($E$3="UKG"),'Marks Entry UKG'!O164,""))))</f>
        <v/>
      </c>
      <c r="Q165" s="105" t="str">
        <f>IF(OR($B165=0,$B165=""),"",IF(AND($E$3="Nursery"),'Marks Entry Nursery'!P164,IF(AND($E$3="LKG"),'Marks Entry LKG'!P164,IF(AND($E$3="UKG"),'Marks Entry UKG'!P164,""))))</f>
        <v/>
      </c>
      <c r="R165" s="54" t="str">
        <f t="shared" si="128"/>
        <v/>
      </c>
      <c r="S165" s="51">
        <f t="shared" si="129"/>
        <v>0</v>
      </c>
      <c r="T165" s="105" t="str">
        <f>IF(OR($B165=0,$B165=""),"",IF(AND($E$3="Nursery"),'Marks Entry Nursery'!Q164,IF(AND($E$3="LKG"),'Marks Entry LKG'!Q164,IF(AND($E$3="UKG"),'Marks Entry UKG'!Q164,""))))</f>
        <v/>
      </c>
      <c r="U165" s="105" t="str">
        <f>IF(OR($B165=0,$B165=""),"",IF(AND($E$3="Nursery"),'Marks Entry Nursery'!R164,IF(AND($E$3="LKG"),'Marks Entry LKG'!R164,IF(AND($E$3="UKG"),'Marks Entry UKG'!R164,""))))</f>
        <v/>
      </c>
      <c r="V165" s="55" t="str">
        <f t="shared" si="130"/>
        <v/>
      </c>
      <c r="W165" s="51" t="str">
        <f t="shared" si="131"/>
        <v/>
      </c>
      <c r="X165" s="89">
        <f t="shared" si="132"/>
        <v>0</v>
      </c>
      <c r="Y165" s="89" t="str">
        <f t="shared" si="133"/>
        <v/>
      </c>
      <c r="Z165" s="89" t="str">
        <f t="shared" si="134"/>
        <v/>
      </c>
      <c r="AA165" s="89" t="str">
        <f t="shared" si="135"/>
        <v/>
      </c>
      <c r="AB165" s="89" t="str">
        <f t="shared" si="136"/>
        <v/>
      </c>
      <c r="AC165" s="93" t="str">
        <f t="shared" si="137"/>
        <v/>
      </c>
      <c r="AD165" s="105"/>
      <c r="AE165" s="105"/>
      <c r="AF165" s="105"/>
      <c r="AG165" s="51"/>
      <c r="AH165" s="105" t="str">
        <f>IF(OR($B165=0,$B165=""),"",IF(AND($E$3="Nursery"),'Marks Entry Nursery'!V164,IF(AND($E$3="LKG"),'Marks Entry LKG'!V164,IF(AND($E$3="UKG"),'Marks Entry UKG'!V164,""))))</f>
        <v/>
      </c>
      <c r="AI165" s="105" t="str">
        <f>IF(OR($B165=0,$B165=""),"",IF(AND($E$3="Nursery"),'Marks Entry Nursery'!W164,IF(AND($E$3="LKG"),'Marks Entry LKG'!W164,IF(AND($E$3="UKG"),'Marks Entry UKG'!W164,""))))</f>
        <v/>
      </c>
      <c r="AJ165" s="54" t="str">
        <f t="shared" si="138"/>
        <v/>
      </c>
      <c r="AK165" s="51">
        <f t="shared" si="139"/>
        <v>0</v>
      </c>
      <c r="AL165" s="105" t="str">
        <f>IF(OR($B165=0,$B165=""),"",IF(AND($E$3="Nursery"),'Marks Entry Nursery'!X164,IF(AND($E$3="LKG"),'Marks Entry LKG'!X164,IF(AND($E$3="UKG"),'Marks Entry UKG'!X164,""))))</f>
        <v/>
      </c>
      <c r="AM165" s="105" t="str">
        <f>IF(OR($B165=0,$B165=""),"",IF(AND($E$3="Nursery"),'Marks Entry Nursery'!Y164,IF(AND($E$3="LKG"),'Marks Entry LKG'!Y164,IF(AND($E$3="UKG"),'Marks Entry UKG'!Y164,""))))</f>
        <v/>
      </c>
      <c r="AN165" s="55" t="str">
        <f t="shared" si="140"/>
        <v/>
      </c>
      <c r="AO165" s="51" t="str">
        <f t="shared" si="141"/>
        <v/>
      </c>
      <c r="AP165" s="89">
        <f t="shared" si="142"/>
        <v>0</v>
      </c>
      <c r="AQ165" s="89" t="str">
        <f t="shared" si="143"/>
        <v/>
      </c>
      <c r="AR165" s="89" t="str">
        <f t="shared" si="144"/>
        <v/>
      </c>
      <c r="AS165" s="89" t="str">
        <f t="shared" si="145"/>
        <v/>
      </c>
      <c r="AT165" s="89" t="str">
        <f t="shared" si="146"/>
        <v/>
      </c>
      <c r="AU165" s="93" t="str">
        <f t="shared" si="147"/>
        <v/>
      </c>
      <c r="AV165" s="105"/>
      <c r="AW165" s="105"/>
      <c r="AX165" s="105"/>
      <c r="AY165" s="51"/>
      <c r="AZ165" s="105" t="str">
        <f>IF(OR($B165=0,$B165=""),"",IF(AND($E$3="Nursery"),'Marks Entry Nursery'!AC164,IF(AND($E$3="LKG"),'Marks Entry LKG'!AC164,IF(AND($E$3="UKG"),'Marks Entry UKG'!AC164,""))))</f>
        <v/>
      </c>
      <c r="BA165" s="105" t="str">
        <f>IF(OR($B165=0,$B165=""),"",IF(AND($E$3="Nursery"),'Marks Entry Nursery'!AD164,IF(AND($E$3="LKG"),'Marks Entry LKG'!AD164,IF(AND($E$3="UKG"),'Marks Entry UKG'!AD164,""))))</f>
        <v/>
      </c>
      <c r="BB165" s="54" t="str">
        <f t="shared" si="148"/>
        <v/>
      </c>
      <c r="BC165" s="51">
        <f t="shared" si="149"/>
        <v>0</v>
      </c>
      <c r="BD165" s="105" t="str">
        <f>IF(OR($B165=0,$B165=""),"",IF(AND($E$3="Nursery"),'Marks Entry Nursery'!AE164,IF(AND($E$3="LKG"),'Marks Entry LKG'!AE164,IF(AND($E$3="UKG"),'Marks Entry UKG'!AE164,""))))</f>
        <v/>
      </c>
      <c r="BE165" s="105" t="str">
        <f>IF(OR($B165=0,$B165=""),"",IF(AND($E$3="Nursery"),'Marks Entry Nursery'!AF164,IF(AND($E$3="LKG"),'Marks Entry LKG'!AF164,IF(AND($E$3="UKG"),'Marks Entry UKG'!AF164,""))))</f>
        <v/>
      </c>
      <c r="BF165" s="55" t="str">
        <f t="shared" si="150"/>
        <v/>
      </c>
      <c r="BG165" s="51" t="str">
        <f t="shared" si="151"/>
        <v/>
      </c>
      <c r="BH165" s="89">
        <f t="shared" si="152"/>
        <v>0</v>
      </c>
      <c r="BI165" s="89" t="str">
        <f t="shared" si="153"/>
        <v/>
      </c>
      <c r="BJ165" s="89" t="str">
        <f t="shared" si="154"/>
        <v/>
      </c>
      <c r="BK165" s="89" t="str">
        <f t="shared" si="155"/>
        <v/>
      </c>
      <c r="BL165" s="89" t="str">
        <f t="shared" si="156"/>
        <v/>
      </c>
      <c r="BM165" s="93" t="str">
        <f t="shared" si="157"/>
        <v/>
      </c>
      <c r="BN165" s="105"/>
      <c r="BO165" s="105"/>
      <c r="BP165" s="105"/>
      <c r="BQ165" s="51"/>
      <c r="BR165" s="105" t="str">
        <f>IF(OR($B165=0,$B165=""),"",IF(AND($E$3="Nursery"),'Marks Entry Nursery'!AJ164,IF(AND($E$3="LKG"),'Marks Entry LKG'!AJ164,IF(AND($E$3="UKG"),'Marks Entry UKG'!AJ164,""))))</f>
        <v/>
      </c>
      <c r="BS165" s="105" t="str">
        <f>IF(OR($B165=0,$B165=""),"",IF(AND($E$3="Nursery"),'Marks Entry Nursery'!AK164,IF(AND($E$3="LKG"),'Marks Entry LKG'!AK164,IF(AND($E$3="UKG"),'Marks Entry UKG'!AK164,""))))</f>
        <v/>
      </c>
      <c r="BT165" s="54" t="str">
        <f t="shared" si="158"/>
        <v/>
      </c>
      <c r="BU165" s="51">
        <f t="shared" si="159"/>
        <v>0</v>
      </c>
      <c r="BV165" s="105" t="str">
        <f>IF(OR($B165=0,$B165=""),"",IF(AND($E$3="Nursery"),'Marks Entry Nursery'!AL164,IF(AND($E$3="LKG"),'Marks Entry LKG'!AL164,IF(AND($E$3="UKG"),'Marks Entry UKG'!AL164,""))))</f>
        <v/>
      </c>
      <c r="BW165" s="105" t="str">
        <f>IF(OR($B165=0,$B165=""),"",IF(AND($E$3="Nursery"),'Marks Entry Nursery'!AM164,IF(AND($E$3="LKG"),'Marks Entry LKG'!AM164,IF(AND($E$3="UKG"),'Marks Entry UKG'!AM164,""))))</f>
        <v/>
      </c>
      <c r="BX165" s="55" t="str">
        <f t="shared" si="160"/>
        <v/>
      </c>
      <c r="BY165" s="51" t="str">
        <f t="shared" si="161"/>
        <v/>
      </c>
      <c r="BZ165" s="89">
        <f t="shared" si="162"/>
        <v>0</v>
      </c>
      <c r="CA165" s="89" t="str">
        <f t="shared" si="163"/>
        <v/>
      </c>
      <c r="CB165" s="89" t="str">
        <f t="shared" si="164"/>
        <v/>
      </c>
      <c r="CC165" s="89" t="str">
        <f t="shared" si="165"/>
        <v/>
      </c>
      <c r="CD165" s="89" t="str">
        <f t="shared" si="166"/>
        <v/>
      </c>
      <c r="CE165" s="93" t="str">
        <f t="shared" si="167"/>
        <v/>
      </c>
      <c r="CF165" s="105" t="str">
        <f>IF(OR($B165=0,$B165=""),"",IF(AND($E$3="Nursery"),'Marks Entry Nursery'!AN164,IF(AND($E$3="LKG"),'Marks Entry LKG'!AN164,IF(AND($E$3="UKG"),'Marks Entry UKG'!AN164,""))))</f>
        <v/>
      </c>
      <c r="CG165" s="105" t="str">
        <f>IF(OR($B165=0,$B165=""),"",IF(AND($E$3="Nursery"),'Marks Entry Nursery'!AO164,IF(AND($E$3="LKG"),'Marks Entry LKG'!AO164,IF(AND($E$3="UKG"),'Marks Entry UKG'!AO164,""))))</f>
        <v/>
      </c>
      <c r="CH165" s="106" t="str">
        <f t="shared" si="168"/>
        <v/>
      </c>
      <c r="CI165" s="107">
        <f t="shared" si="169"/>
        <v>0</v>
      </c>
      <c r="CJ165" s="107" t="str">
        <f t="shared" si="170"/>
        <v/>
      </c>
      <c r="CK165" s="107" t="str">
        <f t="shared" si="171"/>
        <v/>
      </c>
      <c r="CL165" s="92" t="str">
        <f t="shared" si="172"/>
        <v/>
      </c>
      <c r="CM165" s="105" t="str">
        <f>IF(OR($B165=0,$B165=""),"",IF(AND($E$3="Nursery"),'Marks Entry Nursery'!AP164,IF(AND($E$3="LKG"),'Marks Entry LKG'!AP164,IF(AND($E$3="UKG"),'Marks Entry UKG'!AP164,""))))</f>
        <v/>
      </c>
      <c r="CN165" s="105" t="str">
        <f>IF(OR($B165=0,$B165=""),"",IF(AND($E$3="Nursery"),'Marks Entry Nursery'!AQ164,IF(AND($E$3="LKG"),'Marks Entry LKG'!AQ164,IF(AND($E$3="UKG"),'Marks Entry UKG'!AQ164,""))))</f>
        <v/>
      </c>
      <c r="CO165" s="106" t="str">
        <f t="shared" si="173"/>
        <v/>
      </c>
      <c r="CP165" s="107">
        <f t="shared" si="174"/>
        <v>0</v>
      </c>
      <c r="CQ165" s="107" t="str">
        <f t="shared" si="175"/>
        <v/>
      </c>
      <c r="CR165" s="107" t="str">
        <f t="shared" si="176"/>
        <v/>
      </c>
      <c r="CS165" s="92" t="str">
        <f t="shared" si="177"/>
        <v/>
      </c>
      <c r="CT165" s="105" t="str">
        <f>IF(OR($B165=0,$B165=""),"",IF(AND($E$3="Nursery"),'Marks Entry Nursery'!AR164,IF(AND($E$3="LKG"),'Marks Entry LKG'!AR164,IF(AND($E$3="UKG"),'Marks Entry UKG'!AR164,""))))</f>
        <v/>
      </c>
      <c r="CU165" s="105" t="str">
        <f>IF(OR($B165=0,$B165=""),"",IF(AND($E$3="Nursery"),'Marks Entry Nursery'!AS164,IF(AND($E$3="LKG"),'Marks Entry LKG'!AS164,IF(AND($E$3="UKG"),'Marks Entry UKG'!AS164,""))))</f>
        <v/>
      </c>
      <c r="CV165" s="106" t="str">
        <f t="shared" si="178"/>
        <v/>
      </c>
      <c r="CW165" s="107">
        <f t="shared" si="179"/>
        <v>0</v>
      </c>
      <c r="CX165" s="107" t="str">
        <f t="shared" si="180"/>
        <v/>
      </c>
      <c r="CY165" s="107" t="str">
        <f t="shared" si="181"/>
        <v/>
      </c>
      <c r="CZ165" s="92" t="str">
        <f t="shared" si="182"/>
        <v/>
      </c>
      <c r="DA165" s="105" t="str">
        <f>IF(OR($B165=0,$B165=""),"",IF(AND($E$3="Nursery"),'Marks Entry Nursery'!AT164,IF(AND($E$3="LKG"),'Marks Entry LKG'!AT164,IF(AND($E$3="UKG"),'Marks Entry UKG'!AT164,""))))</f>
        <v/>
      </c>
      <c r="DB165" s="105" t="str">
        <f>IF(OR($B165=0,$B165=""),"",IF(AND($E$3="Nursery"),'Marks Entry Nursery'!AU164,IF(AND($E$3="LKG"),'Marks Entry LKG'!AU164,IF(AND($E$3="UKG"),'Marks Entry UKG'!AU164,""))))</f>
        <v/>
      </c>
      <c r="DC165" s="356" t="str">
        <f t="shared" si="183"/>
        <v/>
      </c>
      <c r="DD165" s="93" t="str">
        <f t="shared" si="184"/>
        <v/>
      </c>
      <c r="DE165" s="105" t="str">
        <f>IF(OR($B165=0,$B165=""),"",IF(AND($E$3="Nursery"),'Marks Entry Nursery'!AV164,IF(AND($E$3="LKG"),'Marks Entry LKG'!AV164,IF(AND($E$3="UKG"),'Marks Entry UKG'!AV164,""))))</f>
        <v/>
      </c>
      <c r="DF165" s="105" t="str">
        <f>IF(OR($B165=0,$B165=""),"",IF(AND($E$3="Nursery"),'Marks Entry Nursery'!AW164,IF(AND($E$3="LKG"),'Marks Entry LKG'!AW164,IF(AND($E$3="UKG"),'Marks Entry UKG'!AW164,""))))</f>
        <v/>
      </c>
      <c r="DG165" s="356" t="str">
        <f t="shared" si="185"/>
        <v/>
      </c>
      <c r="DH165" s="93" t="str">
        <f t="shared" si="186"/>
        <v/>
      </c>
      <c r="DI165" s="63" t="str">
        <f t="shared" si="187"/>
        <v/>
      </c>
      <c r="DJ165" s="358" t="str">
        <f t="shared" si="188"/>
        <v/>
      </c>
      <c r="DK165" s="67" t="str">
        <f t="shared" si="189"/>
        <v/>
      </c>
      <c r="DL165" s="68" t="str">
        <f t="shared" si="190"/>
        <v/>
      </c>
      <c r="DM165" s="386" t="str">
        <f>IFERROR(IF(B165="NSO","NSO",IF(OR(D165="",G165="",F165="",B165="",DI165=0),"",IF('Master sheet'!$D$14="Hindi","कक्षोंन्नति","Promoted"))),"")</f>
        <v/>
      </c>
      <c r="DN165" s="42" t="str">
        <f>IF(OR(B165=0,B165=""),"",IF(AND($E$3="Nursery"),'Marks Entry Nursery'!AX164,IF(AND($E$3="LKG"),'Marks Entry LKG'!AX164,IF(AND($E$3="UKG"),'Marks Entry UKG'!AX164,""))))</f>
        <v/>
      </c>
      <c r="DO165" s="42" t="str">
        <f>IF(OR(B165=0,B165=""),"",IF(AND($E$3="Nursery"),'Marks Entry Nursery'!AY164,IF(AND($E$3="LKG"),'Marks Entry LKG'!AY164,IF(AND($E$3="UKG"),'Marks Entry UKG'!AY164,""))))</f>
        <v/>
      </c>
      <c r="DP165" s="213" t="str">
        <f t="shared" si="191"/>
        <v/>
      </c>
      <c r="DQ165" s="43"/>
      <c r="DX165" s="44">
        <f>IF(AND($E$3="Nursery"),'Marks Entry Nursery'!I164,IF(AND($E$3="LKG"),'Marks Entry LKG'!I164,IF(AND($E$3="UKG"),'Marks Entry UKG'!I164,"")))</f>
        <v>0</v>
      </c>
    </row>
    <row r="166" spans="1:128" ht="18.95" customHeight="1">
      <c r="A166" s="56">
        <v>159</v>
      </c>
      <c r="B166" s="260" t="str">
        <f>IF(OR(DX166=0,DX166=""),"",IF(AND($E$3="Nursery"),'Marks Entry Nursery'!I165,IF(AND($E$3="LKG"),'Marks Entry LKG'!I165,IF(AND($E$3="UKG"),'Marks Entry UKG'!I165,""))))</f>
        <v/>
      </c>
      <c r="C166" s="57" t="str">
        <f>IF(OR($B166=0,$B166=""),"",IF(AND($E$3="Nursery"),'Marks Entry Nursery'!B165,IF(AND($E$3="LKG"),'Marks Entry LKG'!B165,IF(AND($E$3="UKG"),'Marks Entry UKG'!B165,""))))</f>
        <v/>
      </c>
      <c r="D166" s="57" t="str">
        <f>IF(OR($B166=0,$B166=""),"",IF(AND($E$3="Nursery"),'Marks Entry Nursery'!C165,IF(AND($E$3="LKG"),'Marks Entry LKG'!C165,IF(AND($E$3="UKG"),'Marks Entry UKG'!C165,""))))</f>
        <v/>
      </c>
      <c r="E166" s="401" t="str">
        <f>IF(OR(B166=0,B166=""),"",IF(AND($E$3="Nursery"),'Marks Entry Nursery'!E165,IF(AND($E$3="LKG"),'Marks Entry LKG'!E165,IF(AND($E$3="UKG"),'Marks Entry UKG'!E165,""))))</f>
        <v/>
      </c>
      <c r="F166" s="259" t="str">
        <f>IF(OR(B166=0,B166=""),"",IF(AND($E$3="Nursery"),'Marks Entry Nursery'!D165,IF(AND($E$3="LKG"),'Marks Entry LKG'!D165,IF(AND($E$3="UKG"),'Marks Entry UKG'!D165,""))))</f>
        <v/>
      </c>
      <c r="G166" s="406" t="str">
        <f>IF(OR($B166=0,$B166=""),"",IF(AND($E$3="Nursery"),'Marks Entry Nursery'!F165,IF(AND($E$3="LKG"),'Marks Entry LKG'!F165,IF(AND($E$3="UKG"),'Marks Entry UKG'!F165,""))))</f>
        <v/>
      </c>
      <c r="H166" s="406" t="str">
        <f>IF(OR($B166=0,$B166=""),"",IF(AND($E$3="Nursery"),'Marks Entry Nursery'!G165,IF(AND($E$3="LKG"),'Marks Entry LKG'!G165,IF(AND($E$3="UKG"),'Marks Entry UKG'!G165,""))))</f>
        <v/>
      </c>
      <c r="I166" s="406" t="str">
        <f>IF(OR($B166=0,$B166=""),"",IF(AND($E$3="Nursery"),'Marks Entry Nursery'!H165,IF(AND($E$3="LKG"),'Marks Entry LKG'!H165,IF(AND($E$3="UKG"),'Marks Entry UKG'!H165,""))))</f>
        <v/>
      </c>
      <c r="J166" s="228" t="str">
        <f>IF(OR($B166=0,$B166=""),"",IF(AND($E$3="Nursery"),'Marks Entry Nursery'!J165,IF(AND($E$3="LKG"),'Marks Entry LKG'!J165,IF(AND($E$3="UKG"),'Marks Entry UKG'!J165,""))))</f>
        <v/>
      </c>
      <c r="K166" s="228" t="str">
        <f>IF(OR($B166=0,$B166=""),"",IF(AND($E$3="Nursery"),'Marks Entry Nursery'!K165,IF(AND($E$3="LKG"),'Marks Entry LKG'!K165,IF(AND($E$3="UKG"),'Marks Entry UKG'!K165,""))))</f>
        <v/>
      </c>
      <c r="L166" s="105"/>
      <c r="M166" s="105"/>
      <c r="N166" s="105"/>
      <c r="O166" s="51"/>
      <c r="P166" s="105" t="str">
        <f>IF(OR($B166=0,$B166=""),"",IF(AND($E$3="Nursery"),'Marks Entry Nursery'!O165,IF(AND($E$3="LKG"),'Marks Entry LKG'!O165,IF(AND($E$3="UKG"),'Marks Entry UKG'!O165,""))))</f>
        <v/>
      </c>
      <c r="Q166" s="105" t="str">
        <f>IF(OR($B166=0,$B166=""),"",IF(AND($E$3="Nursery"),'Marks Entry Nursery'!P165,IF(AND($E$3="LKG"),'Marks Entry LKG'!P165,IF(AND($E$3="UKG"),'Marks Entry UKG'!P165,""))))</f>
        <v/>
      </c>
      <c r="R166" s="54" t="str">
        <f t="shared" si="128"/>
        <v/>
      </c>
      <c r="S166" s="51">
        <f t="shared" si="129"/>
        <v>0</v>
      </c>
      <c r="T166" s="105" t="str">
        <f>IF(OR($B166=0,$B166=""),"",IF(AND($E$3="Nursery"),'Marks Entry Nursery'!Q165,IF(AND($E$3="LKG"),'Marks Entry LKG'!Q165,IF(AND($E$3="UKG"),'Marks Entry UKG'!Q165,""))))</f>
        <v/>
      </c>
      <c r="U166" s="105" t="str">
        <f>IF(OR($B166=0,$B166=""),"",IF(AND($E$3="Nursery"),'Marks Entry Nursery'!R165,IF(AND($E$3="LKG"),'Marks Entry LKG'!R165,IF(AND($E$3="UKG"),'Marks Entry UKG'!R165,""))))</f>
        <v/>
      </c>
      <c r="V166" s="55" t="str">
        <f t="shared" si="130"/>
        <v/>
      </c>
      <c r="W166" s="51" t="str">
        <f t="shared" si="131"/>
        <v/>
      </c>
      <c r="X166" s="89">
        <f t="shared" si="132"/>
        <v>0</v>
      </c>
      <c r="Y166" s="89" t="str">
        <f t="shared" si="133"/>
        <v/>
      </c>
      <c r="Z166" s="89" t="str">
        <f t="shared" si="134"/>
        <v/>
      </c>
      <c r="AA166" s="89" t="str">
        <f t="shared" si="135"/>
        <v/>
      </c>
      <c r="AB166" s="89" t="str">
        <f t="shared" si="136"/>
        <v/>
      </c>
      <c r="AC166" s="93" t="str">
        <f t="shared" si="137"/>
        <v/>
      </c>
      <c r="AD166" s="105"/>
      <c r="AE166" s="105"/>
      <c r="AF166" s="105"/>
      <c r="AG166" s="51"/>
      <c r="AH166" s="105" t="str">
        <f>IF(OR($B166=0,$B166=""),"",IF(AND($E$3="Nursery"),'Marks Entry Nursery'!V165,IF(AND($E$3="LKG"),'Marks Entry LKG'!V165,IF(AND($E$3="UKG"),'Marks Entry UKG'!V165,""))))</f>
        <v/>
      </c>
      <c r="AI166" s="105" t="str">
        <f>IF(OR($B166=0,$B166=""),"",IF(AND($E$3="Nursery"),'Marks Entry Nursery'!W165,IF(AND($E$3="LKG"),'Marks Entry LKG'!W165,IF(AND($E$3="UKG"),'Marks Entry UKG'!W165,""))))</f>
        <v/>
      </c>
      <c r="AJ166" s="54" t="str">
        <f t="shared" si="138"/>
        <v/>
      </c>
      <c r="AK166" s="51">
        <f t="shared" si="139"/>
        <v>0</v>
      </c>
      <c r="AL166" s="105" t="str">
        <f>IF(OR($B166=0,$B166=""),"",IF(AND($E$3="Nursery"),'Marks Entry Nursery'!X165,IF(AND($E$3="LKG"),'Marks Entry LKG'!X165,IF(AND($E$3="UKG"),'Marks Entry UKG'!X165,""))))</f>
        <v/>
      </c>
      <c r="AM166" s="105" t="str">
        <f>IF(OR($B166=0,$B166=""),"",IF(AND($E$3="Nursery"),'Marks Entry Nursery'!Y165,IF(AND($E$3="LKG"),'Marks Entry LKG'!Y165,IF(AND($E$3="UKG"),'Marks Entry UKG'!Y165,""))))</f>
        <v/>
      </c>
      <c r="AN166" s="55" t="str">
        <f t="shared" si="140"/>
        <v/>
      </c>
      <c r="AO166" s="51" t="str">
        <f t="shared" si="141"/>
        <v/>
      </c>
      <c r="AP166" s="89">
        <f t="shared" si="142"/>
        <v>0</v>
      </c>
      <c r="AQ166" s="89" t="str">
        <f t="shared" si="143"/>
        <v/>
      </c>
      <c r="AR166" s="89" t="str">
        <f t="shared" si="144"/>
        <v/>
      </c>
      <c r="AS166" s="89" t="str">
        <f t="shared" si="145"/>
        <v/>
      </c>
      <c r="AT166" s="89" t="str">
        <f t="shared" si="146"/>
        <v/>
      </c>
      <c r="AU166" s="93" t="str">
        <f t="shared" si="147"/>
        <v/>
      </c>
      <c r="AV166" s="105"/>
      <c r="AW166" s="105"/>
      <c r="AX166" s="105"/>
      <c r="AY166" s="51"/>
      <c r="AZ166" s="105" t="str">
        <f>IF(OR($B166=0,$B166=""),"",IF(AND($E$3="Nursery"),'Marks Entry Nursery'!AC165,IF(AND($E$3="LKG"),'Marks Entry LKG'!AC165,IF(AND($E$3="UKG"),'Marks Entry UKG'!AC165,""))))</f>
        <v/>
      </c>
      <c r="BA166" s="105" t="str">
        <f>IF(OR($B166=0,$B166=""),"",IF(AND($E$3="Nursery"),'Marks Entry Nursery'!AD165,IF(AND($E$3="LKG"),'Marks Entry LKG'!AD165,IF(AND($E$3="UKG"),'Marks Entry UKG'!AD165,""))))</f>
        <v/>
      </c>
      <c r="BB166" s="54" t="str">
        <f t="shared" si="148"/>
        <v/>
      </c>
      <c r="BC166" s="51">
        <f t="shared" si="149"/>
        <v>0</v>
      </c>
      <c r="BD166" s="105" t="str">
        <f>IF(OR($B166=0,$B166=""),"",IF(AND($E$3="Nursery"),'Marks Entry Nursery'!AE165,IF(AND($E$3="LKG"),'Marks Entry LKG'!AE165,IF(AND($E$3="UKG"),'Marks Entry UKG'!AE165,""))))</f>
        <v/>
      </c>
      <c r="BE166" s="105" t="str">
        <f>IF(OR($B166=0,$B166=""),"",IF(AND($E$3="Nursery"),'Marks Entry Nursery'!AF165,IF(AND($E$3="LKG"),'Marks Entry LKG'!AF165,IF(AND($E$3="UKG"),'Marks Entry UKG'!AF165,""))))</f>
        <v/>
      </c>
      <c r="BF166" s="55" t="str">
        <f t="shared" si="150"/>
        <v/>
      </c>
      <c r="BG166" s="51" t="str">
        <f t="shared" si="151"/>
        <v/>
      </c>
      <c r="BH166" s="89">
        <f t="shared" si="152"/>
        <v>0</v>
      </c>
      <c r="BI166" s="89" t="str">
        <f t="shared" si="153"/>
        <v/>
      </c>
      <c r="BJ166" s="89" t="str">
        <f t="shared" si="154"/>
        <v/>
      </c>
      <c r="BK166" s="89" t="str">
        <f t="shared" si="155"/>
        <v/>
      </c>
      <c r="BL166" s="89" t="str">
        <f t="shared" si="156"/>
        <v/>
      </c>
      <c r="BM166" s="93" t="str">
        <f t="shared" si="157"/>
        <v/>
      </c>
      <c r="BN166" s="105"/>
      <c r="BO166" s="105"/>
      <c r="BP166" s="105"/>
      <c r="BQ166" s="51"/>
      <c r="BR166" s="105" t="str">
        <f>IF(OR($B166=0,$B166=""),"",IF(AND($E$3="Nursery"),'Marks Entry Nursery'!AJ165,IF(AND($E$3="LKG"),'Marks Entry LKG'!AJ165,IF(AND($E$3="UKG"),'Marks Entry UKG'!AJ165,""))))</f>
        <v/>
      </c>
      <c r="BS166" s="105" t="str">
        <f>IF(OR($B166=0,$B166=""),"",IF(AND($E$3="Nursery"),'Marks Entry Nursery'!AK165,IF(AND($E$3="LKG"),'Marks Entry LKG'!AK165,IF(AND($E$3="UKG"),'Marks Entry UKG'!AK165,""))))</f>
        <v/>
      </c>
      <c r="BT166" s="54" t="str">
        <f t="shared" si="158"/>
        <v/>
      </c>
      <c r="BU166" s="51">
        <f t="shared" si="159"/>
        <v>0</v>
      </c>
      <c r="BV166" s="105" t="str">
        <f>IF(OR($B166=0,$B166=""),"",IF(AND($E$3="Nursery"),'Marks Entry Nursery'!AL165,IF(AND($E$3="LKG"),'Marks Entry LKG'!AL165,IF(AND($E$3="UKG"),'Marks Entry UKG'!AL165,""))))</f>
        <v/>
      </c>
      <c r="BW166" s="105" t="str">
        <f>IF(OR($B166=0,$B166=""),"",IF(AND($E$3="Nursery"),'Marks Entry Nursery'!AM165,IF(AND($E$3="LKG"),'Marks Entry LKG'!AM165,IF(AND($E$3="UKG"),'Marks Entry UKG'!AM165,""))))</f>
        <v/>
      </c>
      <c r="BX166" s="55" t="str">
        <f t="shared" si="160"/>
        <v/>
      </c>
      <c r="BY166" s="51" t="str">
        <f t="shared" si="161"/>
        <v/>
      </c>
      <c r="BZ166" s="89">
        <f t="shared" si="162"/>
        <v>0</v>
      </c>
      <c r="CA166" s="89" t="str">
        <f t="shared" si="163"/>
        <v/>
      </c>
      <c r="CB166" s="89" t="str">
        <f t="shared" si="164"/>
        <v/>
      </c>
      <c r="CC166" s="89" t="str">
        <f t="shared" si="165"/>
        <v/>
      </c>
      <c r="CD166" s="89" t="str">
        <f t="shared" si="166"/>
        <v/>
      </c>
      <c r="CE166" s="93" t="str">
        <f t="shared" si="167"/>
        <v/>
      </c>
      <c r="CF166" s="105" t="str">
        <f>IF(OR($B166=0,$B166=""),"",IF(AND($E$3="Nursery"),'Marks Entry Nursery'!AN165,IF(AND($E$3="LKG"),'Marks Entry LKG'!AN165,IF(AND($E$3="UKG"),'Marks Entry UKG'!AN165,""))))</f>
        <v/>
      </c>
      <c r="CG166" s="105" t="str">
        <f>IF(OR($B166=0,$B166=""),"",IF(AND($E$3="Nursery"),'Marks Entry Nursery'!AO165,IF(AND($E$3="LKG"),'Marks Entry LKG'!AO165,IF(AND($E$3="UKG"),'Marks Entry UKG'!AO165,""))))</f>
        <v/>
      </c>
      <c r="CH166" s="106" t="str">
        <f t="shared" si="168"/>
        <v/>
      </c>
      <c r="CI166" s="107">
        <f t="shared" si="169"/>
        <v>0</v>
      </c>
      <c r="CJ166" s="107" t="str">
        <f t="shared" si="170"/>
        <v/>
      </c>
      <c r="CK166" s="107" t="str">
        <f t="shared" si="171"/>
        <v/>
      </c>
      <c r="CL166" s="92" t="str">
        <f t="shared" si="172"/>
        <v/>
      </c>
      <c r="CM166" s="105" t="str">
        <f>IF(OR($B166=0,$B166=""),"",IF(AND($E$3="Nursery"),'Marks Entry Nursery'!AP165,IF(AND($E$3="LKG"),'Marks Entry LKG'!AP165,IF(AND($E$3="UKG"),'Marks Entry UKG'!AP165,""))))</f>
        <v/>
      </c>
      <c r="CN166" s="105" t="str">
        <f>IF(OR($B166=0,$B166=""),"",IF(AND($E$3="Nursery"),'Marks Entry Nursery'!AQ165,IF(AND($E$3="LKG"),'Marks Entry LKG'!AQ165,IF(AND($E$3="UKG"),'Marks Entry UKG'!AQ165,""))))</f>
        <v/>
      </c>
      <c r="CO166" s="106" t="str">
        <f t="shared" si="173"/>
        <v/>
      </c>
      <c r="CP166" s="107">
        <f t="shared" si="174"/>
        <v>0</v>
      </c>
      <c r="CQ166" s="107" t="str">
        <f t="shared" si="175"/>
        <v/>
      </c>
      <c r="CR166" s="107" t="str">
        <f t="shared" si="176"/>
        <v/>
      </c>
      <c r="CS166" s="92" t="str">
        <f t="shared" si="177"/>
        <v/>
      </c>
      <c r="CT166" s="105" t="str">
        <f>IF(OR($B166=0,$B166=""),"",IF(AND($E$3="Nursery"),'Marks Entry Nursery'!AR165,IF(AND($E$3="LKG"),'Marks Entry LKG'!AR165,IF(AND($E$3="UKG"),'Marks Entry UKG'!AR165,""))))</f>
        <v/>
      </c>
      <c r="CU166" s="105" t="str">
        <f>IF(OR($B166=0,$B166=""),"",IF(AND($E$3="Nursery"),'Marks Entry Nursery'!AS165,IF(AND($E$3="LKG"),'Marks Entry LKG'!AS165,IF(AND($E$3="UKG"),'Marks Entry UKG'!AS165,""))))</f>
        <v/>
      </c>
      <c r="CV166" s="106" t="str">
        <f t="shared" si="178"/>
        <v/>
      </c>
      <c r="CW166" s="107">
        <f t="shared" si="179"/>
        <v>0</v>
      </c>
      <c r="CX166" s="107" t="str">
        <f t="shared" si="180"/>
        <v/>
      </c>
      <c r="CY166" s="107" t="str">
        <f t="shared" si="181"/>
        <v/>
      </c>
      <c r="CZ166" s="92" t="str">
        <f t="shared" si="182"/>
        <v/>
      </c>
      <c r="DA166" s="105" t="str">
        <f>IF(OR($B166=0,$B166=""),"",IF(AND($E$3="Nursery"),'Marks Entry Nursery'!AT165,IF(AND($E$3="LKG"),'Marks Entry LKG'!AT165,IF(AND($E$3="UKG"),'Marks Entry UKG'!AT165,""))))</f>
        <v/>
      </c>
      <c r="DB166" s="105" t="str">
        <f>IF(OR($B166=0,$B166=""),"",IF(AND($E$3="Nursery"),'Marks Entry Nursery'!AU165,IF(AND($E$3="LKG"),'Marks Entry LKG'!AU165,IF(AND($E$3="UKG"),'Marks Entry UKG'!AU165,""))))</f>
        <v/>
      </c>
      <c r="DC166" s="356" t="str">
        <f t="shared" si="183"/>
        <v/>
      </c>
      <c r="DD166" s="93" t="str">
        <f t="shared" si="184"/>
        <v/>
      </c>
      <c r="DE166" s="105" t="str">
        <f>IF(OR($B166=0,$B166=""),"",IF(AND($E$3="Nursery"),'Marks Entry Nursery'!AV165,IF(AND($E$3="LKG"),'Marks Entry LKG'!AV165,IF(AND($E$3="UKG"),'Marks Entry UKG'!AV165,""))))</f>
        <v/>
      </c>
      <c r="DF166" s="105" t="str">
        <f>IF(OR($B166=0,$B166=""),"",IF(AND($E$3="Nursery"),'Marks Entry Nursery'!AW165,IF(AND($E$3="LKG"),'Marks Entry LKG'!AW165,IF(AND($E$3="UKG"),'Marks Entry UKG'!AW165,""))))</f>
        <v/>
      </c>
      <c r="DG166" s="356" t="str">
        <f t="shared" si="185"/>
        <v/>
      </c>
      <c r="DH166" s="93" t="str">
        <f t="shared" si="186"/>
        <v/>
      </c>
      <c r="DI166" s="63" t="str">
        <f t="shared" si="187"/>
        <v/>
      </c>
      <c r="DJ166" s="358" t="str">
        <f t="shared" si="188"/>
        <v/>
      </c>
      <c r="DK166" s="67" t="str">
        <f t="shared" si="189"/>
        <v/>
      </c>
      <c r="DL166" s="68" t="str">
        <f t="shared" si="190"/>
        <v/>
      </c>
      <c r="DM166" s="386" t="str">
        <f>IFERROR(IF(B166="NSO","NSO",IF(OR(D166="",G166="",F166="",B166="",DI166=0),"",IF('Master sheet'!$D$14="Hindi","कक्षोंन्नति","Promoted"))),"")</f>
        <v/>
      </c>
      <c r="DN166" s="42" t="str">
        <f>IF(OR(B166=0,B166=""),"",IF(AND($E$3="Nursery"),'Marks Entry Nursery'!AX165,IF(AND($E$3="LKG"),'Marks Entry LKG'!AX165,IF(AND($E$3="UKG"),'Marks Entry UKG'!AX165,""))))</f>
        <v/>
      </c>
      <c r="DO166" s="42" t="str">
        <f>IF(OR(B166=0,B166=""),"",IF(AND($E$3="Nursery"),'Marks Entry Nursery'!AY165,IF(AND($E$3="LKG"),'Marks Entry LKG'!AY165,IF(AND($E$3="UKG"),'Marks Entry UKG'!AY165,""))))</f>
        <v/>
      </c>
      <c r="DP166" s="213" t="str">
        <f t="shared" si="191"/>
        <v/>
      </c>
      <c r="DQ166" s="43"/>
      <c r="DX166" s="44">
        <f>IF(AND($E$3="Nursery"),'Marks Entry Nursery'!I165,IF(AND($E$3="LKG"),'Marks Entry LKG'!I165,IF(AND($E$3="UKG"),'Marks Entry UKG'!I165,"")))</f>
        <v>0</v>
      </c>
    </row>
    <row r="167" spans="1:128" ht="18.95" customHeight="1">
      <c r="A167" s="56">
        <v>160</v>
      </c>
      <c r="B167" s="260" t="str">
        <f>IF(OR(DX167=0,DX167=""),"",IF(AND($E$3="Nursery"),'Marks Entry Nursery'!I166,IF(AND($E$3="LKG"),'Marks Entry LKG'!I166,IF(AND($E$3="UKG"),'Marks Entry UKG'!I166,""))))</f>
        <v/>
      </c>
      <c r="C167" s="57" t="str">
        <f>IF(OR($B167=0,$B167=""),"",IF(AND($E$3="Nursery"),'Marks Entry Nursery'!B166,IF(AND($E$3="LKG"),'Marks Entry LKG'!B166,IF(AND($E$3="UKG"),'Marks Entry UKG'!B166,""))))</f>
        <v/>
      </c>
      <c r="D167" s="57" t="str">
        <f>IF(OR($B167=0,$B167=""),"",IF(AND($E$3="Nursery"),'Marks Entry Nursery'!C166,IF(AND($E$3="LKG"),'Marks Entry LKG'!C166,IF(AND($E$3="UKG"),'Marks Entry UKG'!C166,""))))</f>
        <v/>
      </c>
      <c r="E167" s="401" t="str">
        <f>IF(OR(B167=0,B167=""),"",IF(AND($E$3="Nursery"),'Marks Entry Nursery'!E166,IF(AND($E$3="LKG"),'Marks Entry LKG'!E166,IF(AND($E$3="UKG"),'Marks Entry UKG'!E166,""))))</f>
        <v/>
      </c>
      <c r="F167" s="259" t="str">
        <f>IF(OR(B167=0,B167=""),"",IF(AND($E$3="Nursery"),'Marks Entry Nursery'!D166,IF(AND($E$3="LKG"),'Marks Entry LKG'!D166,IF(AND($E$3="UKG"),'Marks Entry UKG'!D166,""))))</f>
        <v/>
      </c>
      <c r="G167" s="406" t="str">
        <f>IF(OR($B167=0,$B167=""),"",IF(AND($E$3="Nursery"),'Marks Entry Nursery'!F166,IF(AND($E$3="LKG"),'Marks Entry LKG'!F166,IF(AND($E$3="UKG"),'Marks Entry UKG'!F166,""))))</f>
        <v/>
      </c>
      <c r="H167" s="406" t="str">
        <f>IF(OR($B167=0,$B167=""),"",IF(AND($E$3="Nursery"),'Marks Entry Nursery'!G166,IF(AND($E$3="LKG"),'Marks Entry LKG'!G166,IF(AND($E$3="UKG"),'Marks Entry UKG'!G166,""))))</f>
        <v/>
      </c>
      <c r="I167" s="406" t="str">
        <f>IF(OR($B167=0,$B167=""),"",IF(AND($E$3="Nursery"),'Marks Entry Nursery'!H166,IF(AND($E$3="LKG"),'Marks Entry LKG'!H166,IF(AND($E$3="UKG"),'Marks Entry UKG'!H166,""))))</f>
        <v/>
      </c>
      <c r="J167" s="228" t="str">
        <f>IF(OR($B167=0,$B167=""),"",IF(AND($E$3="Nursery"),'Marks Entry Nursery'!J166,IF(AND($E$3="LKG"),'Marks Entry LKG'!J166,IF(AND($E$3="UKG"),'Marks Entry UKG'!J166,""))))</f>
        <v/>
      </c>
      <c r="K167" s="228" t="str">
        <f>IF(OR($B167=0,$B167=""),"",IF(AND($E$3="Nursery"),'Marks Entry Nursery'!K166,IF(AND($E$3="LKG"),'Marks Entry LKG'!K166,IF(AND($E$3="UKG"),'Marks Entry UKG'!K166,""))))</f>
        <v/>
      </c>
      <c r="L167" s="105"/>
      <c r="M167" s="105"/>
      <c r="N167" s="105"/>
      <c r="O167" s="51"/>
      <c r="P167" s="105" t="str">
        <f>IF(OR($B167=0,$B167=""),"",IF(AND($E$3="Nursery"),'Marks Entry Nursery'!O166,IF(AND($E$3="LKG"),'Marks Entry LKG'!O166,IF(AND($E$3="UKG"),'Marks Entry UKG'!O166,""))))</f>
        <v/>
      </c>
      <c r="Q167" s="105" t="str">
        <f>IF(OR($B167=0,$B167=""),"",IF(AND($E$3="Nursery"),'Marks Entry Nursery'!P166,IF(AND($E$3="LKG"),'Marks Entry LKG'!P166,IF(AND($E$3="UKG"),'Marks Entry UKG'!P166,""))))</f>
        <v/>
      </c>
      <c r="R167" s="54" t="str">
        <f t="shared" si="128"/>
        <v/>
      </c>
      <c r="S167" s="51">
        <f t="shared" si="129"/>
        <v>0</v>
      </c>
      <c r="T167" s="105" t="str">
        <f>IF(OR($B167=0,$B167=""),"",IF(AND($E$3="Nursery"),'Marks Entry Nursery'!Q166,IF(AND($E$3="LKG"),'Marks Entry LKG'!Q166,IF(AND($E$3="UKG"),'Marks Entry UKG'!Q166,""))))</f>
        <v/>
      </c>
      <c r="U167" s="105" t="str">
        <f>IF(OR($B167=0,$B167=""),"",IF(AND($E$3="Nursery"),'Marks Entry Nursery'!R166,IF(AND($E$3="LKG"),'Marks Entry LKG'!R166,IF(AND($E$3="UKG"),'Marks Entry UKG'!R166,""))))</f>
        <v/>
      </c>
      <c r="V167" s="55" t="str">
        <f t="shared" si="130"/>
        <v/>
      </c>
      <c r="W167" s="51" t="str">
        <f t="shared" si="131"/>
        <v/>
      </c>
      <c r="X167" s="89">
        <f t="shared" si="132"/>
        <v>0</v>
      </c>
      <c r="Y167" s="89" t="str">
        <f t="shared" si="133"/>
        <v/>
      </c>
      <c r="Z167" s="89" t="str">
        <f t="shared" si="134"/>
        <v/>
      </c>
      <c r="AA167" s="89" t="str">
        <f t="shared" si="135"/>
        <v/>
      </c>
      <c r="AB167" s="89" t="str">
        <f t="shared" si="136"/>
        <v/>
      </c>
      <c r="AC167" s="93" t="str">
        <f t="shared" si="137"/>
        <v/>
      </c>
      <c r="AD167" s="105"/>
      <c r="AE167" s="105"/>
      <c r="AF167" s="105"/>
      <c r="AG167" s="51"/>
      <c r="AH167" s="105" t="str">
        <f>IF(OR($B167=0,$B167=""),"",IF(AND($E$3="Nursery"),'Marks Entry Nursery'!V166,IF(AND($E$3="LKG"),'Marks Entry LKG'!V166,IF(AND($E$3="UKG"),'Marks Entry UKG'!V166,""))))</f>
        <v/>
      </c>
      <c r="AI167" s="105" t="str">
        <f>IF(OR($B167=0,$B167=""),"",IF(AND($E$3="Nursery"),'Marks Entry Nursery'!W166,IF(AND($E$3="LKG"),'Marks Entry LKG'!W166,IF(AND($E$3="UKG"),'Marks Entry UKG'!W166,""))))</f>
        <v/>
      </c>
      <c r="AJ167" s="54" t="str">
        <f t="shared" si="138"/>
        <v/>
      </c>
      <c r="AK167" s="51">
        <f t="shared" si="139"/>
        <v>0</v>
      </c>
      <c r="AL167" s="105" t="str">
        <f>IF(OR($B167=0,$B167=""),"",IF(AND($E$3="Nursery"),'Marks Entry Nursery'!X166,IF(AND($E$3="LKG"),'Marks Entry LKG'!X166,IF(AND($E$3="UKG"),'Marks Entry UKG'!X166,""))))</f>
        <v/>
      </c>
      <c r="AM167" s="105" t="str">
        <f>IF(OR($B167=0,$B167=""),"",IF(AND($E$3="Nursery"),'Marks Entry Nursery'!Y166,IF(AND($E$3="LKG"),'Marks Entry LKG'!Y166,IF(AND($E$3="UKG"),'Marks Entry UKG'!Y166,""))))</f>
        <v/>
      </c>
      <c r="AN167" s="55" t="str">
        <f t="shared" si="140"/>
        <v/>
      </c>
      <c r="AO167" s="51" t="str">
        <f t="shared" si="141"/>
        <v/>
      </c>
      <c r="AP167" s="89">
        <f t="shared" si="142"/>
        <v>0</v>
      </c>
      <c r="AQ167" s="89" t="str">
        <f t="shared" si="143"/>
        <v/>
      </c>
      <c r="AR167" s="89" t="str">
        <f t="shared" si="144"/>
        <v/>
      </c>
      <c r="AS167" s="89" t="str">
        <f t="shared" si="145"/>
        <v/>
      </c>
      <c r="AT167" s="89" t="str">
        <f t="shared" si="146"/>
        <v/>
      </c>
      <c r="AU167" s="93" t="str">
        <f t="shared" si="147"/>
        <v/>
      </c>
      <c r="AV167" s="105"/>
      <c r="AW167" s="105"/>
      <c r="AX167" s="105"/>
      <c r="AY167" s="51"/>
      <c r="AZ167" s="105" t="str">
        <f>IF(OR($B167=0,$B167=""),"",IF(AND($E$3="Nursery"),'Marks Entry Nursery'!AC166,IF(AND($E$3="LKG"),'Marks Entry LKG'!AC166,IF(AND($E$3="UKG"),'Marks Entry UKG'!AC166,""))))</f>
        <v/>
      </c>
      <c r="BA167" s="105" t="str">
        <f>IF(OR($B167=0,$B167=""),"",IF(AND($E$3="Nursery"),'Marks Entry Nursery'!AD166,IF(AND($E$3="LKG"),'Marks Entry LKG'!AD166,IF(AND($E$3="UKG"),'Marks Entry UKG'!AD166,""))))</f>
        <v/>
      </c>
      <c r="BB167" s="54" t="str">
        <f t="shared" si="148"/>
        <v/>
      </c>
      <c r="BC167" s="51">
        <f t="shared" si="149"/>
        <v>0</v>
      </c>
      <c r="BD167" s="105" t="str">
        <f>IF(OR($B167=0,$B167=""),"",IF(AND($E$3="Nursery"),'Marks Entry Nursery'!AE166,IF(AND($E$3="LKG"),'Marks Entry LKG'!AE166,IF(AND($E$3="UKG"),'Marks Entry UKG'!AE166,""))))</f>
        <v/>
      </c>
      <c r="BE167" s="105" t="str">
        <f>IF(OR($B167=0,$B167=""),"",IF(AND($E$3="Nursery"),'Marks Entry Nursery'!AF166,IF(AND($E$3="LKG"),'Marks Entry LKG'!AF166,IF(AND($E$3="UKG"),'Marks Entry UKG'!AF166,""))))</f>
        <v/>
      </c>
      <c r="BF167" s="55" t="str">
        <f t="shared" si="150"/>
        <v/>
      </c>
      <c r="BG167" s="51" t="str">
        <f t="shared" si="151"/>
        <v/>
      </c>
      <c r="BH167" s="89">
        <f t="shared" si="152"/>
        <v>0</v>
      </c>
      <c r="BI167" s="89" t="str">
        <f t="shared" si="153"/>
        <v/>
      </c>
      <c r="BJ167" s="89" t="str">
        <f t="shared" si="154"/>
        <v/>
      </c>
      <c r="BK167" s="89" t="str">
        <f t="shared" si="155"/>
        <v/>
      </c>
      <c r="BL167" s="89" t="str">
        <f t="shared" si="156"/>
        <v/>
      </c>
      <c r="BM167" s="93" t="str">
        <f t="shared" si="157"/>
        <v/>
      </c>
      <c r="BN167" s="105"/>
      <c r="BO167" s="105"/>
      <c r="BP167" s="105"/>
      <c r="BQ167" s="51"/>
      <c r="BR167" s="105" t="str">
        <f>IF(OR($B167=0,$B167=""),"",IF(AND($E$3="Nursery"),'Marks Entry Nursery'!AJ166,IF(AND($E$3="LKG"),'Marks Entry LKG'!AJ166,IF(AND($E$3="UKG"),'Marks Entry UKG'!AJ166,""))))</f>
        <v/>
      </c>
      <c r="BS167" s="105" t="str">
        <f>IF(OR($B167=0,$B167=""),"",IF(AND($E$3="Nursery"),'Marks Entry Nursery'!AK166,IF(AND($E$3="LKG"),'Marks Entry LKG'!AK166,IF(AND($E$3="UKG"),'Marks Entry UKG'!AK166,""))))</f>
        <v/>
      </c>
      <c r="BT167" s="54" t="str">
        <f t="shared" si="158"/>
        <v/>
      </c>
      <c r="BU167" s="51">
        <f t="shared" si="159"/>
        <v>0</v>
      </c>
      <c r="BV167" s="105" t="str">
        <f>IF(OR($B167=0,$B167=""),"",IF(AND($E$3="Nursery"),'Marks Entry Nursery'!AL166,IF(AND($E$3="LKG"),'Marks Entry LKG'!AL166,IF(AND($E$3="UKG"),'Marks Entry UKG'!AL166,""))))</f>
        <v/>
      </c>
      <c r="BW167" s="105" t="str">
        <f>IF(OR($B167=0,$B167=""),"",IF(AND($E$3="Nursery"),'Marks Entry Nursery'!AM166,IF(AND($E$3="LKG"),'Marks Entry LKG'!AM166,IF(AND($E$3="UKG"),'Marks Entry UKG'!AM166,""))))</f>
        <v/>
      </c>
      <c r="BX167" s="55" t="str">
        <f t="shared" si="160"/>
        <v/>
      </c>
      <c r="BY167" s="51" t="str">
        <f t="shared" si="161"/>
        <v/>
      </c>
      <c r="BZ167" s="89">
        <f t="shared" si="162"/>
        <v>0</v>
      </c>
      <c r="CA167" s="89" t="str">
        <f t="shared" si="163"/>
        <v/>
      </c>
      <c r="CB167" s="89" t="str">
        <f t="shared" si="164"/>
        <v/>
      </c>
      <c r="CC167" s="89" t="str">
        <f t="shared" si="165"/>
        <v/>
      </c>
      <c r="CD167" s="89" t="str">
        <f t="shared" si="166"/>
        <v/>
      </c>
      <c r="CE167" s="93" t="str">
        <f t="shared" si="167"/>
        <v/>
      </c>
      <c r="CF167" s="105" t="str">
        <f>IF(OR($B167=0,$B167=""),"",IF(AND($E$3="Nursery"),'Marks Entry Nursery'!AN166,IF(AND($E$3="LKG"),'Marks Entry LKG'!AN166,IF(AND($E$3="UKG"),'Marks Entry UKG'!AN166,""))))</f>
        <v/>
      </c>
      <c r="CG167" s="105" t="str">
        <f>IF(OR($B167=0,$B167=""),"",IF(AND($E$3="Nursery"),'Marks Entry Nursery'!AO166,IF(AND($E$3="LKG"),'Marks Entry LKG'!AO166,IF(AND($E$3="UKG"),'Marks Entry UKG'!AO166,""))))</f>
        <v/>
      </c>
      <c r="CH167" s="106" t="str">
        <f t="shared" si="168"/>
        <v/>
      </c>
      <c r="CI167" s="107">
        <f t="shared" si="169"/>
        <v>0</v>
      </c>
      <c r="CJ167" s="107" t="str">
        <f t="shared" si="170"/>
        <v/>
      </c>
      <c r="CK167" s="107" t="str">
        <f t="shared" si="171"/>
        <v/>
      </c>
      <c r="CL167" s="92" t="str">
        <f t="shared" si="172"/>
        <v/>
      </c>
      <c r="CM167" s="105" t="str">
        <f>IF(OR($B167=0,$B167=""),"",IF(AND($E$3="Nursery"),'Marks Entry Nursery'!AP166,IF(AND($E$3="LKG"),'Marks Entry LKG'!AP166,IF(AND($E$3="UKG"),'Marks Entry UKG'!AP166,""))))</f>
        <v/>
      </c>
      <c r="CN167" s="105" t="str">
        <f>IF(OR($B167=0,$B167=""),"",IF(AND($E$3="Nursery"),'Marks Entry Nursery'!AQ166,IF(AND($E$3="LKG"),'Marks Entry LKG'!AQ166,IF(AND($E$3="UKG"),'Marks Entry UKG'!AQ166,""))))</f>
        <v/>
      </c>
      <c r="CO167" s="106" t="str">
        <f t="shared" si="173"/>
        <v/>
      </c>
      <c r="CP167" s="107">
        <f t="shared" si="174"/>
        <v>0</v>
      </c>
      <c r="CQ167" s="107" t="str">
        <f t="shared" si="175"/>
        <v/>
      </c>
      <c r="CR167" s="107" t="str">
        <f t="shared" si="176"/>
        <v/>
      </c>
      <c r="CS167" s="92" t="str">
        <f t="shared" si="177"/>
        <v/>
      </c>
      <c r="CT167" s="105" t="str">
        <f>IF(OR($B167=0,$B167=""),"",IF(AND($E$3="Nursery"),'Marks Entry Nursery'!AR166,IF(AND($E$3="LKG"),'Marks Entry LKG'!AR166,IF(AND($E$3="UKG"),'Marks Entry UKG'!AR166,""))))</f>
        <v/>
      </c>
      <c r="CU167" s="105" t="str">
        <f>IF(OR($B167=0,$B167=""),"",IF(AND($E$3="Nursery"),'Marks Entry Nursery'!AS166,IF(AND($E$3="LKG"),'Marks Entry LKG'!AS166,IF(AND($E$3="UKG"),'Marks Entry UKG'!AS166,""))))</f>
        <v/>
      </c>
      <c r="CV167" s="106" t="str">
        <f t="shared" si="178"/>
        <v/>
      </c>
      <c r="CW167" s="107">
        <f t="shared" si="179"/>
        <v>0</v>
      </c>
      <c r="CX167" s="107" t="str">
        <f t="shared" si="180"/>
        <v/>
      </c>
      <c r="CY167" s="107" t="str">
        <f t="shared" si="181"/>
        <v/>
      </c>
      <c r="CZ167" s="92" t="str">
        <f t="shared" si="182"/>
        <v/>
      </c>
      <c r="DA167" s="105" t="str">
        <f>IF(OR($B167=0,$B167=""),"",IF(AND($E$3="Nursery"),'Marks Entry Nursery'!AT166,IF(AND($E$3="LKG"),'Marks Entry LKG'!AT166,IF(AND($E$3="UKG"),'Marks Entry UKG'!AT166,""))))</f>
        <v/>
      </c>
      <c r="DB167" s="105" t="str">
        <f>IF(OR($B167=0,$B167=""),"",IF(AND($E$3="Nursery"),'Marks Entry Nursery'!AU166,IF(AND($E$3="LKG"),'Marks Entry LKG'!AU166,IF(AND($E$3="UKG"),'Marks Entry UKG'!AU166,""))))</f>
        <v/>
      </c>
      <c r="DC167" s="356" t="str">
        <f t="shared" si="183"/>
        <v/>
      </c>
      <c r="DD167" s="93" t="str">
        <f t="shared" si="184"/>
        <v/>
      </c>
      <c r="DE167" s="105" t="str">
        <f>IF(OR($B167=0,$B167=""),"",IF(AND($E$3="Nursery"),'Marks Entry Nursery'!AV166,IF(AND($E$3="LKG"),'Marks Entry LKG'!AV166,IF(AND($E$3="UKG"),'Marks Entry UKG'!AV166,""))))</f>
        <v/>
      </c>
      <c r="DF167" s="105" t="str">
        <f>IF(OR($B167=0,$B167=""),"",IF(AND($E$3="Nursery"),'Marks Entry Nursery'!AW166,IF(AND($E$3="LKG"),'Marks Entry LKG'!AW166,IF(AND($E$3="UKG"),'Marks Entry UKG'!AW166,""))))</f>
        <v/>
      </c>
      <c r="DG167" s="356" t="str">
        <f t="shared" si="185"/>
        <v/>
      </c>
      <c r="DH167" s="93" t="str">
        <f t="shared" si="186"/>
        <v/>
      </c>
      <c r="DI167" s="63" t="str">
        <f t="shared" si="187"/>
        <v/>
      </c>
      <c r="DJ167" s="358" t="str">
        <f t="shared" si="188"/>
        <v/>
      </c>
      <c r="DK167" s="67" t="str">
        <f t="shared" si="189"/>
        <v/>
      </c>
      <c r="DL167" s="68" t="str">
        <f t="shared" si="190"/>
        <v/>
      </c>
      <c r="DM167" s="386" t="str">
        <f>IFERROR(IF(B167="NSO","NSO",IF(OR(D167="",G167="",F167="",B167="",DI167=0),"",IF('Master sheet'!$D$14="Hindi","कक्षोंन्नति","Promoted"))),"")</f>
        <v/>
      </c>
      <c r="DN167" s="42" t="str">
        <f>IF(OR(B167=0,B167=""),"",IF(AND($E$3="Nursery"),'Marks Entry Nursery'!AX166,IF(AND($E$3="LKG"),'Marks Entry LKG'!AX166,IF(AND($E$3="UKG"),'Marks Entry UKG'!AX166,""))))</f>
        <v/>
      </c>
      <c r="DO167" s="42" t="str">
        <f>IF(OR(B167=0,B167=""),"",IF(AND($E$3="Nursery"),'Marks Entry Nursery'!AY166,IF(AND($E$3="LKG"),'Marks Entry LKG'!AY166,IF(AND($E$3="UKG"),'Marks Entry UKG'!AY166,""))))</f>
        <v/>
      </c>
      <c r="DP167" s="213" t="str">
        <f t="shared" si="191"/>
        <v/>
      </c>
      <c r="DQ167" s="43"/>
      <c r="DX167" s="44">
        <f>IF(AND($E$3="Nursery"),'Marks Entry Nursery'!I166,IF(AND($E$3="LKG"),'Marks Entry LKG'!I166,IF(AND($E$3="UKG"),'Marks Entry UKG'!I166,"")))</f>
        <v>0</v>
      </c>
    </row>
    <row r="168" spans="1:128" ht="18.95" customHeight="1">
      <c r="A168" s="56">
        <v>161</v>
      </c>
      <c r="B168" s="260" t="str">
        <f>IF(OR(DX168=0,DX168=""),"",IF(AND($E$3="Nursery"),'Marks Entry Nursery'!I167,IF(AND($E$3="LKG"),'Marks Entry LKG'!I167,IF(AND($E$3="UKG"),'Marks Entry UKG'!I167,""))))</f>
        <v/>
      </c>
      <c r="C168" s="57" t="str">
        <f>IF(OR($B168=0,$B168=""),"",IF(AND($E$3="Nursery"),'Marks Entry Nursery'!B167,IF(AND($E$3="LKG"),'Marks Entry LKG'!B167,IF(AND($E$3="UKG"),'Marks Entry UKG'!B167,""))))</f>
        <v/>
      </c>
      <c r="D168" s="57" t="str">
        <f>IF(OR($B168=0,$B168=""),"",IF(AND($E$3="Nursery"),'Marks Entry Nursery'!C167,IF(AND($E$3="LKG"),'Marks Entry LKG'!C167,IF(AND($E$3="UKG"),'Marks Entry UKG'!C167,""))))</f>
        <v/>
      </c>
      <c r="E168" s="401" t="str">
        <f>IF(OR(B168=0,B168=""),"",IF(AND($E$3="Nursery"),'Marks Entry Nursery'!E167,IF(AND($E$3="LKG"),'Marks Entry LKG'!E167,IF(AND($E$3="UKG"),'Marks Entry UKG'!E167,""))))</f>
        <v/>
      </c>
      <c r="F168" s="259" t="str">
        <f>IF(OR(B168=0,B168=""),"",IF(AND($E$3="Nursery"),'Marks Entry Nursery'!D167,IF(AND($E$3="LKG"),'Marks Entry LKG'!D167,IF(AND($E$3="UKG"),'Marks Entry UKG'!D167,""))))</f>
        <v/>
      </c>
      <c r="G168" s="406" t="str">
        <f>IF(OR($B168=0,$B168=""),"",IF(AND($E$3="Nursery"),'Marks Entry Nursery'!F167,IF(AND($E$3="LKG"),'Marks Entry LKG'!F167,IF(AND($E$3="UKG"),'Marks Entry UKG'!F167,""))))</f>
        <v/>
      </c>
      <c r="H168" s="406" t="str">
        <f>IF(OR($B168=0,$B168=""),"",IF(AND($E$3="Nursery"),'Marks Entry Nursery'!G167,IF(AND($E$3="LKG"),'Marks Entry LKG'!G167,IF(AND($E$3="UKG"),'Marks Entry UKG'!G167,""))))</f>
        <v/>
      </c>
      <c r="I168" s="406" t="str">
        <f>IF(OR($B168=0,$B168=""),"",IF(AND($E$3="Nursery"),'Marks Entry Nursery'!H167,IF(AND($E$3="LKG"),'Marks Entry LKG'!H167,IF(AND($E$3="UKG"),'Marks Entry UKG'!H167,""))))</f>
        <v/>
      </c>
      <c r="J168" s="228" t="str">
        <f>IF(OR($B168=0,$B168=""),"",IF(AND($E$3="Nursery"),'Marks Entry Nursery'!J167,IF(AND($E$3="LKG"),'Marks Entry LKG'!J167,IF(AND($E$3="UKG"),'Marks Entry UKG'!J167,""))))</f>
        <v/>
      </c>
      <c r="K168" s="228" t="str">
        <f>IF(OR($B168=0,$B168=""),"",IF(AND($E$3="Nursery"),'Marks Entry Nursery'!K167,IF(AND($E$3="LKG"),'Marks Entry LKG'!K167,IF(AND($E$3="UKG"),'Marks Entry UKG'!K167,""))))</f>
        <v/>
      </c>
      <c r="L168" s="105"/>
      <c r="M168" s="105"/>
      <c r="N168" s="105"/>
      <c r="O168" s="51"/>
      <c r="P168" s="105" t="str">
        <f>IF(OR($B168=0,$B168=""),"",IF(AND($E$3="Nursery"),'Marks Entry Nursery'!O167,IF(AND($E$3="LKG"),'Marks Entry LKG'!O167,IF(AND($E$3="UKG"),'Marks Entry UKG'!O167,""))))</f>
        <v/>
      </c>
      <c r="Q168" s="105" t="str">
        <f>IF(OR($B168=0,$B168=""),"",IF(AND($E$3="Nursery"),'Marks Entry Nursery'!P167,IF(AND($E$3="LKG"),'Marks Entry LKG'!P167,IF(AND($E$3="UKG"),'Marks Entry UKG'!P167,""))))</f>
        <v/>
      </c>
      <c r="R168" s="54" t="str">
        <f t="shared" si="128"/>
        <v/>
      </c>
      <c r="S168" s="51">
        <f t="shared" si="129"/>
        <v>0</v>
      </c>
      <c r="T168" s="105" t="str">
        <f>IF(OR($B168=0,$B168=""),"",IF(AND($E$3="Nursery"),'Marks Entry Nursery'!Q167,IF(AND($E$3="LKG"),'Marks Entry LKG'!Q167,IF(AND($E$3="UKG"),'Marks Entry UKG'!Q167,""))))</f>
        <v/>
      </c>
      <c r="U168" s="105" t="str">
        <f>IF(OR($B168=0,$B168=""),"",IF(AND($E$3="Nursery"),'Marks Entry Nursery'!R167,IF(AND($E$3="LKG"),'Marks Entry LKG'!R167,IF(AND($E$3="UKG"),'Marks Entry UKG'!R167,""))))</f>
        <v/>
      </c>
      <c r="V168" s="55" t="str">
        <f t="shared" si="130"/>
        <v/>
      </c>
      <c r="W168" s="51" t="str">
        <f t="shared" si="131"/>
        <v/>
      </c>
      <c r="X168" s="89">
        <f t="shared" si="132"/>
        <v>0</v>
      </c>
      <c r="Y168" s="89" t="str">
        <f t="shared" si="133"/>
        <v/>
      </c>
      <c r="Z168" s="89" t="str">
        <f t="shared" si="134"/>
        <v/>
      </c>
      <c r="AA168" s="89" t="str">
        <f t="shared" si="135"/>
        <v/>
      </c>
      <c r="AB168" s="89" t="str">
        <f t="shared" si="136"/>
        <v/>
      </c>
      <c r="AC168" s="93" t="str">
        <f t="shared" si="137"/>
        <v/>
      </c>
      <c r="AD168" s="105"/>
      <c r="AE168" s="105"/>
      <c r="AF168" s="105"/>
      <c r="AG168" s="51"/>
      <c r="AH168" s="105" t="str">
        <f>IF(OR($B168=0,$B168=""),"",IF(AND($E$3="Nursery"),'Marks Entry Nursery'!V167,IF(AND($E$3="LKG"),'Marks Entry LKG'!V167,IF(AND($E$3="UKG"),'Marks Entry UKG'!V167,""))))</f>
        <v/>
      </c>
      <c r="AI168" s="105" t="str">
        <f>IF(OR($B168=0,$B168=""),"",IF(AND($E$3="Nursery"),'Marks Entry Nursery'!W167,IF(AND($E$3="LKG"),'Marks Entry LKG'!W167,IF(AND($E$3="UKG"),'Marks Entry UKG'!W167,""))))</f>
        <v/>
      </c>
      <c r="AJ168" s="54" t="str">
        <f t="shared" si="138"/>
        <v/>
      </c>
      <c r="AK168" s="51">
        <f t="shared" si="139"/>
        <v>0</v>
      </c>
      <c r="AL168" s="105" t="str">
        <f>IF(OR($B168=0,$B168=""),"",IF(AND($E$3="Nursery"),'Marks Entry Nursery'!X167,IF(AND($E$3="LKG"),'Marks Entry LKG'!X167,IF(AND($E$3="UKG"),'Marks Entry UKG'!X167,""))))</f>
        <v/>
      </c>
      <c r="AM168" s="105" t="str">
        <f>IF(OR($B168=0,$B168=""),"",IF(AND($E$3="Nursery"),'Marks Entry Nursery'!Y167,IF(AND($E$3="LKG"),'Marks Entry LKG'!Y167,IF(AND($E$3="UKG"),'Marks Entry UKG'!Y167,""))))</f>
        <v/>
      </c>
      <c r="AN168" s="55" t="str">
        <f t="shared" si="140"/>
        <v/>
      </c>
      <c r="AO168" s="51" t="str">
        <f t="shared" si="141"/>
        <v/>
      </c>
      <c r="AP168" s="89">
        <f t="shared" si="142"/>
        <v>0</v>
      </c>
      <c r="AQ168" s="89" t="str">
        <f t="shared" si="143"/>
        <v/>
      </c>
      <c r="AR168" s="89" t="str">
        <f t="shared" si="144"/>
        <v/>
      </c>
      <c r="AS168" s="89" t="str">
        <f t="shared" si="145"/>
        <v/>
      </c>
      <c r="AT168" s="89" t="str">
        <f t="shared" si="146"/>
        <v/>
      </c>
      <c r="AU168" s="93" t="str">
        <f t="shared" si="147"/>
        <v/>
      </c>
      <c r="AV168" s="105"/>
      <c r="AW168" s="105"/>
      <c r="AX168" s="105"/>
      <c r="AY168" s="51"/>
      <c r="AZ168" s="105" t="str">
        <f>IF(OR($B168=0,$B168=""),"",IF(AND($E$3="Nursery"),'Marks Entry Nursery'!AC167,IF(AND($E$3="LKG"),'Marks Entry LKG'!AC167,IF(AND($E$3="UKG"),'Marks Entry UKG'!AC167,""))))</f>
        <v/>
      </c>
      <c r="BA168" s="105" t="str">
        <f>IF(OR($B168=0,$B168=""),"",IF(AND($E$3="Nursery"),'Marks Entry Nursery'!AD167,IF(AND($E$3="LKG"),'Marks Entry LKG'!AD167,IF(AND($E$3="UKG"),'Marks Entry UKG'!AD167,""))))</f>
        <v/>
      </c>
      <c r="BB168" s="54" t="str">
        <f t="shared" si="148"/>
        <v/>
      </c>
      <c r="BC168" s="51">
        <f t="shared" si="149"/>
        <v>0</v>
      </c>
      <c r="BD168" s="105" t="str">
        <f>IF(OR($B168=0,$B168=""),"",IF(AND($E$3="Nursery"),'Marks Entry Nursery'!AE167,IF(AND($E$3="LKG"),'Marks Entry LKG'!AE167,IF(AND($E$3="UKG"),'Marks Entry UKG'!AE167,""))))</f>
        <v/>
      </c>
      <c r="BE168" s="105" t="str">
        <f>IF(OR($B168=0,$B168=""),"",IF(AND($E$3="Nursery"),'Marks Entry Nursery'!AF167,IF(AND($E$3="LKG"),'Marks Entry LKG'!AF167,IF(AND($E$3="UKG"),'Marks Entry UKG'!AF167,""))))</f>
        <v/>
      </c>
      <c r="BF168" s="55" t="str">
        <f t="shared" si="150"/>
        <v/>
      </c>
      <c r="BG168" s="51" t="str">
        <f t="shared" si="151"/>
        <v/>
      </c>
      <c r="BH168" s="89">
        <f t="shared" si="152"/>
        <v>0</v>
      </c>
      <c r="BI168" s="89" t="str">
        <f t="shared" si="153"/>
        <v/>
      </c>
      <c r="BJ168" s="89" t="str">
        <f t="shared" si="154"/>
        <v/>
      </c>
      <c r="BK168" s="89" t="str">
        <f t="shared" si="155"/>
        <v/>
      </c>
      <c r="BL168" s="89" t="str">
        <f t="shared" si="156"/>
        <v/>
      </c>
      <c r="BM168" s="93" t="str">
        <f t="shared" si="157"/>
        <v/>
      </c>
      <c r="BN168" s="105"/>
      <c r="BO168" s="105"/>
      <c r="BP168" s="105"/>
      <c r="BQ168" s="51"/>
      <c r="BR168" s="105" t="str">
        <f>IF(OR($B168=0,$B168=""),"",IF(AND($E$3="Nursery"),'Marks Entry Nursery'!AJ167,IF(AND($E$3="LKG"),'Marks Entry LKG'!AJ167,IF(AND($E$3="UKG"),'Marks Entry UKG'!AJ167,""))))</f>
        <v/>
      </c>
      <c r="BS168" s="105" t="str">
        <f>IF(OR($B168=0,$B168=""),"",IF(AND($E$3="Nursery"),'Marks Entry Nursery'!AK167,IF(AND($E$3="LKG"),'Marks Entry LKG'!AK167,IF(AND($E$3="UKG"),'Marks Entry UKG'!AK167,""))))</f>
        <v/>
      </c>
      <c r="BT168" s="54" t="str">
        <f t="shared" si="158"/>
        <v/>
      </c>
      <c r="BU168" s="51">
        <f t="shared" si="159"/>
        <v>0</v>
      </c>
      <c r="BV168" s="105" t="str">
        <f>IF(OR($B168=0,$B168=""),"",IF(AND($E$3="Nursery"),'Marks Entry Nursery'!AL167,IF(AND($E$3="LKG"),'Marks Entry LKG'!AL167,IF(AND($E$3="UKG"),'Marks Entry UKG'!AL167,""))))</f>
        <v/>
      </c>
      <c r="BW168" s="105" t="str">
        <f>IF(OR($B168=0,$B168=""),"",IF(AND($E$3="Nursery"),'Marks Entry Nursery'!AM167,IF(AND($E$3="LKG"),'Marks Entry LKG'!AM167,IF(AND($E$3="UKG"),'Marks Entry UKG'!AM167,""))))</f>
        <v/>
      </c>
      <c r="BX168" s="55" t="str">
        <f t="shared" si="160"/>
        <v/>
      </c>
      <c r="BY168" s="51" t="str">
        <f t="shared" si="161"/>
        <v/>
      </c>
      <c r="BZ168" s="89">
        <f t="shared" si="162"/>
        <v>0</v>
      </c>
      <c r="CA168" s="89" t="str">
        <f t="shared" si="163"/>
        <v/>
      </c>
      <c r="CB168" s="89" t="str">
        <f t="shared" si="164"/>
        <v/>
      </c>
      <c r="CC168" s="89" t="str">
        <f t="shared" si="165"/>
        <v/>
      </c>
      <c r="CD168" s="89" t="str">
        <f t="shared" si="166"/>
        <v/>
      </c>
      <c r="CE168" s="93" t="str">
        <f t="shared" si="167"/>
        <v/>
      </c>
      <c r="CF168" s="105" t="str">
        <f>IF(OR($B168=0,$B168=""),"",IF(AND($E$3="Nursery"),'Marks Entry Nursery'!AN167,IF(AND($E$3="LKG"),'Marks Entry LKG'!AN167,IF(AND($E$3="UKG"),'Marks Entry UKG'!AN167,""))))</f>
        <v/>
      </c>
      <c r="CG168" s="105" t="str">
        <f>IF(OR($B168=0,$B168=""),"",IF(AND($E$3="Nursery"),'Marks Entry Nursery'!AO167,IF(AND($E$3="LKG"),'Marks Entry LKG'!AO167,IF(AND($E$3="UKG"),'Marks Entry UKG'!AO167,""))))</f>
        <v/>
      </c>
      <c r="CH168" s="106" t="str">
        <f t="shared" si="168"/>
        <v/>
      </c>
      <c r="CI168" s="107">
        <f t="shared" si="169"/>
        <v>0</v>
      </c>
      <c r="CJ168" s="107" t="str">
        <f t="shared" si="170"/>
        <v/>
      </c>
      <c r="CK168" s="107" t="str">
        <f t="shared" si="171"/>
        <v/>
      </c>
      <c r="CL168" s="92" t="str">
        <f t="shared" si="172"/>
        <v/>
      </c>
      <c r="CM168" s="105" t="str">
        <f>IF(OR($B168=0,$B168=""),"",IF(AND($E$3="Nursery"),'Marks Entry Nursery'!AP167,IF(AND($E$3="LKG"),'Marks Entry LKG'!AP167,IF(AND($E$3="UKG"),'Marks Entry UKG'!AP167,""))))</f>
        <v/>
      </c>
      <c r="CN168" s="105" t="str">
        <f>IF(OR($B168=0,$B168=""),"",IF(AND($E$3="Nursery"),'Marks Entry Nursery'!AQ167,IF(AND($E$3="LKG"),'Marks Entry LKG'!AQ167,IF(AND($E$3="UKG"),'Marks Entry UKG'!AQ167,""))))</f>
        <v/>
      </c>
      <c r="CO168" s="106" t="str">
        <f t="shared" si="173"/>
        <v/>
      </c>
      <c r="CP168" s="107">
        <f t="shared" si="174"/>
        <v>0</v>
      </c>
      <c r="CQ168" s="107" t="str">
        <f t="shared" si="175"/>
        <v/>
      </c>
      <c r="CR168" s="107" t="str">
        <f t="shared" si="176"/>
        <v/>
      </c>
      <c r="CS168" s="92" t="str">
        <f t="shared" si="177"/>
        <v/>
      </c>
      <c r="CT168" s="105" t="str">
        <f>IF(OR($B168=0,$B168=""),"",IF(AND($E$3="Nursery"),'Marks Entry Nursery'!AR167,IF(AND($E$3="LKG"),'Marks Entry LKG'!AR167,IF(AND($E$3="UKG"),'Marks Entry UKG'!AR167,""))))</f>
        <v/>
      </c>
      <c r="CU168" s="105" t="str">
        <f>IF(OR($B168=0,$B168=""),"",IF(AND($E$3="Nursery"),'Marks Entry Nursery'!AS167,IF(AND($E$3="LKG"),'Marks Entry LKG'!AS167,IF(AND($E$3="UKG"),'Marks Entry UKG'!AS167,""))))</f>
        <v/>
      </c>
      <c r="CV168" s="106" t="str">
        <f t="shared" si="178"/>
        <v/>
      </c>
      <c r="CW168" s="107">
        <f t="shared" si="179"/>
        <v>0</v>
      </c>
      <c r="CX168" s="107" t="str">
        <f t="shared" si="180"/>
        <v/>
      </c>
      <c r="CY168" s="107" t="str">
        <f t="shared" si="181"/>
        <v/>
      </c>
      <c r="CZ168" s="92" t="str">
        <f t="shared" si="182"/>
        <v/>
      </c>
      <c r="DA168" s="105" t="str">
        <f>IF(OR($B168=0,$B168=""),"",IF(AND($E$3="Nursery"),'Marks Entry Nursery'!AT167,IF(AND($E$3="LKG"),'Marks Entry LKG'!AT167,IF(AND($E$3="UKG"),'Marks Entry UKG'!AT167,""))))</f>
        <v/>
      </c>
      <c r="DB168" s="105" t="str">
        <f>IF(OR($B168=0,$B168=""),"",IF(AND($E$3="Nursery"),'Marks Entry Nursery'!AU167,IF(AND($E$3="LKG"),'Marks Entry LKG'!AU167,IF(AND($E$3="UKG"),'Marks Entry UKG'!AU167,""))))</f>
        <v/>
      </c>
      <c r="DC168" s="356" t="str">
        <f t="shared" si="183"/>
        <v/>
      </c>
      <c r="DD168" s="93" t="str">
        <f t="shared" si="184"/>
        <v/>
      </c>
      <c r="DE168" s="105" t="str">
        <f>IF(OR($B168=0,$B168=""),"",IF(AND($E$3="Nursery"),'Marks Entry Nursery'!AV167,IF(AND($E$3="LKG"),'Marks Entry LKG'!AV167,IF(AND($E$3="UKG"),'Marks Entry UKG'!AV167,""))))</f>
        <v/>
      </c>
      <c r="DF168" s="105" t="str">
        <f>IF(OR($B168=0,$B168=""),"",IF(AND($E$3="Nursery"),'Marks Entry Nursery'!AW167,IF(AND($E$3="LKG"),'Marks Entry LKG'!AW167,IF(AND($E$3="UKG"),'Marks Entry UKG'!AW167,""))))</f>
        <v/>
      </c>
      <c r="DG168" s="356" t="str">
        <f t="shared" si="185"/>
        <v/>
      </c>
      <c r="DH168" s="93" t="str">
        <f t="shared" si="186"/>
        <v/>
      </c>
      <c r="DI168" s="63" t="str">
        <f t="shared" si="187"/>
        <v/>
      </c>
      <c r="DJ168" s="358" t="str">
        <f t="shared" si="188"/>
        <v/>
      </c>
      <c r="DK168" s="67" t="str">
        <f t="shared" si="189"/>
        <v/>
      </c>
      <c r="DL168" s="68" t="str">
        <f t="shared" si="190"/>
        <v/>
      </c>
      <c r="DM168" s="386" t="str">
        <f>IFERROR(IF(B168="NSO","NSO",IF(OR(D168="",G168="",F168="",B168="",DI168=0),"",IF('Master sheet'!$D$14="Hindi","कक्षोंन्नति","Promoted"))),"")</f>
        <v/>
      </c>
      <c r="DN168" s="42" t="str">
        <f>IF(OR(B168=0,B168=""),"",IF(AND($E$3="Nursery"),'Marks Entry Nursery'!AX167,IF(AND($E$3="LKG"),'Marks Entry LKG'!AX167,IF(AND($E$3="UKG"),'Marks Entry UKG'!AX167,""))))</f>
        <v/>
      </c>
      <c r="DO168" s="42" t="str">
        <f>IF(OR(B168=0,B168=""),"",IF(AND($E$3="Nursery"),'Marks Entry Nursery'!AY167,IF(AND($E$3="LKG"),'Marks Entry LKG'!AY167,IF(AND($E$3="UKG"),'Marks Entry UKG'!AY167,""))))</f>
        <v/>
      </c>
      <c r="DP168" s="213" t="str">
        <f t="shared" si="191"/>
        <v/>
      </c>
      <c r="DQ168" s="43"/>
      <c r="DX168" s="44">
        <f>IF(AND($E$3="Nursery"),'Marks Entry Nursery'!I167,IF(AND($E$3="LKG"),'Marks Entry LKG'!I167,IF(AND($E$3="UKG"),'Marks Entry UKG'!I167,"")))</f>
        <v>0</v>
      </c>
    </row>
    <row r="169" spans="1:128" ht="18.95" customHeight="1">
      <c r="A169" s="56">
        <v>162</v>
      </c>
      <c r="B169" s="260" t="str">
        <f>IF(OR(DX169=0,DX169=""),"",IF(AND($E$3="Nursery"),'Marks Entry Nursery'!I168,IF(AND($E$3="LKG"),'Marks Entry LKG'!I168,IF(AND($E$3="UKG"),'Marks Entry UKG'!I168,""))))</f>
        <v/>
      </c>
      <c r="C169" s="57" t="str">
        <f>IF(OR($B169=0,$B169=""),"",IF(AND($E$3="Nursery"),'Marks Entry Nursery'!B168,IF(AND($E$3="LKG"),'Marks Entry LKG'!B168,IF(AND($E$3="UKG"),'Marks Entry UKG'!B168,""))))</f>
        <v/>
      </c>
      <c r="D169" s="57" t="str">
        <f>IF(OR($B169=0,$B169=""),"",IF(AND($E$3="Nursery"),'Marks Entry Nursery'!C168,IF(AND($E$3="LKG"),'Marks Entry LKG'!C168,IF(AND($E$3="UKG"),'Marks Entry UKG'!C168,""))))</f>
        <v/>
      </c>
      <c r="E169" s="401" t="str">
        <f>IF(OR(B169=0,B169=""),"",IF(AND($E$3="Nursery"),'Marks Entry Nursery'!E168,IF(AND($E$3="LKG"),'Marks Entry LKG'!E168,IF(AND($E$3="UKG"),'Marks Entry UKG'!E168,""))))</f>
        <v/>
      </c>
      <c r="F169" s="259" t="str">
        <f>IF(OR(B169=0,B169=""),"",IF(AND($E$3="Nursery"),'Marks Entry Nursery'!D168,IF(AND($E$3="LKG"),'Marks Entry LKG'!D168,IF(AND($E$3="UKG"),'Marks Entry UKG'!D168,""))))</f>
        <v/>
      </c>
      <c r="G169" s="406" t="str">
        <f>IF(OR($B169=0,$B169=""),"",IF(AND($E$3="Nursery"),'Marks Entry Nursery'!F168,IF(AND($E$3="LKG"),'Marks Entry LKG'!F168,IF(AND($E$3="UKG"),'Marks Entry UKG'!F168,""))))</f>
        <v/>
      </c>
      <c r="H169" s="406" t="str">
        <f>IF(OR($B169=0,$B169=""),"",IF(AND($E$3="Nursery"),'Marks Entry Nursery'!G168,IF(AND($E$3="LKG"),'Marks Entry LKG'!G168,IF(AND($E$3="UKG"),'Marks Entry UKG'!G168,""))))</f>
        <v/>
      </c>
      <c r="I169" s="406" t="str">
        <f>IF(OR($B169=0,$B169=""),"",IF(AND($E$3="Nursery"),'Marks Entry Nursery'!H168,IF(AND($E$3="LKG"),'Marks Entry LKG'!H168,IF(AND($E$3="UKG"),'Marks Entry UKG'!H168,""))))</f>
        <v/>
      </c>
      <c r="J169" s="228" t="str">
        <f>IF(OR($B169=0,$B169=""),"",IF(AND($E$3="Nursery"),'Marks Entry Nursery'!J168,IF(AND($E$3="LKG"),'Marks Entry LKG'!J168,IF(AND($E$3="UKG"),'Marks Entry UKG'!J168,""))))</f>
        <v/>
      </c>
      <c r="K169" s="228" t="str">
        <f>IF(OR($B169=0,$B169=""),"",IF(AND($E$3="Nursery"),'Marks Entry Nursery'!K168,IF(AND($E$3="LKG"),'Marks Entry LKG'!K168,IF(AND($E$3="UKG"),'Marks Entry UKG'!K168,""))))</f>
        <v/>
      </c>
      <c r="L169" s="105"/>
      <c r="M169" s="105"/>
      <c r="N169" s="105"/>
      <c r="O169" s="51"/>
      <c r="P169" s="105" t="str">
        <f>IF(OR($B169=0,$B169=""),"",IF(AND($E$3="Nursery"),'Marks Entry Nursery'!O168,IF(AND($E$3="LKG"),'Marks Entry LKG'!O168,IF(AND($E$3="UKG"),'Marks Entry UKG'!O168,""))))</f>
        <v/>
      </c>
      <c r="Q169" s="105" t="str">
        <f>IF(OR($B169=0,$B169=""),"",IF(AND($E$3="Nursery"),'Marks Entry Nursery'!P168,IF(AND($E$3="LKG"),'Marks Entry LKG'!P168,IF(AND($E$3="UKG"),'Marks Entry UKG'!P168,""))))</f>
        <v/>
      </c>
      <c r="R169" s="54" t="str">
        <f t="shared" si="128"/>
        <v/>
      </c>
      <c r="S169" s="51">
        <f t="shared" si="129"/>
        <v>0</v>
      </c>
      <c r="T169" s="105" t="str">
        <f>IF(OR($B169=0,$B169=""),"",IF(AND($E$3="Nursery"),'Marks Entry Nursery'!Q168,IF(AND($E$3="LKG"),'Marks Entry LKG'!Q168,IF(AND($E$3="UKG"),'Marks Entry UKG'!Q168,""))))</f>
        <v/>
      </c>
      <c r="U169" s="105" t="str">
        <f>IF(OR($B169=0,$B169=""),"",IF(AND($E$3="Nursery"),'Marks Entry Nursery'!R168,IF(AND($E$3="LKG"),'Marks Entry LKG'!R168,IF(AND($E$3="UKG"),'Marks Entry UKG'!R168,""))))</f>
        <v/>
      </c>
      <c r="V169" s="55" t="str">
        <f t="shared" si="130"/>
        <v/>
      </c>
      <c r="W169" s="51" t="str">
        <f t="shared" si="131"/>
        <v/>
      </c>
      <c r="X169" s="89">
        <f t="shared" si="132"/>
        <v>0</v>
      </c>
      <c r="Y169" s="89" t="str">
        <f t="shared" si="133"/>
        <v/>
      </c>
      <c r="Z169" s="89" t="str">
        <f t="shared" si="134"/>
        <v/>
      </c>
      <c r="AA169" s="89" t="str">
        <f t="shared" si="135"/>
        <v/>
      </c>
      <c r="AB169" s="89" t="str">
        <f t="shared" si="136"/>
        <v/>
      </c>
      <c r="AC169" s="93" t="str">
        <f t="shared" si="137"/>
        <v/>
      </c>
      <c r="AD169" s="105"/>
      <c r="AE169" s="105"/>
      <c r="AF169" s="105"/>
      <c r="AG169" s="51"/>
      <c r="AH169" s="105" t="str">
        <f>IF(OR($B169=0,$B169=""),"",IF(AND($E$3="Nursery"),'Marks Entry Nursery'!V168,IF(AND($E$3="LKG"),'Marks Entry LKG'!V168,IF(AND($E$3="UKG"),'Marks Entry UKG'!V168,""))))</f>
        <v/>
      </c>
      <c r="AI169" s="105" t="str">
        <f>IF(OR($B169=0,$B169=""),"",IF(AND($E$3="Nursery"),'Marks Entry Nursery'!W168,IF(AND($E$3="LKG"),'Marks Entry LKG'!W168,IF(AND($E$3="UKG"),'Marks Entry UKG'!W168,""))))</f>
        <v/>
      </c>
      <c r="AJ169" s="54" t="str">
        <f t="shared" si="138"/>
        <v/>
      </c>
      <c r="AK169" s="51">
        <f t="shared" si="139"/>
        <v>0</v>
      </c>
      <c r="AL169" s="105" t="str">
        <f>IF(OR($B169=0,$B169=""),"",IF(AND($E$3="Nursery"),'Marks Entry Nursery'!X168,IF(AND($E$3="LKG"),'Marks Entry LKG'!X168,IF(AND($E$3="UKG"),'Marks Entry UKG'!X168,""))))</f>
        <v/>
      </c>
      <c r="AM169" s="105" t="str">
        <f>IF(OR($B169=0,$B169=""),"",IF(AND($E$3="Nursery"),'Marks Entry Nursery'!Y168,IF(AND($E$3="LKG"),'Marks Entry LKG'!Y168,IF(AND($E$3="UKG"),'Marks Entry UKG'!Y168,""))))</f>
        <v/>
      </c>
      <c r="AN169" s="55" t="str">
        <f t="shared" si="140"/>
        <v/>
      </c>
      <c r="AO169" s="51" t="str">
        <f t="shared" si="141"/>
        <v/>
      </c>
      <c r="AP169" s="89">
        <f t="shared" si="142"/>
        <v>0</v>
      </c>
      <c r="AQ169" s="89" t="str">
        <f t="shared" si="143"/>
        <v/>
      </c>
      <c r="AR169" s="89" t="str">
        <f t="shared" si="144"/>
        <v/>
      </c>
      <c r="AS169" s="89" t="str">
        <f t="shared" si="145"/>
        <v/>
      </c>
      <c r="AT169" s="89" t="str">
        <f t="shared" si="146"/>
        <v/>
      </c>
      <c r="AU169" s="93" t="str">
        <f t="shared" si="147"/>
        <v/>
      </c>
      <c r="AV169" s="105"/>
      <c r="AW169" s="105"/>
      <c r="AX169" s="105"/>
      <c r="AY169" s="51"/>
      <c r="AZ169" s="105" t="str">
        <f>IF(OR($B169=0,$B169=""),"",IF(AND($E$3="Nursery"),'Marks Entry Nursery'!AC168,IF(AND($E$3="LKG"),'Marks Entry LKG'!AC168,IF(AND($E$3="UKG"),'Marks Entry UKG'!AC168,""))))</f>
        <v/>
      </c>
      <c r="BA169" s="105" t="str">
        <f>IF(OR($B169=0,$B169=""),"",IF(AND($E$3="Nursery"),'Marks Entry Nursery'!AD168,IF(AND($E$3="LKG"),'Marks Entry LKG'!AD168,IF(AND($E$3="UKG"),'Marks Entry UKG'!AD168,""))))</f>
        <v/>
      </c>
      <c r="BB169" s="54" t="str">
        <f t="shared" si="148"/>
        <v/>
      </c>
      <c r="BC169" s="51">
        <f t="shared" si="149"/>
        <v>0</v>
      </c>
      <c r="BD169" s="105" t="str">
        <f>IF(OR($B169=0,$B169=""),"",IF(AND($E$3="Nursery"),'Marks Entry Nursery'!AE168,IF(AND($E$3="LKG"),'Marks Entry LKG'!AE168,IF(AND($E$3="UKG"),'Marks Entry UKG'!AE168,""))))</f>
        <v/>
      </c>
      <c r="BE169" s="105" t="str">
        <f>IF(OR($B169=0,$B169=""),"",IF(AND($E$3="Nursery"),'Marks Entry Nursery'!AF168,IF(AND($E$3="LKG"),'Marks Entry LKG'!AF168,IF(AND($E$3="UKG"),'Marks Entry UKG'!AF168,""))))</f>
        <v/>
      </c>
      <c r="BF169" s="55" t="str">
        <f t="shared" si="150"/>
        <v/>
      </c>
      <c r="BG169" s="51" t="str">
        <f t="shared" si="151"/>
        <v/>
      </c>
      <c r="BH169" s="89">
        <f t="shared" si="152"/>
        <v>0</v>
      </c>
      <c r="BI169" s="89" t="str">
        <f t="shared" si="153"/>
        <v/>
      </c>
      <c r="BJ169" s="89" t="str">
        <f t="shared" si="154"/>
        <v/>
      </c>
      <c r="BK169" s="89" t="str">
        <f t="shared" si="155"/>
        <v/>
      </c>
      <c r="BL169" s="89" t="str">
        <f t="shared" si="156"/>
        <v/>
      </c>
      <c r="BM169" s="93" t="str">
        <f t="shared" si="157"/>
        <v/>
      </c>
      <c r="BN169" s="105"/>
      <c r="BO169" s="105"/>
      <c r="BP169" s="105"/>
      <c r="BQ169" s="51"/>
      <c r="BR169" s="105" t="str">
        <f>IF(OR($B169=0,$B169=""),"",IF(AND($E$3="Nursery"),'Marks Entry Nursery'!AJ168,IF(AND($E$3="LKG"),'Marks Entry LKG'!AJ168,IF(AND($E$3="UKG"),'Marks Entry UKG'!AJ168,""))))</f>
        <v/>
      </c>
      <c r="BS169" s="105" t="str">
        <f>IF(OR($B169=0,$B169=""),"",IF(AND($E$3="Nursery"),'Marks Entry Nursery'!AK168,IF(AND($E$3="LKG"),'Marks Entry LKG'!AK168,IF(AND($E$3="UKG"),'Marks Entry UKG'!AK168,""))))</f>
        <v/>
      </c>
      <c r="BT169" s="54" t="str">
        <f t="shared" si="158"/>
        <v/>
      </c>
      <c r="BU169" s="51">
        <f t="shared" si="159"/>
        <v>0</v>
      </c>
      <c r="BV169" s="105" t="str">
        <f>IF(OR($B169=0,$B169=""),"",IF(AND($E$3="Nursery"),'Marks Entry Nursery'!AL168,IF(AND($E$3="LKG"),'Marks Entry LKG'!AL168,IF(AND($E$3="UKG"),'Marks Entry UKG'!AL168,""))))</f>
        <v/>
      </c>
      <c r="BW169" s="105" t="str">
        <f>IF(OR($B169=0,$B169=""),"",IF(AND($E$3="Nursery"),'Marks Entry Nursery'!AM168,IF(AND($E$3="LKG"),'Marks Entry LKG'!AM168,IF(AND($E$3="UKG"),'Marks Entry UKG'!AM168,""))))</f>
        <v/>
      </c>
      <c r="BX169" s="55" t="str">
        <f t="shared" si="160"/>
        <v/>
      </c>
      <c r="BY169" s="51" t="str">
        <f t="shared" si="161"/>
        <v/>
      </c>
      <c r="BZ169" s="89">
        <f t="shared" si="162"/>
        <v>0</v>
      </c>
      <c r="CA169" s="89" t="str">
        <f t="shared" si="163"/>
        <v/>
      </c>
      <c r="CB169" s="89" t="str">
        <f t="shared" si="164"/>
        <v/>
      </c>
      <c r="CC169" s="89" t="str">
        <f t="shared" si="165"/>
        <v/>
      </c>
      <c r="CD169" s="89" t="str">
        <f t="shared" si="166"/>
        <v/>
      </c>
      <c r="CE169" s="93" t="str">
        <f t="shared" si="167"/>
        <v/>
      </c>
      <c r="CF169" s="105" t="str">
        <f>IF(OR($B169=0,$B169=""),"",IF(AND($E$3="Nursery"),'Marks Entry Nursery'!AN168,IF(AND($E$3="LKG"),'Marks Entry LKG'!AN168,IF(AND($E$3="UKG"),'Marks Entry UKG'!AN168,""))))</f>
        <v/>
      </c>
      <c r="CG169" s="105" t="str">
        <f>IF(OR($B169=0,$B169=""),"",IF(AND($E$3="Nursery"),'Marks Entry Nursery'!AO168,IF(AND($E$3="LKG"),'Marks Entry LKG'!AO168,IF(AND($E$3="UKG"),'Marks Entry UKG'!AO168,""))))</f>
        <v/>
      </c>
      <c r="CH169" s="106" t="str">
        <f t="shared" si="168"/>
        <v/>
      </c>
      <c r="CI169" s="107">
        <f t="shared" si="169"/>
        <v>0</v>
      </c>
      <c r="CJ169" s="107" t="str">
        <f t="shared" si="170"/>
        <v/>
      </c>
      <c r="CK169" s="107" t="str">
        <f t="shared" si="171"/>
        <v/>
      </c>
      <c r="CL169" s="92" t="str">
        <f t="shared" si="172"/>
        <v/>
      </c>
      <c r="CM169" s="105" t="str">
        <f>IF(OR($B169=0,$B169=""),"",IF(AND($E$3="Nursery"),'Marks Entry Nursery'!AP168,IF(AND($E$3="LKG"),'Marks Entry LKG'!AP168,IF(AND($E$3="UKG"),'Marks Entry UKG'!AP168,""))))</f>
        <v/>
      </c>
      <c r="CN169" s="105" t="str">
        <f>IF(OR($B169=0,$B169=""),"",IF(AND($E$3="Nursery"),'Marks Entry Nursery'!AQ168,IF(AND($E$3="LKG"),'Marks Entry LKG'!AQ168,IF(AND($E$3="UKG"),'Marks Entry UKG'!AQ168,""))))</f>
        <v/>
      </c>
      <c r="CO169" s="106" t="str">
        <f t="shared" si="173"/>
        <v/>
      </c>
      <c r="CP169" s="107">
        <f t="shared" si="174"/>
        <v>0</v>
      </c>
      <c r="CQ169" s="107" t="str">
        <f t="shared" si="175"/>
        <v/>
      </c>
      <c r="CR169" s="107" t="str">
        <f t="shared" si="176"/>
        <v/>
      </c>
      <c r="CS169" s="92" t="str">
        <f t="shared" si="177"/>
        <v/>
      </c>
      <c r="CT169" s="105" t="str">
        <f>IF(OR($B169=0,$B169=""),"",IF(AND($E$3="Nursery"),'Marks Entry Nursery'!AR168,IF(AND($E$3="LKG"),'Marks Entry LKG'!AR168,IF(AND($E$3="UKG"),'Marks Entry UKG'!AR168,""))))</f>
        <v/>
      </c>
      <c r="CU169" s="105" t="str">
        <f>IF(OR($B169=0,$B169=""),"",IF(AND($E$3="Nursery"),'Marks Entry Nursery'!AS168,IF(AND($E$3="LKG"),'Marks Entry LKG'!AS168,IF(AND($E$3="UKG"),'Marks Entry UKG'!AS168,""))))</f>
        <v/>
      </c>
      <c r="CV169" s="106" t="str">
        <f t="shared" si="178"/>
        <v/>
      </c>
      <c r="CW169" s="107">
        <f t="shared" si="179"/>
        <v>0</v>
      </c>
      <c r="CX169" s="107" t="str">
        <f t="shared" si="180"/>
        <v/>
      </c>
      <c r="CY169" s="107" t="str">
        <f t="shared" si="181"/>
        <v/>
      </c>
      <c r="CZ169" s="92" t="str">
        <f t="shared" si="182"/>
        <v/>
      </c>
      <c r="DA169" s="105" t="str">
        <f>IF(OR($B169=0,$B169=""),"",IF(AND($E$3="Nursery"),'Marks Entry Nursery'!AT168,IF(AND($E$3="LKG"),'Marks Entry LKG'!AT168,IF(AND($E$3="UKG"),'Marks Entry UKG'!AT168,""))))</f>
        <v/>
      </c>
      <c r="DB169" s="105" t="str">
        <f>IF(OR($B169=0,$B169=""),"",IF(AND($E$3="Nursery"),'Marks Entry Nursery'!AU168,IF(AND($E$3="LKG"),'Marks Entry LKG'!AU168,IF(AND($E$3="UKG"),'Marks Entry UKG'!AU168,""))))</f>
        <v/>
      </c>
      <c r="DC169" s="356" t="str">
        <f t="shared" si="183"/>
        <v/>
      </c>
      <c r="DD169" s="93" t="str">
        <f t="shared" si="184"/>
        <v/>
      </c>
      <c r="DE169" s="105" t="str">
        <f>IF(OR($B169=0,$B169=""),"",IF(AND($E$3="Nursery"),'Marks Entry Nursery'!AV168,IF(AND($E$3="LKG"),'Marks Entry LKG'!AV168,IF(AND($E$3="UKG"),'Marks Entry UKG'!AV168,""))))</f>
        <v/>
      </c>
      <c r="DF169" s="105" t="str">
        <f>IF(OR($B169=0,$B169=""),"",IF(AND($E$3="Nursery"),'Marks Entry Nursery'!AW168,IF(AND($E$3="LKG"),'Marks Entry LKG'!AW168,IF(AND($E$3="UKG"),'Marks Entry UKG'!AW168,""))))</f>
        <v/>
      </c>
      <c r="DG169" s="356" t="str">
        <f t="shared" si="185"/>
        <v/>
      </c>
      <c r="DH169" s="93" t="str">
        <f t="shared" si="186"/>
        <v/>
      </c>
      <c r="DI169" s="63" t="str">
        <f t="shared" si="187"/>
        <v/>
      </c>
      <c r="DJ169" s="358" t="str">
        <f t="shared" si="188"/>
        <v/>
      </c>
      <c r="DK169" s="67" t="str">
        <f t="shared" si="189"/>
        <v/>
      </c>
      <c r="DL169" s="68" t="str">
        <f t="shared" si="190"/>
        <v/>
      </c>
      <c r="DM169" s="386" t="str">
        <f>IFERROR(IF(B169="NSO","NSO",IF(OR(D169="",G169="",F169="",B169="",DI169=0),"",IF('Master sheet'!$D$14="Hindi","कक्षोंन्नति","Promoted"))),"")</f>
        <v/>
      </c>
      <c r="DN169" s="42" t="str">
        <f>IF(OR(B169=0,B169=""),"",IF(AND($E$3="Nursery"),'Marks Entry Nursery'!AX168,IF(AND($E$3="LKG"),'Marks Entry LKG'!AX168,IF(AND($E$3="UKG"),'Marks Entry UKG'!AX168,""))))</f>
        <v/>
      </c>
      <c r="DO169" s="42" t="str">
        <f>IF(OR(B169=0,B169=""),"",IF(AND($E$3="Nursery"),'Marks Entry Nursery'!AY168,IF(AND($E$3="LKG"),'Marks Entry LKG'!AY168,IF(AND($E$3="UKG"),'Marks Entry UKG'!AY168,""))))</f>
        <v/>
      </c>
      <c r="DP169" s="213" t="str">
        <f t="shared" si="191"/>
        <v/>
      </c>
      <c r="DQ169" s="43"/>
      <c r="DX169" s="44">
        <f>IF(AND($E$3="Nursery"),'Marks Entry Nursery'!I168,IF(AND($E$3="LKG"),'Marks Entry LKG'!I168,IF(AND($E$3="UKG"),'Marks Entry UKG'!I168,"")))</f>
        <v>0</v>
      </c>
    </row>
    <row r="170" spans="1:128" ht="18.95" customHeight="1">
      <c r="A170" s="56">
        <v>163</v>
      </c>
      <c r="B170" s="260" t="str">
        <f>IF(OR(DX170=0,DX170=""),"",IF(AND($E$3="Nursery"),'Marks Entry Nursery'!I169,IF(AND($E$3="LKG"),'Marks Entry LKG'!I169,IF(AND($E$3="UKG"),'Marks Entry UKG'!I169,""))))</f>
        <v/>
      </c>
      <c r="C170" s="57" t="str">
        <f>IF(OR($B170=0,$B170=""),"",IF(AND($E$3="Nursery"),'Marks Entry Nursery'!B169,IF(AND($E$3="LKG"),'Marks Entry LKG'!B169,IF(AND($E$3="UKG"),'Marks Entry UKG'!B169,""))))</f>
        <v/>
      </c>
      <c r="D170" s="57" t="str">
        <f>IF(OR($B170=0,$B170=""),"",IF(AND($E$3="Nursery"),'Marks Entry Nursery'!C169,IF(AND($E$3="LKG"),'Marks Entry LKG'!C169,IF(AND($E$3="UKG"),'Marks Entry UKG'!C169,""))))</f>
        <v/>
      </c>
      <c r="E170" s="401" t="str">
        <f>IF(OR(B170=0,B170=""),"",IF(AND($E$3="Nursery"),'Marks Entry Nursery'!E169,IF(AND($E$3="LKG"),'Marks Entry LKG'!E169,IF(AND($E$3="UKG"),'Marks Entry UKG'!E169,""))))</f>
        <v/>
      </c>
      <c r="F170" s="259" t="str">
        <f>IF(OR(B170=0,B170=""),"",IF(AND($E$3="Nursery"),'Marks Entry Nursery'!D169,IF(AND($E$3="LKG"),'Marks Entry LKG'!D169,IF(AND($E$3="UKG"),'Marks Entry UKG'!D169,""))))</f>
        <v/>
      </c>
      <c r="G170" s="406" t="str">
        <f>IF(OR($B170=0,$B170=""),"",IF(AND($E$3="Nursery"),'Marks Entry Nursery'!F169,IF(AND($E$3="LKG"),'Marks Entry LKG'!F169,IF(AND($E$3="UKG"),'Marks Entry UKG'!F169,""))))</f>
        <v/>
      </c>
      <c r="H170" s="406" t="str">
        <f>IF(OR($B170=0,$B170=""),"",IF(AND($E$3="Nursery"),'Marks Entry Nursery'!G169,IF(AND($E$3="LKG"),'Marks Entry LKG'!G169,IF(AND($E$3="UKG"),'Marks Entry UKG'!G169,""))))</f>
        <v/>
      </c>
      <c r="I170" s="406" t="str">
        <f>IF(OR($B170=0,$B170=""),"",IF(AND($E$3="Nursery"),'Marks Entry Nursery'!H169,IF(AND($E$3="LKG"),'Marks Entry LKG'!H169,IF(AND($E$3="UKG"),'Marks Entry UKG'!H169,""))))</f>
        <v/>
      </c>
      <c r="J170" s="228" t="str">
        <f>IF(OR($B170=0,$B170=""),"",IF(AND($E$3="Nursery"),'Marks Entry Nursery'!J169,IF(AND($E$3="LKG"),'Marks Entry LKG'!J169,IF(AND($E$3="UKG"),'Marks Entry UKG'!J169,""))))</f>
        <v/>
      </c>
      <c r="K170" s="228" t="str">
        <f>IF(OR($B170=0,$B170=""),"",IF(AND($E$3="Nursery"),'Marks Entry Nursery'!K169,IF(AND($E$3="LKG"),'Marks Entry LKG'!K169,IF(AND($E$3="UKG"),'Marks Entry UKG'!K169,""))))</f>
        <v/>
      </c>
      <c r="L170" s="105"/>
      <c r="M170" s="105"/>
      <c r="N170" s="105"/>
      <c r="O170" s="51"/>
      <c r="P170" s="105" t="str">
        <f>IF(OR($B170=0,$B170=""),"",IF(AND($E$3="Nursery"),'Marks Entry Nursery'!O169,IF(AND($E$3="LKG"),'Marks Entry LKG'!O169,IF(AND($E$3="UKG"),'Marks Entry UKG'!O169,""))))</f>
        <v/>
      </c>
      <c r="Q170" s="105" t="str">
        <f>IF(OR($B170=0,$B170=""),"",IF(AND($E$3="Nursery"),'Marks Entry Nursery'!P169,IF(AND($E$3="LKG"),'Marks Entry LKG'!P169,IF(AND($E$3="UKG"),'Marks Entry UKG'!P169,""))))</f>
        <v/>
      </c>
      <c r="R170" s="54" t="str">
        <f t="shared" si="128"/>
        <v/>
      </c>
      <c r="S170" s="51">
        <f t="shared" si="129"/>
        <v>0</v>
      </c>
      <c r="T170" s="105" t="str">
        <f>IF(OR($B170=0,$B170=""),"",IF(AND($E$3="Nursery"),'Marks Entry Nursery'!Q169,IF(AND($E$3="LKG"),'Marks Entry LKG'!Q169,IF(AND($E$3="UKG"),'Marks Entry UKG'!Q169,""))))</f>
        <v/>
      </c>
      <c r="U170" s="105" t="str">
        <f>IF(OR($B170=0,$B170=""),"",IF(AND($E$3="Nursery"),'Marks Entry Nursery'!R169,IF(AND($E$3="LKG"),'Marks Entry LKG'!R169,IF(AND($E$3="UKG"),'Marks Entry UKG'!R169,""))))</f>
        <v/>
      </c>
      <c r="V170" s="55" t="str">
        <f t="shared" si="130"/>
        <v/>
      </c>
      <c r="W170" s="51" t="str">
        <f t="shared" si="131"/>
        <v/>
      </c>
      <c r="X170" s="89">
        <f t="shared" si="132"/>
        <v>0</v>
      </c>
      <c r="Y170" s="89" t="str">
        <f t="shared" si="133"/>
        <v/>
      </c>
      <c r="Z170" s="89" t="str">
        <f t="shared" si="134"/>
        <v/>
      </c>
      <c r="AA170" s="89" t="str">
        <f t="shared" si="135"/>
        <v/>
      </c>
      <c r="AB170" s="89" t="str">
        <f t="shared" si="136"/>
        <v/>
      </c>
      <c r="AC170" s="93" t="str">
        <f t="shared" si="137"/>
        <v/>
      </c>
      <c r="AD170" s="105"/>
      <c r="AE170" s="105"/>
      <c r="AF170" s="105"/>
      <c r="AG170" s="51"/>
      <c r="AH170" s="105" t="str">
        <f>IF(OR($B170=0,$B170=""),"",IF(AND($E$3="Nursery"),'Marks Entry Nursery'!V169,IF(AND($E$3="LKG"),'Marks Entry LKG'!V169,IF(AND($E$3="UKG"),'Marks Entry UKG'!V169,""))))</f>
        <v/>
      </c>
      <c r="AI170" s="105" t="str">
        <f>IF(OR($B170=0,$B170=""),"",IF(AND($E$3="Nursery"),'Marks Entry Nursery'!W169,IF(AND($E$3="LKG"),'Marks Entry LKG'!W169,IF(AND($E$3="UKG"),'Marks Entry UKG'!W169,""))))</f>
        <v/>
      </c>
      <c r="AJ170" s="54" t="str">
        <f t="shared" si="138"/>
        <v/>
      </c>
      <c r="AK170" s="51">
        <f t="shared" si="139"/>
        <v>0</v>
      </c>
      <c r="AL170" s="105" t="str">
        <f>IF(OR($B170=0,$B170=""),"",IF(AND($E$3="Nursery"),'Marks Entry Nursery'!X169,IF(AND($E$3="LKG"),'Marks Entry LKG'!X169,IF(AND($E$3="UKG"),'Marks Entry UKG'!X169,""))))</f>
        <v/>
      </c>
      <c r="AM170" s="105" t="str">
        <f>IF(OR($B170=0,$B170=""),"",IF(AND($E$3="Nursery"),'Marks Entry Nursery'!Y169,IF(AND($E$3="LKG"),'Marks Entry LKG'!Y169,IF(AND($E$3="UKG"),'Marks Entry UKG'!Y169,""))))</f>
        <v/>
      </c>
      <c r="AN170" s="55" t="str">
        <f t="shared" si="140"/>
        <v/>
      </c>
      <c r="AO170" s="51" t="str">
        <f t="shared" si="141"/>
        <v/>
      </c>
      <c r="AP170" s="89">
        <f t="shared" si="142"/>
        <v>0</v>
      </c>
      <c r="AQ170" s="89" t="str">
        <f t="shared" si="143"/>
        <v/>
      </c>
      <c r="AR170" s="89" t="str">
        <f t="shared" si="144"/>
        <v/>
      </c>
      <c r="AS170" s="89" t="str">
        <f t="shared" si="145"/>
        <v/>
      </c>
      <c r="AT170" s="89" t="str">
        <f t="shared" si="146"/>
        <v/>
      </c>
      <c r="AU170" s="93" t="str">
        <f t="shared" si="147"/>
        <v/>
      </c>
      <c r="AV170" s="105"/>
      <c r="AW170" s="105"/>
      <c r="AX170" s="105"/>
      <c r="AY170" s="51"/>
      <c r="AZ170" s="105" t="str">
        <f>IF(OR($B170=0,$B170=""),"",IF(AND($E$3="Nursery"),'Marks Entry Nursery'!AC169,IF(AND($E$3="LKG"),'Marks Entry LKG'!AC169,IF(AND($E$3="UKG"),'Marks Entry UKG'!AC169,""))))</f>
        <v/>
      </c>
      <c r="BA170" s="105" t="str">
        <f>IF(OR($B170=0,$B170=""),"",IF(AND($E$3="Nursery"),'Marks Entry Nursery'!AD169,IF(AND($E$3="LKG"),'Marks Entry LKG'!AD169,IF(AND($E$3="UKG"),'Marks Entry UKG'!AD169,""))))</f>
        <v/>
      </c>
      <c r="BB170" s="54" t="str">
        <f t="shared" si="148"/>
        <v/>
      </c>
      <c r="BC170" s="51">
        <f t="shared" si="149"/>
        <v>0</v>
      </c>
      <c r="BD170" s="105" t="str">
        <f>IF(OR($B170=0,$B170=""),"",IF(AND($E$3="Nursery"),'Marks Entry Nursery'!AE169,IF(AND($E$3="LKG"),'Marks Entry LKG'!AE169,IF(AND($E$3="UKG"),'Marks Entry UKG'!AE169,""))))</f>
        <v/>
      </c>
      <c r="BE170" s="105" t="str">
        <f>IF(OR($B170=0,$B170=""),"",IF(AND($E$3="Nursery"),'Marks Entry Nursery'!AF169,IF(AND($E$3="LKG"),'Marks Entry LKG'!AF169,IF(AND($E$3="UKG"),'Marks Entry UKG'!AF169,""))))</f>
        <v/>
      </c>
      <c r="BF170" s="55" t="str">
        <f t="shared" si="150"/>
        <v/>
      </c>
      <c r="BG170" s="51" t="str">
        <f t="shared" si="151"/>
        <v/>
      </c>
      <c r="BH170" s="89">
        <f t="shared" si="152"/>
        <v>0</v>
      </c>
      <c r="BI170" s="89" t="str">
        <f t="shared" si="153"/>
        <v/>
      </c>
      <c r="BJ170" s="89" t="str">
        <f t="shared" si="154"/>
        <v/>
      </c>
      <c r="BK170" s="89" t="str">
        <f t="shared" si="155"/>
        <v/>
      </c>
      <c r="BL170" s="89" t="str">
        <f t="shared" si="156"/>
        <v/>
      </c>
      <c r="BM170" s="93" t="str">
        <f t="shared" si="157"/>
        <v/>
      </c>
      <c r="BN170" s="105"/>
      <c r="BO170" s="105"/>
      <c r="BP170" s="105"/>
      <c r="BQ170" s="51"/>
      <c r="BR170" s="105" t="str">
        <f>IF(OR($B170=0,$B170=""),"",IF(AND($E$3="Nursery"),'Marks Entry Nursery'!AJ169,IF(AND($E$3="LKG"),'Marks Entry LKG'!AJ169,IF(AND($E$3="UKG"),'Marks Entry UKG'!AJ169,""))))</f>
        <v/>
      </c>
      <c r="BS170" s="105" t="str">
        <f>IF(OR($B170=0,$B170=""),"",IF(AND($E$3="Nursery"),'Marks Entry Nursery'!AK169,IF(AND($E$3="LKG"),'Marks Entry LKG'!AK169,IF(AND($E$3="UKG"),'Marks Entry UKG'!AK169,""))))</f>
        <v/>
      </c>
      <c r="BT170" s="54" t="str">
        <f t="shared" si="158"/>
        <v/>
      </c>
      <c r="BU170" s="51">
        <f t="shared" si="159"/>
        <v>0</v>
      </c>
      <c r="BV170" s="105" t="str">
        <f>IF(OR($B170=0,$B170=""),"",IF(AND($E$3="Nursery"),'Marks Entry Nursery'!AL169,IF(AND($E$3="LKG"),'Marks Entry LKG'!AL169,IF(AND($E$3="UKG"),'Marks Entry UKG'!AL169,""))))</f>
        <v/>
      </c>
      <c r="BW170" s="105" t="str">
        <f>IF(OR($B170=0,$B170=""),"",IF(AND($E$3="Nursery"),'Marks Entry Nursery'!AM169,IF(AND($E$3="LKG"),'Marks Entry LKG'!AM169,IF(AND($E$3="UKG"),'Marks Entry UKG'!AM169,""))))</f>
        <v/>
      </c>
      <c r="BX170" s="55" t="str">
        <f t="shared" si="160"/>
        <v/>
      </c>
      <c r="BY170" s="51" t="str">
        <f t="shared" si="161"/>
        <v/>
      </c>
      <c r="BZ170" s="89">
        <f t="shared" si="162"/>
        <v>0</v>
      </c>
      <c r="CA170" s="89" t="str">
        <f t="shared" si="163"/>
        <v/>
      </c>
      <c r="CB170" s="89" t="str">
        <f t="shared" si="164"/>
        <v/>
      </c>
      <c r="CC170" s="89" t="str">
        <f t="shared" si="165"/>
        <v/>
      </c>
      <c r="CD170" s="89" t="str">
        <f t="shared" si="166"/>
        <v/>
      </c>
      <c r="CE170" s="93" t="str">
        <f t="shared" si="167"/>
        <v/>
      </c>
      <c r="CF170" s="105" t="str">
        <f>IF(OR($B170=0,$B170=""),"",IF(AND($E$3="Nursery"),'Marks Entry Nursery'!AN169,IF(AND($E$3="LKG"),'Marks Entry LKG'!AN169,IF(AND($E$3="UKG"),'Marks Entry UKG'!AN169,""))))</f>
        <v/>
      </c>
      <c r="CG170" s="105" t="str">
        <f>IF(OR($B170=0,$B170=""),"",IF(AND($E$3="Nursery"),'Marks Entry Nursery'!AO169,IF(AND($E$3="LKG"),'Marks Entry LKG'!AO169,IF(AND($E$3="UKG"),'Marks Entry UKG'!AO169,""))))</f>
        <v/>
      </c>
      <c r="CH170" s="106" t="str">
        <f t="shared" si="168"/>
        <v/>
      </c>
      <c r="CI170" s="107">
        <f t="shared" si="169"/>
        <v>0</v>
      </c>
      <c r="CJ170" s="107" t="str">
        <f t="shared" si="170"/>
        <v/>
      </c>
      <c r="CK170" s="107" t="str">
        <f t="shared" si="171"/>
        <v/>
      </c>
      <c r="CL170" s="92" t="str">
        <f t="shared" si="172"/>
        <v/>
      </c>
      <c r="CM170" s="105" t="str">
        <f>IF(OR($B170=0,$B170=""),"",IF(AND($E$3="Nursery"),'Marks Entry Nursery'!AP169,IF(AND($E$3="LKG"),'Marks Entry LKG'!AP169,IF(AND($E$3="UKG"),'Marks Entry UKG'!AP169,""))))</f>
        <v/>
      </c>
      <c r="CN170" s="105" t="str">
        <f>IF(OR($B170=0,$B170=""),"",IF(AND($E$3="Nursery"),'Marks Entry Nursery'!AQ169,IF(AND($E$3="LKG"),'Marks Entry LKG'!AQ169,IF(AND($E$3="UKG"),'Marks Entry UKG'!AQ169,""))))</f>
        <v/>
      </c>
      <c r="CO170" s="106" t="str">
        <f t="shared" si="173"/>
        <v/>
      </c>
      <c r="CP170" s="107">
        <f t="shared" si="174"/>
        <v>0</v>
      </c>
      <c r="CQ170" s="107" t="str">
        <f t="shared" si="175"/>
        <v/>
      </c>
      <c r="CR170" s="107" t="str">
        <f t="shared" si="176"/>
        <v/>
      </c>
      <c r="CS170" s="92" t="str">
        <f t="shared" si="177"/>
        <v/>
      </c>
      <c r="CT170" s="105" t="str">
        <f>IF(OR($B170=0,$B170=""),"",IF(AND($E$3="Nursery"),'Marks Entry Nursery'!AR169,IF(AND($E$3="LKG"),'Marks Entry LKG'!AR169,IF(AND($E$3="UKG"),'Marks Entry UKG'!AR169,""))))</f>
        <v/>
      </c>
      <c r="CU170" s="105" t="str">
        <f>IF(OR($B170=0,$B170=""),"",IF(AND($E$3="Nursery"),'Marks Entry Nursery'!AS169,IF(AND($E$3="LKG"),'Marks Entry LKG'!AS169,IF(AND($E$3="UKG"),'Marks Entry UKG'!AS169,""))))</f>
        <v/>
      </c>
      <c r="CV170" s="106" t="str">
        <f t="shared" si="178"/>
        <v/>
      </c>
      <c r="CW170" s="107">
        <f t="shared" si="179"/>
        <v>0</v>
      </c>
      <c r="CX170" s="107" t="str">
        <f t="shared" si="180"/>
        <v/>
      </c>
      <c r="CY170" s="107" t="str">
        <f t="shared" si="181"/>
        <v/>
      </c>
      <c r="CZ170" s="92" t="str">
        <f t="shared" si="182"/>
        <v/>
      </c>
      <c r="DA170" s="105" t="str">
        <f>IF(OR($B170=0,$B170=""),"",IF(AND($E$3="Nursery"),'Marks Entry Nursery'!AT169,IF(AND($E$3="LKG"),'Marks Entry LKG'!AT169,IF(AND($E$3="UKG"),'Marks Entry UKG'!AT169,""))))</f>
        <v/>
      </c>
      <c r="DB170" s="105" t="str">
        <f>IF(OR($B170=0,$B170=""),"",IF(AND($E$3="Nursery"),'Marks Entry Nursery'!AU169,IF(AND($E$3="LKG"),'Marks Entry LKG'!AU169,IF(AND($E$3="UKG"),'Marks Entry UKG'!AU169,""))))</f>
        <v/>
      </c>
      <c r="DC170" s="356" t="str">
        <f t="shared" si="183"/>
        <v/>
      </c>
      <c r="DD170" s="93" t="str">
        <f t="shared" si="184"/>
        <v/>
      </c>
      <c r="DE170" s="105" t="str">
        <f>IF(OR($B170=0,$B170=""),"",IF(AND($E$3="Nursery"),'Marks Entry Nursery'!AV169,IF(AND($E$3="LKG"),'Marks Entry LKG'!AV169,IF(AND($E$3="UKG"),'Marks Entry UKG'!AV169,""))))</f>
        <v/>
      </c>
      <c r="DF170" s="105" t="str">
        <f>IF(OR($B170=0,$B170=""),"",IF(AND($E$3="Nursery"),'Marks Entry Nursery'!AW169,IF(AND($E$3="LKG"),'Marks Entry LKG'!AW169,IF(AND($E$3="UKG"),'Marks Entry UKG'!AW169,""))))</f>
        <v/>
      </c>
      <c r="DG170" s="356" t="str">
        <f t="shared" si="185"/>
        <v/>
      </c>
      <c r="DH170" s="93" t="str">
        <f t="shared" si="186"/>
        <v/>
      </c>
      <c r="DI170" s="63" t="str">
        <f t="shared" si="187"/>
        <v/>
      </c>
      <c r="DJ170" s="358" t="str">
        <f t="shared" si="188"/>
        <v/>
      </c>
      <c r="DK170" s="67" t="str">
        <f t="shared" si="189"/>
        <v/>
      </c>
      <c r="DL170" s="68" t="str">
        <f t="shared" si="190"/>
        <v/>
      </c>
      <c r="DM170" s="386" t="str">
        <f>IFERROR(IF(B170="NSO","NSO",IF(OR(D170="",G170="",F170="",B170="",DI170=0),"",IF('Master sheet'!$D$14="Hindi","कक्षोंन्नति","Promoted"))),"")</f>
        <v/>
      </c>
      <c r="DN170" s="42" t="str">
        <f>IF(OR(B170=0,B170=""),"",IF(AND($E$3="Nursery"),'Marks Entry Nursery'!AX169,IF(AND($E$3="LKG"),'Marks Entry LKG'!AX169,IF(AND($E$3="UKG"),'Marks Entry UKG'!AX169,""))))</f>
        <v/>
      </c>
      <c r="DO170" s="42" t="str">
        <f>IF(OR(B170=0,B170=""),"",IF(AND($E$3="Nursery"),'Marks Entry Nursery'!AY169,IF(AND($E$3="LKG"),'Marks Entry LKG'!AY169,IF(AND($E$3="UKG"),'Marks Entry UKG'!AY169,""))))</f>
        <v/>
      </c>
      <c r="DP170" s="213" t="str">
        <f t="shared" si="191"/>
        <v/>
      </c>
      <c r="DQ170" s="43"/>
      <c r="DX170" s="44">
        <f>IF(AND($E$3="Nursery"),'Marks Entry Nursery'!I169,IF(AND($E$3="LKG"),'Marks Entry LKG'!I169,IF(AND($E$3="UKG"),'Marks Entry UKG'!I169,"")))</f>
        <v>0</v>
      </c>
    </row>
    <row r="171" spans="1:128" ht="18.95" customHeight="1">
      <c r="A171" s="56">
        <v>164</v>
      </c>
      <c r="B171" s="260" t="str">
        <f>IF(OR(DX171=0,DX171=""),"",IF(AND($E$3="Nursery"),'Marks Entry Nursery'!I170,IF(AND($E$3="LKG"),'Marks Entry LKG'!I170,IF(AND($E$3="UKG"),'Marks Entry UKG'!I170,""))))</f>
        <v/>
      </c>
      <c r="C171" s="57" t="str">
        <f>IF(OR($B171=0,$B171=""),"",IF(AND($E$3="Nursery"),'Marks Entry Nursery'!B170,IF(AND($E$3="LKG"),'Marks Entry LKG'!B170,IF(AND($E$3="UKG"),'Marks Entry UKG'!B170,""))))</f>
        <v/>
      </c>
      <c r="D171" s="57" t="str">
        <f>IF(OR($B171=0,$B171=""),"",IF(AND($E$3="Nursery"),'Marks Entry Nursery'!C170,IF(AND($E$3="LKG"),'Marks Entry LKG'!C170,IF(AND($E$3="UKG"),'Marks Entry UKG'!C170,""))))</f>
        <v/>
      </c>
      <c r="E171" s="401" t="str">
        <f>IF(OR(B171=0,B171=""),"",IF(AND($E$3="Nursery"),'Marks Entry Nursery'!E170,IF(AND($E$3="LKG"),'Marks Entry LKG'!E170,IF(AND($E$3="UKG"),'Marks Entry UKG'!E170,""))))</f>
        <v/>
      </c>
      <c r="F171" s="259" t="str">
        <f>IF(OR(B171=0,B171=""),"",IF(AND($E$3="Nursery"),'Marks Entry Nursery'!D170,IF(AND($E$3="LKG"),'Marks Entry LKG'!D170,IF(AND($E$3="UKG"),'Marks Entry UKG'!D170,""))))</f>
        <v/>
      </c>
      <c r="G171" s="406" t="str">
        <f>IF(OR($B171=0,$B171=""),"",IF(AND($E$3="Nursery"),'Marks Entry Nursery'!F170,IF(AND($E$3="LKG"),'Marks Entry LKG'!F170,IF(AND($E$3="UKG"),'Marks Entry UKG'!F170,""))))</f>
        <v/>
      </c>
      <c r="H171" s="406" t="str">
        <f>IF(OR($B171=0,$B171=""),"",IF(AND($E$3="Nursery"),'Marks Entry Nursery'!G170,IF(AND($E$3="LKG"),'Marks Entry LKG'!G170,IF(AND($E$3="UKG"),'Marks Entry UKG'!G170,""))))</f>
        <v/>
      </c>
      <c r="I171" s="406" t="str">
        <f>IF(OR($B171=0,$B171=""),"",IF(AND($E$3="Nursery"),'Marks Entry Nursery'!H170,IF(AND($E$3="LKG"),'Marks Entry LKG'!H170,IF(AND($E$3="UKG"),'Marks Entry UKG'!H170,""))))</f>
        <v/>
      </c>
      <c r="J171" s="228" t="str">
        <f>IF(OR($B171=0,$B171=""),"",IF(AND($E$3="Nursery"),'Marks Entry Nursery'!J170,IF(AND($E$3="LKG"),'Marks Entry LKG'!J170,IF(AND($E$3="UKG"),'Marks Entry UKG'!J170,""))))</f>
        <v/>
      </c>
      <c r="K171" s="228" t="str">
        <f>IF(OR($B171=0,$B171=""),"",IF(AND($E$3="Nursery"),'Marks Entry Nursery'!K170,IF(AND($E$3="LKG"),'Marks Entry LKG'!K170,IF(AND($E$3="UKG"),'Marks Entry UKG'!K170,""))))</f>
        <v/>
      </c>
      <c r="L171" s="105"/>
      <c r="M171" s="105"/>
      <c r="N171" s="105"/>
      <c r="O171" s="51"/>
      <c r="P171" s="105" t="str">
        <f>IF(OR($B171=0,$B171=""),"",IF(AND($E$3="Nursery"),'Marks Entry Nursery'!O170,IF(AND($E$3="LKG"),'Marks Entry LKG'!O170,IF(AND($E$3="UKG"),'Marks Entry UKG'!O170,""))))</f>
        <v/>
      </c>
      <c r="Q171" s="105" t="str">
        <f>IF(OR($B171=0,$B171=""),"",IF(AND($E$3="Nursery"),'Marks Entry Nursery'!P170,IF(AND($E$3="LKG"),'Marks Entry LKG'!P170,IF(AND($E$3="UKG"),'Marks Entry UKG'!P170,""))))</f>
        <v/>
      </c>
      <c r="R171" s="54" t="str">
        <f t="shared" si="128"/>
        <v/>
      </c>
      <c r="S171" s="51">
        <f t="shared" si="129"/>
        <v>0</v>
      </c>
      <c r="T171" s="105" t="str">
        <f>IF(OR($B171=0,$B171=""),"",IF(AND($E$3="Nursery"),'Marks Entry Nursery'!Q170,IF(AND($E$3="LKG"),'Marks Entry LKG'!Q170,IF(AND($E$3="UKG"),'Marks Entry UKG'!Q170,""))))</f>
        <v/>
      </c>
      <c r="U171" s="105" t="str">
        <f>IF(OR($B171=0,$B171=""),"",IF(AND($E$3="Nursery"),'Marks Entry Nursery'!R170,IF(AND($E$3="LKG"),'Marks Entry LKG'!R170,IF(AND($E$3="UKG"),'Marks Entry UKG'!R170,""))))</f>
        <v/>
      </c>
      <c r="V171" s="55" t="str">
        <f t="shared" si="130"/>
        <v/>
      </c>
      <c r="W171" s="51" t="str">
        <f t="shared" si="131"/>
        <v/>
      </c>
      <c r="X171" s="89">
        <f t="shared" si="132"/>
        <v>0</v>
      </c>
      <c r="Y171" s="89" t="str">
        <f t="shared" si="133"/>
        <v/>
      </c>
      <c r="Z171" s="89" t="str">
        <f t="shared" si="134"/>
        <v/>
      </c>
      <c r="AA171" s="89" t="str">
        <f t="shared" si="135"/>
        <v/>
      </c>
      <c r="AB171" s="89" t="str">
        <f t="shared" si="136"/>
        <v/>
      </c>
      <c r="AC171" s="93" t="str">
        <f t="shared" si="137"/>
        <v/>
      </c>
      <c r="AD171" s="105"/>
      <c r="AE171" s="105"/>
      <c r="AF171" s="105"/>
      <c r="AG171" s="51"/>
      <c r="AH171" s="105" t="str">
        <f>IF(OR($B171=0,$B171=""),"",IF(AND($E$3="Nursery"),'Marks Entry Nursery'!V170,IF(AND($E$3="LKG"),'Marks Entry LKG'!V170,IF(AND($E$3="UKG"),'Marks Entry UKG'!V170,""))))</f>
        <v/>
      </c>
      <c r="AI171" s="105" t="str">
        <f>IF(OR($B171=0,$B171=""),"",IF(AND($E$3="Nursery"),'Marks Entry Nursery'!W170,IF(AND($E$3="LKG"),'Marks Entry LKG'!W170,IF(AND($E$3="UKG"),'Marks Entry UKG'!W170,""))))</f>
        <v/>
      </c>
      <c r="AJ171" s="54" t="str">
        <f t="shared" si="138"/>
        <v/>
      </c>
      <c r="AK171" s="51">
        <f t="shared" si="139"/>
        <v>0</v>
      </c>
      <c r="AL171" s="105" t="str">
        <f>IF(OR($B171=0,$B171=""),"",IF(AND($E$3="Nursery"),'Marks Entry Nursery'!X170,IF(AND($E$3="LKG"),'Marks Entry LKG'!X170,IF(AND($E$3="UKG"),'Marks Entry UKG'!X170,""))))</f>
        <v/>
      </c>
      <c r="AM171" s="105" t="str">
        <f>IF(OR($B171=0,$B171=""),"",IF(AND($E$3="Nursery"),'Marks Entry Nursery'!Y170,IF(AND($E$3="LKG"),'Marks Entry LKG'!Y170,IF(AND($E$3="UKG"),'Marks Entry UKG'!Y170,""))))</f>
        <v/>
      </c>
      <c r="AN171" s="55" t="str">
        <f t="shared" si="140"/>
        <v/>
      </c>
      <c r="AO171" s="51" t="str">
        <f t="shared" si="141"/>
        <v/>
      </c>
      <c r="AP171" s="89">
        <f t="shared" si="142"/>
        <v>0</v>
      </c>
      <c r="AQ171" s="89" t="str">
        <f t="shared" si="143"/>
        <v/>
      </c>
      <c r="AR171" s="89" t="str">
        <f t="shared" si="144"/>
        <v/>
      </c>
      <c r="AS171" s="89" t="str">
        <f t="shared" si="145"/>
        <v/>
      </c>
      <c r="AT171" s="89" t="str">
        <f t="shared" si="146"/>
        <v/>
      </c>
      <c r="AU171" s="93" t="str">
        <f t="shared" si="147"/>
        <v/>
      </c>
      <c r="AV171" s="105"/>
      <c r="AW171" s="105"/>
      <c r="AX171" s="105"/>
      <c r="AY171" s="51"/>
      <c r="AZ171" s="105" t="str">
        <f>IF(OR($B171=0,$B171=""),"",IF(AND($E$3="Nursery"),'Marks Entry Nursery'!AC170,IF(AND($E$3="LKG"),'Marks Entry LKG'!AC170,IF(AND($E$3="UKG"),'Marks Entry UKG'!AC170,""))))</f>
        <v/>
      </c>
      <c r="BA171" s="105" t="str">
        <f>IF(OR($B171=0,$B171=""),"",IF(AND($E$3="Nursery"),'Marks Entry Nursery'!AD170,IF(AND($E$3="LKG"),'Marks Entry LKG'!AD170,IF(AND($E$3="UKG"),'Marks Entry UKG'!AD170,""))))</f>
        <v/>
      </c>
      <c r="BB171" s="54" t="str">
        <f t="shared" si="148"/>
        <v/>
      </c>
      <c r="BC171" s="51">
        <f t="shared" si="149"/>
        <v>0</v>
      </c>
      <c r="BD171" s="105" t="str">
        <f>IF(OR($B171=0,$B171=""),"",IF(AND($E$3="Nursery"),'Marks Entry Nursery'!AE170,IF(AND($E$3="LKG"),'Marks Entry LKG'!AE170,IF(AND($E$3="UKG"),'Marks Entry UKG'!AE170,""))))</f>
        <v/>
      </c>
      <c r="BE171" s="105" t="str">
        <f>IF(OR($B171=0,$B171=""),"",IF(AND($E$3="Nursery"),'Marks Entry Nursery'!AF170,IF(AND($E$3="LKG"),'Marks Entry LKG'!AF170,IF(AND($E$3="UKG"),'Marks Entry UKG'!AF170,""))))</f>
        <v/>
      </c>
      <c r="BF171" s="55" t="str">
        <f t="shared" si="150"/>
        <v/>
      </c>
      <c r="BG171" s="51" t="str">
        <f t="shared" si="151"/>
        <v/>
      </c>
      <c r="BH171" s="89">
        <f t="shared" si="152"/>
        <v>0</v>
      </c>
      <c r="BI171" s="89" t="str">
        <f t="shared" si="153"/>
        <v/>
      </c>
      <c r="BJ171" s="89" t="str">
        <f t="shared" si="154"/>
        <v/>
      </c>
      <c r="BK171" s="89" t="str">
        <f t="shared" si="155"/>
        <v/>
      </c>
      <c r="BL171" s="89" t="str">
        <f t="shared" si="156"/>
        <v/>
      </c>
      <c r="BM171" s="93" t="str">
        <f t="shared" si="157"/>
        <v/>
      </c>
      <c r="BN171" s="105"/>
      <c r="BO171" s="105"/>
      <c r="BP171" s="105"/>
      <c r="BQ171" s="51"/>
      <c r="BR171" s="105" t="str">
        <f>IF(OR($B171=0,$B171=""),"",IF(AND($E$3="Nursery"),'Marks Entry Nursery'!AJ170,IF(AND($E$3="LKG"),'Marks Entry LKG'!AJ170,IF(AND($E$3="UKG"),'Marks Entry UKG'!AJ170,""))))</f>
        <v/>
      </c>
      <c r="BS171" s="105" t="str">
        <f>IF(OR($B171=0,$B171=""),"",IF(AND($E$3="Nursery"),'Marks Entry Nursery'!AK170,IF(AND($E$3="LKG"),'Marks Entry LKG'!AK170,IF(AND($E$3="UKG"),'Marks Entry UKG'!AK170,""))))</f>
        <v/>
      </c>
      <c r="BT171" s="54" t="str">
        <f t="shared" si="158"/>
        <v/>
      </c>
      <c r="BU171" s="51">
        <f t="shared" si="159"/>
        <v>0</v>
      </c>
      <c r="BV171" s="105" t="str">
        <f>IF(OR($B171=0,$B171=""),"",IF(AND($E$3="Nursery"),'Marks Entry Nursery'!AL170,IF(AND($E$3="LKG"),'Marks Entry LKG'!AL170,IF(AND($E$3="UKG"),'Marks Entry UKG'!AL170,""))))</f>
        <v/>
      </c>
      <c r="BW171" s="105" t="str">
        <f>IF(OR($B171=0,$B171=""),"",IF(AND($E$3="Nursery"),'Marks Entry Nursery'!AM170,IF(AND($E$3="LKG"),'Marks Entry LKG'!AM170,IF(AND($E$3="UKG"),'Marks Entry UKG'!AM170,""))))</f>
        <v/>
      </c>
      <c r="BX171" s="55" t="str">
        <f t="shared" si="160"/>
        <v/>
      </c>
      <c r="BY171" s="51" t="str">
        <f t="shared" si="161"/>
        <v/>
      </c>
      <c r="BZ171" s="89">
        <f t="shared" si="162"/>
        <v>0</v>
      </c>
      <c r="CA171" s="89" t="str">
        <f t="shared" si="163"/>
        <v/>
      </c>
      <c r="CB171" s="89" t="str">
        <f t="shared" si="164"/>
        <v/>
      </c>
      <c r="CC171" s="89" t="str">
        <f t="shared" si="165"/>
        <v/>
      </c>
      <c r="CD171" s="89" t="str">
        <f t="shared" si="166"/>
        <v/>
      </c>
      <c r="CE171" s="93" t="str">
        <f t="shared" si="167"/>
        <v/>
      </c>
      <c r="CF171" s="105" t="str">
        <f>IF(OR($B171=0,$B171=""),"",IF(AND($E$3="Nursery"),'Marks Entry Nursery'!AN170,IF(AND($E$3="LKG"),'Marks Entry LKG'!AN170,IF(AND($E$3="UKG"),'Marks Entry UKG'!AN170,""))))</f>
        <v/>
      </c>
      <c r="CG171" s="105" t="str">
        <f>IF(OR($B171=0,$B171=""),"",IF(AND($E$3="Nursery"),'Marks Entry Nursery'!AO170,IF(AND($E$3="LKG"),'Marks Entry LKG'!AO170,IF(AND($E$3="UKG"),'Marks Entry UKG'!AO170,""))))</f>
        <v/>
      </c>
      <c r="CH171" s="106" t="str">
        <f t="shared" si="168"/>
        <v/>
      </c>
      <c r="CI171" s="107">
        <f t="shared" si="169"/>
        <v>0</v>
      </c>
      <c r="CJ171" s="107" t="str">
        <f t="shared" si="170"/>
        <v/>
      </c>
      <c r="CK171" s="107" t="str">
        <f t="shared" si="171"/>
        <v/>
      </c>
      <c r="CL171" s="92" t="str">
        <f t="shared" si="172"/>
        <v/>
      </c>
      <c r="CM171" s="105" t="str">
        <f>IF(OR($B171=0,$B171=""),"",IF(AND($E$3="Nursery"),'Marks Entry Nursery'!AP170,IF(AND($E$3="LKG"),'Marks Entry LKG'!AP170,IF(AND($E$3="UKG"),'Marks Entry UKG'!AP170,""))))</f>
        <v/>
      </c>
      <c r="CN171" s="105" t="str">
        <f>IF(OR($B171=0,$B171=""),"",IF(AND($E$3="Nursery"),'Marks Entry Nursery'!AQ170,IF(AND($E$3="LKG"),'Marks Entry LKG'!AQ170,IF(AND($E$3="UKG"),'Marks Entry UKG'!AQ170,""))))</f>
        <v/>
      </c>
      <c r="CO171" s="106" t="str">
        <f t="shared" si="173"/>
        <v/>
      </c>
      <c r="CP171" s="107">
        <f t="shared" si="174"/>
        <v>0</v>
      </c>
      <c r="CQ171" s="107" t="str">
        <f t="shared" si="175"/>
        <v/>
      </c>
      <c r="CR171" s="107" t="str">
        <f t="shared" si="176"/>
        <v/>
      </c>
      <c r="CS171" s="92" t="str">
        <f t="shared" si="177"/>
        <v/>
      </c>
      <c r="CT171" s="105" t="str">
        <f>IF(OR($B171=0,$B171=""),"",IF(AND($E$3="Nursery"),'Marks Entry Nursery'!AR170,IF(AND($E$3="LKG"),'Marks Entry LKG'!AR170,IF(AND($E$3="UKG"),'Marks Entry UKG'!AR170,""))))</f>
        <v/>
      </c>
      <c r="CU171" s="105" t="str">
        <f>IF(OR($B171=0,$B171=""),"",IF(AND($E$3="Nursery"),'Marks Entry Nursery'!AS170,IF(AND($E$3="LKG"),'Marks Entry LKG'!AS170,IF(AND($E$3="UKG"),'Marks Entry UKG'!AS170,""))))</f>
        <v/>
      </c>
      <c r="CV171" s="106" t="str">
        <f t="shared" si="178"/>
        <v/>
      </c>
      <c r="CW171" s="107">
        <f t="shared" si="179"/>
        <v>0</v>
      </c>
      <c r="CX171" s="107" t="str">
        <f t="shared" si="180"/>
        <v/>
      </c>
      <c r="CY171" s="107" t="str">
        <f t="shared" si="181"/>
        <v/>
      </c>
      <c r="CZ171" s="92" t="str">
        <f t="shared" si="182"/>
        <v/>
      </c>
      <c r="DA171" s="105" t="str">
        <f>IF(OR($B171=0,$B171=""),"",IF(AND($E$3="Nursery"),'Marks Entry Nursery'!AT170,IF(AND($E$3="LKG"),'Marks Entry LKG'!AT170,IF(AND($E$3="UKG"),'Marks Entry UKG'!AT170,""))))</f>
        <v/>
      </c>
      <c r="DB171" s="105" t="str">
        <f>IF(OR($B171=0,$B171=""),"",IF(AND($E$3="Nursery"),'Marks Entry Nursery'!AU170,IF(AND($E$3="LKG"),'Marks Entry LKG'!AU170,IF(AND($E$3="UKG"),'Marks Entry UKG'!AU170,""))))</f>
        <v/>
      </c>
      <c r="DC171" s="356" t="str">
        <f t="shared" si="183"/>
        <v/>
      </c>
      <c r="DD171" s="93" t="str">
        <f t="shared" si="184"/>
        <v/>
      </c>
      <c r="DE171" s="105" t="str">
        <f>IF(OR($B171=0,$B171=""),"",IF(AND($E$3="Nursery"),'Marks Entry Nursery'!AV170,IF(AND($E$3="LKG"),'Marks Entry LKG'!AV170,IF(AND($E$3="UKG"),'Marks Entry UKG'!AV170,""))))</f>
        <v/>
      </c>
      <c r="DF171" s="105" t="str">
        <f>IF(OR($B171=0,$B171=""),"",IF(AND($E$3="Nursery"),'Marks Entry Nursery'!AW170,IF(AND($E$3="LKG"),'Marks Entry LKG'!AW170,IF(AND($E$3="UKG"),'Marks Entry UKG'!AW170,""))))</f>
        <v/>
      </c>
      <c r="DG171" s="356" t="str">
        <f t="shared" si="185"/>
        <v/>
      </c>
      <c r="DH171" s="93" t="str">
        <f t="shared" si="186"/>
        <v/>
      </c>
      <c r="DI171" s="63" t="str">
        <f t="shared" si="187"/>
        <v/>
      </c>
      <c r="DJ171" s="358" t="str">
        <f t="shared" si="188"/>
        <v/>
      </c>
      <c r="DK171" s="67" t="str">
        <f t="shared" si="189"/>
        <v/>
      </c>
      <c r="DL171" s="68" t="str">
        <f t="shared" si="190"/>
        <v/>
      </c>
      <c r="DM171" s="386" t="str">
        <f>IFERROR(IF(B171="NSO","NSO",IF(OR(D171="",G171="",F171="",B171="",DI171=0),"",IF('Master sheet'!$D$14="Hindi","कक्षोंन्नति","Promoted"))),"")</f>
        <v/>
      </c>
      <c r="DN171" s="42" t="str">
        <f>IF(OR(B171=0,B171=""),"",IF(AND($E$3="Nursery"),'Marks Entry Nursery'!AX170,IF(AND($E$3="LKG"),'Marks Entry LKG'!AX170,IF(AND($E$3="UKG"),'Marks Entry UKG'!AX170,""))))</f>
        <v/>
      </c>
      <c r="DO171" s="42" t="str">
        <f>IF(OR(B171=0,B171=""),"",IF(AND($E$3="Nursery"),'Marks Entry Nursery'!AY170,IF(AND($E$3="LKG"),'Marks Entry LKG'!AY170,IF(AND($E$3="UKG"),'Marks Entry UKG'!AY170,""))))</f>
        <v/>
      </c>
      <c r="DP171" s="213" t="str">
        <f t="shared" si="191"/>
        <v/>
      </c>
      <c r="DQ171" s="43"/>
      <c r="DX171" s="44">
        <f>IF(AND($E$3="Nursery"),'Marks Entry Nursery'!I170,IF(AND($E$3="LKG"),'Marks Entry LKG'!I170,IF(AND($E$3="UKG"),'Marks Entry UKG'!I170,"")))</f>
        <v>0</v>
      </c>
    </row>
    <row r="172" spans="1:128" ht="18.95" customHeight="1">
      <c r="A172" s="56">
        <v>165</v>
      </c>
      <c r="B172" s="260" t="str">
        <f>IF(OR(DX172=0,DX172=""),"",IF(AND($E$3="Nursery"),'Marks Entry Nursery'!I171,IF(AND($E$3="LKG"),'Marks Entry LKG'!I171,IF(AND($E$3="UKG"),'Marks Entry UKG'!I171,""))))</f>
        <v/>
      </c>
      <c r="C172" s="57" t="str">
        <f>IF(OR($B172=0,$B172=""),"",IF(AND($E$3="Nursery"),'Marks Entry Nursery'!B171,IF(AND($E$3="LKG"),'Marks Entry LKG'!B171,IF(AND($E$3="UKG"),'Marks Entry UKG'!B171,""))))</f>
        <v/>
      </c>
      <c r="D172" s="57" t="str">
        <f>IF(OR($B172=0,$B172=""),"",IF(AND($E$3="Nursery"),'Marks Entry Nursery'!C171,IF(AND($E$3="LKG"),'Marks Entry LKG'!C171,IF(AND($E$3="UKG"),'Marks Entry UKG'!C171,""))))</f>
        <v/>
      </c>
      <c r="E172" s="401" t="str">
        <f>IF(OR(B172=0,B172=""),"",IF(AND($E$3="Nursery"),'Marks Entry Nursery'!E171,IF(AND($E$3="LKG"),'Marks Entry LKG'!E171,IF(AND($E$3="UKG"),'Marks Entry UKG'!E171,""))))</f>
        <v/>
      </c>
      <c r="F172" s="259" t="str">
        <f>IF(OR(B172=0,B172=""),"",IF(AND($E$3="Nursery"),'Marks Entry Nursery'!D171,IF(AND($E$3="LKG"),'Marks Entry LKG'!D171,IF(AND($E$3="UKG"),'Marks Entry UKG'!D171,""))))</f>
        <v/>
      </c>
      <c r="G172" s="406" t="str">
        <f>IF(OR($B172=0,$B172=""),"",IF(AND($E$3="Nursery"),'Marks Entry Nursery'!F171,IF(AND($E$3="LKG"),'Marks Entry LKG'!F171,IF(AND($E$3="UKG"),'Marks Entry UKG'!F171,""))))</f>
        <v/>
      </c>
      <c r="H172" s="406" t="str">
        <f>IF(OR($B172=0,$B172=""),"",IF(AND($E$3="Nursery"),'Marks Entry Nursery'!G171,IF(AND($E$3="LKG"),'Marks Entry LKG'!G171,IF(AND($E$3="UKG"),'Marks Entry UKG'!G171,""))))</f>
        <v/>
      </c>
      <c r="I172" s="406" t="str">
        <f>IF(OR($B172=0,$B172=""),"",IF(AND($E$3="Nursery"),'Marks Entry Nursery'!H171,IF(AND($E$3="LKG"),'Marks Entry LKG'!H171,IF(AND($E$3="UKG"),'Marks Entry UKG'!H171,""))))</f>
        <v/>
      </c>
      <c r="J172" s="228" t="str">
        <f>IF(OR($B172=0,$B172=""),"",IF(AND($E$3="Nursery"),'Marks Entry Nursery'!J171,IF(AND($E$3="LKG"),'Marks Entry LKG'!J171,IF(AND($E$3="UKG"),'Marks Entry UKG'!J171,""))))</f>
        <v/>
      </c>
      <c r="K172" s="228" t="str">
        <f>IF(OR($B172=0,$B172=""),"",IF(AND($E$3="Nursery"),'Marks Entry Nursery'!K171,IF(AND($E$3="LKG"),'Marks Entry LKG'!K171,IF(AND($E$3="UKG"),'Marks Entry UKG'!K171,""))))</f>
        <v/>
      </c>
      <c r="L172" s="105"/>
      <c r="M172" s="105"/>
      <c r="N172" s="105"/>
      <c r="O172" s="51"/>
      <c r="P172" s="105" t="str">
        <f>IF(OR($B172=0,$B172=""),"",IF(AND($E$3="Nursery"),'Marks Entry Nursery'!O171,IF(AND($E$3="LKG"),'Marks Entry LKG'!O171,IF(AND($E$3="UKG"),'Marks Entry UKG'!O171,""))))</f>
        <v/>
      </c>
      <c r="Q172" s="105" t="str">
        <f>IF(OR($B172=0,$B172=""),"",IF(AND($E$3="Nursery"),'Marks Entry Nursery'!P171,IF(AND($E$3="LKG"),'Marks Entry LKG'!P171,IF(AND($E$3="UKG"),'Marks Entry UKG'!P171,""))))</f>
        <v/>
      </c>
      <c r="R172" s="54" t="str">
        <f t="shared" si="128"/>
        <v/>
      </c>
      <c r="S172" s="51">
        <f t="shared" si="129"/>
        <v>0</v>
      </c>
      <c r="T172" s="105" t="str">
        <f>IF(OR($B172=0,$B172=""),"",IF(AND($E$3="Nursery"),'Marks Entry Nursery'!Q171,IF(AND($E$3="LKG"),'Marks Entry LKG'!Q171,IF(AND($E$3="UKG"),'Marks Entry UKG'!Q171,""))))</f>
        <v/>
      </c>
      <c r="U172" s="105" t="str">
        <f>IF(OR($B172=0,$B172=""),"",IF(AND($E$3="Nursery"),'Marks Entry Nursery'!R171,IF(AND($E$3="LKG"),'Marks Entry LKG'!R171,IF(AND($E$3="UKG"),'Marks Entry UKG'!R171,""))))</f>
        <v/>
      </c>
      <c r="V172" s="55" t="str">
        <f t="shared" si="130"/>
        <v/>
      </c>
      <c r="W172" s="51" t="str">
        <f t="shared" si="131"/>
        <v/>
      </c>
      <c r="X172" s="89">
        <f t="shared" si="132"/>
        <v>0</v>
      </c>
      <c r="Y172" s="89" t="str">
        <f t="shared" si="133"/>
        <v/>
      </c>
      <c r="Z172" s="89" t="str">
        <f t="shared" si="134"/>
        <v/>
      </c>
      <c r="AA172" s="89" t="str">
        <f t="shared" si="135"/>
        <v/>
      </c>
      <c r="AB172" s="89" t="str">
        <f t="shared" si="136"/>
        <v/>
      </c>
      <c r="AC172" s="93" t="str">
        <f t="shared" si="137"/>
        <v/>
      </c>
      <c r="AD172" s="105"/>
      <c r="AE172" s="105"/>
      <c r="AF172" s="105"/>
      <c r="AG172" s="51"/>
      <c r="AH172" s="105" t="str">
        <f>IF(OR($B172=0,$B172=""),"",IF(AND($E$3="Nursery"),'Marks Entry Nursery'!V171,IF(AND($E$3="LKG"),'Marks Entry LKG'!V171,IF(AND($E$3="UKG"),'Marks Entry UKG'!V171,""))))</f>
        <v/>
      </c>
      <c r="AI172" s="105" t="str">
        <f>IF(OR($B172=0,$B172=""),"",IF(AND($E$3="Nursery"),'Marks Entry Nursery'!W171,IF(AND($E$3="LKG"),'Marks Entry LKG'!W171,IF(AND($E$3="UKG"),'Marks Entry UKG'!W171,""))))</f>
        <v/>
      </c>
      <c r="AJ172" s="54" t="str">
        <f t="shared" si="138"/>
        <v/>
      </c>
      <c r="AK172" s="51">
        <f t="shared" si="139"/>
        <v>0</v>
      </c>
      <c r="AL172" s="105" t="str">
        <f>IF(OR($B172=0,$B172=""),"",IF(AND($E$3="Nursery"),'Marks Entry Nursery'!X171,IF(AND($E$3="LKG"),'Marks Entry LKG'!X171,IF(AND($E$3="UKG"),'Marks Entry UKG'!X171,""))))</f>
        <v/>
      </c>
      <c r="AM172" s="105" t="str">
        <f>IF(OR($B172=0,$B172=""),"",IF(AND($E$3="Nursery"),'Marks Entry Nursery'!Y171,IF(AND($E$3="LKG"),'Marks Entry LKG'!Y171,IF(AND($E$3="UKG"),'Marks Entry UKG'!Y171,""))))</f>
        <v/>
      </c>
      <c r="AN172" s="55" t="str">
        <f t="shared" si="140"/>
        <v/>
      </c>
      <c r="AO172" s="51" t="str">
        <f t="shared" si="141"/>
        <v/>
      </c>
      <c r="AP172" s="89">
        <f t="shared" si="142"/>
        <v>0</v>
      </c>
      <c r="AQ172" s="89" t="str">
        <f t="shared" si="143"/>
        <v/>
      </c>
      <c r="AR172" s="89" t="str">
        <f t="shared" si="144"/>
        <v/>
      </c>
      <c r="AS172" s="89" t="str">
        <f t="shared" si="145"/>
        <v/>
      </c>
      <c r="AT172" s="89" t="str">
        <f t="shared" si="146"/>
        <v/>
      </c>
      <c r="AU172" s="93" t="str">
        <f t="shared" si="147"/>
        <v/>
      </c>
      <c r="AV172" s="105"/>
      <c r="AW172" s="105"/>
      <c r="AX172" s="105"/>
      <c r="AY172" s="51"/>
      <c r="AZ172" s="105" t="str">
        <f>IF(OR($B172=0,$B172=""),"",IF(AND($E$3="Nursery"),'Marks Entry Nursery'!AC171,IF(AND($E$3="LKG"),'Marks Entry LKG'!AC171,IF(AND($E$3="UKG"),'Marks Entry UKG'!AC171,""))))</f>
        <v/>
      </c>
      <c r="BA172" s="105" t="str">
        <f>IF(OR($B172=0,$B172=""),"",IF(AND($E$3="Nursery"),'Marks Entry Nursery'!AD171,IF(AND($E$3="LKG"),'Marks Entry LKG'!AD171,IF(AND($E$3="UKG"),'Marks Entry UKG'!AD171,""))))</f>
        <v/>
      </c>
      <c r="BB172" s="54" t="str">
        <f t="shared" si="148"/>
        <v/>
      </c>
      <c r="BC172" s="51">
        <f t="shared" si="149"/>
        <v>0</v>
      </c>
      <c r="BD172" s="105" t="str">
        <f>IF(OR($B172=0,$B172=""),"",IF(AND($E$3="Nursery"),'Marks Entry Nursery'!AE171,IF(AND($E$3="LKG"),'Marks Entry LKG'!AE171,IF(AND($E$3="UKG"),'Marks Entry UKG'!AE171,""))))</f>
        <v/>
      </c>
      <c r="BE172" s="105" t="str">
        <f>IF(OR($B172=0,$B172=""),"",IF(AND($E$3="Nursery"),'Marks Entry Nursery'!AF171,IF(AND($E$3="LKG"),'Marks Entry LKG'!AF171,IF(AND($E$3="UKG"),'Marks Entry UKG'!AF171,""))))</f>
        <v/>
      </c>
      <c r="BF172" s="55" t="str">
        <f t="shared" si="150"/>
        <v/>
      </c>
      <c r="BG172" s="51" t="str">
        <f t="shared" si="151"/>
        <v/>
      </c>
      <c r="BH172" s="89">
        <f t="shared" si="152"/>
        <v>0</v>
      </c>
      <c r="BI172" s="89" t="str">
        <f t="shared" si="153"/>
        <v/>
      </c>
      <c r="BJ172" s="89" t="str">
        <f t="shared" si="154"/>
        <v/>
      </c>
      <c r="BK172" s="89" t="str">
        <f t="shared" si="155"/>
        <v/>
      </c>
      <c r="BL172" s="89" t="str">
        <f t="shared" si="156"/>
        <v/>
      </c>
      <c r="BM172" s="93" t="str">
        <f t="shared" si="157"/>
        <v/>
      </c>
      <c r="BN172" s="105"/>
      <c r="BO172" s="105"/>
      <c r="BP172" s="105"/>
      <c r="BQ172" s="51"/>
      <c r="BR172" s="105" t="str">
        <f>IF(OR($B172=0,$B172=""),"",IF(AND($E$3="Nursery"),'Marks Entry Nursery'!AJ171,IF(AND($E$3="LKG"),'Marks Entry LKG'!AJ171,IF(AND($E$3="UKG"),'Marks Entry UKG'!AJ171,""))))</f>
        <v/>
      </c>
      <c r="BS172" s="105" t="str">
        <f>IF(OR($B172=0,$B172=""),"",IF(AND($E$3="Nursery"),'Marks Entry Nursery'!AK171,IF(AND($E$3="LKG"),'Marks Entry LKG'!AK171,IF(AND($E$3="UKG"),'Marks Entry UKG'!AK171,""))))</f>
        <v/>
      </c>
      <c r="BT172" s="54" t="str">
        <f t="shared" si="158"/>
        <v/>
      </c>
      <c r="BU172" s="51">
        <f t="shared" si="159"/>
        <v>0</v>
      </c>
      <c r="BV172" s="105" t="str">
        <f>IF(OR($B172=0,$B172=""),"",IF(AND($E$3="Nursery"),'Marks Entry Nursery'!AL171,IF(AND($E$3="LKG"),'Marks Entry LKG'!AL171,IF(AND($E$3="UKG"),'Marks Entry UKG'!AL171,""))))</f>
        <v/>
      </c>
      <c r="BW172" s="105" t="str">
        <f>IF(OR($B172=0,$B172=""),"",IF(AND($E$3="Nursery"),'Marks Entry Nursery'!AM171,IF(AND($E$3="LKG"),'Marks Entry LKG'!AM171,IF(AND($E$3="UKG"),'Marks Entry UKG'!AM171,""))))</f>
        <v/>
      </c>
      <c r="BX172" s="55" t="str">
        <f t="shared" si="160"/>
        <v/>
      </c>
      <c r="BY172" s="51" t="str">
        <f t="shared" si="161"/>
        <v/>
      </c>
      <c r="BZ172" s="89">
        <f t="shared" si="162"/>
        <v>0</v>
      </c>
      <c r="CA172" s="89" t="str">
        <f t="shared" si="163"/>
        <v/>
      </c>
      <c r="CB172" s="89" t="str">
        <f t="shared" si="164"/>
        <v/>
      </c>
      <c r="CC172" s="89" t="str">
        <f t="shared" si="165"/>
        <v/>
      </c>
      <c r="CD172" s="89" t="str">
        <f t="shared" si="166"/>
        <v/>
      </c>
      <c r="CE172" s="93" t="str">
        <f t="shared" si="167"/>
        <v/>
      </c>
      <c r="CF172" s="105" t="str">
        <f>IF(OR($B172=0,$B172=""),"",IF(AND($E$3="Nursery"),'Marks Entry Nursery'!AN171,IF(AND($E$3="LKG"),'Marks Entry LKG'!AN171,IF(AND($E$3="UKG"),'Marks Entry UKG'!AN171,""))))</f>
        <v/>
      </c>
      <c r="CG172" s="105" t="str">
        <f>IF(OR($B172=0,$B172=""),"",IF(AND($E$3="Nursery"),'Marks Entry Nursery'!AO171,IF(AND($E$3="LKG"),'Marks Entry LKG'!AO171,IF(AND($E$3="UKG"),'Marks Entry UKG'!AO171,""))))</f>
        <v/>
      </c>
      <c r="CH172" s="106" t="str">
        <f t="shared" si="168"/>
        <v/>
      </c>
      <c r="CI172" s="107">
        <f t="shared" si="169"/>
        <v>0</v>
      </c>
      <c r="CJ172" s="107" t="str">
        <f t="shared" si="170"/>
        <v/>
      </c>
      <c r="CK172" s="107" t="str">
        <f t="shared" si="171"/>
        <v/>
      </c>
      <c r="CL172" s="92" t="str">
        <f t="shared" si="172"/>
        <v/>
      </c>
      <c r="CM172" s="105" t="str">
        <f>IF(OR($B172=0,$B172=""),"",IF(AND($E$3="Nursery"),'Marks Entry Nursery'!AP171,IF(AND($E$3="LKG"),'Marks Entry LKG'!AP171,IF(AND($E$3="UKG"),'Marks Entry UKG'!AP171,""))))</f>
        <v/>
      </c>
      <c r="CN172" s="105" t="str">
        <f>IF(OR($B172=0,$B172=""),"",IF(AND($E$3="Nursery"),'Marks Entry Nursery'!AQ171,IF(AND($E$3="LKG"),'Marks Entry LKG'!AQ171,IF(AND($E$3="UKG"),'Marks Entry UKG'!AQ171,""))))</f>
        <v/>
      </c>
      <c r="CO172" s="106" t="str">
        <f t="shared" si="173"/>
        <v/>
      </c>
      <c r="CP172" s="107">
        <f t="shared" si="174"/>
        <v>0</v>
      </c>
      <c r="CQ172" s="107" t="str">
        <f t="shared" si="175"/>
        <v/>
      </c>
      <c r="CR172" s="107" t="str">
        <f t="shared" si="176"/>
        <v/>
      </c>
      <c r="CS172" s="92" t="str">
        <f t="shared" si="177"/>
        <v/>
      </c>
      <c r="CT172" s="105" t="str">
        <f>IF(OR($B172=0,$B172=""),"",IF(AND($E$3="Nursery"),'Marks Entry Nursery'!AR171,IF(AND($E$3="LKG"),'Marks Entry LKG'!AR171,IF(AND($E$3="UKG"),'Marks Entry UKG'!AR171,""))))</f>
        <v/>
      </c>
      <c r="CU172" s="105" t="str">
        <f>IF(OR($B172=0,$B172=""),"",IF(AND($E$3="Nursery"),'Marks Entry Nursery'!AS171,IF(AND($E$3="LKG"),'Marks Entry LKG'!AS171,IF(AND($E$3="UKG"),'Marks Entry UKG'!AS171,""))))</f>
        <v/>
      </c>
      <c r="CV172" s="106" t="str">
        <f t="shared" si="178"/>
        <v/>
      </c>
      <c r="CW172" s="107">
        <f t="shared" si="179"/>
        <v>0</v>
      </c>
      <c r="CX172" s="107" t="str">
        <f t="shared" si="180"/>
        <v/>
      </c>
      <c r="CY172" s="107" t="str">
        <f t="shared" si="181"/>
        <v/>
      </c>
      <c r="CZ172" s="92" t="str">
        <f t="shared" si="182"/>
        <v/>
      </c>
      <c r="DA172" s="105" t="str">
        <f>IF(OR($B172=0,$B172=""),"",IF(AND($E$3="Nursery"),'Marks Entry Nursery'!AT171,IF(AND($E$3="LKG"),'Marks Entry LKG'!AT171,IF(AND($E$3="UKG"),'Marks Entry UKG'!AT171,""))))</f>
        <v/>
      </c>
      <c r="DB172" s="105" t="str">
        <f>IF(OR($B172=0,$B172=""),"",IF(AND($E$3="Nursery"),'Marks Entry Nursery'!AU171,IF(AND($E$3="LKG"),'Marks Entry LKG'!AU171,IF(AND($E$3="UKG"),'Marks Entry UKG'!AU171,""))))</f>
        <v/>
      </c>
      <c r="DC172" s="356" t="str">
        <f t="shared" si="183"/>
        <v/>
      </c>
      <c r="DD172" s="93" t="str">
        <f t="shared" si="184"/>
        <v/>
      </c>
      <c r="DE172" s="105" t="str">
        <f>IF(OR($B172=0,$B172=""),"",IF(AND($E$3="Nursery"),'Marks Entry Nursery'!AV171,IF(AND($E$3="LKG"),'Marks Entry LKG'!AV171,IF(AND($E$3="UKG"),'Marks Entry UKG'!AV171,""))))</f>
        <v/>
      </c>
      <c r="DF172" s="105" t="str">
        <f>IF(OR($B172=0,$B172=""),"",IF(AND($E$3="Nursery"),'Marks Entry Nursery'!AW171,IF(AND($E$3="LKG"),'Marks Entry LKG'!AW171,IF(AND($E$3="UKG"),'Marks Entry UKG'!AW171,""))))</f>
        <v/>
      </c>
      <c r="DG172" s="356" t="str">
        <f t="shared" si="185"/>
        <v/>
      </c>
      <c r="DH172" s="93" t="str">
        <f t="shared" si="186"/>
        <v/>
      </c>
      <c r="DI172" s="63" t="str">
        <f t="shared" si="187"/>
        <v/>
      </c>
      <c r="DJ172" s="358" t="str">
        <f t="shared" si="188"/>
        <v/>
      </c>
      <c r="DK172" s="67" t="str">
        <f t="shared" si="189"/>
        <v/>
      </c>
      <c r="DL172" s="68" t="str">
        <f t="shared" si="190"/>
        <v/>
      </c>
      <c r="DM172" s="386" t="str">
        <f>IFERROR(IF(B172="NSO","NSO",IF(OR(D172="",G172="",F172="",B172="",DI172=0),"",IF('Master sheet'!$D$14="Hindi","कक्षोंन्नति","Promoted"))),"")</f>
        <v/>
      </c>
      <c r="DN172" s="42" t="str">
        <f>IF(OR(B172=0,B172=""),"",IF(AND($E$3="Nursery"),'Marks Entry Nursery'!AX171,IF(AND($E$3="LKG"),'Marks Entry LKG'!AX171,IF(AND($E$3="UKG"),'Marks Entry UKG'!AX171,""))))</f>
        <v/>
      </c>
      <c r="DO172" s="42" t="str">
        <f>IF(OR(B172=0,B172=""),"",IF(AND($E$3="Nursery"),'Marks Entry Nursery'!AY171,IF(AND($E$3="LKG"),'Marks Entry LKG'!AY171,IF(AND($E$3="UKG"),'Marks Entry UKG'!AY171,""))))</f>
        <v/>
      </c>
      <c r="DP172" s="213" t="str">
        <f t="shared" si="191"/>
        <v/>
      </c>
      <c r="DQ172" s="43"/>
      <c r="DX172" s="44">
        <f>IF(AND($E$3="Nursery"),'Marks Entry Nursery'!I171,IF(AND($E$3="LKG"),'Marks Entry LKG'!I171,IF(AND($E$3="UKG"),'Marks Entry UKG'!I171,"")))</f>
        <v>0</v>
      </c>
    </row>
    <row r="173" spans="1:128" ht="18.95" customHeight="1">
      <c r="A173" s="56">
        <v>166</v>
      </c>
      <c r="B173" s="260" t="str">
        <f>IF(OR(DX173=0,DX173=""),"",IF(AND($E$3="Nursery"),'Marks Entry Nursery'!I172,IF(AND($E$3="LKG"),'Marks Entry LKG'!I172,IF(AND($E$3="UKG"),'Marks Entry UKG'!I172,""))))</f>
        <v/>
      </c>
      <c r="C173" s="57" t="str">
        <f>IF(OR($B173=0,$B173=""),"",IF(AND($E$3="Nursery"),'Marks Entry Nursery'!B172,IF(AND($E$3="LKG"),'Marks Entry LKG'!B172,IF(AND($E$3="UKG"),'Marks Entry UKG'!B172,""))))</f>
        <v/>
      </c>
      <c r="D173" s="57" t="str">
        <f>IF(OR($B173=0,$B173=""),"",IF(AND($E$3="Nursery"),'Marks Entry Nursery'!C172,IF(AND($E$3="LKG"),'Marks Entry LKG'!C172,IF(AND($E$3="UKG"),'Marks Entry UKG'!C172,""))))</f>
        <v/>
      </c>
      <c r="E173" s="401" t="str">
        <f>IF(OR(B173=0,B173=""),"",IF(AND($E$3="Nursery"),'Marks Entry Nursery'!E172,IF(AND($E$3="LKG"),'Marks Entry LKG'!E172,IF(AND($E$3="UKG"),'Marks Entry UKG'!E172,""))))</f>
        <v/>
      </c>
      <c r="F173" s="259" t="str">
        <f>IF(OR(B173=0,B173=""),"",IF(AND($E$3="Nursery"),'Marks Entry Nursery'!D172,IF(AND($E$3="LKG"),'Marks Entry LKG'!D172,IF(AND($E$3="UKG"),'Marks Entry UKG'!D172,""))))</f>
        <v/>
      </c>
      <c r="G173" s="406" t="str">
        <f>IF(OR($B173=0,$B173=""),"",IF(AND($E$3="Nursery"),'Marks Entry Nursery'!F172,IF(AND($E$3="LKG"),'Marks Entry LKG'!F172,IF(AND($E$3="UKG"),'Marks Entry UKG'!F172,""))))</f>
        <v/>
      </c>
      <c r="H173" s="406" t="str">
        <f>IF(OR($B173=0,$B173=""),"",IF(AND($E$3="Nursery"),'Marks Entry Nursery'!G172,IF(AND($E$3="LKG"),'Marks Entry LKG'!G172,IF(AND($E$3="UKG"),'Marks Entry UKG'!G172,""))))</f>
        <v/>
      </c>
      <c r="I173" s="406" t="str">
        <f>IF(OR($B173=0,$B173=""),"",IF(AND($E$3="Nursery"),'Marks Entry Nursery'!H172,IF(AND($E$3="LKG"),'Marks Entry LKG'!H172,IF(AND($E$3="UKG"),'Marks Entry UKG'!H172,""))))</f>
        <v/>
      </c>
      <c r="J173" s="228" t="str">
        <f>IF(OR($B173=0,$B173=""),"",IF(AND($E$3="Nursery"),'Marks Entry Nursery'!J172,IF(AND($E$3="LKG"),'Marks Entry LKG'!J172,IF(AND($E$3="UKG"),'Marks Entry UKG'!J172,""))))</f>
        <v/>
      </c>
      <c r="K173" s="228" t="str">
        <f>IF(OR($B173=0,$B173=""),"",IF(AND($E$3="Nursery"),'Marks Entry Nursery'!K172,IF(AND($E$3="LKG"),'Marks Entry LKG'!K172,IF(AND($E$3="UKG"),'Marks Entry UKG'!K172,""))))</f>
        <v/>
      </c>
      <c r="L173" s="105"/>
      <c r="M173" s="105"/>
      <c r="N173" s="105"/>
      <c r="O173" s="51"/>
      <c r="P173" s="105" t="str">
        <f>IF(OR($B173=0,$B173=""),"",IF(AND($E$3="Nursery"),'Marks Entry Nursery'!O172,IF(AND($E$3="LKG"),'Marks Entry LKG'!O172,IF(AND($E$3="UKG"),'Marks Entry UKG'!O172,""))))</f>
        <v/>
      </c>
      <c r="Q173" s="105" t="str">
        <f>IF(OR($B173=0,$B173=""),"",IF(AND($E$3="Nursery"),'Marks Entry Nursery'!P172,IF(AND($E$3="LKG"),'Marks Entry LKG'!P172,IF(AND($E$3="UKG"),'Marks Entry UKG'!P172,""))))</f>
        <v/>
      </c>
      <c r="R173" s="54" t="str">
        <f t="shared" si="128"/>
        <v/>
      </c>
      <c r="S173" s="51">
        <f t="shared" si="129"/>
        <v>0</v>
      </c>
      <c r="T173" s="105" t="str">
        <f>IF(OR($B173=0,$B173=""),"",IF(AND($E$3="Nursery"),'Marks Entry Nursery'!Q172,IF(AND($E$3="LKG"),'Marks Entry LKG'!Q172,IF(AND($E$3="UKG"),'Marks Entry UKG'!Q172,""))))</f>
        <v/>
      </c>
      <c r="U173" s="105" t="str">
        <f>IF(OR($B173=0,$B173=""),"",IF(AND($E$3="Nursery"),'Marks Entry Nursery'!R172,IF(AND($E$3="LKG"),'Marks Entry LKG'!R172,IF(AND($E$3="UKG"),'Marks Entry UKG'!R172,""))))</f>
        <v/>
      </c>
      <c r="V173" s="55" t="str">
        <f t="shared" si="130"/>
        <v/>
      </c>
      <c r="W173" s="51" t="str">
        <f t="shared" si="131"/>
        <v/>
      </c>
      <c r="X173" s="89">
        <f t="shared" si="132"/>
        <v>0</v>
      </c>
      <c r="Y173" s="89" t="str">
        <f t="shared" si="133"/>
        <v/>
      </c>
      <c r="Z173" s="89" t="str">
        <f t="shared" si="134"/>
        <v/>
      </c>
      <c r="AA173" s="89" t="str">
        <f t="shared" si="135"/>
        <v/>
      </c>
      <c r="AB173" s="89" t="str">
        <f t="shared" si="136"/>
        <v/>
      </c>
      <c r="AC173" s="93" t="str">
        <f t="shared" si="137"/>
        <v/>
      </c>
      <c r="AD173" s="105"/>
      <c r="AE173" s="105"/>
      <c r="AF173" s="105"/>
      <c r="AG173" s="51"/>
      <c r="AH173" s="105" t="str">
        <f>IF(OR($B173=0,$B173=""),"",IF(AND($E$3="Nursery"),'Marks Entry Nursery'!V172,IF(AND($E$3="LKG"),'Marks Entry LKG'!V172,IF(AND($E$3="UKG"),'Marks Entry UKG'!V172,""))))</f>
        <v/>
      </c>
      <c r="AI173" s="105" t="str">
        <f>IF(OR($B173=0,$B173=""),"",IF(AND($E$3="Nursery"),'Marks Entry Nursery'!W172,IF(AND($E$3="LKG"),'Marks Entry LKG'!W172,IF(AND($E$3="UKG"),'Marks Entry UKG'!W172,""))))</f>
        <v/>
      </c>
      <c r="AJ173" s="54" t="str">
        <f t="shared" si="138"/>
        <v/>
      </c>
      <c r="AK173" s="51">
        <f t="shared" si="139"/>
        <v>0</v>
      </c>
      <c r="AL173" s="105" t="str">
        <f>IF(OR($B173=0,$B173=""),"",IF(AND($E$3="Nursery"),'Marks Entry Nursery'!X172,IF(AND($E$3="LKG"),'Marks Entry LKG'!X172,IF(AND($E$3="UKG"),'Marks Entry UKG'!X172,""))))</f>
        <v/>
      </c>
      <c r="AM173" s="105" t="str">
        <f>IF(OR($B173=0,$B173=""),"",IF(AND($E$3="Nursery"),'Marks Entry Nursery'!Y172,IF(AND($E$3="LKG"),'Marks Entry LKG'!Y172,IF(AND($E$3="UKG"),'Marks Entry UKG'!Y172,""))))</f>
        <v/>
      </c>
      <c r="AN173" s="55" t="str">
        <f t="shared" si="140"/>
        <v/>
      </c>
      <c r="AO173" s="51" t="str">
        <f t="shared" si="141"/>
        <v/>
      </c>
      <c r="AP173" s="89">
        <f t="shared" si="142"/>
        <v>0</v>
      </c>
      <c r="AQ173" s="89" t="str">
        <f t="shared" si="143"/>
        <v/>
      </c>
      <c r="AR173" s="89" t="str">
        <f t="shared" si="144"/>
        <v/>
      </c>
      <c r="AS173" s="89" t="str">
        <f t="shared" si="145"/>
        <v/>
      </c>
      <c r="AT173" s="89" t="str">
        <f t="shared" si="146"/>
        <v/>
      </c>
      <c r="AU173" s="93" t="str">
        <f t="shared" si="147"/>
        <v/>
      </c>
      <c r="AV173" s="105"/>
      <c r="AW173" s="105"/>
      <c r="AX173" s="105"/>
      <c r="AY173" s="51"/>
      <c r="AZ173" s="105" t="str">
        <f>IF(OR($B173=0,$B173=""),"",IF(AND($E$3="Nursery"),'Marks Entry Nursery'!AC172,IF(AND($E$3="LKG"),'Marks Entry LKG'!AC172,IF(AND($E$3="UKG"),'Marks Entry UKG'!AC172,""))))</f>
        <v/>
      </c>
      <c r="BA173" s="105" t="str">
        <f>IF(OR($B173=0,$B173=""),"",IF(AND($E$3="Nursery"),'Marks Entry Nursery'!AD172,IF(AND($E$3="LKG"),'Marks Entry LKG'!AD172,IF(AND($E$3="UKG"),'Marks Entry UKG'!AD172,""))))</f>
        <v/>
      </c>
      <c r="BB173" s="54" t="str">
        <f t="shared" si="148"/>
        <v/>
      </c>
      <c r="BC173" s="51">
        <f t="shared" si="149"/>
        <v>0</v>
      </c>
      <c r="BD173" s="105" t="str">
        <f>IF(OR($B173=0,$B173=""),"",IF(AND($E$3="Nursery"),'Marks Entry Nursery'!AE172,IF(AND($E$3="LKG"),'Marks Entry LKG'!AE172,IF(AND($E$3="UKG"),'Marks Entry UKG'!AE172,""))))</f>
        <v/>
      </c>
      <c r="BE173" s="105" t="str">
        <f>IF(OR($B173=0,$B173=""),"",IF(AND($E$3="Nursery"),'Marks Entry Nursery'!AF172,IF(AND($E$3="LKG"),'Marks Entry LKG'!AF172,IF(AND($E$3="UKG"),'Marks Entry UKG'!AF172,""))))</f>
        <v/>
      </c>
      <c r="BF173" s="55" t="str">
        <f t="shared" si="150"/>
        <v/>
      </c>
      <c r="BG173" s="51" t="str">
        <f t="shared" si="151"/>
        <v/>
      </c>
      <c r="BH173" s="89">
        <f t="shared" si="152"/>
        <v>0</v>
      </c>
      <c r="BI173" s="89" t="str">
        <f t="shared" si="153"/>
        <v/>
      </c>
      <c r="BJ173" s="89" t="str">
        <f t="shared" si="154"/>
        <v/>
      </c>
      <c r="BK173" s="89" t="str">
        <f t="shared" si="155"/>
        <v/>
      </c>
      <c r="BL173" s="89" t="str">
        <f t="shared" si="156"/>
        <v/>
      </c>
      <c r="BM173" s="93" t="str">
        <f t="shared" si="157"/>
        <v/>
      </c>
      <c r="BN173" s="105"/>
      <c r="BO173" s="105"/>
      <c r="BP173" s="105"/>
      <c r="BQ173" s="51"/>
      <c r="BR173" s="105" t="str">
        <f>IF(OR($B173=0,$B173=""),"",IF(AND($E$3="Nursery"),'Marks Entry Nursery'!AJ172,IF(AND($E$3="LKG"),'Marks Entry LKG'!AJ172,IF(AND($E$3="UKG"),'Marks Entry UKG'!AJ172,""))))</f>
        <v/>
      </c>
      <c r="BS173" s="105" t="str">
        <f>IF(OR($B173=0,$B173=""),"",IF(AND($E$3="Nursery"),'Marks Entry Nursery'!AK172,IF(AND($E$3="LKG"),'Marks Entry LKG'!AK172,IF(AND($E$3="UKG"),'Marks Entry UKG'!AK172,""))))</f>
        <v/>
      </c>
      <c r="BT173" s="54" t="str">
        <f t="shared" si="158"/>
        <v/>
      </c>
      <c r="BU173" s="51">
        <f t="shared" si="159"/>
        <v>0</v>
      </c>
      <c r="BV173" s="105" t="str">
        <f>IF(OR($B173=0,$B173=""),"",IF(AND($E$3="Nursery"),'Marks Entry Nursery'!AL172,IF(AND($E$3="LKG"),'Marks Entry LKG'!AL172,IF(AND($E$3="UKG"),'Marks Entry UKG'!AL172,""))))</f>
        <v/>
      </c>
      <c r="BW173" s="105" t="str">
        <f>IF(OR($B173=0,$B173=""),"",IF(AND($E$3="Nursery"),'Marks Entry Nursery'!AM172,IF(AND($E$3="LKG"),'Marks Entry LKG'!AM172,IF(AND($E$3="UKG"),'Marks Entry UKG'!AM172,""))))</f>
        <v/>
      </c>
      <c r="BX173" s="55" t="str">
        <f t="shared" si="160"/>
        <v/>
      </c>
      <c r="BY173" s="51" t="str">
        <f t="shared" si="161"/>
        <v/>
      </c>
      <c r="BZ173" s="89">
        <f t="shared" si="162"/>
        <v>0</v>
      </c>
      <c r="CA173" s="89" t="str">
        <f t="shared" si="163"/>
        <v/>
      </c>
      <c r="CB173" s="89" t="str">
        <f t="shared" si="164"/>
        <v/>
      </c>
      <c r="CC173" s="89" t="str">
        <f t="shared" si="165"/>
        <v/>
      </c>
      <c r="CD173" s="89" t="str">
        <f t="shared" si="166"/>
        <v/>
      </c>
      <c r="CE173" s="93" t="str">
        <f t="shared" si="167"/>
        <v/>
      </c>
      <c r="CF173" s="105" t="str">
        <f>IF(OR($B173=0,$B173=""),"",IF(AND($E$3="Nursery"),'Marks Entry Nursery'!AN172,IF(AND($E$3="LKG"),'Marks Entry LKG'!AN172,IF(AND($E$3="UKG"),'Marks Entry UKG'!AN172,""))))</f>
        <v/>
      </c>
      <c r="CG173" s="105" t="str">
        <f>IF(OR($B173=0,$B173=""),"",IF(AND($E$3="Nursery"),'Marks Entry Nursery'!AO172,IF(AND($E$3="LKG"),'Marks Entry LKG'!AO172,IF(AND($E$3="UKG"),'Marks Entry UKG'!AO172,""))))</f>
        <v/>
      </c>
      <c r="CH173" s="106" t="str">
        <f t="shared" si="168"/>
        <v/>
      </c>
      <c r="CI173" s="107">
        <f t="shared" si="169"/>
        <v>0</v>
      </c>
      <c r="CJ173" s="107" t="str">
        <f t="shared" si="170"/>
        <v/>
      </c>
      <c r="CK173" s="107" t="str">
        <f t="shared" si="171"/>
        <v/>
      </c>
      <c r="CL173" s="92" t="str">
        <f t="shared" si="172"/>
        <v/>
      </c>
      <c r="CM173" s="105" t="str">
        <f>IF(OR($B173=0,$B173=""),"",IF(AND($E$3="Nursery"),'Marks Entry Nursery'!AP172,IF(AND($E$3="LKG"),'Marks Entry LKG'!AP172,IF(AND($E$3="UKG"),'Marks Entry UKG'!AP172,""))))</f>
        <v/>
      </c>
      <c r="CN173" s="105" t="str">
        <f>IF(OR($B173=0,$B173=""),"",IF(AND($E$3="Nursery"),'Marks Entry Nursery'!AQ172,IF(AND($E$3="LKG"),'Marks Entry LKG'!AQ172,IF(AND($E$3="UKG"),'Marks Entry UKG'!AQ172,""))))</f>
        <v/>
      </c>
      <c r="CO173" s="106" t="str">
        <f t="shared" si="173"/>
        <v/>
      </c>
      <c r="CP173" s="107">
        <f t="shared" si="174"/>
        <v>0</v>
      </c>
      <c r="CQ173" s="107" t="str">
        <f t="shared" si="175"/>
        <v/>
      </c>
      <c r="CR173" s="107" t="str">
        <f t="shared" si="176"/>
        <v/>
      </c>
      <c r="CS173" s="92" t="str">
        <f t="shared" si="177"/>
        <v/>
      </c>
      <c r="CT173" s="105" t="str">
        <f>IF(OR($B173=0,$B173=""),"",IF(AND($E$3="Nursery"),'Marks Entry Nursery'!AR172,IF(AND($E$3="LKG"),'Marks Entry LKG'!AR172,IF(AND($E$3="UKG"),'Marks Entry UKG'!AR172,""))))</f>
        <v/>
      </c>
      <c r="CU173" s="105" t="str">
        <f>IF(OR($B173=0,$B173=""),"",IF(AND($E$3="Nursery"),'Marks Entry Nursery'!AS172,IF(AND($E$3="LKG"),'Marks Entry LKG'!AS172,IF(AND($E$3="UKG"),'Marks Entry UKG'!AS172,""))))</f>
        <v/>
      </c>
      <c r="CV173" s="106" t="str">
        <f t="shared" si="178"/>
        <v/>
      </c>
      <c r="CW173" s="107">
        <f t="shared" si="179"/>
        <v>0</v>
      </c>
      <c r="CX173" s="107" t="str">
        <f t="shared" si="180"/>
        <v/>
      </c>
      <c r="CY173" s="107" t="str">
        <f t="shared" si="181"/>
        <v/>
      </c>
      <c r="CZ173" s="92" t="str">
        <f t="shared" si="182"/>
        <v/>
      </c>
      <c r="DA173" s="105" t="str">
        <f>IF(OR($B173=0,$B173=""),"",IF(AND($E$3="Nursery"),'Marks Entry Nursery'!AT172,IF(AND($E$3="LKG"),'Marks Entry LKG'!AT172,IF(AND($E$3="UKG"),'Marks Entry UKG'!AT172,""))))</f>
        <v/>
      </c>
      <c r="DB173" s="105" t="str">
        <f>IF(OR($B173=0,$B173=""),"",IF(AND($E$3="Nursery"),'Marks Entry Nursery'!AU172,IF(AND($E$3="LKG"),'Marks Entry LKG'!AU172,IF(AND($E$3="UKG"),'Marks Entry UKG'!AU172,""))))</f>
        <v/>
      </c>
      <c r="DC173" s="356" t="str">
        <f t="shared" si="183"/>
        <v/>
      </c>
      <c r="DD173" s="93" t="str">
        <f t="shared" si="184"/>
        <v/>
      </c>
      <c r="DE173" s="105" t="str">
        <f>IF(OR($B173=0,$B173=""),"",IF(AND($E$3="Nursery"),'Marks Entry Nursery'!AV172,IF(AND($E$3="LKG"),'Marks Entry LKG'!AV172,IF(AND($E$3="UKG"),'Marks Entry UKG'!AV172,""))))</f>
        <v/>
      </c>
      <c r="DF173" s="105" t="str">
        <f>IF(OR($B173=0,$B173=""),"",IF(AND($E$3="Nursery"),'Marks Entry Nursery'!AW172,IF(AND($E$3="LKG"),'Marks Entry LKG'!AW172,IF(AND($E$3="UKG"),'Marks Entry UKG'!AW172,""))))</f>
        <v/>
      </c>
      <c r="DG173" s="356" t="str">
        <f t="shared" si="185"/>
        <v/>
      </c>
      <c r="DH173" s="93" t="str">
        <f t="shared" si="186"/>
        <v/>
      </c>
      <c r="DI173" s="63" t="str">
        <f t="shared" si="187"/>
        <v/>
      </c>
      <c r="DJ173" s="358" t="str">
        <f t="shared" si="188"/>
        <v/>
      </c>
      <c r="DK173" s="67" t="str">
        <f t="shared" si="189"/>
        <v/>
      </c>
      <c r="DL173" s="68" t="str">
        <f t="shared" si="190"/>
        <v/>
      </c>
      <c r="DM173" s="386" t="str">
        <f>IFERROR(IF(B173="NSO","NSO",IF(OR(D173="",G173="",F173="",B173="",DI173=0),"",IF('Master sheet'!$D$14="Hindi","कक्षोंन्नति","Promoted"))),"")</f>
        <v/>
      </c>
      <c r="DN173" s="42" t="str">
        <f>IF(OR(B173=0,B173=""),"",IF(AND($E$3="Nursery"),'Marks Entry Nursery'!AX172,IF(AND($E$3="LKG"),'Marks Entry LKG'!AX172,IF(AND($E$3="UKG"),'Marks Entry UKG'!AX172,""))))</f>
        <v/>
      </c>
      <c r="DO173" s="42" t="str">
        <f>IF(OR(B173=0,B173=""),"",IF(AND($E$3="Nursery"),'Marks Entry Nursery'!AY172,IF(AND($E$3="LKG"),'Marks Entry LKG'!AY172,IF(AND($E$3="UKG"),'Marks Entry UKG'!AY172,""))))</f>
        <v/>
      </c>
      <c r="DP173" s="213" t="str">
        <f t="shared" si="191"/>
        <v/>
      </c>
      <c r="DQ173" s="43"/>
      <c r="DX173" s="44">
        <f>IF(AND($E$3="Nursery"),'Marks Entry Nursery'!I172,IF(AND($E$3="LKG"),'Marks Entry LKG'!I172,IF(AND($E$3="UKG"),'Marks Entry UKG'!I172,"")))</f>
        <v>0</v>
      </c>
    </row>
    <row r="174" spans="1:128" ht="18.95" customHeight="1">
      <c r="A174" s="56">
        <v>167</v>
      </c>
      <c r="B174" s="260" t="str">
        <f>IF(OR(DX174=0,DX174=""),"",IF(AND($E$3="Nursery"),'Marks Entry Nursery'!I173,IF(AND($E$3="LKG"),'Marks Entry LKG'!I173,IF(AND($E$3="UKG"),'Marks Entry UKG'!I173,""))))</f>
        <v/>
      </c>
      <c r="C174" s="57" t="str">
        <f>IF(OR($B174=0,$B174=""),"",IF(AND($E$3="Nursery"),'Marks Entry Nursery'!B173,IF(AND($E$3="LKG"),'Marks Entry LKG'!B173,IF(AND($E$3="UKG"),'Marks Entry UKG'!B173,""))))</f>
        <v/>
      </c>
      <c r="D174" s="57" t="str">
        <f>IF(OR($B174=0,$B174=""),"",IF(AND($E$3="Nursery"),'Marks Entry Nursery'!C173,IF(AND($E$3="LKG"),'Marks Entry LKG'!C173,IF(AND($E$3="UKG"),'Marks Entry UKG'!C173,""))))</f>
        <v/>
      </c>
      <c r="E174" s="401" t="str">
        <f>IF(OR(B174=0,B174=""),"",IF(AND($E$3="Nursery"),'Marks Entry Nursery'!E173,IF(AND($E$3="LKG"),'Marks Entry LKG'!E173,IF(AND($E$3="UKG"),'Marks Entry UKG'!E173,""))))</f>
        <v/>
      </c>
      <c r="F174" s="259" t="str">
        <f>IF(OR(B174=0,B174=""),"",IF(AND($E$3="Nursery"),'Marks Entry Nursery'!D173,IF(AND($E$3="LKG"),'Marks Entry LKG'!D173,IF(AND($E$3="UKG"),'Marks Entry UKG'!D173,""))))</f>
        <v/>
      </c>
      <c r="G174" s="406" t="str">
        <f>IF(OR($B174=0,$B174=""),"",IF(AND($E$3="Nursery"),'Marks Entry Nursery'!F173,IF(AND($E$3="LKG"),'Marks Entry LKG'!F173,IF(AND($E$3="UKG"),'Marks Entry UKG'!F173,""))))</f>
        <v/>
      </c>
      <c r="H174" s="406" t="str">
        <f>IF(OR($B174=0,$B174=""),"",IF(AND($E$3="Nursery"),'Marks Entry Nursery'!G173,IF(AND($E$3="LKG"),'Marks Entry LKG'!G173,IF(AND($E$3="UKG"),'Marks Entry UKG'!G173,""))))</f>
        <v/>
      </c>
      <c r="I174" s="406" t="str">
        <f>IF(OR($B174=0,$B174=""),"",IF(AND($E$3="Nursery"),'Marks Entry Nursery'!H173,IF(AND($E$3="LKG"),'Marks Entry LKG'!H173,IF(AND($E$3="UKG"),'Marks Entry UKG'!H173,""))))</f>
        <v/>
      </c>
      <c r="J174" s="228" t="str">
        <f>IF(OR($B174=0,$B174=""),"",IF(AND($E$3="Nursery"),'Marks Entry Nursery'!J173,IF(AND($E$3="LKG"),'Marks Entry LKG'!J173,IF(AND($E$3="UKG"),'Marks Entry UKG'!J173,""))))</f>
        <v/>
      </c>
      <c r="K174" s="228" t="str">
        <f>IF(OR($B174=0,$B174=""),"",IF(AND($E$3="Nursery"),'Marks Entry Nursery'!K173,IF(AND($E$3="LKG"),'Marks Entry LKG'!K173,IF(AND($E$3="UKG"),'Marks Entry UKG'!K173,""))))</f>
        <v/>
      </c>
      <c r="L174" s="105"/>
      <c r="M174" s="105"/>
      <c r="N174" s="105"/>
      <c r="O174" s="51"/>
      <c r="P174" s="105" t="str">
        <f>IF(OR($B174=0,$B174=""),"",IF(AND($E$3="Nursery"),'Marks Entry Nursery'!O173,IF(AND($E$3="LKG"),'Marks Entry LKG'!O173,IF(AND($E$3="UKG"),'Marks Entry UKG'!O173,""))))</f>
        <v/>
      </c>
      <c r="Q174" s="105" t="str">
        <f>IF(OR($B174=0,$B174=""),"",IF(AND($E$3="Nursery"),'Marks Entry Nursery'!P173,IF(AND($E$3="LKG"),'Marks Entry LKG'!P173,IF(AND($E$3="UKG"),'Marks Entry UKG'!P173,""))))</f>
        <v/>
      </c>
      <c r="R174" s="54" t="str">
        <f t="shared" si="128"/>
        <v/>
      </c>
      <c r="S174" s="51">
        <f t="shared" si="129"/>
        <v>0</v>
      </c>
      <c r="T174" s="105" t="str">
        <f>IF(OR($B174=0,$B174=""),"",IF(AND($E$3="Nursery"),'Marks Entry Nursery'!Q173,IF(AND($E$3="LKG"),'Marks Entry LKG'!Q173,IF(AND($E$3="UKG"),'Marks Entry UKG'!Q173,""))))</f>
        <v/>
      </c>
      <c r="U174" s="105" t="str">
        <f>IF(OR($B174=0,$B174=""),"",IF(AND($E$3="Nursery"),'Marks Entry Nursery'!R173,IF(AND($E$3="LKG"),'Marks Entry LKG'!R173,IF(AND($E$3="UKG"),'Marks Entry UKG'!R173,""))))</f>
        <v/>
      </c>
      <c r="V174" s="55" t="str">
        <f t="shared" si="130"/>
        <v/>
      </c>
      <c r="W174" s="51" t="str">
        <f t="shared" si="131"/>
        <v/>
      </c>
      <c r="X174" s="89">
        <f t="shared" si="132"/>
        <v>0</v>
      </c>
      <c r="Y174" s="89" t="str">
        <f t="shared" si="133"/>
        <v/>
      </c>
      <c r="Z174" s="89" t="str">
        <f t="shared" si="134"/>
        <v/>
      </c>
      <c r="AA174" s="89" t="str">
        <f t="shared" si="135"/>
        <v/>
      </c>
      <c r="AB174" s="89" t="str">
        <f t="shared" si="136"/>
        <v/>
      </c>
      <c r="AC174" s="93" t="str">
        <f t="shared" si="137"/>
        <v/>
      </c>
      <c r="AD174" s="105"/>
      <c r="AE174" s="105"/>
      <c r="AF174" s="105"/>
      <c r="AG174" s="51"/>
      <c r="AH174" s="105" t="str">
        <f>IF(OR($B174=0,$B174=""),"",IF(AND($E$3="Nursery"),'Marks Entry Nursery'!V173,IF(AND($E$3="LKG"),'Marks Entry LKG'!V173,IF(AND($E$3="UKG"),'Marks Entry UKG'!V173,""))))</f>
        <v/>
      </c>
      <c r="AI174" s="105" t="str">
        <f>IF(OR($B174=0,$B174=""),"",IF(AND($E$3="Nursery"),'Marks Entry Nursery'!W173,IF(AND($E$3="LKG"),'Marks Entry LKG'!W173,IF(AND($E$3="UKG"),'Marks Entry UKG'!W173,""))))</f>
        <v/>
      </c>
      <c r="AJ174" s="54" t="str">
        <f t="shared" si="138"/>
        <v/>
      </c>
      <c r="AK174" s="51">
        <f t="shared" si="139"/>
        <v>0</v>
      </c>
      <c r="AL174" s="105" t="str">
        <f>IF(OR($B174=0,$B174=""),"",IF(AND($E$3="Nursery"),'Marks Entry Nursery'!X173,IF(AND($E$3="LKG"),'Marks Entry LKG'!X173,IF(AND($E$3="UKG"),'Marks Entry UKG'!X173,""))))</f>
        <v/>
      </c>
      <c r="AM174" s="105" t="str">
        <f>IF(OR($B174=0,$B174=""),"",IF(AND($E$3="Nursery"),'Marks Entry Nursery'!Y173,IF(AND($E$3="LKG"),'Marks Entry LKG'!Y173,IF(AND($E$3="UKG"),'Marks Entry UKG'!Y173,""))))</f>
        <v/>
      </c>
      <c r="AN174" s="55" t="str">
        <f t="shared" si="140"/>
        <v/>
      </c>
      <c r="AO174" s="51" t="str">
        <f t="shared" si="141"/>
        <v/>
      </c>
      <c r="AP174" s="89">
        <f t="shared" si="142"/>
        <v>0</v>
      </c>
      <c r="AQ174" s="89" t="str">
        <f t="shared" si="143"/>
        <v/>
      </c>
      <c r="AR174" s="89" t="str">
        <f t="shared" si="144"/>
        <v/>
      </c>
      <c r="AS174" s="89" t="str">
        <f t="shared" si="145"/>
        <v/>
      </c>
      <c r="AT174" s="89" t="str">
        <f t="shared" si="146"/>
        <v/>
      </c>
      <c r="AU174" s="93" t="str">
        <f t="shared" si="147"/>
        <v/>
      </c>
      <c r="AV174" s="105"/>
      <c r="AW174" s="105"/>
      <c r="AX174" s="105"/>
      <c r="AY174" s="51"/>
      <c r="AZ174" s="105" t="str">
        <f>IF(OR($B174=0,$B174=""),"",IF(AND($E$3="Nursery"),'Marks Entry Nursery'!AC173,IF(AND($E$3="LKG"),'Marks Entry LKG'!AC173,IF(AND($E$3="UKG"),'Marks Entry UKG'!AC173,""))))</f>
        <v/>
      </c>
      <c r="BA174" s="105" t="str">
        <f>IF(OR($B174=0,$B174=""),"",IF(AND($E$3="Nursery"),'Marks Entry Nursery'!AD173,IF(AND($E$3="LKG"),'Marks Entry LKG'!AD173,IF(AND($E$3="UKG"),'Marks Entry UKG'!AD173,""))))</f>
        <v/>
      </c>
      <c r="BB174" s="54" t="str">
        <f t="shared" si="148"/>
        <v/>
      </c>
      <c r="BC174" s="51">
        <f t="shared" si="149"/>
        <v>0</v>
      </c>
      <c r="BD174" s="105" t="str">
        <f>IF(OR($B174=0,$B174=""),"",IF(AND($E$3="Nursery"),'Marks Entry Nursery'!AE173,IF(AND($E$3="LKG"),'Marks Entry LKG'!AE173,IF(AND($E$3="UKG"),'Marks Entry UKG'!AE173,""))))</f>
        <v/>
      </c>
      <c r="BE174" s="105" t="str">
        <f>IF(OR($B174=0,$B174=""),"",IF(AND($E$3="Nursery"),'Marks Entry Nursery'!AF173,IF(AND($E$3="LKG"),'Marks Entry LKG'!AF173,IF(AND($E$3="UKG"),'Marks Entry UKG'!AF173,""))))</f>
        <v/>
      </c>
      <c r="BF174" s="55" t="str">
        <f t="shared" si="150"/>
        <v/>
      </c>
      <c r="BG174" s="51" t="str">
        <f t="shared" si="151"/>
        <v/>
      </c>
      <c r="BH174" s="89">
        <f t="shared" si="152"/>
        <v>0</v>
      </c>
      <c r="BI174" s="89" t="str">
        <f t="shared" si="153"/>
        <v/>
      </c>
      <c r="BJ174" s="89" t="str">
        <f t="shared" si="154"/>
        <v/>
      </c>
      <c r="BK174" s="89" t="str">
        <f t="shared" si="155"/>
        <v/>
      </c>
      <c r="BL174" s="89" t="str">
        <f t="shared" si="156"/>
        <v/>
      </c>
      <c r="BM174" s="93" t="str">
        <f t="shared" si="157"/>
        <v/>
      </c>
      <c r="BN174" s="105"/>
      <c r="BO174" s="105"/>
      <c r="BP174" s="105"/>
      <c r="BQ174" s="51"/>
      <c r="BR174" s="105" t="str">
        <f>IF(OR($B174=0,$B174=""),"",IF(AND($E$3="Nursery"),'Marks Entry Nursery'!AJ173,IF(AND($E$3="LKG"),'Marks Entry LKG'!AJ173,IF(AND($E$3="UKG"),'Marks Entry UKG'!AJ173,""))))</f>
        <v/>
      </c>
      <c r="BS174" s="105" t="str">
        <f>IF(OR($B174=0,$B174=""),"",IF(AND($E$3="Nursery"),'Marks Entry Nursery'!AK173,IF(AND($E$3="LKG"),'Marks Entry LKG'!AK173,IF(AND($E$3="UKG"),'Marks Entry UKG'!AK173,""))))</f>
        <v/>
      </c>
      <c r="BT174" s="54" t="str">
        <f t="shared" si="158"/>
        <v/>
      </c>
      <c r="BU174" s="51">
        <f t="shared" si="159"/>
        <v>0</v>
      </c>
      <c r="BV174" s="105" t="str">
        <f>IF(OR($B174=0,$B174=""),"",IF(AND($E$3="Nursery"),'Marks Entry Nursery'!AL173,IF(AND($E$3="LKG"),'Marks Entry LKG'!AL173,IF(AND($E$3="UKG"),'Marks Entry UKG'!AL173,""))))</f>
        <v/>
      </c>
      <c r="BW174" s="105" t="str">
        <f>IF(OR($B174=0,$B174=""),"",IF(AND($E$3="Nursery"),'Marks Entry Nursery'!AM173,IF(AND($E$3="LKG"),'Marks Entry LKG'!AM173,IF(AND($E$3="UKG"),'Marks Entry UKG'!AM173,""))))</f>
        <v/>
      </c>
      <c r="BX174" s="55" t="str">
        <f t="shared" si="160"/>
        <v/>
      </c>
      <c r="BY174" s="51" t="str">
        <f t="shared" si="161"/>
        <v/>
      </c>
      <c r="BZ174" s="89">
        <f t="shared" si="162"/>
        <v>0</v>
      </c>
      <c r="CA174" s="89" t="str">
        <f t="shared" si="163"/>
        <v/>
      </c>
      <c r="CB174" s="89" t="str">
        <f t="shared" si="164"/>
        <v/>
      </c>
      <c r="CC174" s="89" t="str">
        <f t="shared" si="165"/>
        <v/>
      </c>
      <c r="CD174" s="89" t="str">
        <f t="shared" si="166"/>
        <v/>
      </c>
      <c r="CE174" s="93" t="str">
        <f t="shared" si="167"/>
        <v/>
      </c>
      <c r="CF174" s="105" t="str">
        <f>IF(OR($B174=0,$B174=""),"",IF(AND($E$3="Nursery"),'Marks Entry Nursery'!AN173,IF(AND($E$3="LKG"),'Marks Entry LKG'!AN173,IF(AND($E$3="UKG"),'Marks Entry UKG'!AN173,""))))</f>
        <v/>
      </c>
      <c r="CG174" s="105" t="str">
        <f>IF(OR($B174=0,$B174=""),"",IF(AND($E$3="Nursery"),'Marks Entry Nursery'!AO173,IF(AND($E$3="LKG"),'Marks Entry LKG'!AO173,IF(AND($E$3="UKG"),'Marks Entry UKG'!AO173,""))))</f>
        <v/>
      </c>
      <c r="CH174" s="106" t="str">
        <f t="shared" si="168"/>
        <v/>
      </c>
      <c r="CI174" s="107">
        <f t="shared" si="169"/>
        <v>0</v>
      </c>
      <c r="CJ174" s="107" t="str">
        <f t="shared" si="170"/>
        <v/>
      </c>
      <c r="CK174" s="107" t="str">
        <f t="shared" si="171"/>
        <v/>
      </c>
      <c r="CL174" s="92" t="str">
        <f t="shared" si="172"/>
        <v/>
      </c>
      <c r="CM174" s="105" t="str">
        <f>IF(OR($B174=0,$B174=""),"",IF(AND($E$3="Nursery"),'Marks Entry Nursery'!AP173,IF(AND($E$3="LKG"),'Marks Entry LKG'!AP173,IF(AND($E$3="UKG"),'Marks Entry UKG'!AP173,""))))</f>
        <v/>
      </c>
      <c r="CN174" s="105" t="str">
        <f>IF(OR($B174=0,$B174=""),"",IF(AND($E$3="Nursery"),'Marks Entry Nursery'!AQ173,IF(AND($E$3="LKG"),'Marks Entry LKG'!AQ173,IF(AND($E$3="UKG"),'Marks Entry UKG'!AQ173,""))))</f>
        <v/>
      </c>
      <c r="CO174" s="106" t="str">
        <f t="shared" si="173"/>
        <v/>
      </c>
      <c r="CP174" s="107">
        <f t="shared" si="174"/>
        <v>0</v>
      </c>
      <c r="CQ174" s="107" t="str">
        <f t="shared" si="175"/>
        <v/>
      </c>
      <c r="CR174" s="107" t="str">
        <f t="shared" si="176"/>
        <v/>
      </c>
      <c r="CS174" s="92" t="str">
        <f t="shared" si="177"/>
        <v/>
      </c>
      <c r="CT174" s="105" t="str">
        <f>IF(OR($B174=0,$B174=""),"",IF(AND($E$3="Nursery"),'Marks Entry Nursery'!AR173,IF(AND($E$3="LKG"),'Marks Entry LKG'!AR173,IF(AND($E$3="UKG"),'Marks Entry UKG'!AR173,""))))</f>
        <v/>
      </c>
      <c r="CU174" s="105" t="str">
        <f>IF(OR($B174=0,$B174=""),"",IF(AND($E$3="Nursery"),'Marks Entry Nursery'!AS173,IF(AND($E$3="LKG"),'Marks Entry LKG'!AS173,IF(AND($E$3="UKG"),'Marks Entry UKG'!AS173,""))))</f>
        <v/>
      </c>
      <c r="CV174" s="106" t="str">
        <f t="shared" si="178"/>
        <v/>
      </c>
      <c r="CW174" s="107">
        <f t="shared" si="179"/>
        <v>0</v>
      </c>
      <c r="CX174" s="107" t="str">
        <f t="shared" si="180"/>
        <v/>
      </c>
      <c r="CY174" s="107" t="str">
        <f t="shared" si="181"/>
        <v/>
      </c>
      <c r="CZ174" s="92" t="str">
        <f t="shared" si="182"/>
        <v/>
      </c>
      <c r="DA174" s="105" t="str">
        <f>IF(OR($B174=0,$B174=""),"",IF(AND($E$3="Nursery"),'Marks Entry Nursery'!AT173,IF(AND($E$3="LKG"),'Marks Entry LKG'!AT173,IF(AND($E$3="UKG"),'Marks Entry UKG'!AT173,""))))</f>
        <v/>
      </c>
      <c r="DB174" s="105" t="str">
        <f>IF(OR($B174=0,$B174=""),"",IF(AND($E$3="Nursery"),'Marks Entry Nursery'!AU173,IF(AND($E$3="LKG"),'Marks Entry LKG'!AU173,IF(AND($E$3="UKG"),'Marks Entry UKG'!AU173,""))))</f>
        <v/>
      </c>
      <c r="DC174" s="356" t="str">
        <f t="shared" si="183"/>
        <v/>
      </c>
      <c r="DD174" s="93" t="str">
        <f t="shared" si="184"/>
        <v/>
      </c>
      <c r="DE174" s="105" t="str">
        <f>IF(OR($B174=0,$B174=""),"",IF(AND($E$3="Nursery"),'Marks Entry Nursery'!AV173,IF(AND($E$3="LKG"),'Marks Entry LKG'!AV173,IF(AND($E$3="UKG"),'Marks Entry UKG'!AV173,""))))</f>
        <v/>
      </c>
      <c r="DF174" s="105" t="str">
        <f>IF(OR($B174=0,$B174=""),"",IF(AND($E$3="Nursery"),'Marks Entry Nursery'!AW173,IF(AND($E$3="LKG"),'Marks Entry LKG'!AW173,IF(AND($E$3="UKG"),'Marks Entry UKG'!AW173,""))))</f>
        <v/>
      </c>
      <c r="DG174" s="356" t="str">
        <f t="shared" si="185"/>
        <v/>
      </c>
      <c r="DH174" s="93" t="str">
        <f t="shared" si="186"/>
        <v/>
      </c>
      <c r="DI174" s="63" t="str">
        <f t="shared" si="187"/>
        <v/>
      </c>
      <c r="DJ174" s="358" t="str">
        <f t="shared" si="188"/>
        <v/>
      </c>
      <c r="DK174" s="67" t="str">
        <f t="shared" si="189"/>
        <v/>
      </c>
      <c r="DL174" s="68" t="str">
        <f t="shared" si="190"/>
        <v/>
      </c>
      <c r="DM174" s="386" t="str">
        <f>IFERROR(IF(B174="NSO","NSO",IF(OR(D174="",G174="",F174="",B174="",DI174=0),"",IF('Master sheet'!$D$14="Hindi","कक्षोंन्नति","Promoted"))),"")</f>
        <v/>
      </c>
      <c r="DN174" s="42" t="str">
        <f>IF(OR(B174=0,B174=""),"",IF(AND($E$3="Nursery"),'Marks Entry Nursery'!AX173,IF(AND($E$3="LKG"),'Marks Entry LKG'!AX173,IF(AND($E$3="UKG"),'Marks Entry UKG'!AX173,""))))</f>
        <v/>
      </c>
      <c r="DO174" s="42" t="str">
        <f>IF(OR(B174=0,B174=""),"",IF(AND($E$3="Nursery"),'Marks Entry Nursery'!AY173,IF(AND($E$3="LKG"),'Marks Entry LKG'!AY173,IF(AND($E$3="UKG"),'Marks Entry UKG'!AY173,""))))</f>
        <v/>
      </c>
      <c r="DP174" s="213" t="str">
        <f t="shared" si="191"/>
        <v/>
      </c>
      <c r="DQ174" s="43"/>
      <c r="DX174" s="44">
        <f>IF(AND($E$3="Nursery"),'Marks Entry Nursery'!I173,IF(AND($E$3="LKG"),'Marks Entry LKG'!I173,IF(AND($E$3="UKG"),'Marks Entry UKG'!I173,"")))</f>
        <v>0</v>
      </c>
    </row>
    <row r="175" spans="1:128" ht="18.95" customHeight="1">
      <c r="A175" s="56">
        <v>168</v>
      </c>
      <c r="B175" s="260" t="str">
        <f>IF(OR(DX175=0,DX175=""),"",IF(AND($E$3="Nursery"),'Marks Entry Nursery'!I174,IF(AND($E$3="LKG"),'Marks Entry LKG'!I174,IF(AND($E$3="UKG"),'Marks Entry UKG'!I174,""))))</f>
        <v/>
      </c>
      <c r="C175" s="57" t="str">
        <f>IF(OR($B175=0,$B175=""),"",IF(AND($E$3="Nursery"),'Marks Entry Nursery'!B174,IF(AND($E$3="LKG"),'Marks Entry LKG'!B174,IF(AND($E$3="UKG"),'Marks Entry UKG'!B174,""))))</f>
        <v/>
      </c>
      <c r="D175" s="57" t="str">
        <f>IF(OR($B175=0,$B175=""),"",IF(AND($E$3="Nursery"),'Marks Entry Nursery'!C174,IF(AND($E$3="LKG"),'Marks Entry LKG'!C174,IF(AND($E$3="UKG"),'Marks Entry UKG'!C174,""))))</f>
        <v/>
      </c>
      <c r="E175" s="401" t="str">
        <f>IF(OR(B175=0,B175=""),"",IF(AND($E$3="Nursery"),'Marks Entry Nursery'!E174,IF(AND($E$3="LKG"),'Marks Entry LKG'!E174,IF(AND($E$3="UKG"),'Marks Entry UKG'!E174,""))))</f>
        <v/>
      </c>
      <c r="F175" s="259" t="str">
        <f>IF(OR(B175=0,B175=""),"",IF(AND($E$3="Nursery"),'Marks Entry Nursery'!D174,IF(AND($E$3="LKG"),'Marks Entry LKG'!D174,IF(AND($E$3="UKG"),'Marks Entry UKG'!D174,""))))</f>
        <v/>
      </c>
      <c r="G175" s="406" t="str">
        <f>IF(OR($B175=0,$B175=""),"",IF(AND($E$3="Nursery"),'Marks Entry Nursery'!F174,IF(AND($E$3="LKG"),'Marks Entry LKG'!F174,IF(AND($E$3="UKG"),'Marks Entry UKG'!F174,""))))</f>
        <v/>
      </c>
      <c r="H175" s="406" t="str">
        <f>IF(OR($B175=0,$B175=""),"",IF(AND($E$3="Nursery"),'Marks Entry Nursery'!G174,IF(AND($E$3="LKG"),'Marks Entry LKG'!G174,IF(AND($E$3="UKG"),'Marks Entry UKG'!G174,""))))</f>
        <v/>
      </c>
      <c r="I175" s="406" t="str">
        <f>IF(OR($B175=0,$B175=""),"",IF(AND($E$3="Nursery"),'Marks Entry Nursery'!H174,IF(AND($E$3="LKG"),'Marks Entry LKG'!H174,IF(AND($E$3="UKG"),'Marks Entry UKG'!H174,""))))</f>
        <v/>
      </c>
      <c r="J175" s="228" t="str">
        <f>IF(OR($B175=0,$B175=""),"",IF(AND($E$3="Nursery"),'Marks Entry Nursery'!J174,IF(AND($E$3="LKG"),'Marks Entry LKG'!J174,IF(AND($E$3="UKG"),'Marks Entry UKG'!J174,""))))</f>
        <v/>
      </c>
      <c r="K175" s="228" t="str">
        <f>IF(OR($B175=0,$B175=""),"",IF(AND($E$3="Nursery"),'Marks Entry Nursery'!K174,IF(AND($E$3="LKG"),'Marks Entry LKG'!K174,IF(AND($E$3="UKG"),'Marks Entry UKG'!K174,""))))</f>
        <v/>
      </c>
      <c r="L175" s="105"/>
      <c r="M175" s="105"/>
      <c r="N175" s="105"/>
      <c r="O175" s="51"/>
      <c r="P175" s="105" t="str">
        <f>IF(OR($B175=0,$B175=""),"",IF(AND($E$3="Nursery"),'Marks Entry Nursery'!O174,IF(AND($E$3="LKG"),'Marks Entry LKG'!O174,IF(AND($E$3="UKG"),'Marks Entry UKG'!O174,""))))</f>
        <v/>
      </c>
      <c r="Q175" s="105" t="str">
        <f>IF(OR($B175=0,$B175=""),"",IF(AND($E$3="Nursery"),'Marks Entry Nursery'!P174,IF(AND($E$3="LKG"),'Marks Entry LKG'!P174,IF(AND($E$3="UKG"),'Marks Entry UKG'!P174,""))))</f>
        <v/>
      </c>
      <c r="R175" s="54" t="str">
        <f t="shared" si="128"/>
        <v/>
      </c>
      <c r="S175" s="51">
        <f t="shared" si="129"/>
        <v>0</v>
      </c>
      <c r="T175" s="105" t="str">
        <f>IF(OR($B175=0,$B175=""),"",IF(AND($E$3="Nursery"),'Marks Entry Nursery'!Q174,IF(AND($E$3="LKG"),'Marks Entry LKG'!Q174,IF(AND($E$3="UKG"),'Marks Entry UKG'!Q174,""))))</f>
        <v/>
      </c>
      <c r="U175" s="105" t="str">
        <f>IF(OR($B175=0,$B175=""),"",IF(AND($E$3="Nursery"),'Marks Entry Nursery'!R174,IF(AND($E$3="LKG"),'Marks Entry LKG'!R174,IF(AND($E$3="UKG"),'Marks Entry UKG'!R174,""))))</f>
        <v/>
      </c>
      <c r="V175" s="55" t="str">
        <f t="shared" si="130"/>
        <v/>
      </c>
      <c r="W175" s="51" t="str">
        <f t="shared" si="131"/>
        <v/>
      </c>
      <c r="X175" s="89">
        <f t="shared" si="132"/>
        <v>0</v>
      </c>
      <c r="Y175" s="89" t="str">
        <f t="shared" si="133"/>
        <v/>
      </c>
      <c r="Z175" s="89" t="str">
        <f t="shared" si="134"/>
        <v/>
      </c>
      <c r="AA175" s="89" t="str">
        <f t="shared" si="135"/>
        <v/>
      </c>
      <c r="AB175" s="89" t="str">
        <f t="shared" si="136"/>
        <v/>
      </c>
      <c r="AC175" s="93" t="str">
        <f t="shared" si="137"/>
        <v/>
      </c>
      <c r="AD175" s="105"/>
      <c r="AE175" s="105"/>
      <c r="AF175" s="105"/>
      <c r="AG175" s="51"/>
      <c r="AH175" s="105" t="str">
        <f>IF(OR($B175=0,$B175=""),"",IF(AND($E$3="Nursery"),'Marks Entry Nursery'!V174,IF(AND($E$3="LKG"),'Marks Entry LKG'!V174,IF(AND($E$3="UKG"),'Marks Entry UKG'!V174,""))))</f>
        <v/>
      </c>
      <c r="AI175" s="105" t="str">
        <f>IF(OR($B175=0,$B175=""),"",IF(AND($E$3="Nursery"),'Marks Entry Nursery'!W174,IF(AND($E$3="LKG"),'Marks Entry LKG'!W174,IF(AND($E$3="UKG"),'Marks Entry UKG'!W174,""))))</f>
        <v/>
      </c>
      <c r="AJ175" s="54" t="str">
        <f t="shared" si="138"/>
        <v/>
      </c>
      <c r="AK175" s="51">
        <f t="shared" si="139"/>
        <v>0</v>
      </c>
      <c r="AL175" s="105" t="str">
        <f>IF(OR($B175=0,$B175=""),"",IF(AND($E$3="Nursery"),'Marks Entry Nursery'!X174,IF(AND($E$3="LKG"),'Marks Entry LKG'!X174,IF(AND($E$3="UKG"),'Marks Entry UKG'!X174,""))))</f>
        <v/>
      </c>
      <c r="AM175" s="105" t="str">
        <f>IF(OR($B175=0,$B175=""),"",IF(AND($E$3="Nursery"),'Marks Entry Nursery'!Y174,IF(AND($E$3="LKG"),'Marks Entry LKG'!Y174,IF(AND($E$3="UKG"),'Marks Entry UKG'!Y174,""))))</f>
        <v/>
      </c>
      <c r="AN175" s="55" t="str">
        <f t="shared" si="140"/>
        <v/>
      </c>
      <c r="AO175" s="51" t="str">
        <f t="shared" si="141"/>
        <v/>
      </c>
      <c r="AP175" s="89">
        <f t="shared" si="142"/>
        <v>0</v>
      </c>
      <c r="AQ175" s="89" t="str">
        <f t="shared" si="143"/>
        <v/>
      </c>
      <c r="AR175" s="89" t="str">
        <f t="shared" si="144"/>
        <v/>
      </c>
      <c r="AS175" s="89" t="str">
        <f t="shared" si="145"/>
        <v/>
      </c>
      <c r="AT175" s="89" t="str">
        <f t="shared" si="146"/>
        <v/>
      </c>
      <c r="AU175" s="93" t="str">
        <f t="shared" si="147"/>
        <v/>
      </c>
      <c r="AV175" s="105"/>
      <c r="AW175" s="105"/>
      <c r="AX175" s="105"/>
      <c r="AY175" s="51"/>
      <c r="AZ175" s="105" t="str">
        <f>IF(OR($B175=0,$B175=""),"",IF(AND($E$3="Nursery"),'Marks Entry Nursery'!AC174,IF(AND($E$3="LKG"),'Marks Entry LKG'!AC174,IF(AND($E$3="UKG"),'Marks Entry UKG'!AC174,""))))</f>
        <v/>
      </c>
      <c r="BA175" s="105" t="str">
        <f>IF(OR($B175=0,$B175=""),"",IF(AND($E$3="Nursery"),'Marks Entry Nursery'!AD174,IF(AND($E$3="LKG"),'Marks Entry LKG'!AD174,IF(AND($E$3="UKG"),'Marks Entry UKG'!AD174,""))))</f>
        <v/>
      </c>
      <c r="BB175" s="54" t="str">
        <f t="shared" si="148"/>
        <v/>
      </c>
      <c r="BC175" s="51">
        <f t="shared" si="149"/>
        <v>0</v>
      </c>
      <c r="BD175" s="105" t="str">
        <f>IF(OR($B175=0,$B175=""),"",IF(AND($E$3="Nursery"),'Marks Entry Nursery'!AE174,IF(AND($E$3="LKG"),'Marks Entry LKG'!AE174,IF(AND($E$3="UKG"),'Marks Entry UKG'!AE174,""))))</f>
        <v/>
      </c>
      <c r="BE175" s="105" t="str">
        <f>IF(OR($B175=0,$B175=""),"",IF(AND($E$3="Nursery"),'Marks Entry Nursery'!AF174,IF(AND($E$3="LKG"),'Marks Entry LKG'!AF174,IF(AND($E$3="UKG"),'Marks Entry UKG'!AF174,""))))</f>
        <v/>
      </c>
      <c r="BF175" s="55" t="str">
        <f t="shared" si="150"/>
        <v/>
      </c>
      <c r="BG175" s="51" t="str">
        <f t="shared" si="151"/>
        <v/>
      </c>
      <c r="BH175" s="89">
        <f t="shared" si="152"/>
        <v>0</v>
      </c>
      <c r="BI175" s="89" t="str">
        <f t="shared" si="153"/>
        <v/>
      </c>
      <c r="BJ175" s="89" t="str">
        <f t="shared" si="154"/>
        <v/>
      </c>
      <c r="BK175" s="89" t="str">
        <f t="shared" si="155"/>
        <v/>
      </c>
      <c r="BL175" s="89" t="str">
        <f t="shared" si="156"/>
        <v/>
      </c>
      <c r="BM175" s="93" t="str">
        <f t="shared" si="157"/>
        <v/>
      </c>
      <c r="BN175" s="105"/>
      <c r="BO175" s="105"/>
      <c r="BP175" s="105"/>
      <c r="BQ175" s="51"/>
      <c r="BR175" s="105" t="str">
        <f>IF(OR($B175=0,$B175=""),"",IF(AND($E$3="Nursery"),'Marks Entry Nursery'!AJ174,IF(AND($E$3="LKG"),'Marks Entry LKG'!AJ174,IF(AND($E$3="UKG"),'Marks Entry UKG'!AJ174,""))))</f>
        <v/>
      </c>
      <c r="BS175" s="105" t="str">
        <f>IF(OR($B175=0,$B175=""),"",IF(AND($E$3="Nursery"),'Marks Entry Nursery'!AK174,IF(AND($E$3="LKG"),'Marks Entry LKG'!AK174,IF(AND($E$3="UKG"),'Marks Entry UKG'!AK174,""))))</f>
        <v/>
      </c>
      <c r="BT175" s="54" t="str">
        <f t="shared" si="158"/>
        <v/>
      </c>
      <c r="BU175" s="51">
        <f t="shared" si="159"/>
        <v>0</v>
      </c>
      <c r="BV175" s="105" t="str">
        <f>IF(OR($B175=0,$B175=""),"",IF(AND($E$3="Nursery"),'Marks Entry Nursery'!AL174,IF(AND($E$3="LKG"),'Marks Entry LKG'!AL174,IF(AND($E$3="UKG"),'Marks Entry UKG'!AL174,""))))</f>
        <v/>
      </c>
      <c r="BW175" s="105" t="str">
        <f>IF(OR($B175=0,$B175=""),"",IF(AND($E$3="Nursery"),'Marks Entry Nursery'!AM174,IF(AND($E$3="LKG"),'Marks Entry LKG'!AM174,IF(AND($E$3="UKG"),'Marks Entry UKG'!AM174,""))))</f>
        <v/>
      </c>
      <c r="BX175" s="55" t="str">
        <f t="shared" si="160"/>
        <v/>
      </c>
      <c r="BY175" s="51" t="str">
        <f t="shared" si="161"/>
        <v/>
      </c>
      <c r="BZ175" s="89">
        <f t="shared" si="162"/>
        <v>0</v>
      </c>
      <c r="CA175" s="89" t="str">
        <f t="shared" si="163"/>
        <v/>
      </c>
      <c r="CB175" s="89" t="str">
        <f t="shared" si="164"/>
        <v/>
      </c>
      <c r="CC175" s="89" t="str">
        <f t="shared" si="165"/>
        <v/>
      </c>
      <c r="CD175" s="89" t="str">
        <f t="shared" si="166"/>
        <v/>
      </c>
      <c r="CE175" s="93" t="str">
        <f t="shared" si="167"/>
        <v/>
      </c>
      <c r="CF175" s="105" t="str">
        <f>IF(OR($B175=0,$B175=""),"",IF(AND($E$3="Nursery"),'Marks Entry Nursery'!AN174,IF(AND($E$3="LKG"),'Marks Entry LKG'!AN174,IF(AND($E$3="UKG"),'Marks Entry UKG'!AN174,""))))</f>
        <v/>
      </c>
      <c r="CG175" s="105" t="str">
        <f>IF(OR($B175=0,$B175=""),"",IF(AND($E$3="Nursery"),'Marks Entry Nursery'!AO174,IF(AND($E$3="LKG"),'Marks Entry LKG'!AO174,IF(AND($E$3="UKG"),'Marks Entry UKG'!AO174,""))))</f>
        <v/>
      </c>
      <c r="CH175" s="106" t="str">
        <f t="shared" si="168"/>
        <v/>
      </c>
      <c r="CI175" s="107">
        <f t="shared" si="169"/>
        <v>0</v>
      </c>
      <c r="CJ175" s="107" t="str">
        <f t="shared" si="170"/>
        <v/>
      </c>
      <c r="CK175" s="107" t="str">
        <f t="shared" si="171"/>
        <v/>
      </c>
      <c r="CL175" s="92" t="str">
        <f t="shared" si="172"/>
        <v/>
      </c>
      <c r="CM175" s="105" t="str">
        <f>IF(OR($B175=0,$B175=""),"",IF(AND($E$3="Nursery"),'Marks Entry Nursery'!AP174,IF(AND($E$3="LKG"),'Marks Entry LKG'!AP174,IF(AND($E$3="UKG"),'Marks Entry UKG'!AP174,""))))</f>
        <v/>
      </c>
      <c r="CN175" s="105" t="str">
        <f>IF(OR($B175=0,$B175=""),"",IF(AND($E$3="Nursery"),'Marks Entry Nursery'!AQ174,IF(AND($E$3="LKG"),'Marks Entry LKG'!AQ174,IF(AND($E$3="UKG"),'Marks Entry UKG'!AQ174,""))))</f>
        <v/>
      </c>
      <c r="CO175" s="106" t="str">
        <f t="shared" si="173"/>
        <v/>
      </c>
      <c r="CP175" s="107">
        <f t="shared" si="174"/>
        <v>0</v>
      </c>
      <c r="CQ175" s="107" t="str">
        <f t="shared" si="175"/>
        <v/>
      </c>
      <c r="CR175" s="107" t="str">
        <f t="shared" si="176"/>
        <v/>
      </c>
      <c r="CS175" s="92" t="str">
        <f t="shared" si="177"/>
        <v/>
      </c>
      <c r="CT175" s="105" t="str">
        <f>IF(OR($B175=0,$B175=""),"",IF(AND($E$3="Nursery"),'Marks Entry Nursery'!AR174,IF(AND($E$3="LKG"),'Marks Entry LKG'!AR174,IF(AND($E$3="UKG"),'Marks Entry UKG'!AR174,""))))</f>
        <v/>
      </c>
      <c r="CU175" s="105" t="str">
        <f>IF(OR($B175=0,$B175=""),"",IF(AND($E$3="Nursery"),'Marks Entry Nursery'!AS174,IF(AND($E$3="LKG"),'Marks Entry LKG'!AS174,IF(AND($E$3="UKG"),'Marks Entry UKG'!AS174,""))))</f>
        <v/>
      </c>
      <c r="CV175" s="106" t="str">
        <f t="shared" si="178"/>
        <v/>
      </c>
      <c r="CW175" s="107">
        <f t="shared" si="179"/>
        <v>0</v>
      </c>
      <c r="CX175" s="107" t="str">
        <f t="shared" si="180"/>
        <v/>
      </c>
      <c r="CY175" s="107" t="str">
        <f t="shared" si="181"/>
        <v/>
      </c>
      <c r="CZ175" s="92" t="str">
        <f t="shared" si="182"/>
        <v/>
      </c>
      <c r="DA175" s="105" t="str">
        <f>IF(OR($B175=0,$B175=""),"",IF(AND($E$3="Nursery"),'Marks Entry Nursery'!AT174,IF(AND($E$3="LKG"),'Marks Entry LKG'!AT174,IF(AND($E$3="UKG"),'Marks Entry UKG'!AT174,""))))</f>
        <v/>
      </c>
      <c r="DB175" s="105" t="str">
        <f>IF(OR($B175=0,$B175=""),"",IF(AND($E$3="Nursery"),'Marks Entry Nursery'!AU174,IF(AND($E$3="LKG"),'Marks Entry LKG'!AU174,IF(AND($E$3="UKG"),'Marks Entry UKG'!AU174,""))))</f>
        <v/>
      </c>
      <c r="DC175" s="356" t="str">
        <f t="shared" si="183"/>
        <v/>
      </c>
      <c r="DD175" s="93" t="str">
        <f t="shared" si="184"/>
        <v/>
      </c>
      <c r="DE175" s="105" t="str">
        <f>IF(OR($B175=0,$B175=""),"",IF(AND($E$3="Nursery"),'Marks Entry Nursery'!AV174,IF(AND($E$3="LKG"),'Marks Entry LKG'!AV174,IF(AND($E$3="UKG"),'Marks Entry UKG'!AV174,""))))</f>
        <v/>
      </c>
      <c r="DF175" s="105" t="str">
        <f>IF(OR($B175=0,$B175=""),"",IF(AND($E$3="Nursery"),'Marks Entry Nursery'!AW174,IF(AND($E$3="LKG"),'Marks Entry LKG'!AW174,IF(AND($E$3="UKG"),'Marks Entry UKG'!AW174,""))))</f>
        <v/>
      </c>
      <c r="DG175" s="356" t="str">
        <f t="shared" si="185"/>
        <v/>
      </c>
      <c r="DH175" s="93" t="str">
        <f t="shared" si="186"/>
        <v/>
      </c>
      <c r="DI175" s="63" t="str">
        <f t="shared" si="187"/>
        <v/>
      </c>
      <c r="DJ175" s="358" t="str">
        <f t="shared" si="188"/>
        <v/>
      </c>
      <c r="DK175" s="67" t="str">
        <f t="shared" si="189"/>
        <v/>
      </c>
      <c r="DL175" s="68" t="str">
        <f t="shared" si="190"/>
        <v/>
      </c>
      <c r="DM175" s="386" t="str">
        <f>IFERROR(IF(B175="NSO","NSO",IF(OR(D175="",G175="",F175="",B175="",DI175=0),"",IF('Master sheet'!$D$14="Hindi","कक्षोंन्नति","Promoted"))),"")</f>
        <v/>
      </c>
      <c r="DN175" s="42" t="str">
        <f>IF(OR(B175=0,B175=""),"",IF(AND($E$3="Nursery"),'Marks Entry Nursery'!AX174,IF(AND($E$3="LKG"),'Marks Entry LKG'!AX174,IF(AND($E$3="UKG"),'Marks Entry UKG'!AX174,""))))</f>
        <v/>
      </c>
      <c r="DO175" s="42" t="str">
        <f>IF(OR(B175=0,B175=""),"",IF(AND($E$3="Nursery"),'Marks Entry Nursery'!AY174,IF(AND($E$3="LKG"),'Marks Entry LKG'!AY174,IF(AND($E$3="UKG"),'Marks Entry UKG'!AY174,""))))</f>
        <v/>
      </c>
      <c r="DP175" s="213" t="str">
        <f t="shared" si="191"/>
        <v/>
      </c>
      <c r="DQ175" s="43"/>
      <c r="DX175" s="44">
        <f>IF(AND($E$3="Nursery"),'Marks Entry Nursery'!I174,IF(AND($E$3="LKG"),'Marks Entry LKG'!I174,IF(AND($E$3="UKG"),'Marks Entry UKG'!I174,"")))</f>
        <v>0</v>
      </c>
    </row>
    <row r="176" spans="1:128" ht="18.95" customHeight="1">
      <c r="A176" s="56">
        <v>169</v>
      </c>
      <c r="B176" s="260" t="str">
        <f>IF(OR(DX176=0,DX176=""),"",IF(AND($E$3="Nursery"),'Marks Entry Nursery'!I175,IF(AND($E$3="LKG"),'Marks Entry LKG'!I175,IF(AND($E$3="UKG"),'Marks Entry UKG'!I175,""))))</f>
        <v/>
      </c>
      <c r="C176" s="57" t="str">
        <f>IF(OR($B176=0,$B176=""),"",IF(AND($E$3="Nursery"),'Marks Entry Nursery'!B175,IF(AND($E$3="LKG"),'Marks Entry LKG'!B175,IF(AND($E$3="UKG"),'Marks Entry UKG'!B175,""))))</f>
        <v/>
      </c>
      <c r="D176" s="57" t="str">
        <f>IF(OR($B176=0,$B176=""),"",IF(AND($E$3="Nursery"),'Marks Entry Nursery'!C175,IF(AND($E$3="LKG"),'Marks Entry LKG'!C175,IF(AND($E$3="UKG"),'Marks Entry UKG'!C175,""))))</f>
        <v/>
      </c>
      <c r="E176" s="401" t="str">
        <f>IF(OR(B176=0,B176=""),"",IF(AND($E$3="Nursery"),'Marks Entry Nursery'!E175,IF(AND($E$3="LKG"),'Marks Entry LKG'!E175,IF(AND($E$3="UKG"),'Marks Entry UKG'!E175,""))))</f>
        <v/>
      </c>
      <c r="F176" s="259" t="str">
        <f>IF(OR(B176=0,B176=""),"",IF(AND($E$3="Nursery"),'Marks Entry Nursery'!D175,IF(AND($E$3="LKG"),'Marks Entry LKG'!D175,IF(AND($E$3="UKG"),'Marks Entry UKG'!D175,""))))</f>
        <v/>
      </c>
      <c r="G176" s="406" t="str">
        <f>IF(OR($B176=0,$B176=""),"",IF(AND($E$3="Nursery"),'Marks Entry Nursery'!F175,IF(AND($E$3="LKG"),'Marks Entry LKG'!F175,IF(AND($E$3="UKG"),'Marks Entry UKG'!F175,""))))</f>
        <v/>
      </c>
      <c r="H176" s="406" t="str">
        <f>IF(OR($B176=0,$B176=""),"",IF(AND($E$3="Nursery"),'Marks Entry Nursery'!G175,IF(AND($E$3="LKG"),'Marks Entry LKG'!G175,IF(AND($E$3="UKG"),'Marks Entry UKG'!G175,""))))</f>
        <v/>
      </c>
      <c r="I176" s="406" t="str">
        <f>IF(OR($B176=0,$B176=""),"",IF(AND($E$3="Nursery"),'Marks Entry Nursery'!H175,IF(AND($E$3="LKG"),'Marks Entry LKG'!H175,IF(AND($E$3="UKG"),'Marks Entry UKG'!H175,""))))</f>
        <v/>
      </c>
      <c r="J176" s="228" t="str">
        <f>IF(OR($B176=0,$B176=""),"",IF(AND($E$3="Nursery"),'Marks Entry Nursery'!J175,IF(AND($E$3="LKG"),'Marks Entry LKG'!J175,IF(AND($E$3="UKG"),'Marks Entry UKG'!J175,""))))</f>
        <v/>
      </c>
      <c r="K176" s="228" t="str">
        <f>IF(OR($B176=0,$B176=""),"",IF(AND($E$3="Nursery"),'Marks Entry Nursery'!K175,IF(AND($E$3="LKG"),'Marks Entry LKG'!K175,IF(AND($E$3="UKG"),'Marks Entry UKG'!K175,""))))</f>
        <v/>
      </c>
      <c r="L176" s="105"/>
      <c r="M176" s="105"/>
      <c r="N176" s="105"/>
      <c r="O176" s="51"/>
      <c r="P176" s="105" t="str">
        <f>IF(OR($B176=0,$B176=""),"",IF(AND($E$3="Nursery"),'Marks Entry Nursery'!O175,IF(AND($E$3="LKG"),'Marks Entry LKG'!O175,IF(AND($E$3="UKG"),'Marks Entry UKG'!O175,""))))</f>
        <v/>
      </c>
      <c r="Q176" s="105" t="str">
        <f>IF(OR($B176=0,$B176=""),"",IF(AND($E$3="Nursery"),'Marks Entry Nursery'!P175,IF(AND($E$3="LKG"),'Marks Entry LKG'!P175,IF(AND($E$3="UKG"),'Marks Entry UKG'!P175,""))))</f>
        <v/>
      </c>
      <c r="R176" s="54" t="str">
        <f t="shared" si="128"/>
        <v/>
      </c>
      <c r="S176" s="51">
        <f t="shared" si="129"/>
        <v>0</v>
      </c>
      <c r="T176" s="105" t="str">
        <f>IF(OR($B176=0,$B176=""),"",IF(AND($E$3="Nursery"),'Marks Entry Nursery'!Q175,IF(AND($E$3="LKG"),'Marks Entry LKG'!Q175,IF(AND($E$3="UKG"),'Marks Entry UKG'!Q175,""))))</f>
        <v/>
      </c>
      <c r="U176" s="105" t="str">
        <f>IF(OR($B176=0,$B176=""),"",IF(AND($E$3="Nursery"),'Marks Entry Nursery'!R175,IF(AND($E$3="LKG"),'Marks Entry LKG'!R175,IF(AND($E$3="UKG"),'Marks Entry UKG'!R175,""))))</f>
        <v/>
      </c>
      <c r="V176" s="55" t="str">
        <f t="shared" si="130"/>
        <v/>
      </c>
      <c r="W176" s="51" t="str">
        <f t="shared" si="131"/>
        <v/>
      </c>
      <c r="X176" s="89">
        <f t="shared" si="132"/>
        <v>0</v>
      </c>
      <c r="Y176" s="89" t="str">
        <f t="shared" si="133"/>
        <v/>
      </c>
      <c r="Z176" s="89" t="str">
        <f t="shared" si="134"/>
        <v/>
      </c>
      <c r="AA176" s="89" t="str">
        <f t="shared" si="135"/>
        <v/>
      </c>
      <c r="AB176" s="89" t="str">
        <f t="shared" si="136"/>
        <v/>
      </c>
      <c r="AC176" s="93" t="str">
        <f t="shared" si="137"/>
        <v/>
      </c>
      <c r="AD176" s="105"/>
      <c r="AE176" s="105"/>
      <c r="AF176" s="105"/>
      <c r="AG176" s="51"/>
      <c r="AH176" s="105" t="str">
        <f>IF(OR($B176=0,$B176=""),"",IF(AND($E$3="Nursery"),'Marks Entry Nursery'!V175,IF(AND($E$3="LKG"),'Marks Entry LKG'!V175,IF(AND($E$3="UKG"),'Marks Entry UKG'!V175,""))))</f>
        <v/>
      </c>
      <c r="AI176" s="105" t="str">
        <f>IF(OR($B176=0,$B176=""),"",IF(AND($E$3="Nursery"),'Marks Entry Nursery'!W175,IF(AND($E$3="LKG"),'Marks Entry LKG'!W175,IF(AND($E$3="UKG"),'Marks Entry UKG'!W175,""))))</f>
        <v/>
      </c>
      <c r="AJ176" s="54" t="str">
        <f t="shared" si="138"/>
        <v/>
      </c>
      <c r="AK176" s="51">
        <f t="shared" si="139"/>
        <v>0</v>
      </c>
      <c r="AL176" s="105" t="str">
        <f>IF(OR($B176=0,$B176=""),"",IF(AND($E$3="Nursery"),'Marks Entry Nursery'!X175,IF(AND($E$3="LKG"),'Marks Entry LKG'!X175,IF(AND($E$3="UKG"),'Marks Entry UKG'!X175,""))))</f>
        <v/>
      </c>
      <c r="AM176" s="105" t="str">
        <f>IF(OR($B176=0,$B176=""),"",IF(AND($E$3="Nursery"),'Marks Entry Nursery'!Y175,IF(AND($E$3="LKG"),'Marks Entry LKG'!Y175,IF(AND($E$3="UKG"),'Marks Entry UKG'!Y175,""))))</f>
        <v/>
      </c>
      <c r="AN176" s="55" t="str">
        <f t="shared" si="140"/>
        <v/>
      </c>
      <c r="AO176" s="51" t="str">
        <f t="shared" si="141"/>
        <v/>
      </c>
      <c r="AP176" s="89">
        <f t="shared" si="142"/>
        <v>0</v>
      </c>
      <c r="AQ176" s="89" t="str">
        <f t="shared" si="143"/>
        <v/>
      </c>
      <c r="AR176" s="89" t="str">
        <f t="shared" si="144"/>
        <v/>
      </c>
      <c r="AS176" s="89" t="str">
        <f t="shared" si="145"/>
        <v/>
      </c>
      <c r="AT176" s="89" t="str">
        <f t="shared" si="146"/>
        <v/>
      </c>
      <c r="AU176" s="93" t="str">
        <f t="shared" si="147"/>
        <v/>
      </c>
      <c r="AV176" s="105"/>
      <c r="AW176" s="105"/>
      <c r="AX176" s="105"/>
      <c r="AY176" s="51"/>
      <c r="AZ176" s="105" t="str">
        <f>IF(OR($B176=0,$B176=""),"",IF(AND($E$3="Nursery"),'Marks Entry Nursery'!AC175,IF(AND($E$3="LKG"),'Marks Entry LKG'!AC175,IF(AND($E$3="UKG"),'Marks Entry UKG'!AC175,""))))</f>
        <v/>
      </c>
      <c r="BA176" s="105" t="str">
        <f>IF(OR($B176=0,$B176=""),"",IF(AND($E$3="Nursery"),'Marks Entry Nursery'!AD175,IF(AND($E$3="LKG"),'Marks Entry LKG'!AD175,IF(AND($E$3="UKG"),'Marks Entry UKG'!AD175,""))))</f>
        <v/>
      </c>
      <c r="BB176" s="54" t="str">
        <f t="shared" si="148"/>
        <v/>
      </c>
      <c r="BC176" s="51">
        <f t="shared" si="149"/>
        <v>0</v>
      </c>
      <c r="BD176" s="105" t="str">
        <f>IF(OR($B176=0,$B176=""),"",IF(AND($E$3="Nursery"),'Marks Entry Nursery'!AE175,IF(AND($E$3="LKG"),'Marks Entry LKG'!AE175,IF(AND($E$3="UKG"),'Marks Entry UKG'!AE175,""))))</f>
        <v/>
      </c>
      <c r="BE176" s="105" t="str">
        <f>IF(OR($B176=0,$B176=""),"",IF(AND($E$3="Nursery"),'Marks Entry Nursery'!AF175,IF(AND($E$3="LKG"),'Marks Entry LKG'!AF175,IF(AND($E$3="UKG"),'Marks Entry UKG'!AF175,""))))</f>
        <v/>
      </c>
      <c r="BF176" s="55" t="str">
        <f t="shared" si="150"/>
        <v/>
      </c>
      <c r="BG176" s="51" t="str">
        <f t="shared" si="151"/>
        <v/>
      </c>
      <c r="BH176" s="89">
        <f t="shared" si="152"/>
        <v>0</v>
      </c>
      <c r="BI176" s="89" t="str">
        <f t="shared" si="153"/>
        <v/>
      </c>
      <c r="BJ176" s="89" t="str">
        <f t="shared" si="154"/>
        <v/>
      </c>
      <c r="BK176" s="89" t="str">
        <f t="shared" si="155"/>
        <v/>
      </c>
      <c r="BL176" s="89" t="str">
        <f t="shared" si="156"/>
        <v/>
      </c>
      <c r="BM176" s="93" t="str">
        <f t="shared" si="157"/>
        <v/>
      </c>
      <c r="BN176" s="105"/>
      <c r="BO176" s="105"/>
      <c r="BP176" s="105"/>
      <c r="BQ176" s="51"/>
      <c r="BR176" s="105" t="str">
        <f>IF(OR($B176=0,$B176=""),"",IF(AND($E$3="Nursery"),'Marks Entry Nursery'!AJ175,IF(AND($E$3="LKG"),'Marks Entry LKG'!AJ175,IF(AND($E$3="UKG"),'Marks Entry UKG'!AJ175,""))))</f>
        <v/>
      </c>
      <c r="BS176" s="105" t="str">
        <f>IF(OR($B176=0,$B176=""),"",IF(AND($E$3="Nursery"),'Marks Entry Nursery'!AK175,IF(AND($E$3="LKG"),'Marks Entry LKG'!AK175,IF(AND($E$3="UKG"),'Marks Entry UKG'!AK175,""))))</f>
        <v/>
      </c>
      <c r="BT176" s="54" t="str">
        <f t="shared" si="158"/>
        <v/>
      </c>
      <c r="BU176" s="51">
        <f t="shared" si="159"/>
        <v>0</v>
      </c>
      <c r="BV176" s="105" t="str">
        <f>IF(OR($B176=0,$B176=""),"",IF(AND($E$3="Nursery"),'Marks Entry Nursery'!AL175,IF(AND($E$3="LKG"),'Marks Entry LKG'!AL175,IF(AND($E$3="UKG"),'Marks Entry UKG'!AL175,""))))</f>
        <v/>
      </c>
      <c r="BW176" s="105" t="str">
        <f>IF(OR($B176=0,$B176=""),"",IF(AND($E$3="Nursery"),'Marks Entry Nursery'!AM175,IF(AND($E$3="LKG"),'Marks Entry LKG'!AM175,IF(AND($E$3="UKG"),'Marks Entry UKG'!AM175,""))))</f>
        <v/>
      </c>
      <c r="BX176" s="55" t="str">
        <f t="shared" si="160"/>
        <v/>
      </c>
      <c r="BY176" s="51" t="str">
        <f t="shared" si="161"/>
        <v/>
      </c>
      <c r="BZ176" s="89">
        <f t="shared" si="162"/>
        <v>0</v>
      </c>
      <c r="CA176" s="89" t="str">
        <f t="shared" si="163"/>
        <v/>
      </c>
      <c r="CB176" s="89" t="str">
        <f t="shared" si="164"/>
        <v/>
      </c>
      <c r="CC176" s="89" t="str">
        <f t="shared" si="165"/>
        <v/>
      </c>
      <c r="CD176" s="89" t="str">
        <f t="shared" si="166"/>
        <v/>
      </c>
      <c r="CE176" s="93" t="str">
        <f t="shared" si="167"/>
        <v/>
      </c>
      <c r="CF176" s="105" t="str">
        <f>IF(OR($B176=0,$B176=""),"",IF(AND($E$3="Nursery"),'Marks Entry Nursery'!AN175,IF(AND($E$3="LKG"),'Marks Entry LKG'!AN175,IF(AND($E$3="UKG"),'Marks Entry UKG'!AN175,""))))</f>
        <v/>
      </c>
      <c r="CG176" s="105" t="str">
        <f>IF(OR($B176=0,$B176=""),"",IF(AND($E$3="Nursery"),'Marks Entry Nursery'!AO175,IF(AND($E$3="LKG"),'Marks Entry LKG'!AO175,IF(AND($E$3="UKG"),'Marks Entry UKG'!AO175,""))))</f>
        <v/>
      </c>
      <c r="CH176" s="106" t="str">
        <f t="shared" si="168"/>
        <v/>
      </c>
      <c r="CI176" s="107">
        <f t="shared" si="169"/>
        <v>0</v>
      </c>
      <c r="CJ176" s="107" t="str">
        <f t="shared" si="170"/>
        <v/>
      </c>
      <c r="CK176" s="107" t="str">
        <f t="shared" si="171"/>
        <v/>
      </c>
      <c r="CL176" s="92" t="str">
        <f t="shared" si="172"/>
        <v/>
      </c>
      <c r="CM176" s="105" t="str">
        <f>IF(OR($B176=0,$B176=""),"",IF(AND($E$3="Nursery"),'Marks Entry Nursery'!AP175,IF(AND($E$3="LKG"),'Marks Entry LKG'!AP175,IF(AND($E$3="UKG"),'Marks Entry UKG'!AP175,""))))</f>
        <v/>
      </c>
      <c r="CN176" s="105" t="str">
        <f>IF(OR($B176=0,$B176=""),"",IF(AND($E$3="Nursery"),'Marks Entry Nursery'!AQ175,IF(AND($E$3="LKG"),'Marks Entry LKG'!AQ175,IF(AND($E$3="UKG"),'Marks Entry UKG'!AQ175,""))))</f>
        <v/>
      </c>
      <c r="CO176" s="106" t="str">
        <f t="shared" si="173"/>
        <v/>
      </c>
      <c r="CP176" s="107">
        <f t="shared" si="174"/>
        <v>0</v>
      </c>
      <c r="CQ176" s="107" t="str">
        <f t="shared" si="175"/>
        <v/>
      </c>
      <c r="CR176" s="107" t="str">
        <f t="shared" si="176"/>
        <v/>
      </c>
      <c r="CS176" s="92" t="str">
        <f t="shared" si="177"/>
        <v/>
      </c>
      <c r="CT176" s="105" t="str">
        <f>IF(OR($B176=0,$B176=""),"",IF(AND($E$3="Nursery"),'Marks Entry Nursery'!AR175,IF(AND($E$3="LKG"),'Marks Entry LKG'!AR175,IF(AND($E$3="UKG"),'Marks Entry UKG'!AR175,""))))</f>
        <v/>
      </c>
      <c r="CU176" s="105" t="str">
        <f>IF(OR($B176=0,$B176=""),"",IF(AND($E$3="Nursery"),'Marks Entry Nursery'!AS175,IF(AND($E$3="LKG"),'Marks Entry LKG'!AS175,IF(AND($E$3="UKG"),'Marks Entry UKG'!AS175,""))))</f>
        <v/>
      </c>
      <c r="CV176" s="106" t="str">
        <f t="shared" si="178"/>
        <v/>
      </c>
      <c r="CW176" s="107">
        <f t="shared" si="179"/>
        <v>0</v>
      </c>
      <c r="CX176" s="107" t="str">
        <f t="shared" si="180"/>
        <v/>
      </c>
      <c r="CY176" s="107" t="str">
        <f t="shared" si="181"/>
        <v/>
      </c>
      <c r="CZ176" s="92" t="str">
        <f t="shared" si="182"/>
        <v/>
      </c>
      <c r="DA176" s="105" t="str">
        <f>IF(OR($B176=0,$B176=""),"",IF(AND($E$3="Nursery"),'Marks Entry Nursery'!AT175,IF(AND($E$3="LKG"),'Marks Entry LKG'!AT175,IF(AND($E$3="UKG"),'Marks Entry UKG'!AT175,""))))</f>
        <v/>
      </c>
      <c r="DB176" s="105" t="str">
        <f>IF(OR($B176=0,$B176=""),"",IF(AND($E$3="Nursery"),'Marks Entry Nursery'!AU175,IF(AND($E$3="LKG"),'Marks Entry LKG'!AU175,IF(AND($E$3="UKG"),'Marks Entry UKG'!AU175,""))))</f>
        <v/>
      </c>
      <c r="DC176" s="356" t="str">
        <f t="shared" si="183"/>
        <v/>
      </c>
      <c r="DD176" s="93" t="str">
        <f t="shared" si="184"/>
        <v/>
      </c>
      <c r="DE176" s="105" t="str">
        <f>IF(OR($B176=0,$B176=""),"",IF(AND($E$3="Nursery"),'Marks Entry Nursery'!AV175,IF(AND($E$3="LKG"),'Marks Entry LKG'!AV175,IF(AND($E$3="UKG"),'Marks Entry UKG'!AV175,""))))</f>
        <v/>
      </c>
      <c r="DF176" s="105" t="str">
        <f>IF(OR($B176=0,$B176=""),"",IF(AND($E$3="Nursery"),'Marks Entry Nursery'!AW175,IF(AND($E$3="LKG"),'Marks Entry LKG'!AW175,IF(AND($E$3="UKG"),'Marks Entry UKG'!AW175,""))))</f>
        <v/>
      </c>
      <c r="DG176" s="356" t="str">
        <f t="shared" si="185"/>
        <v/>
      </c>
      <c r="DH176" s="93" t="str">
        <f t="shared" si="186"/>
        <v/>
      </c>
      <c r="DI176" s="63" t="str">
        <f t="shared" si="187"/>
        <v/>
      </c>
      <c r="DJ176" s="358" t="str">
        <f t="shared" si="188"/>
        <v/>
      </c>
      <c r="DK176" s="67" t="str">
        <f t="shared" si="189"/>
        <v/>
      </c>
      <c r="DL176" s="68" t="str">
        <f t="shared" si="190"/>
        <v/>
      </c>
      <c r="DM176" s="386" t="str">
        <f>IFERROR(IF(B176="NSO","NSO",IF(OR(D176="",G176="",F176="",B176="",DI176=0),"",IF('Master sheet'!$D$14="Hindi","कक्षोंन्नति","Promoted"))),"")</f>
        <v/>
      </c>
      <c r="DN176" s="42" t="str">
        <f>IF(OR(B176=0,B176=""),"",IF(AND($E$3="Nursery"),'Marks Entry Nursery'!AX175,IF(AND($E$3="LKG"),'Marks Entry LKG'!AX175,IF(AND($E$3="UKG"),'Marks Entry UKG'!AX175,""))))</f>
        <v/>
      </c>
      <c r="DO176" s="42" t="str">
        <f>IF(OR(B176=0,B176=""),"",IF(AND($E$3="Nursery"),'Marks Entry Nursery'!AY175,IF(AND($E$3="LKG"),'Marks Entry LKG'!AY175,IF(AND($E$3="UKG"),'Marks Entry UKG'!AY175,""))))</f>
        <v/>
      </c>
      <c r="DP176" s="213" t="str">
        <f t="shared" si="191"/>
        <v/>
      </c>
      <c r="DQ176" s="43"/>
      <c r="DX176" s="44">
        <f>IF(AND($E$3="Nursery"),'Marks Entry Nursery'!I175,IF(AND($E$3="LKG"),'Marks Entry LKG'!I175,IF(AND($E$3="UKG"),'Marks Entry UKG'!I175,"")))</f>
        <v>0</v>
      </c>
    </row>
    <row r="177" spans="1:128" ht="18.95" customHeight="1">
      <c r="A177" s="56">
        <v>170</v>
      </c>
      <c r="B177" s="260" t="str">
        <f>IF(OR(DX177=0,DX177=""),"",IF(AND($E$3="Nursery"),'Marks Entry Nursery'!I176,IF(AND($E$3="LKG"),'Marks Entry LKG'!I176,IF(AND($E$3="UKG"),'Marks Entry UKG'!I176,""))))</f>
        <v/>
      </c>
      <c r="C177" s="57" t="str">
        <f>IF(OR($B177=0,$B177=""),"",IF(AND($E$3="Nursery"),'Marks Entry Nursery'!B176,IF(AND($E$3="LKG"),'Marks Entry LKG'!B176,IF(AND($E$3="UKG"),'Marks Entry UKG'!B176,""))))</f>
        <v/>
      </c>
      <c r="D177" s="57" t="str">
        <f>IF(OR($B177=0,$B177=""),"",IF(AND($E$3="Nursery"),'Marks Entry Nursery'!C176,IF(AND($E$3="LKG"),'Marks Entry LKG'!C176,IF(AND($E$3="UKG"),'Marks Entry UKG'!C176,""))))</f>
        <v/>
      </c>
      <c r="E177" s="401" t="str">
        <f>IF(OR(B177=0,B177=""),"",IF(AND($E$3="Nursery"),'Marks Entry Nursery'!E176,IF(AND($E$3="LKG"),'Marks Entry LKG'!E176,IF(AND($E$3="UKG"),'Marks Entry UKG'!E176,""))))</f>
        <v/>
      </c>
      <c r="F177" s="259" t="str">
        <f>IF(OR(B177=0,B177=""),"",IF(AND($E$3="Nursery"),'Marks Entry Nursery'!D176,IF(AND($E$3="LKG"),'Marks Entry LKG'!D176,IF(AND($E$3="UKG"),'Marks Entry UKG'!D176,""))))</f>
        <v/>
      </c>
      <c r="G177" s="406" t="str">
        <f>IF(OR($B177=0,$B177=""),"",IF(AND($E$3="Nursery"),'Marks Entry Nursery'!F176,IF(AND($E$3="LKG"),'Marks Entry LKG'!F176,IF(AND($E$3="UKG"),'Marks Entry UKG'!F176,""))))</f>
        <v/>
      </c>
      <c r="H177" s="406" t="str">
        <f>IF(OR($B177=0,$B177=""),"",IF(AND($E$3="Nursery"),'Marks Entry Nursery'!G176,IF(AND($E$3="LKG"),'Marks Entry LKG'!G176,IF(AND($E$3="UKG"),'Marks Entry UKG'!G176,""))))</f>
        <v/>
      </c>
      <c r="I177" s="406" t="str">
        <f>IF(OR($B177=0,$B177=""),"",IF(AND($E$3="Nursery"),'Marks Entry Nursery'!H176,IF(AND($E$3="LKG"),'Marks Entry LKG'!H176,IF(AND($E$3="UKG"),'Marks Entry UKG'!H176,""))))</f>
        <v/>
      </c>
      <c r="J177" s="228" t="str">
        <f>IF(OR($B177=0,$B177=""),"",IF(AND($E$3="Nursery"),'Marks Entry Nursery'!J176,IF(AND($E$3="LKG"),'Marks Entry LKG'!J176,IF(AND($E$3="UKG"),'Marks Entry UKG'!J176,""))))</f>
        <v/>
      </c>
      <c r="K177" s="228" t="str">
        <f>IF(OR($B177=0,$B177=""),"",IF(AND($E$3="Nursery"),'Marks Entry Nursery'!K176,IF(AND($E$3="LKG"),'Marks Entry LKG'!K176,IF(AND($E$3="UKG"),'Marks Entry UKG'!K176,""))))</f>
        <v/>
      </c>
      <c r="L177" s="105"/>
      <c r="M177" s="105"/>
      <c r="N177" s="105"/>
      <c r="O177" s="51"/>
      <c r="P177" s="105" t="str">
        <f>IF(OR($B177=0,$B177=""),"",IF(AND($E$3="Nursery"),'Marks Entry Nursery'!O176,IF(AND($E$3="LKG"),'Marks Entry LKG'!O176,IF(AND($E$3="UKG"),'Marks Entry UKG'!O176,""))))</f>
        <v/>
      </c>
      <c r="Q177" s="105" t="str">
        <f>IF(OR($B177=0,$B177=""),"",IF(AND($E$3="Nursery"),'Marks Entry Nursery'!P176,IF(AND($E$3="LKG"),'Marks Entry LKG'!P176,IF(AND($E$3="UKG"),'Marks Entry UKG'!P176,""))))</f>
        <v/>
      </c>
      <c r="R177" s="54" t="str">
        <f t="shared" si="128"/>
        <v/>
      </c>
      <c r="S177" s="51">
        <f t="shared" si="129"/>
        <v>0</v>
      </c>
      <c r="T177" s="105" t="str">
        <f>IF(OR($B177=0,$B177=""),"",IF(AND($E$3="Nursery"),'Marks Entry Nursery'!Q176,IF(AND($E$3="LKG"),'Marks Entry LKG'!Q176,IF(AND($E$3="UKG"),'Marks Entry UKG'!Q176,""))))</f>
        <v/>
      </c>
      <c r="U177" s="105" t="str">
        <f>IF(OR($B177=0,$B177=""),"",IF(AND($E$3="Nursery"),'Marks Entry Nursery'!R176,IF(AND($E$3="LKG"),'Marks Entry LKG'!R176,IF(AND($E$3="UKG"),'Marks Entry UKG'!R176,""))))</f>
        <v/>
      </c>
      <c r="V177" s="55" t="str">
        <f t="shared" si="130"/>
        <v/>
      </c>
      <c r="W177" s="51" t="str">
        <f t="shared" si="131"/>
        <v/>
      </c>
      <c r="X177" s="89">
        <f t="shared" si="132"/>
        <v>0</v>
      </c>
      <c r="Y177" s="89" t="str">
        <f t="shared" si="133"/>
        <v/>
      </c>
      <c r="Z177" s="89" t="str">
        <f t="shared" si="134"/>
        <v/>
      </c>
      <c r="AA177" s="89" t="str">
        <f t="shared" si="135"/>
        <v/>
      </c>
      <c r="AB177" s="89" t="str">
        <f t="shared" si="136"/>
        <v/>
      </c>
      <c r="AC177" s="93" t="str">
        <f t="shared" si="137"/>
        <v/>
      </c>
      <c r="AD177" s="105"/>
      <c r="AE177" s="105"/>
      <c r="AF177" s="105"/>
      <c r="AG177" s="51"/>
      <c r="AH177" s="105" t="str">
        <f>IF(OR($B177=0,$B177=""),"",IF(AND($E$3="Nursery"),'Marks Entry Nursery'!V176,IF(AND($E$3="LKG"),'Marks Entry LKG'!V176,IF(AND($E$3="UKG"),'Marks Entry UKG'!V176,""))))</f>
        <v/>
      </c>
      <c r="AI177" s="105" t="str">
        <f>IF(OR($B177=0,$B177=""),"",IF(AND($E$3="Nursery"),'Marks Entry Nursery'!W176,IF(AND($E$3="LKG"),'Marks Entry LKG'!W176,IF(AND($E$3="UKG"),'Marks Entry UKG'!W176,""))))</f>
        <v/>
      </c>
      <c r="AJ177" s="54" t="str">
        <f t="shared" si="138"/>
        <v/>
      </c>
      <c r="AK177" s="51">
        <f t="shared" si="139"/>
        <v>0</v>
      </c>
      <c r="AL177" s="105" t="str">
        <f>IF(OR($B177=0,$B177=""),"",IF(AND($E$3="Nursery"),'Marks Entry Nursery'!X176,IF(AND($E$3="LKG"),'Marks Entry LKG'!X176,IF(AND($E$3="UKG"),'Marks Entry UKG'!X176,""))))</f>
        <v/>
      </c>
      <c r="AM177" s="105" t="str">
        <f>IF(OR($B177=0,$B177=""),"",IF(AND($E$3="Nursery"),'Marks Entry Nursery'!Y176,IF(AND($E$3="LKG"),'Marks Entry LKG'!Y176,IF(AND($E$3="UKG"),'Marks Entry UKG'!Y176,""))))</f>
        <v/>
      </c>
      <c r="AN177" s="55" t="str">
        <f t="shared" si="140"/>
        <v/>
      </c>
      <c r="AO177" s="51" t="str">
        <f t="shared" si="141"/>
        <v/>
      </c>
      <c r="AP177" s="89">
        <f t="shared" si="142"/>
        <v>0</v>
      </c>
      <c r="AQ177" s="89" t="str">
        <f t="shared" si="143"/>
        <v/>
      </c>
      <c r="AR177" s="89" t="str">
        <f t="shared" si="144"/>
        <v/>
      </c>
      <c r="AS177" s="89" t="str">
        <f t="shared" si="145"/>
        <v/>
      </c>
      <c r="AT177" s="89" t="str">
        <f t="shared" si="146"/>
        <v/>
      </c>
      <c r="AU177" s="93" t="str">
        <f t="shared" si="147"/>
        <v/>
      </c>
      <c r="AV177" s="105"/>
      <c r="AW177" s="105"/>
      <c r="AX177" s="105"/>
      <c r="AY177" s="51"/>
      <c r="AZ177" s="105" t="str">
        <f>IF(OR($B177=0,$B177=""),"",IF(AND($E$3="Nursery"),'Marks Entry Nursery'!AC176,IF(AND($E$3="LKG"),'Marks Entry LKG'!AC176,IF(AND($E$3="UKG"),'Marks Entry UKG'!AC176,""))))</f>
        <v/>
      </c>
      <c r="BA177" s="105" t="str">
        <f>IF(OR($B177=0,$B177=""),"",IF(AND($E$3="Nursery"),'Marks Entry Nursery'!AD176,IF(AND($E$3="LKG"),'Marks Entry LKG'!AD176,IF(AND($E$3="UKG"),'Marks Entry UKG'!AD176,""))))</f>
        <v/>
      </c>
      <c r="BB177" s="54" t="str">
        <f t="shared" si="148"/>
        <v/>
      </c>
      <c r="BC177" s="51">
        <f t="shared" si="149"/>
        <v>0</v>
      </c>
      <c r="BD177" s="105" t="str">
        <f>IF(OR($B177=0,$B177=""),"",IF(AND($E$3="Nursery"),'Marks Entry Nursery'!AE176,IF(AND($E$3="LKG"),'Marks Entry LKG'!AE176,IF(AND($E$3="UKG"),'Marks Entry UKG'!AE176,""))))</f>
        <v/>
      </c>
      <c r="BE177" s="105" t="str">
        <f>IF(OR($B177=0,$B177=""),"",IF(AND($E$3="Nursery"),'Marks Entry Nursery'!AF176,IF(AND($E$3="LKG"),'Marks Entry LKG'!AF176,IF(AND($E$3="UKG"),'Marks Entry UKG'!AF176,""))))</f>
        <v/>
      </c>
      <c r="BF177" s="55" t="str">
        <f t="shared" si="150"/>
        <v/>
      </c>
      <c r="BG177" s="51" t="str">
        <f t="shared" si="151"/>
        <v/>
      </c>
      <c r="BH177" s="89">
        <f t="shared" si="152"/>
        <v>0</v>
      </c>
      <c r="BI177" s="89" t="str">
        <f t="shared" si="153"/>
        <v/>
      </c>
      <c r="BJ177" s="89" t="str">
        <f t="shared" si="154"/>
        <v/>
      </c>
      <c r="BK177" s="89" t="str">
        <f t="shared" si="155"/>
        <v/>
      </c>
      <c r="BL177" s="89" t="str">
        <f t="shared" si="156"/>
        <v/>
      </c>
      <c r="BM177" s="93" t="str">
        <f t="shared" si="157"/>
        <v/>
      </c>
      <c r="BN177" s="105"/>
      <c r="BO177" s="105"/>
      <c r="BP177" s="105"/>
      <c r="BQ177" s="51"/>
      <c r="BR177" s="105" t="str">
        <f>IF(OR($B177=0,$B177=""),"",IF(AND($E$3="Nursery"),'Marks Entry Nursery'!AJ176,IF(AND($E$3="LKG"),'Marks Entry LKG'!AJ176,IF(AND($E$3="UKG"),'Marks Entry UKG'!AJ176,""))))</f>
        <v/>
      </c>
      <c r="BS177" s="105" t="str">
        <f>IF(OR($B177=0,$B177=""),"",IF(AND($E$3="Nursery"),'Marks Entry Nursery'!AK176,IF(AND($E$3="LKG"),'Marks Entry LKG'!AK176,IF(AND($E$3="UKG"),'Marks Entry UKG'!AK176,""))))</f>
        <v/>
      </c>
      <c r="BT177" s="54" t="str">
        <f t="shared" si="158"/>
        <v/>
      </c>
      <c r="BU177" s="51">
        <f t="shared" si="159"/>
        <v>0</v>
      </c>
      <c r="BV177" s="105" t="str">
        <f>IF(OR($B177=0,$B177=""),"",IF(AND($E$3="Nursery"),'Marks Entry Nursery'!AL176,IF(AND($E$3="LKG"),'Marks Entry LKG'!AL176,IF(AND($E$3="UKG"),'Marks Entry UKG'!AL176,""))))</f>
        <v/>
      </c>
      <c r="BW177" s="105" t="str">
        <f>IF(OR($B177=0,$B177=""),"",IF(AND($E$3="Nursery"),'Marks Entry Nursery'!AM176,IF(AND($E$3="LKG"),'Marks Entry LKG'!AM176,IF(AND($E$3="UKG"),'Marks Entry UKG'!AM176,""))))</f>
        <v/>
      </c>
      <c r="BX177" s="55" t="str">
        <f t="shared" si="160"/>
        <v/>
      </c>
      <c r="BY177" s="51" t="str">
        <f t="shared" si="161"/>
        <v/>
      </c>
      <c r="BZ177" s="89">
        <f t="shared" si="162"/>
        <v>0</v>
      </c>
      <c r="CA177" s="89" t="str">
        <f t="shared" si="163"/>
        <v/>
      </c>
      <c r="CB177" s="89" t="str">
        <f t="shared" si="164"/>
        <v/>
      </c>
      <c r="CC177" s="89" t="str">
        <f t="shared" si="165"/>
        <v/>
      </c>
      <c r="CD177" s="89" t="str">
        <f t="shared" si="166"/>
        <v/>
      </c>
      <c r="CE177" s="93" t="str">
        <f t="shared" si="167"/>
        <v/>
      </c>
      <c r="CF177" s="105" t="str">
        <f>IF(OR($B177=0,$B177=""),"",IF(AND($E$3="Nursery"),'Marks Entry Nursery'!AN176,IF(AND($E$3="LKG"),'Marks Entry LKG'!AN176,IF(AND($E$3="UKG"),'Marks Entry UKG'!AN176,""))))</f>
        <v/>
      </c>
      <c r="CG177" s="105" t="str">
        <f>IF(OR($B177=0,$B177=""),"",IF(AND($E$3="Nursery"),'Marks Entry Nursery'!AO176,IF(AND($E$3="LKG"),'Marks Entry LKG'!AO176,IF(AND($E$3="UKG"),'Marks Entry UKG'!AO176,""))))</f>
        <v/>
      </c>
      <c r="CH177" s="106" t="str">
        <f t="shared" si="168"/>
        <v/>
      </c>
      <c r="CI177" s="107">
        <f t="shared" si="169"/>
        <v>0</v>
      </c>
      <c r="CJ177" s="107" t="str">
        <f t="shared" si="170"/>
        <v/>
      </c>
      <c r="CK177" s="107" t="str">
        <f t="shared" si="171"/>
        <v/>
      </c>
      <c r="CL177" s="92" t="str">
        <f t="shared" si="172"/>
        <v/>
      </c>
      <c r="CM177" s="105" t="str">
        <f>IF(OR($B177=0,$B177=""),"",IF(AND($E$3="Nursery"),'Marks Entry Nursery'!AP176,IF(AND($E$3="LKG"),'Marks Entry LKG'!AP176,IF(AND($E$3="UKG"),'Marks Entry UKG'!AP176,""))))</f>
        <v/>
      </c>
      <c r="CN177" s="105" t="str">
        <f>IF(OR($B177=0,$B177=""),"",IF(AND($E$3="Nursery"),'Marks Entry Nursery'!AQ176,IF(AND($E$3="LKG"),'Marks Entry LKG'!AQ176,IF(AND($E$3="UKG"),'Marks Entry UKG'!AQ176,""))))</f>
        <v/>
      </c>
      <c r="CO177" s="106" t="str">
        <f t="shared" si="173"/>
        <v/>
      </c>
      <c r="CP177" s="107">
        <f t="shared" si="174"/>
        <v>0</v>
      </c>
      <c r="CQ177" s="107" t="str">
        <f t="shared" si="175"/>
        <v/>
      </c>
      <c r="CR177" s="107" t="str">
        <f t="shared" si="176"/>
        <v/>
      </c>
      <c r="CS177" s="92" t="str">
        <f t="shared" si="177"/>
        <v/>
      </c>
      <c r="CT177" s="105" t="str">
        <f>IF(OR($B177=0,$B177=""),"",IF(AND($E$3="Nursery"),'Marks Entry Nursery'!AR176,IF(AND($E$3="LKG"),'Marks Entry LKG'!AR176,IF(AND($E$3="UKG"),'Marks Entry UKG'!AR176,""))))</f>
        <v/>
      </c>
      <c r="CU177" s="105" t="str">
        <f>IF(OR($B177=0,$B177=""),"",IF(AND($E$3="Nursery"),'Marks Entry Nursery'!AS176,IF(AND($E$3="LKG"),'Marks Entry LKG'!AS176,IF(AND($E$3="UKG"),'Marks Entry UKG'!AS176,""))))</f>
        <v/>
      </c>
      <c r="CV177" s="106" t="str">
        <f t="shared" si="178"/>
        <v/>
      </c>
      <c r="CW177" s="107">
        <f t="shared" si="179"/>
        <v>0</v>
      </c>
      <c r="CX177" s="107" t="str">
        <f t="shared" si="180"/>
        <v/>
      </c>
      <c r="CY177" s="107" t="str">
        <f t="shared" si="181"/>
        <v/>
      </c>
      <c r="CZ177" s="92" t="str">
        <f t="shared" si="182"/>
        <v/>
      </c>
      <c r="DA177" s="105" t="str">
        <f>IF(OR($B177=0,$B177=""),"",IF(AND($E$3="Nursery"),'Marks Entry Nursery'!AT176,IF(AND($E$3="LKG"),'Marks Entry LKG'!AT176,IF(AND($E$3="UKG"),'Marks Entry UKG'!AT176,""))))</f>
        <v/>
      </c>
      <c r="DB177" s="105" t="str">
        <f>IF(OR($B177=0,$B177=""),"",IF(AND($E$3="Nursery"),'Marks Entry Nursery'!AU176,IF(AND($E$3="LKG"),'Marks Entry LKG'!AU176,IF(AND($E$3="UKG"),'Marks Entry UKG'!AU176,""))))</f>
        <v/>
      </c>
      <c r="DC177" s="356" t="str">
        <f t="shared" si="183"/>
        <v/>
      </c>
      <c r="DD177" s="93" t="str">
        <f t="shared" si="184"/>
        <v/>
      </c>
      <c r="DE177" s="105" t="str">
        <f>IF(OR($B177=0,$B177=""),"",IF(AND($E$3="Nursery"),'Marks Entry Nursery'!AV176,IF(AND($E$3="LKG"),'Marks Entry LKG'!AV176,IF(AND($E$3="UKG"),'Marks Entry UKG'!AV176,""))))</f>
        <v/>
      </c>
      <c r="DF177" s="105" t="str">
        <f>IF(OR($B177=0,$B177=""),"",IF(AND($E$3="Nursery"),'Marks Entry Nursery'!AW176,IF(AND($E$3="LKG"),'Marks Entry LKG'!AW176,IF(AND($E$3="UKG"),'Marks Entry UKG'!AW176,""))))</f>
        <v/>
      </c>
      <c r="DG177" s="356" t="str">
        <f t="shared" si="185"/>
        <v/>
      </c>
      <c r="DH177" s="93" t="str">
        <f t="shared" si="186"/>
        <v/>
      </c>
      <c r="DI177" s="63" t="str">
        <f t="shared" si="187"/>
        <v/>
      </c>
      <c r="DJ177" s="358" t="str">
        <f t="shared" si="188"/>
        <v/>
      </c>
      <c r="DK177" s="67" t="str">
        <f t="shared" si="189"/>
        <v/>
      </c>
      <c r="DL177" s="68" t="str">
        <f t="shared" si="190"/>
        <v/>
      </c>
      <c r="DM177" s="386" t="str">
        <f>IFERROR(IF(B177="NSO","NSO",IF(OR(D177="",G177="",F177="",B177="",DI177=0),"",IF('Master sheet'!$D$14="Hindi","कक्षोंन्नति","Promoted"))),"")</f>
        <v/>
      </c>
      <c r="DN177" s="42" t="str">
        <f>IF(OR(B177=0,B177=""),"",IF(AND($E$3="Nursery"),'Marks Entry Nursery'!AX176,IF(AND($E$3="LKG"),'Marks Entry LKG'!AX176,IF(AND($E$3="UKG"),'Marks Entry UKG'!AX176,""))))</f>
        <v/>
      </c>
      <c r="DO177" s="42" t="str">
        <f>IF(OR(B177=0,B177=""),"",IF(AND($E$3="Nursery"),'Marks Entry Nursery'!AY176,IF(AND($E$3="LKG"),'Marks Entry LKG'!AY176,IF(AND($E$3="UKG"),'Marks Entry UKG'!AY176,""))))</f>
        <v/>
      </c>
      <c r="DP177" s="213" t="str">
        <f t="shared" si="191"/>
        <v/>
      </c>
      <c r="DQ177" s="43"/>
      <c r="DX177" s="44">
        <f>IF(AND($E$3="Nursery"),'Marks Entry Nursery'!I176,IF(AND($E$3="LKG"),'Marks Entry LKG'!I176,IF(AND($E$3="UKG"),'Marks Entry UKG'!I176,"")))</f>
        <v>0</v>
      </c>
    </row>
    <row r="178" spans="1:128" ht="18.95" customHeight="1">
      <c r="A178" s="56">
        <v>171</v>
      </c>
      <c r="B178" s="260" t="str">
        <f>IF(OR(DX178=0,DX178=""),"",IF(AND($E$3="Nursery"),'Marks Entry Nursery'!I177,IF(AND($E$3="LKG"),'Marks Entry LKG'!I177,IF(AND($E$3="UKG"),'Marks Entry UKG'!I177,""))))</f>
        <v/>
      </c>
      <c r="C178" s="57" t="str">
        <f>IF(OR($B178=0,$B178=""),"",IF(AND($E$3="Nursery"),'Marks Entry Nursery'!B177,IF(AND($E$3="LKG"),'Marks Entry LKG'!B177,IF(AND($E$3="UKG"),'Marks Entry UKG'!B177,""))))</f>
        <v/>
      </c>
      <c r="D178" s="57" t="str">
        <f>IF(OR($B178=0,$B178=""),"",IF(AND($E$3="Nursery"),'Marks Entry Nursery'!C177,IF(AND($E$3="LKG"),'Marks Entry LKG'!C177,IF(AND($E$3="UKG"),'Marks Entry UKG'!C177,""))))</f>
        <v/>
      </c>
      <c r="E178" s="401" t="str">
        <f>IF(OR(B178=0,B178=""),"",IF(AND($E$3="Nursery"),'Marks Entry Nursery'!E177,IF(AND($E$3="LKG"),'Marks Entry LKG'!E177,IF(AND($E$3="UKG"),'Marks Entry UKG'!E177,""))))</f>
        <v/>
      </c>
      <c r="F178" s="259" t="str">
        <f>IF(OR(B178=0,B178=""),"",IF(AND($E$3="Nursery"),'Marks Entry Nursery'!D177,IF(AND($E$3="LKG"),'Marks Entry LKG'!D177,IF(AND($E$3="UKG"),'Marks Entry UKG'!D177,""))))</f>
        <v/>
      </c>
      <c r="G178" s="406" t="str">
        <f>IF(OR($B178=0,$B178=""),"",IF(AND($E$3="Nursery"),'Marks Entry Nursery'!F177,IF(AND($E$3="LKG"),'Marks Entry LKG'!F177,IF(AND($E$3="UKG"),'Marks Entry UKG'!F177,""))))</f>
        <v/>
      </c>
      <c r="H178" s="406" t="str">
        <f>IF(OR($B178=0,$B178=""),"",IF(AND($E$3="Nursery"),'Marks Entry Nursery'!G177,IF(AND($E$3="LKG"),'Marks Entry LKG'!G177,IF(AND($E$3="UKG"),'Marks Entry UKG'!G177,""))))</f>
        <v/>
      </c>
      <c r="I178" s="406" t="str">
        <f>IF(OR($B178=0,$B178=""),"",IF(AND($E$3="Nursery"),'Marks Entry Nursery'!H177,IF(AND($E$3="LKG"),'Marks Entry LKG'!H177,IF(AND($E$3="UKG"),'Marks Entry UKG'!H177,""))))</f>
        <v/>
      </c>
      <c r="J178" s="228" t="str">
        <f>IF(OR($B178=0,$B178=""),"",IF(AND($E$3="Nursery"),'Marks Entry Nursery'!J177,IF(AND($E$3="LKG"),'Marks Entry LKG'!J177,IF(AND($E$3="UKG"),'Marks Entry UKG'!J177,""))))</f>
        <v/>
      </c>
      <c r="K178" s="228" t="str">
        <f>IF(OR($B178=0,$B178=""),"",IF(AND($E$3="Nursery"),'Marks Entry Nursery'!K177,IF(AND($E$3="LKG"),'Marks Entry LKG'!K177,IF(AND($E$3="UKG"),'Marks Entry UKG'!K177,""))))</f>
        <v/>
      </c>
      <c r="L178" s="105"/>
      <c r="M178" s="105"/>
      <c r="N178" s="105"/>
      <c r="O178" s="51"/>
      <c r="P178" s="105" t="str">
        <f>IF(OR($B178=0,$B178=""),"",IF(AND($E$3="Nursery"),'Marks Entry Nursery'!O177,IF(AND($E$3="LKG"),'Marks Entry LKG'!O177,IF(AND($E$3="UKG"),'Marks Entry UKG'!O177,""))))</f>
        <v/>
      </c>
      <c r="Q178" s="105" t="str">
        <f>IF(OR($B178=0,$B178=""),"",IF(AND($E$3="Nursery"),'Marks Entry Nursery'!P177,IF(AND($E$3="LKG"),'Marks Entry LKG'!P177,IF(AND($E$3="UKG"),'Marks Entry UKG'!P177,""))))</f>
        <v/>
      </c>
      <c r="R178" s="54" t="str">
        <f t="shared" si="128"/>
        <v/>
      </c>
      <c r="S178" s="51">
        <f t="shared" si="129"/>
        <v>0</v>
      </c>
      <c r="T178" s="105" t="str">
        <f>IF(OR($B178=0,$B178=""),"",IF(AND($E$3="Nursery"),'Marks Entry Nursery'!Q177,IF(AND($E$3="LKG"),'Marks Entry LKG'!Q177,IF(AND($E$3="UKG"),'Marks Entry UKG'!Q177,""))))</f>
        <v/>
      </c>
      <c r="U178" s="105" t="str">
        <f>IF(OR($B178=0,$B178=""),"",IF(AND($E$3="Nursery"),'Marks Entry Nursery'!R177,IF(AND($E$3="LKG"),'Marks Entry LKG'!R177,IF(AND($E$3="UKG"),'Marks Entry UKG'!R177,""))))</f>
        <v/>
      </c>
      <c r="V178" s="55" t="str">
        <f t="shared" si="130"/>
        <v/>
      </c>
      <c r="W178" s="51" t="str">
        <f t="shared" si="131"/>
        <v/>
      </c>
      <c r="X178" s="89">
        <f t="shared" si="132"/>
        <v>0</v>
      </c>
      <c r="Y178" s="89" t="str">
        <f t="shared" si="133"/>
        <v/>
      </c>
      <c r="Z178" s="89" t="str">
        <f t="shared" si="134"/>
        <v/>
      </c>
      <c r="AA178" s="89" t="str">
        <f t="shared" si="135"/>
        <v/>
      </c>
      <c r="AB178" s="89" t="str">
        <f t="shared" si="136"/>
        <v/>
      </c>
      <c r="AC178" s="93" t="str">
        <f t="shared" si="137"/>
        <v/>
      </c>
      <c r="AD178" s="105"/>
      <c r="AE178" s="105"/>
      <c r="AF178" s="105"/>
      <c r="AG178" s="51"/>
      <c r="AH178" s="105" t="str">
        <f>IF(OR($B178=0,$B178=""),"",IF(AND($E$3="Nursery"),'Marks Entry Nursery'!V177,IF(AND($E$3="LKG"),'Marks Entry LKG'!V177,IF(AND($E$3="UKG"),'Marks Entry UKG'!V177,""))))</f>
        <v/>
      </c>
      <c r="AI178" s="105" t="str">
        <f>IF(OR($B178=0,$B178=""),"",IF(AND($E$3="Nursery"),'Marks Entry Nursery'!W177,IF(AND($E$3="LKG"),'Marks Entry LKG'!W177,IF(AND($E$3="UKG"),'Marks Entry UKG'!W177,""))))</f>
        <v/>
      </c>
      <c r="AJ178" s="54" t="str">
        <f t="shared" si="138"/>
        <v/>
      </c>
      <c r="AK178" s="51">
        <f t="shared" si="139"/>
        <v>0</v>
      </c>
      <c r="AL178" s="105" t="str">
        <f>IF(OR($B178=0,$B178=""),"",IF(AND($E$3="Nursery"),'Marks Entry Nursery'!X177,IF(AND($E$3="LKG"),'Marks Entry LKG'!X177,IF(AND($E$3="UKG"),'Marks Entry UKG'!X177,""))))</f>
        <v/>
      </c>
      <c r="AM178" s="105" t="str">
        <f>IF(OR($B178=0,$B178=""),"",IF(AND($E$3="Nursery"),'Marks Entry Nursery'!Y177,IF(AND($E$3="LKG"),'Marks Entry LKG'!Y177,IF(AND($E$3="UKG"),'Marks Entry UKG'!Y177,""))))</f>
        <v/>
      </c>
      <c r="AN178" s="55" t="str">
        <f t="shared" si="140"/>
        <v/>
      </c>
      <c r="AO178" s="51" t="str">
        <f t="shared" si="141"/>
        <v/>
      </c>
      <c r="AP178" s="89">
        <f t="shared" si="142"/>
        <v>0</v>
      </c>
      <c r="AQ178" s="89" t="str">
        <f t="shared" si="143"/>
        <v/>
      </c>
      <c r="AR178" s="89" t="str">
        <f t="shared" si="144"/>
        <v/>
      </c>
      <c r="AS178" s="89" t="str">
        <f t="shared" si="145"/>
        <v/>
      </c>
      <c r="AT178" s="89" t="str">
        <f t="shared" si="146"/>
        <v/>
      </c>
      <c r="AU178" s="93" t="str">
        <f t="shared" si="147"/>
        <v/>
      </c>
      <c r="AV178" s="105"/>
      <c r="AW178" s="105"/>
      <c r="AX178" s="105"/>
      <c r="AY178" s="51"/>
      <c r="AZ178" s="105" t="str">
        <f>IF(OR($B178=0,$B178=""),"",IF(AND($E$3="Nursery"),'Marks Entry Nursery'!AC177,IF(AND($E$3="LKG"),'Marks Entry LKG'!AC177,IF(AND($E$3="UKG"),'Marks Entry UKG'!AC177,""))))</f>
        <v/>
      </c>
      <c r="BA178" s="105" t="str">
        <f>IF(OR($B178=0,$B178=""),"",IF(AND($E$3="Nursery"),'Marks Entry Nursery'!AD177,IF(AND($E$3="LKG"),'Marks Entry LKG'!AD177,IF(AND($E$3="UKG"),'Marks Entry UKG'!AD177,""))))</f>
        <v/>
      </c>
      <c r="BB178" s="54" t="str">
        <f t="shared" si="148"/>
        <v/>
      </c>
      <c r="BC178" s="51">
        <f t="shared" si="149"/>
        <v>0</v>
      </c>
      <c r="BD178" s="105" t="str">
        <f>IF(OR($B178=0,$B178=""),"",IF(AND($E$3="Nursery"),'Marks Entry Nursery'!AE177,IF(AND($E$3="LKG"),'Marks Entry LKG'!AE177,IF(AND($E$3="UKG"),'Marks Entry UKG'!AE177,""))))</f>
        <v/>
      </c>
      <c r="BE178" s="105" t="str">
        <f>IF(OR($B178=0,$B178=""),"",IF(AND($E$3="Nursery"),'Marks Entry Nursery'!AF177,IF(AND($E$3="LKG"),'Marks Entry LKG'!AF177,IF(AND($E$3="UKG"),'Marks Entry UKG'!AF177,""))))</f>
        <v/>
      </c>
      <c r="BF178" s="55" t="str">
        <f t="shared" si="150"/>
        <v/>
      </c>
      <c r="BG178" s="51" t="str">
        <f t="shared" si="151"/>
        <v/>
      </c>
      <c r="BH178" s="89">
        <f t="shared" si="152"/>
        <v>0</v>
      </c>
      <c r="BI178" s="89" t="str">
        <f t="shared" si="153"/>
        <v/>
      </c>
      <c r="BJ178" s="89" t="str">
        <f t="shared" si="154"/>
        <v/>
      </c>
      <c r="BK178" s="89" t="str">
        <f t="shared" si="155"/>
        <v/>
      </c>
      <c r="BL178" s="89" t="str">
        <f t="shared" si="156"/>
        <v/>
      </c>
      <c r="BM178" s="93" t="str">
        <f t="shared" si="157"/>
        <v/>
      </c>
      <c r="BN178" s="105"/>
      <c r="BO178" s="105"/>
      <c r="BP178" s="105"/>
      <c r="BQ178" s="51"/>
      <c r="BR178" s="105" t="str">
        <f>IF(OR($B178=0,$B178=""),"",IF(AND($E$3="Nursery"),'Marks Entry Nursery'!AJ177,IF(AND($E$3="LKG"),'Marks Entry LKG'!AJ177,IF(AND($E$3="UKG"),'Marks Entry UKG'!AJ177,""))))</f>
        <v/>
      </c>
      <c r="BS178" s="105" t="str">
        <f>IF(OR($B178=0,$B178=""),"",IF(AND($E$3="Nursery"),'Marks Entry Nursery'!AK177,IF(AND($E$3="LKG"),'Marks Entry LKG'!AK177,IF(AND($E$3="UKG"),'Marks Entry UKG'!AK177,""))))</f>
        <v/>
      </c>
      <c r="BT178" s="54" t="str">
        <f t="shared" si="158"/>
        <v/>
      </c>
      <c r="BU178" s="51">
        <f t="shared" si="159"/>
        <v>0</v>
      </c>
      <c r="BV178" s="105" t="str">
        <f>IF(OR($B178=0,$B178=""),"",IF(AND($E$3="Nursery"),'Marks Entry Nursery'!AL177,IF(AND($E$3="LKG"),'Marks Entry LKG'!AL177,IF(AND($E$3="UKG"),'Marks Entry UKG'!AL177,""))))</f>
        <v/>
      </c>
      <c r="BW178" s="105" t="str">
        <f>IF(OR($B178=0,$B178=""),"",IF(AND($E$3="Nursery"),'Marks Entry Nursery'!AM177,IF(AND($E$3="LKG"),'Marks Entry LKG'!AM177,IF(AND($E$3="UKG"),'Marks Entry UKG'!AM177,""))))</f>
        <v/>
      </c>
      <c r="BX178" s="55" t="str">
        <f t="shared" si="160"/>
        <v/>
      </c>
      <c r="BY178" s="51" t="str">
        <f t="shared" si="161"/>
        <v/>
      </c>
      <c r="BZ178" s="89">
        <f t="shared" si="162"/>
        <v>0</v>
      </c>
      <c r="CA178" s="89" t="str">
        <f t="shared" si="163"/>
        <v/>
      </c>
      <c r="CB178" s="89" t="str">
        <f t="shared" si="164"/>
        <v/>
      </c>
      <c r="CC178" s="89" t="str">
        <f t="shared" si="165"/>
        <v/>
      </c>
      <c r="CD178" s="89" t="str">
        <f t="shared" si="166"/>
        <v/>
      </c>
      <c r="CE178" s="93" t="str">
        <f t="shared" si="167"/>
        <v/>
      </c>
      <c r="CF178" s="105" t="str">
        <f>IF(OR($B178=0,$B178=""),"",IF(AND($E$3="Nursery"),'Marks Entry Nursery'!AN177,IF(AND($E$3="LKG"),'Marks Entry LKG'!AN177,IF(AND($E$3="UKG"),'Marks Entry UKG'!AN177,""))))</f>
        <v/>
      </c>
      <c r="CG178" s="105" t="str">
        <f>IF(OR($B178=0,$B178=""),"",IF(AND($E$3="Nursery"),'Marks Entry Nursery'!AO177,IF(AND($E$3="LKG"),'Marks Entry LKG'!AO177,IF(AND($E$3="UKG"),'Marks Entry UKG'!AO177,""))))</f>
        <v/>
      </c>
      <c r="CH178" s="106" t="str">
        <f t="shared" si="168"/>
        <v/>
      </c>
      <c r="CI178" s="107">
        <f t="shared" si="169"/>
        <v>0</v>
      </c>
      <c r="CJ178" s="107" t="str">
        <f t="shared" si="170"/>
        <v/>
      </c>
      <c r="CK178" s="107" t="str">
        <f t="shared" si="171"/>
        <v/>
      </c>
      <c r="CL178" s="92" t="str">
        <f t="shared" si="172"/>
        <v/>
      </c>
      <c r="CM178" s="105" t="str">
        <f>IF(OR($B178=0,$B178=""),"",IF(AND($E$3="Nursery"),'Marks Entry Nursery'!AP177,IF(AND($E$3="LKG"),'Marks Entry LKG'!AP177,IF(AND($E$3="UKG"),'Marks Entry UKG'!AP177,""))))</f>
        <v/>
      </c>
      <c r="CN178" s="105" t="str">
        <f>IF(OR($B178=0,$B178=""),"",IF(AND($E$3="Nursery"),'Marks Entry Nursery'!AQ177,IF(AND($E$3="LKG"),'Marks Entry LKG'!AQ177,IF(AND($E$3="UKG"),'Marks Entry UKG'!AQ177,""))))</f>
        <v/>
      </c>
      <c r="CO178" s="106" t="str">
        <f t="shared" si="173"/>
        <v/>
      </c>
      <c r="CP178" s="107">
        <f t="shared" si="174"/>
        <v>0</v>
      </c>
      <c r="CQ178" s="107" t="str">
        <f t="shared" si="175"/>
        <v/>
      </c>
      <c r="CR178" s="107" t="str">
        <f t="shared" si="176"/>
        <v/>
      </c>
      <c r="CS178" s="92" t="str">
        <f t="shared" si="177"/>
        <v/>
      </c>
      <c r="CT178" s="105" t="str">
        <f>IF(OR($B178=0,$B178=""),"",IF(AND($E$3="Nursery"),'Marks Entry Nursery'!AR177,IF(AND($E$3="LKG"),'Marks Entry LKG'!AR177,IF(AND($E$3="UKG"),'Marks Entry UKG'!AR177,""))))</f>
        <v/>
      </c>
      <c r="CU178" s="105" t="str">
        <f>IF(OR($B178=0,$B178=""),"",IF(AND($E$3="Nursery"),'Marks Entry Nursery'!AS177,IF(AND($E$3="LKG"),'Marks Entry LKG'!AS177,IF(AND($E$3="UKG"),'Marks Entry UKG'!AS177,""))))</f>
        <v/>
      </c>
      <c r="CV178" s="106" t="str">
        <f t="shared" si="178"/>
        <v/>
      </c>
      <c r="CW178" s="107">
        <f t="shared" si="179"/>
        <v>0</v>
      </c>
      <c r="CX178" s="107" t="str">
        <f t="shared" si="180"/>
        <v/>
      </c>
      <c r="CY178" s="107" t="str">
        <f t="shared" si="181"/>
        <v/>
      </c>
      <c r="CZ178" s="92" t="str">
        <f t="shared" si="182"/>
        <v/>
      </c>
      <c r="DA178" s="105" t="str">
        <f>IF(OR($B178=0,$B178=""),"",IF(AND($E$3="Nursery"),'Marks Entry Nursery'!AT177,IF(AND($E$3="LKG"),'Marks Entry LKG'!AT177,IF(AND($E$3="UKG"),'Marks Entry UKG'!AT177,""))))</f>
        <v/>
      </c>
      <c r="DB178" s="105" t="str">
        <f>IF(OR($B178=0,$B178=""),"",IF(AND($E$3="Nursery"),'Marks Entry Nursery'!AU177,IF(AND($E$3="LKG"),'Marks Entry LKG'!AU177,IF(AND($E$3="UKG"),'Marks Entry UKG'!AU177,""))))</f>
        <v/>
      </c>
      <c r="DC178" s="356" t="str">
        <f t="shared" si="183"/>
        <v/>
      </c>
      <c r="DD178" s="93" t="str">
        <f t="shared" si="184"/>
        <v/>
      </c>
      <c r="DE178" s="105" t="str">
        <f>IF(OR($B178=0,$B178=""),"",IF(AND($E$3="Nursery"),'Marks Entry Nursery'!AV177,IF(AND($E$3="LKG"),'Marks Entry LKG'!AV177,IF(AND($E$3="UKG"),'Marks Entry UKG'!AV177,""))))</f>
        <v/>
      </c>
      <c r="DF178" s="105" t="str">
        <f>IF(OR($B178=0,$B178=""),"",IF(AND($E$3="Nursery"),'Marks Entry Nursery'!AW177,IF(AND($E$3="LKG"),'Marks Entry LKG'!AW177,IF(AND($E$3="UKG"),'Marks Entry UKG'!AW177,""))))</f>
        <v/>
      </c>
      <c r="DG178" s="356" t="str">
        <f t="shared" si="185"/>
        <v/>
      </c>
      <c r="DH178" s="93" t="str">
        <f t="shared" si="186"/>
        <v/>
      </c>
      <c r="DI178" s="63" t="str">
        <f t="shared" si="187"/>
        <v/>
      </c>
      <c r="DJ178" s="358" t="str">
        <f t="shared" si="188"/>
        <v/>
      </c>
      <c r="DK178" s="67" t="str">
        <f t="shared" si="189"/>
        <v/>
      </c>
      <c r="DL178" s="68" t="str">
        <f t="shared" si="190"/>
        <v/>
      </c>
      <c r="DM178" s="386" t="str">
        <f>IFERROR(IF(B178="NSO","NSO",IF(OR(D178="",G178="",F178="",B178="",DI178=0),"",IF('Master sheet'!$D$14="Hindi","कक्षोंन्नति","Promoted"))),"")</f>
        <v/>
      </c>
      <c r="DN178" s="42" t="str">
        <f>IF(OR(B178=0,B178=""),"",IF(AND($E$3="Nursery"),'Marks Entry Nursery'!AX177,IF(AND($E$3="LKG"),'Marks Entry LKG'!AX177,IF(AND($E$3="UKG"),'Marks Entry UKG'!AX177,""))))</f>
        <v/>
      </c>
      <c r="DO178" s="42" t="str">
        <f>IF(OR(B178=0,B178=""),"",IF(AND($E$3="Nursery"),'Marks Entry Nursery'!AY177,IF(AND($E$3="LKG"),'Marks Entry LKG'!AY177,IF(AND($E$3="UKG"),'Marks Entry UKG'!AY177,""))))</f>
        <v/>
      </c>
      <c r="DP178" s="213" t="str">
        <f t="shared" si="191"/>
        <v/>
      </c>
      <c r="DQ178" s="43"/>
      <c r="DX178" s="44">
        <f>IF(AND($E$3="Nursery"),'Marks Entry Nursery'!I177,IF(AND($E$3="LKG"),'Marks Entry LKG'!I177,IF(AND($E$3="UKG"),'Marks Entry UKG'!I177,"")))</f>
        <v>0</v>
      </c>
    </row>
    <row r="179" spans="1:128" ht="18.95" customHeight="1">
      <c r="A179" s="56">
        <v>172</v>
      </c>
      <c r="B179" s="260" t="str">
        <f>IF(OR(DX179=0,DX179=""),"",IF(AND($E$3="Nursery"),'Marks Entry Nursery'!I178,IF(AND($E$3="LKG"),'Marks Entry LKG'!I178,IF(AND($E$3="UKG"),'Marks Entry UKG'!I178,""))))</f>
        <v/>
      </c>
      <c r="C179" s="57" t="str">
        <f>IF(OR($B179=0,$B179=""),"",IF(AND($E$3="Nursery"),'Marks Entry Nursery'!B178,IF(AND($E$3="LKG"),'Marks Entry LKG'!B178,IF(AND($E$3="UKG"),'Marks Entry UKG'!B178,""))))</f>
        <v/>
      </c>
      <c r="D179" s="57" t="str">
        <f>IF(OR($B179=0,$B179=""),"",IF(AND($E$3="Nursery"),'Marks Entry Nursery'!C178,IF(AND($E$3="LKG"),'Marks Entry LKG'!C178,IF(AND($E$3="UKG"),'Marks Entry UKG'!C178,""))))</f>
        <v/>
      </c>
      <c r="E179" s="401" t="str">
        <f>IF(OR(B179=0,B179=""),"",IF(AND($E$3="Nursery"),'Marks Entry Nursery'!E178,IF(AND($E$3="LKG"),'Marks Entry LKG'!E178,IF(AND($E$3="UKG"),'Marks Entry UKG'!E178,""))))</f>
        <v/>
      </c>
      <c r="F179" s="259" t="str">
        <f>IF(OR(B179=0,B179=""),"",IF(AND($E$3="Nursery"),'Marks Entry Nursery'!D178,IF(AND($E$3="LKG"),'Marks Entry LKG'!D178,IF(AND($E$3="UKG"),'Marks Entry UKG'!D178,""))))</f>
        <v/>
      </c>
      <c r="G179" s="406" t="str">
        <f>IF(OR($B179=0,$B179=""),"",IF(AND($E$3="Nursery"),'Marks Entry Nursery'!F178,IF(AND($E$3="LKG"),'Marks Entry LKG'!F178,IF(AND($E$3="UKG"),'Marks Entry UKG'!F178,""))))</f>
        <v/>
      </c>
      <c r="H179" s="406" t="str">
        <f>IF(OR($B179=0,$B179=""),"",IF(AND($E$3="Nursery"),'Marks Entry Nursery'!G178,IF(AND($E$3="LKG"),'Marks Entry LKG'!G178,IF(AND($E$3="UKG"),'Marks Entry UKG'!G178,""))))</f>
        <v/>
      </c>
      <c r="I179" s="406" t="str">
        <f>IF(OR($B179=0,$B179=""),"",IF(AND($E$3="Nursery"),'Marks Entry Nursery'!H178,IF(AND($E$3="LKG"),'Marks Entry LKG'!H178,IF(AND($E$3="UKG"),'Marks Entry UKG'!H178,""))))</f>
        <v/>
      </c>
      <c r="J179" s="228" t="str">
        <f>IF(OR($B179=0,$B179=""),"",IF(AND($E$3="Nursery"),'Marks Entry Nursery'!J178,IF(AND($E$3="LKG"),'Marks Entry LKG'!J178,IF(AND($E$3="UKG"),'Marks Entry UKG'!J178,""))))</f>
        <v/>
      </c>
      <c r="K179" s="228" t="str">
        <f>IF(OR($B179=0,$B179=""),"",IF(AND($E$3="Nursery"),'Marks Entry Nursery'!K178,IF(AND($E$3="LKG"),'Marks Entry LKG'!K178,IF(AND($E$3="UKG"),'Marks Entry UKG'!K178,""))))</f>
        <v/>
      </c>
      <c r="L179" s="105"/>
      <c r="M179" s="105"/>
      <c r="N179" s="105"/>
      <c r="O179" s="51"/>
      <c r="P179" s="105" t="str">
        <f>IF(OR($B179=0,$B179=""),"",IF(AND($E$3="Nursery"),'Marks Entry Nursery'!O178,IF(AND($E$3="LKG"),'Marks Entry LKG'!O178,IF(AND($E$3="UKG"),'Marks Entry UKG'!O178,""))))</f>
        <v/>
      </c>
      <c r="Q179" s="105" t="str">
        <f>IF(OR($B179=0,$B179=""),"",IF(AND($E$3="Nursery"),'Marks Entry Nursery'!P178,IF(AND($E$3="LKG"),'Marks Entry LKG'!P178,IF(AND($E$3="UKG"),'Marks Entry UKG'!P178,""))))</f>
        <v/>
      </c>
      <c r="R179" s="54" t="str">
        <f t="shared" si="128"/>
        <v/>
      </c>
      <c r="S179" s="51">
        <f t="shared" si="129"/>
        <v>0</v>
      </c>
      <c r="T179" s="105" t="str">
        <f>IF(OR($B179=0,$B179=""),"",IF(AND($E$3="Nursery"),'Marks Entry Nursery'!Q178,IF(AND($E$3="LKG"),'Marks Entry LKG'!Q178,IF(AND($E$3="UKG"),'Marks Entry UKG'!Q178,""))))</f>
        <v/>
      </c>
      <c r="U179" s="105" t="str">
        <f>IF(OR($B179=0,$B179=""),"",IF(AND($E$3="Nursery"),'Marks Entry Nursery'!R178,IF(AND($E$3="LKG"),'Marks Entry LKG'!R178,IF(AND($E$3="UKG"),'Marks Entry UKG'!R178,""))))</f>
        <v/>
      </c>
      <c r="V179" s="55" t="str">
        <f t="shared" si="130"/>
        <v/>
      </c>
      <c r="W179" s="51" t="str">
        <f t="shared" si="131"/>
        <v/>
      </c>
      <c r="X179" s="89">
        <f t="shared" si="132"/>
        <v>0</v>
      </c>
      <c r="Y179" s="89" t="str">
        <f t="shared" si="133"/>
        <v/>
      </c>
      <c r="Z179" s="89" t="str">
        <f t="shared" si="134"/>
        <v/>
      </c>
      <c r="AA179" s="89" t="str">
        <f t="shared" si="135"/>
        <v/>
      </c>
      <c r="AB179" s="89" t="str">
        <f t="shared" si="136"/>
        <v/>
      </c>
      <c r="AC179" s="93" t="str">
        <f t="shared" si="137"/>
        <v/>
      </c>
      <c r="AD179" s="105"/>
      <c r="AE179" s="105"/>
      <c r="AF179" s="105"/>
      <c r="AG179" s="51"/>
      <c r="AH179" s="105" t="str">
        <f>IF(OR($B179=0,$B179=""),"",IF(AND($E$3="Nursery"),'Marks Entry Nursery'!V178,IF(AND($E$3="LKG"),'Marks Entry LKG'!V178,IF(AND($E$3="UKG"),'Marks Entry UKG'!V178,""))))</f>
        <v/>
      </c>
      <c r="AI179" s="105" t="str">
        <f>IF(OR($B179=0,$B179=""),"",IF(AND($E$3="Nursery"),'Marks Entry Nursery'!W178,IF(AND($E$3="LKG"),'Marks Entry LKG'!W178,IF(AND($E$3="UKG"),'Marks Entry UKG'!W178,""))))</f>
        <v/>
      </c>
      <c r="AJ179" s="54" t="str">
        <f t="shared" si="138"/>
        <v/>
      </c>
      <c r="AK179" s="51">
        <f t="shared" si="139"/>
        <v>0</v>
      </c>
      <c r="AL179" s="105" t="str">
        <f>IF(OR($B179=0,$B179=""),"",IF(AND($E$3="Nursery"),'Marks Entry Nursery'!X178,IF(AND($E$3="LKG"),'Marks Entry LKG'!X178,IF(AND($E$3="UKG"),'Marks Entry UKG'!X178,""))))</f>
        <v/>
      </c>
      <c r="AM179" s="105" t="str">
        <f>IF(OR($B179=0,$B179=""),"",IF(AND($E$3="Nursery"),'Marks Entry Nursery'!Y178,IF(AND($E$3="LKG"),'Marks Entry LKG'!Y178,IF(AND($E$3="UKG"),'Marks Entry UKG'!Y178,""))))</f>
        <v/>
      </c>
      <c r="AN179" s="55" t="str">
        <f t="shared" si="140"/>
        <v/>
      </c>
      <c r="AO179" s="51" t="str">
        <f t="shared" si="141"/>
        <v/>
      </c>
      <c r="AP179" s="89">
        <f t="shared" si="142"/>
        <v>0</v>
      </c>
      <c r="AQ179" s="89" t="str">
        <f t="shared" si="143"/>
        <v/>
      </c>
      <c r="AR179" s="89" t="str">
        <f t="shared" si="144"/>
        <v/>
      </c>
      <c r="AS179" s="89" t="str">
        <f t="shared" si="145"/>
        <v/>
      </c>
      <c r="AT179" s="89" t="str">
        <f t="shared" si="146"/>
        <v/>
      </c>
      <c r="AU179" s="93" t="str">
        <f t="shared" si="147"/>
        <v/>
      </c>
      <c r="AV179" s="105"/>
      <c r="AW179" s="105"/>
      <c r="AX179" s="105"/>
      <c r="AY179" s="51"/>
      <c r="AZ179" s="105" t="str">
        <f>IF(OR($B179=0,$B179=""),"",IF(AND($E$3="Nursery"),'Marks Entry Nursery'!AC178,IF(AND($E$3="LKG"),'Marks Entry LKG'!AC178,IF(AND($E$3="UKG"),'Marks Entry UKG'!AC178,""))))</f>
        <v/>
      </c>
      <c r="BA179" s="105" t="str">
        <f>IF(OR($B179=0,$B179=""),"",IF(AND($E$3="Nursery"),'Marks Entry Nursery'!AD178,IF(AND($E$3="LKG"),'Marks Entry LKG'!AD178,IF(AND($E$3="UKG"),'Marks Entry UKG'!AD178,""))))</f>
        <v/>
      </c>
      <c r="BB179" s="54" t="str">
        <f t="shared" si="148"/>
        <v/>
      </c>
      <c r="BC179" s="51">
        <f t="shared" si="149"/>
        <v>0</v>
      </c>
      <c r="BD179" s="105" t="str">
        <f>IF(OR($B179=0,$B179=""),"",IF(AND($E$3="Nursery"),'Marks Entry Nursery'!AE178,IF(AND($E$3="LKG"),'Marks Entry LKG'!AE178,IF(AND($E$3="UKG"),'Marks Entry UKG'!AE178,""))))</f>
        <v/>
      </c>
      <c r="BE179" s="105" t="str">
        <f>IF(OR($B179=0,$B179=""),"",IF(AND($E$3="Nursery"),'Marks Entry Nursery'!AF178,IF(AND($E$3="LKG"),'Marks Entry LKG'!AF178,IF(AND($E$3="UKG"),'Marks Entry UKG'!AF178,""))))</f>
        <v/>
      </c>
      <c r="BF179" s="55" t="str">
        <f t="shared" si="150"/>
        <v/>
      </c>
      <c r="BG179" s="51" t="str">
        <f t="shared" si="151"/>
        <v/>
      </c>
      <c r="BH179" s="89">
        <f t="shared" si="152"/>
        <v>0</v>
      </c>
      <c r="BI179" s="89" t="str">
        <f t="shared" si="153"/>
        <v/>
      </c>
      <c r="BJ179" s="89" t="str">
        <f t="shared" si="154"/>
        <v/>
      </c>
      <c r="BK179" s="89" t="str">
        <f t="shared" si="155"/>
        <v/>
      </c>
      <c r="BL179" s="89" t="str">
        <f t="shared" si="156"/>
        <v/>
      </c>
      <c r="BM179" s="93" t="str">
        <f t="shared" si="157"/>
        <v/>
      </c>
      <c r="BN179" s="105"/>
      <c r="BO179" s="105"/>
      <c r="BP179" s="105"/>
      <c r="BQ179" s="51"/>
      <c r="BR179" s="105" t="str">
        <f>IF(OR($B179=0,$B179=""),"",IF(AND($E$3="Nursery"),'Marks Entry Nursery'!AJ178,IF(AND($E$3="LKG"),'Marks Entry LKG'!AJ178,IF(AND($E$3="UKG"),'Marks Entry UKG'!AJ178,""))))</f>
        <v/>
      </c>
      <c r="BS179" s="105" t="str">
        <f>IF(OR($B179=0,$B179=""),"",IF(AND($E$3="Nursery"),'Marks Entry Nursery'!AK178,IF(AND($E$3="LKG"),'Marks Entry LKG'!AK178,IF(AND($E$3="UKG"),'Marks Entry UKG'!AK178,""))))</f>
        <v/>
      </c>
      <c r="BT179" s="54" t="str">
        <f t="shared" si="158"/>
        <v/>
      </c>
      <c r="BU179" s="51">
        <f t="shared" si="159"/>
        <v>0</v>
      </c>
      <c r="BV179" s="105" t="str">
        <f>IF(OR($B179=0,$B179=""),"",IF(AND($E$3="Nursery"),'Marks Entry Nursery'!AL178,IF(AND($E$3="LKG"),'Marks Entry LKG'!AL178,IF(AND($E$3="UKG"),'Marks Entry UKG'!AL178,""))))</f>
        <v/>
      </c>
      <c r="BW179" s="105" t="str">
        <f>IF(OR($B179=0,$B179=""),"",IF(AND($E$3="Nursery"),'Marks Entry Nursery'!AM178,IF(AND($E$3="LKG"),'Marks Entry LKG'!AM178,IF(AND($E$3="UKG"),'Marks Entry UKG'!AM178,""))))</f>
        <v/>
      </c>
      <c r="BX179" s="55" t="str">
        <f t="shared" si="160"/>
        <v/>
      </c>
      <c r="BY179" s="51" t="str">
        <f t="shared" si="161"/>
        <v/>
      </c>
      <c r="BZ179" s="89">
        <f t="shared" si="162"/>
        <v>0</v>
      </c>
      <c r="CA179" s="89" t="str">
        <f t="shared" si="163"/>
        <v/>
      </c>
      <c r="CB179" s="89" t="str">
        <f t="shared" si="164"/>
        <v/>
      </c>
      <c r="CC179" s="89" t="str">
        <f t="shared" si="165"/>
        <v/>
      </c>
      <c r="CD179" s="89" t="str">
        <f t="shared" si="166"/>
        <v/>
      </c>
      <c r="CE179" s="93" t="str">
        <f t="shared" si="167"/>
        <v/>
      </c>
      <c r="CF179" s="105" t="str">
        <f>IF(OR($B179=0,$B179=""),"",IF(AND($E$3="Nursery"),'Marks Entry Nursery'!AN178,IF(AND($E$3="LKG"),'Marks Entry LKG'!AN178,IF(AND($E$3="UKG"),'Marks Entry UKG'!AN178,""))))</f>
        <v/>
      </c>
      <c r="CG179" s="105" t="str">
        <f>IF(OR($B179=0,$B179=""),"",IF(AND($E$3="Nursery"),'Marks Entry Nursery'!AO178,IF(AND($E$3="LKG"),'Marks Entry LKG'!AO178,IF(AND($E$3="UKG"),'Marks Entry UKG'!AO178,""))))</f>
        <v/>
      </c>
      <c r="CH179" s="106" t="str">
        <f t="shared" si="168"/>
        <v/>
      </c>
      <c r="CI179" s="107">
        <f t="shared" si="169"/>
        <v>0</v>
      </c>
      <c r="CJ179" s="107" t="str">
        <f t="shared" si="170"/>
        <v/>
      </c>
      <c r="CK179" s="107" t="str">
        <f t="shared" si="171"/>
        <v/>
      </c>
      <c r="CL179" s="92" t="str">
        <f t="shared" si="172"/>
        <v/>
      </c>
      <c r="CM179" s="105" t="str">
        <f>IF(OR($B179=0,$B179=""),"",IF(AND($E$3="Nursery"),'Marks Entry Nursery'!AP178,IF(AND($E$3="LKG"),'Marks Entry LKG'!AP178,IF(AND($E$3="UKG"),'Marks Entry UKG'!AP178,""))))</f>
        <v/>
      </c>
      <c r="CN179" s="105" t="str">
        <f>IF(OR($B179=0,$B179=""),"",IF(AND($E$3="Nursery"),'Marks Entry Nursery'!AQ178,IF(AND($E$3="LKG"),'Marks Entry LKG'!AQ178,IF(AND($E$3="UKG"),'Marks Entry UKG'!AQ178,""))))</f>
        <v/>
      </c>
      <c r="CO179" s="106" t="str">
        <f t="shared" si="173"/>
        <v/>
      </c>
      <c r="CP179" s="107">
        <f t="shared" si="174"/>
        <v>0</v>
      </c>
      <c r="CQ179" s="107" t="str">
        <f t="shared" si="175"/>
        <v/>
      </c>
      <c r="CR179" s="107" t="str">
        <f t="shared" si="176"/>
        <v/>
      </c>
      <c r="CS179" s="92" t="str">
        <f t="shared" si="177"/>
        <v/>
      </c>
      <c r="CT179" s="105" t="str">
        <f>IF(OR($B179=0,$B179=""),"",IF(AND($E$3="Nursery"),'Marks Entry Nursery'!AR178,IF(AND($E$3="LKG"),'Marks Entry LKG'!AR178,IF(AND($E$3="UKG"),'Marks Entry UKG'!AR178,""))))</f>
        <v/>
      </c>
      <c r="CU179" s="105" t="str">
        <f>IF(OR($B179=0,$B179=""),"",IF(AND($E$3="Nursery"),'Marks Entry Nursery'!AS178,IF(AND($E$3="LKG"),'Marks Entry LKG'!AS178,IF(AND($E$3="UKG"),'Marks Entry UKG'!AS178,""))))</f>
        <v/>
      </c>
      <c r="CV179" s="106" t="str">
        <f t="shared" si="178"/>
        <v/>
      </c>
      <c r="CW179" s="107">
        <f t="shared" si="179"/>
        <v>0</v>
      </c>
      <c r="CX179" s="107" t="str">
        <f t="shared" si="180"/>
        <v/>
      </c>
      <c r="CY179" s="107" t="str">
        <f t="shared" si="181"/>
        <v/>
      </c>
      <c r="CZ179" s="92" t="str">
        <f t="shared" si="182"/>
        <v/>
      </c>
      <c r="DA179" s="105" t="str">
        <f>IF(OR($B179=0,$B179=""),"",IF(AND($E$3="Nursery"),'Marks Entry Nursery'!AT178,IF(AND($E$3="LKG"),'Marks Entry LKG'!AT178,IF(AND($E$3="UKG"),'Marks Entry UKG'!AT178,""))))</f>
        <v/>
      </c>
      <c r="DB179" s="105" t="str">
        <f>IF(OR($B179=0,$B179=""),"",IF(AND($E$3="Nursery"),'Marks Entry Nursery'!AU178,IF(AND($E$3="LKG"),'Marks Entry LKG'!AU178,IF(AND($E$3="UKG"),'Marks Entry UKG'!AU178,""))))</f>
        <v/>
      </c>
      <c r="DC179" s="356" t="str">
        <f t="shared" si="183"/>
        <v/>
      </c>
      <c r="DD179" s="93" t="str">
        <f t="shared" si="184"/>
        <v/>
      </c>
      <c r="DE179" s="105" t="str">
        <f>IF(OR($B179=0,$B179=""),"",IF(AND($E$3="Nursery"),'Marks Entry Nursery'!AV178,IF(AND($E$3="LKG"),'Marks Entry LKG'!AV178,IF(AND($E$3="UKG"),'Marks Entry UKG'!AV178,""))))</f>
        <v/>
      </c>
      <c r="DF179" s="105" t="str">
        <f>IF(OR($B179=0,$B179=""),"",IF(AND($E$3="Nursery"),'Marks Entry Nursery'!AW178,IF(AND($E$3="LKG"),'Marks Entry LKG'!AW178,IF(AND($E$3="UKG"),'Marks Entry UKG'!AW178,""))))</f>
        <v/>
      </c>
      <c r="DG179" s="356" t="str">
        <f t="shared" si="185"/>
        <v/>
      </c>
      <c r="DH179" s="93" t="str">
        <f t="shared" si="186"/>
        <v/>
      </c>
      <c r="DI179" s="63" t="str">
        <f t="shared" si="187"/>
        <v/>
      </c>
      <c r="DJ179" s="358" t="str">
        <f t="shared" si="188"/>
        <v/>
      </c>
      <c r="DK179" s="67" t="str">
        <f t="shared" si="189"/>
        <v/>
      </c>
      <c r="DL179" s="68" t="str">
        <f t="shared" si="190"/>
        <v/>
      </c>
      <c r="DM179" s="386" t="str">
        <f>IFERROR(IF(B179="NSO","NSO",IF(OR(D179="",G179="",F179="",B179="",DI179=0),"",IF('Master sheet'!$D$14="Hindi","कक्षोंन्नति","Promoted"))),"")</f>
        <v/>
      </c>
      <c r="DN179" s="42" t="str">
        <f>IF(OR(B179=0,B179=""),"",IF(AND($E$3="Nursery"),'Marks Entry Nursery'!AX178,IF(AND($E$3="LKG"),'Marks Entry LKG'!AX178,IF(AND($E$3="UKG"),'Marks Entry UKG'!AX178,""))))</f>
        <v/>
      </c>
      <c r="DO179" s="42" t="str">
        <f>IF(OR(B179=0,B179=""),"",IF(AND($E$3="Nursery"),'Marks Entry Nursery'!AY178,IF(AND($E$3="LKG"),'Marks Entry LKG'!AY178,IF(AND($E$3="UKG"),'Marks Entry UKG'!AY178,""))))</f>
        <v/>
      </c>
      <c r="DP179" s="213" t="str">
        <f t="shared" si="191"/>
        <v/>
      </c>
      <c r="DQ179" s="43"/>
      <c r="DX179" s="44">
        <f>IF(AND($E$3="Nursery"),'Marks Entry Nursery'!I178,IF(AND($E$3="LKG"),'Marks Entry LKG'!I178,IF(AND($E$3="UKG"),'Marks Entry UKG'!I178,"")))</f>
        <v>0</v>
      </c>
    </row>
    <row r="180" spans="1:128" ht="18.95" customHeight="1">
      <c r="A180" s="56">
        <v>173</v>
      </c>
      <c r="B180" s="260" t="str">
        <f>IF(OR(DX180=0,DX180=""),"",IF(AND($E$3="Nursery"),'Marks Entry Nursery'!I179,IF(AND($E$3="LKG"),'Marks Entry LKG'!I179,IF(AND($E$3="UKG"),'Marks Entry UKG'!I179,""))))</f>
        <v/>
      </c>
      <c r="C180" s="57" t="str">
        <f>IF(OR($B180=0,$B180=""),"",IF(AND($E$3="Nursery"),'Marks Entry Nursery'!B179,IF(AND($E$3="LKG"),'Marks Entry LKG'!B179,IF(AND($E$3="UKG"),'Marks Entry UKG'!B179,""))))</f>
        <v/>
      </c>
      <c r="D180" s="57" t="str">
        <f>IF(OR($B180=0,$B180=""),"",IF(AND($E$3="Nursery"),'Marks Entry Nursery'!C179,IF(AND($E$3="LKG"),'Marks Entry LKG'!C179,IF(AND($E$3="UKG"),'Marks Entry UKG'!C179,""))))</f>
        <v/>
      </c>
      <c r="E180" s="401" t="str">
        <f>IF(OR(B180=0,B180=""),"",IF(AND($E$3="Nursery"),'Marks Entry Nursery'!E179,IF(AND($E$3="LKG"),'Marks Entry LKG'!E179,IF(AND($E$3="UKG"),'Marks Entry UKG'!E179,""))))</f>
        <v/>
      </c>
      <c r="F180" s="259" t="str">
        <f>IF(OR(B180=0,B180=""),"",IF(AND($E$3="Nursery"),'Marks Entry Nursery'!D179,IF(AND($E$3="LKG"),'Marks Entry LKG'!D179,IF(AND($E$3="UKG"),'Marks Entry UKG'!D179,""))))</f>
        <v/>
      </c>
      <c r="G180" s="406" t="str">
        <f>IF(OR($B180=0,$B180=""),"",IF(AND($E$3="Nursery"),'Marks Entry Nursery'!F179,IF(AND($E$3="LKG"),'Marks Entry LKG'!F179,IF(AND($E$3="UKG"),'Marks Entry UKG'!F179,""))))</f>
        <v/>
      </c>
      <c r="H180" s="406" t="str">
        <f>IF(OR($B180=0,$B180=""),"",IF(AND($E$3="Nursery"),'Marks Entry Nursery'!G179,IF(AND($E$3="LKG"),'Marks Entry LKG'!G179,IF(AND($E$3="UKG"),'Marks Entry UKG'!G179,""))))</f>
        <v/>
      </c>
      <c r="I180" s="406" t="str">
        <f>IF(OR($B180=0,$B180=""),"",IF(AND($E$3="Nursery"),'Marks Entry Nursery'!H179,IF(AND($E$3="LKG"),'Marks Entry LKG'!H179,IF(AND($E$3="UKG"),'Marks Entry UKG'!H179,""))))</f>
        <v/>
      </c>
      <c r="J180" s="228" t="str">
        <f>IF(OR($B180=0,$B180=""),"",IF(AND($E$3="Nursery"),'Marks Entry Nursery'!J179,IF(AND($E$3="LKG"),'Marks Entry LKG'!J179,IF(AND($E$3="UKG"),'Marks Entry UKG'!J179,""))))</f>
        <v/>
      </c>
      <c r="K180" s="228" t="str">
        <f>IF(OR($B180=0,$B180=""),"",IF(AND($E$3="Nursery"),'Marks Entry Nursery'!K179,IF(AND($E$3="LKG"),'Marks Entry LKG'!K179,IF(AND($E$3="UKG"),'Marks Entry UKG'!K179,""))))</f>
        <v/>
      </c>
      <c r="L180" s="105"/>
      <c r="M180" s="105"/>
      <c r="N180" s="105"/>
      <c r="O180" s="51"/>
      <c r="P180" s="105" t="str">
        <f>IF(OR($B180=0,$B180=""),"",IF(AND($E$3="Nursery"),'Marks Entry Nursery'!O179,IF(AND($E$3="LKG"),'Marks Entry LKG'!O179,IF(AND($E$3="UKG"),'Marks Entry UKG'!O179,""))))</f>
        <v/>
      </c>
      <c r="Q180" s="105" t="str">
        <f>IF(OR($B180=0,$B180=""),"",IF(AND($E$3="Nursery"),'Marks Entry Nursery'!P179,IF(AND($E$3="LKG"),'Marks Entry LKG'!P179,IF(AND($E$3="UKG"),'Marks Entry UKG'!P179,""))))</f>
        <v/>
      </c>
      <c r="R180" s="54" t="str">
        <f t="shared" si="128"/>
        <v/>
      </c>
      <c r="S180" s="51">
        <f t="shared" si="129"/>
        <v>0</v>
      </c>
      <c r="T180" s="105" t="str">
        <f>IF(OR($B180=0,$B180=""),"",IF(AND($E$3="Nursery"),'Marks Entry Nursery'!Q179,IF(AND($E$3="LKG"),'Marks Entry LKG'!Q179,IF(AND($E$3="UKG"),'Marks Entry UKG'!Q179,""))))</f>
        <v/>
      </c>
      <c r="U180" s="105" t="str">
        <f>IF(OR($B180=0,$B180=""),"",IF(AND($E$3="Nursery"),'Marks Entry Nursery'!R179,IF(AND($E$3="LKG"),'Marks Entry LKG'!R179,IF(AND($E$3="UKG"),'Marks Entry UKG'!R179,""))))</f>
        <v/>
      </c>
      <c r="V180" s="55" t="str">
        <f t="shared" si="130"/>
        <v/>
      </c>
      <c r="W180" s="51" t="str">
        <f t="shared" si="131"/>
        <v/>
      </c>
      <c r="X180" s="89">
        <f t="shared" si="132"/>
        <v>0</v>
      </c>
      <c r="Y180" s="89" t="str">
        <f t="shared" si="133"/>
        <v/>
      </c>
      <c r="Z180" s="89" t="str">
        <f t="shared" si="134"/>
        <v/>
      </c>
      <c r="AA180" s="89" t="str">
        <f t="shared" si="135"/>
        <v/>
      </c>
      <c r="AB180" s="89" t="str">
        <f t="shared" si="136"/>
        <v/>
      </c>
      <c r="AC180" s="93" t="str">
        <f t="shared" si="137"/>
        <v/>
      </c>
      <c r="AD180" s="105"/>
      <c r="AE180" s="105"/>
      <c r="AF180" s="105"/>
      <c r="AG180" s="51"/>
      <c r="AH180" s="105" t="str">
        <f>IF(OR($B180=0,$B180=""),"",IF(AND($E$3="Nursery"),'Marks Entry Nursery'!V179,IF(AND($E$3="LKG"),'Marks Entry LKG'!V179,IF(AND($E$3="UKG"),'Marks Entry UKG'!V179,""))))</f>
        <v/>
      </c>
      <c r="AI180" s="105" t="str">
        <f>IF(OR($B180=0,$B180=""),"",IF(AND($E$3="Nursery"),'Marks Entry Nursery'!W179,IF(AND($E$3="LKG"),'Marks Entry LKG'!W179,IF(AND($E$3="UKG"),'Marks Entry UKG'!W179,""))))</f>
        <v/>
      </c>
      <c r="AJ180" s="54" t="str">
        <f t="shared" si="138"/>
        <v/>
      </c>
      <c r="AK180" s="51">
        <f t="shared" si="139"/>
        <v>0</v>
      </c>
      <c r="AL180" s="105" t="str">
        <f>IF(OR($B180=0,$B180=""),"",IF(AND($E$3="Nursery"),'Marks Entry Nursery'!X179,IF(AND($E$3="LKG"),'Marks Entry LKG'!X179,IF(AND($E$3="UKG"),'Marks Entry UKG'!X179,""))))</f>
        <v/>
      </c>
      <c r="AM180" s="105" t="str">
        <f>IF(OR($B180=0,$B180=""),"",IF(AND($E$3="Nursery"),'Marks Entry Nursery'!Y179,IF(AND($E$3="LKG"),'Marks Entry LKG'!Y179,IF(AND($E$3="UKG"),'Marks Entry UKG'!Y179,""))))</f>
        <v/>
      </c>
      <c r="AN180" s="55" t="str">
        <f t="shared" si="140"/>
        <v/>
      </c>
      <c r="AO180" s="51" t="str">
        <f t="shared" si="141"/>
        <v/>
      </c>
      <c r="AP180" s="89">
        <f t="shared" si="142"/>
        <v>0</v>
      </c>
      <c r="AQ180" s="89" t="str">
        <f t="shared" si="143"/>
        <v/>
      </c>
      <c r="AR180" s="89" t="str">
        <f t="shared" si="144"/>
        <v/>
      </c>
      <c r="AS180" s="89" t="str">
        <f t="shared" si="145"/>
        <v/>
      </c>
      <c r="AT180" s="89" t="str">
        <f t="shared" si="146"/>
        <v/>
      </c>
      <c r="AU180" s="93" t="str">
        <f t="shared" si="147"/>
        <v/>
      </c>
      <c r="AV180" s="105"/>
      <c r="AW180" s="105"/>
      <c r="AX180" s="105"/>
      <c r="AY180" s="51"/>
      <c r="AZ180" s="105" t="str">
        <f>IF(OR($B180=0,$B180=""),"",IF(AND($E$3="Nursery"),'Marks Entry Nursery'!AC179,IF(AND($E$3="LKG"),'Marks Entry LKG'!AC179,IF(AND($E$3="UKG"),'Marks Entry UKG'!AC179,""))))</f>
        <v/>
      </c>
      <c r="BA180" s="105" t="str">
        <f>IF(OR($B180=0,$B180=""),"",IF(AND($E$3="Nursery"),'Marks Entry Nursery'!AD179,IF(AND($E$3="LKG"),'Marks Entry LKG'!AD179,IF(AND($E$3="UKG"),'Marks Entry UKG'!AD179,""))))</f>
        <v/>
      </c>
      <c r="BB180" s="54" t="str">
        <f t="shared" si="148"/>
        <v/>
      </c>
      <c r="BC180" s="51">
        <f t="shared" si="149"/>
        <v>0</v>
      </c>
      <c r="BD180" s="105" t="str">
        <f>IF(OR($B180=0,$B180=""),"",IF(AND($E$3="Nursery"),'Marks Entry Nursery'!AE179,IF(AND($E$3="LKG"),'Marks Entry LKG'!AE179,IF(AND($E$3="UKG"),'Marks Entry UKG'!AE179,""))))</f>
        <v/>
      </c>
      <c r="BE180" s="105" t="str">
        <f>IF(OR($B180=0,$B180=""),"",IF(AND($E$3="Nursery"),'Marks Entry Nursery'!AF179,IF(AND($E$3="LKG"),'Marks Entry LKG'!AF179,IF(AND($E$3="UKG"),'Marks Entry UKG'!AF179,""))))</f>
        <v/>
      </c>
      <c r="BF180" s="55" t="str">
        <f t="shared" si="150"/>
        <v/>
      </c>
      <c r="BG180" s="51" t="str">
        <f t="shared" si="151"/>
        <v/>
      </c>
      <c r="BH180" s="89">
        <f t="shared" si="152"/>
        <v>0</v>
      </c>
      <c r="BI180" s="89" t="str">
        <f t="shared" si="153"/>
        <v/>
      </c>
      <c r="BJ180" s="89" t="str">
        <f t="shared" si="154"/>
        <v/>
      </c>
      <c r="BK180" s="89" t="str">
        <f t="shared" si="155"/>
        <v/>
      </c>
      <c r="BL180" s="89" t="str">
        <f t="shared" si="156"/>
        <v/>
      </c>
      <c r="BM180" s="93" t="str">
        <f t="shared" si="157"/>
        <v/>
      </c>
      <c r="BN180" s="105"/>
      <c r="BO180" s="105"/>
      <c r="BP180" s="105"/>
      <c r="BQ180" s="51"/>
      <c r="BR180" s="105" t="str">
        <f>IF(OR($B180=0,$B180=""),"",IF(AND($E$3="Nursery"),'Marks Entry Nursery'!AJ179,IF(AND($E$3="LKG"),'Marks Entry LKG'!AJ179,IF(AND($E$3="UKG"),'Marks Entry UKG'!AJ179,""))))</f>
        <v/>
      </c>
      <c r="BS180" s="105" t="str">
        <f>IF(OR($B180=0,$B180=""),"",IF(AND($E$3="Nursery"),'Marks Entry Nursery'!AK179,IF(AND($E$3="LKG"),'Marks Entry LKG'!AK179,IF(AND($E$3="UKG"),'Marks Entry UKG'!AK179,""))))</f>
        <v/>
      </c>
      <c r="BT180" s="54" t="str">
        <f t="shared" si="158"/>
        <v/>
      </c>
      <c r="BU180" s="51">
        <f t="shared" si="159"/>
        <v>0</v>
      </c>
      <c r="BV180" s="105" t="str">
        <f>IF(OR($B180=0,$B180=""),"",IF(AND($E$3="Nursery"),'Marks Entry Nursery'!AL179,IF(AND($E$3="LKG"),'Marks Entry LKG'!AL179,IF(AND($E$3="UKG"),'Marks Entry UKG'!AL179,""))))</f>
        <v/>
      </c>
      <c r="BW180" s="105" t="str">
        <f>IF(OR($B180=0,$B180=""),"",IF(AND($E$3="Nursery"),'Marks Entry Nursery'!AM179,IF(AND($E$3="LKG"),'Marks Entry LKG'!AM179,IF(AND($E$3="UKG"),'Marks Entry UKG'!AM179,""))))</f>
        <v/>
      </c>
      <c r="BX180" s="55" t="str">
        <f t="shared" si="160"/>
        <v/>
      </c>
      <c r="BY180" s="51" t="str">
        <f t="shared" si="161"/>
        <v/>
      </c>
      <c r="BZ180" s="89">
        <f t="shared" si="162"/>
        <v>0</v>
      </c>
      <c r="CA180" s="89" t="str">
        <f t="shared" si="163"/>
        <v/>
      </c>
      <c r="CB180" s="89" t="str">
        <f t="shared" si="164"/>
        <v/>
      </c>
      <c r="CC180" s="89" t="str">
        <f t="shared" si="165"/>
        <v/>
      </c>
      <c r="CD180" s="89" t="str">
        <f t="shared" si="166"/>
        <v/>
      </c>
      <c r="CE180" s="93" t="str">
        <f t="shared" si="167"/>
        <v/>
      </c>
      <c r="CF180" s="105" t="str">
        <f>IF(OR($B180=0,$B180=""),"",IF(AND($E$3="Nursery"),'Marks Entry Nursery'!AN179,IF(AND($E$3="LKG"),'Marks Entry LKG'!AN179,IF(AND($E$3="UKG"),'Marks Entry UKG'!AN179,""))))</f>
        <v/>
      </c>
      <c r="CG180" s="105" t="str">
        <f>IF(OR($B180=0,$B180=""),"",IF(AND($E$3="Nursery"),'Marks Entry Nursery'!AO179,IF(AND($E$3="LKG"),'Marks Entry LKG'!AO179,IF(AND($E$3="UKG"),'Marks Entry UKG'!AO179,""))))</f>
        <v/>
      </c>
      <c r="CH180" s="106" t="str">
        <f t="shared" si="168"/>
        <v/>
      </c>
      <c r="CI180" s="107">
        <f t="shared" si="169"/>
        <v>0</v>
      </c>
      <c r="CJ180" s="107" t="str">
        <f t="shared" si="170"/>
        <v/>
      </c>
      <c r="CK180" s="107" t="str">
        <f t="shared" si="171"/>
        <v/>
      </c>
      <c r="CL180" s="92" t="str">
        <f t="shared" si="172"/>
        <v/>
      </c>
      <c r="CM180" s="105" t="str">
        <f>IF(OR($B180=0,$B180=""),"",IF(AND($E$3="Nursery"),'Marks Entry Nursery'!AP179,IF(AND($E$3="LKG"),'Marks Entry LKG'!AP179,IF(AND($E$3="UKG"),'Marks Entry UKG'!AP179,""))))</f>
        <v/>
      </c>
      <c r="CN180" s="105" t="str">
        <f>IF(OR($B180=0,$B180=""),"",IF(AND($E$3="Nursery"),'Marks Entry Nursery'!AQ179,IF(AND($E$3="LKG"),'Marks Entry LKG'!AQ179,IF(AND($E$3="UKG"),'Marks Entry UKG'!AQ179,""))))</f>
        <v/>
      </c>
      <c r="CO180" s="106" t="str">
        <f t="shared" si="173"/>
        <v/>
      </c>
      <c r="CP180" s="107">
        <f t="shared" si="174"/>
        <v>0</v>
      </c>
      <c r="CQ180" s="107" t="str">
        <f t="shared" si="175"/>
        <v/>
      </c>
      <c r="CR180" s="107" t="str">
        <f t="shared" si="176"/>
        <v/>
      </c>
      <c r="CS180" s="92" t="str">
        <f t="shared" si="177"/>
        <v/>
      </c>
      <c r="CT180" s="105" t="str">
        <f>IF(OR($B180=0,$B180=""),"",IF(AND($E$3="Nursery"),'Marks Entry Nursery'!AR179,IF(AND($E$3="LKG"),'Marks Entry LKG'!AR179,IF(AND($E$3="UKG"),'Marks Entry UKG'!AR179,""))))</f>
        <v/>
      </c>
      <c r="CU180" s="105" t="str">
        <f>IF(OR($B180=0,$B180=""),"",IF(AND($E$3="Nursery"),'Marks Entry Nursery'!AS179,IF(AND($E$3="LKG"),'Marks Entry LKG'!AS179,IF(AND($E$3="UKG"),'Marks Entry UKG'!AS179,""))))</f>
        <v/>
      </c>
      <c r="CV180" s="106" t="str">
        <f t="shared" si="178"/>
        <v/>
      </c>
      <c r="CW180" s="107">
        <f t="shared" si="179"/>
        <v>0</v>
      </c>
      <c r="CX180" s="107" t="str">
        <f t="shared" si="180"/>
        <v/>
      </c>
      <c r="CY180" s="107" t="str">
        <f t="shared" si="181"/>
        <v/>
      </c>
      <c r="CZ180" s="92" t="str">
        <f t="shared" si="182"/>
        <v/>
      </c>
      <c r="DA180" s="105" t="str">
        <f>IF(OR($B180=0,$B180=""),"",IF(AND($E$3="Nursery"),'Marks Entry Nursery'!AT179,IF(AND($E$3="LKG"),'Marks Entry LKG'!AT179,IF(AND($E$3="UKG"),'Marks Entry UKG'!AT179,""))))</f>
        <v/>
      </c>
      <c r="DB180" s="105" t="str">
        <f>IF(OR($B180=0,$B180=""),"",IF(AND($E$3="Nursery"),'Marks Entry Nursery'!AU179,IF(AND($E$3="LKG"),'Marks Entry LKG'!AU179,IF(AND($E$3="UKG"),'Marks Entry UKG'!AU179,""))))</f>
        <v/>
      </c>
      <c r="DC180" s="356" t="str">
        <f t="shared" si="183"/>
        <v/>
      </c>
      <c r="DD180" s="93" t="str">
        <f t="shared" si="184"/>
        <v/>
      </c>
      <c r="DE180" s="105" t="str">
        <f>IF(OR($B180=0,$B180=""),"",IF(AND($E$3="Nursery"),'Marks Entry Nursery'!AV179,IF(AND($E$3="LKG"),'Marks Entry LKG'!AV179,IF(AND($E$3="UKG"),'Marks Entry UKG'!AV179,""))))</f>
        <v/>
      </c>
      <c r="DF180" s="105" t="str">
        <f>IF(OR($B180=0,$B180=""),"",IF(AND($E$3="Nursery"),'Marks Entry Nursery'!AW179,IF(AND($E$3="LKG"),'Marks Entry LKG'!AW179,IF(AND($E$3="UKG"),'Marks Entry UKG'!AW179,""))))</f>
        <v/>
      </c>
      <c r="DG180" s="356" t="str">
        <f t="shared" si="185"/>
        <v/>
      </c>
      <c r="DH180" s="93" t="str">
        <f t="shared" si="186"/>
        <v/>
      </c>
      <c r="DI180" s="63" t="str">
        <f t="shared" si="187"/>
        <v/>
      </c>
      <c r="DJ180" s="358" t="str">
        <f t="shared" si="188"/>
        <v/>
      </c>
      <c r="DK180" s="67" t="str">
        <f t="shared" si="189"/>
        <v/>
      </c>
      <c r="DL180" s="68" t="str">
        <f t="shared" si="190"/>
        <v/>
      </c>
      <c r="DM180" s="386" t="str">
        <f>IFERROR(IF(B180="NSO","NSO",IF(OR(D180="",G180="",F180="",B180="",DI180=0),"",IF('Master sheet'!$D$14="Hindi","कक्षोंन्नति","Promoted"))),"")</f>
        <v/>
      </c>
      <c r="DN180" s="42" t="str">
        <f>IF(OR(B180=0,B180=""),"",IF(AND($E$3="Nursery"),'Marks Entry Nursery'!AX179,IF(AND($E$3="LKG"),'Marks Entry LKG'!AX179,IF(AND($E$3="UKG"),'Marks Entry UKG'!AX179,""))))</f>
        <v/>
      </c>
      <c r="DO180" s="42" t="str">
        <f>IF(OR(B180=0,B180=""),"",IF(AND($E$3="Nursery"),'Marks Entry Nursery'!AY179,IF(AND($E$3="LKG"),'Marks Entry LKG'!AY179,IF(AND($E$3="UKG"),'Marks Entry UKG'!AY179,""))))</f>
        <v/>
      </c>
      <c r="DP180" s="213" t="str">
        <f t="shared" si="191"/>
        <v/>
      </c>
      <c r="DQ180" s="43"/>
      <c r="DX180" s="44">
        <f>IF(AND($E$3="Nursery"),'Marks Entry Nursery'!I179,IF(AND($E$3="LKG"),'Marks Entry LKG'!I179,IF(AND($E$3="UKG"),'Marks Entry UKG'!I179,"")))</f>
        <v>0</v>
      </c>
    </row>
    <row r="181" spans="1:128" ht="18.95" customHeight="1">
      <c r="A181" s="56">
        <v>174</v>
      </c>
      <c r="B181" s="260" t="str">
        <f>IF(OR(DX181=0,DX181=""),"",IF(AND($E$3="Nursery"),'Marks Entry Nursery'!I180,IF(AND($E$3="LKG"),'Marks Entry LKG'!I180,IF(AND($E$3="UKG"),'Marks Entry UKG'!I180,""))))</f>
        <v/>
      </c>
      <c r="C181" s="57" t="str">
        <f>IF(OR($B181=0,$B181=""),"",IF(AND($E$3="Nursery"),'Marks Entry Nursery'!B180,IF(AND($E$3="LKG"),'Marks Entry LKG'!B180,IF(AND($E$3="UKG"),'Marks Entry UKG'!B180,""))))</f>
        <v/>
      </c>
      <c r="D181" s="57" t="str">
        <f>IF(OR($B181=0,$B181=""),"",IF(AND($E$3="Nursery"),'Marks Entry Nursery'!C180,IF(AND($E$3="LKG"),'Marks Entry LKG'!C180,IF(AND($E$3="UKG"),'Marks Entry UKG'!C180,""))))</f>
        <v/>
      </c>
      <c r="E181" s="401" t="str">
        <f>IF(OR(B181=0,B181=""),"",IF(AND($E$3="Nursery"),'Marks Entry Nursery'!E180,IF(AND($E$3="LKG"),'Marks Entry LKG'!E180,IF(AND($E$3="UKG"),'Marks Entry UKG'!E180,""))))</f>
        <v/>
      </c>
      <c r="F181" s="259" t="str">
        <f>IF(OR(B181=0,B181=""),"",IF(AND($E$3="Nursery"),'Marks Entry Nursery'!D180,IF(AND($E$3="LKG"),'Marks Entry LKG'!D180,IF(AND($E$3="UKG"),'Marks Entry UKG'!D180,""))))</f>
        <v/>
      </c>
      <c r="G181" s="406" t="str">
        <f>IF(OR($B181=0,$B181=""),"",IF(AND($E$3="Nursery"),'Marks Entry Nursery'!F180,IF(AND($E$3="LKG"),'Marks Entry LKG'!F180,IF(AND($E$3="UKG"),'Marks Entry UKG'!F180,""))))</f>
        <v/>
      </c>
      <c r="H181" s="406" t="str">
        <f>IF(OR($B181=0,$B181=""),"",IF(AND($E$3="Nursery"),'Marks Entry Nursery'!G180,IF(AND($E$3="LKG"),'Marks Entry LKG'!G180,IF(AND($E$3="UKG"),'Marks Entry UKG'!G180,""))))</f>
        <v/>
      </c>
      <c r="I181" s="406" t="str">
        <f>IF(OR($B181=0,$B181=""),"",IF(AND($E$3="Nursery"),'Marks Entry Nursery'!H180,IF(AND($E$3="LKG"),'Marks Entry LKG'!H180,IF(AND($E$3="UKG"),'Marks Entry UKG'!H180,""))))</f>
        <v/>
      </c>
      <c r="J181" s="228" t="str">
        <f>IF(OR($B181=0,$B181=""),"",IF(AND($E$3="Nursery"),'Marks Entry Nursery'!J180,IF(AND($E$3="LKG"),'Marks Entry LKG'!J180,IF(AND($E$3="UKG"),'Marks Entry UKG'!J180,""))))</f>
        <v/>
      </c>
      <c r="K181" s="228" t="str">
        <f>IF(OR($B181=0,$B181=""),"",IF(AND($E$3="Nursery"),'Marks Entry Nursery'!K180,IF(AND($E$3="LKG"),'Marks Entry LKG'!K180,IF(AND($E$3="UKG"),'Marks Entry UKG'!K180,""))))</f>
        <v/>
      </c>
      <c r="L181" s="105"/>
      <c r="M181" s="105"/>
      <c r="N181" s="105"/>
      <c r="O181" s="51"/>
      <c r="P181" s="105" t="str">
        <f>IF(OR($B181=0,$B181=""),"",IF(AND($E$3="Nursery"),'Marks Entry Nursery'!O180,IF(AND($E$3="LKG"),'Marks Entry LKG'!O180,IF(AND($E$3="UKG"),'Marks Entry UKG'!O180,""))))</f>
        <v/>
      </c>
      <c r="Q181" s="105" t="str">
        <f>IF(OR($B181=0,$B181=""),"",IF(AND($E$3="Nursery"),'Marks Entry Nursery'!P180,IF(AND($E$3="LKG"),'Marks Entry LKG'!P180,IF(AND($E$3="UKG"),'Marks Entry UKG'!P180,""))))</f>
        <v/>
      </c>
      <c r="R181" s="54" t="str">
        <f t="shared" si="128"/>
        <v/>
      </c>
      <c r="S181" s="51">
        <f t="shared" si="129"/>
        <v>0</v>
      </c>
      <c r="T181" s="105" t="str">
        <f>IF(OR($B181=0,$B181=""),"",IF(AND($E$3="Nursery"),'Marks Entry Nursery'!Q180,IF(AND($E$3="LKG"),'Marks Entry LKG'!Q180,IF(AND($E$3="UKG"),'Marks Entry UKG'!Q180,""))))</f>
        <v/>
      </c>
      <c r="U181" s="105" t="str">
        <f>IF(OR($B181=0,$B181=""),"",IF(AND($E$3="Nursery"),'Marks Entry Nursery'!R180,IF(AND($E$3="LKG"),'Marks Entry LKG'!R180,IF(AND($E$3="UKG"),'Marks Entry UKG'!R180,""))))</f>
        <v/>
      </c>
      <c r="V181" s="55" t="str">
        <f t="shared" si="130"/>
        <v/>
      </c>
      <c r="W181" s="51" t="str">
        <f t="shared" si="131"/>
        <v/>
      </c>
      <c r="X181" s="89">
        <f t="shared" si="132"/>
        <v>0</v>
      </c>
      <c r="Y181" s="89" t="str">
        <f t="shared" si="133"/>
        <v/>
      </c>
      <c r="Z181" s="89" t="str">
        <f t="shared" si="134"/>
        <v/>
      </c>
      <c r="AA181" s="89" t="str">
        <f t="shared" si="135"/>
        <v/>
      </c>
      <c r="AB181" s="89" t="str">
        <f t="shared" si="136"/>
        <v/>
      </c>
      <c r="AC181" s="93" t="str">
        <f t="shared" si="137"/>
        <v/>
      </c>
      <c r="AD181" s="105"/>
      <c r="AE181" s="105"/>
      <c r="AF181" s="105"/>
      <c r="AG181" s="51"/>
      <c r="AH181" s="105" t="str">
        <f>IF(OR($B181=0,$B181=""),"",IF(AND($E$3="Nursery"),'Marks Entry Nursery'!V180,IF(AND($E$3="LKG"),'Marks Entry LKG'!V180,IF(AND($E$3="UKG"),'Marks Entry UKG'!V180,""))))</f>
        <v/>
      </c>
      <c r="AI181" s="105" t="str">
        <f>IF(OR($B181=0,$B181=""),"",IF(AND($E$3="Nursery"),'Marks Entry Nursery'!W180,IF(AND($E$3="LKG"),'Marks Entry LKG'!W180,IF(AND($E$3="UKG"),'Marks Entry UKG'!W180,""))))</f>
        <v/>
      </c>
      <c r="AJ181" s="54" t="str">
        <f t="shared" si="138"/>
        <v/>
      </c>
      <c r="AK181" s="51">
        <f t="shared" si="139"/>
        <v>0</v>
      </c>
      <c r="AL181" s="105" t="str">
        <f>IF(OR($B181=0,$B181=""),"",IF(AND($E$3="Nursery"),'Marks Entry Nursery'!X180,IF(AND($E$3="LKG"),'Marks Entry LKG'!X180,IF(AND($E$3="UKG"),'Marks Entry UKG'!X180,""))))</f>
        <v/>
      </c>
      <c r="AM181" s="105" t="str">
        <f>IF(OR($B181=0,$B181=""),"",IF(AND($E$3="Nursery"),'Marks Entry Nursery'!Y180,IF(AND($E$3="LKG"),'Marks Entry LKG'!Y180,IF(AND($E$3="UKG"),'Marks Entry UKG'!Y180,""))))</f>
        <v/>
      </c>
      <c r="AN181" s="55" t="str">
        <f t="shared" si="140"/>
        <v/>
      </c>
      <c r="AO181" s="51" t="str">
        <f t="shared" si="141"/>
        <v/>
      </c>
      <c r="AP181" s="89">
        <f t="shared" si="142"/>
        <v>0</v>
      </c>
      <c r="AQ181" s="89" t="str">
        <f t="shared" si="143"/>
        <v/>
      </c>
      <c r="AR181" s="89" t="str">
        <f t="shared" si="144"/>
        <v/>
      </c>
      <c r="AS181" s="89" t="str">
        <f t="shared" si="145"/>
        <v/>
      </c>
      <c r="AT181" s="89" t="str">
        <f t="shared" si="146"/>
        <v/>
      </c>
      <c r="AU181" s="93" t="str">
        <f t="shared" si="147"/>
        <v/>
      </c>
      <c r="AV181" s="105"/>
      <c r="AW181" s="105"/>
      <c r="AX181" s="105"/>
      <c r="AY181" s="51"/>
      <c r="AZ181" s="105" t="str">
        <f>IF(OR($B181=0,$B181=""),"",IF(AND($E$3="Nursery"),'Marks Entry Nursery'!AC180,IF(AND($E$3="LKG"),'Marks Entry LKG'!AC180,IF(AND($E$3="UKG"),'Marks Entry UKG'!AC180,""))))</f>
        <v/>
      </c>
      <c r="BA181" s="105" t="str">
        <f>IF(OR($B181=0,$B181=""),"",IF(AND($E$3="Nursery"),'Marks Entry Nursery'!AD180,IF(AND($E$3="LKG"),'Marks Entry LKG'!AD180,IF(AND($E$3="UKG"),'Marks Entry UKG'!AD180,""))))</f>
        <v/>
      </c>
      <c r="BB181" s="54" t="str">
        <f t="shared" si="148"/>
        <v/>
      </c>
      <c r="BC181" s="51">
        <f t="shared" si="149"/>
        <v>0</v>
      </c>
      <c r="BD181" s="105" t="str">
        <f>IF(OR($B181=0,$B181=""),"",IF(AND($E$3="Nursery"),'Marks Entry Nursery'!AE180,IF(AND($E$3="LKG"),'Marks Entry LKG'!AE180,IF(AND($E$3="UKG"),'Marks Entry UKG'!AE180,""))))</f>
        <v/>
      </c>
      <c r="BE181" s="105" t="str">
        <f>IF(OR($B181=0,$B181=""),"",IF(AND($E$3="Nursery"),'Marks Entry Nursery'!AF180,IF(AND($E$3="LKG"),'Marks Entry LKG'!AF180,IF(AND($E$3="UKG"),'Marks Entry UKG'!AF180,""))))</f>
        <v/>
      </c>
      <c r="BF181" s="55" t="str">
        <f t="shared" si="150"/>
        <v/>
      </c>
      <c r="BG181" s="51" t="str">
        <f t="shared" si="151"/>
        <v/>
      </c>
      <c r="BH181" s="89">
        <f t="shared" si="152"/>
        <v>0</v>
      </c>
      <c r="BI181" s="89" t="str">
        <f t="shared" si="153"/>
        <v/>
      </c>
      <c r="BJ181" s="89" t="str">
        <f t="shared" si="154"/>
        <v/>
      </c>
      <c r="BK181" s="89" t="str">
        <f t="shared" si="155"/>
        <v/>
      </c>
      <c r="BL181" s="89" t="str">
        <f t="shared" si="156"/>
        <v/>
      </c>
      <c r="BM181" s="93" t="str">
        <f t="shared" si="157"/>
        <v/>
      </c>
      <c r="BN181" s="105"/>
      <c r="BO181" s="105"/>
      <c r="BP181" s="105"/>
      <c r="BQ181" s="51"/>
      <c r="BR181" s="105" t="str">
        <f>IF(OR($B181=0,$B181=""),"",IF(AND($E$3="Nursery"),'Marks Entry Nursery'!AJ180,IF(AND($E$3="LKG"),'Marks Entry LKG'!AJ180,IF(AND($E$3="UKG"),'Marks Entry UKG'!AJ180,""))))</f>
        <v/>
      </c>
      <c r="BS181" s="105" t="str">
        <f>IF(OR($B181=0,$B181=""),"",IF(AND($E$3="Nursery"),'Marks Entry Nursery'!AK180,IF(AND($E$3="LKG"),'Marks Entry LKG'!AK180,IF(AND($E$3="UKG"),'Marks Entry UKG'!AK180,""))))</f>
        <v/>
      </c>
      <c r="BT181" s="54" t="str">
        <f t="shared" si="158"/>
        <v/>
      </c>
      <c r="BU181" s="51">
        <f t="shared" si="159"/>
        <v>0</v>
      </c>
      <c r="BV181" s="105" t="str">
        <f>IF(OR($B181=0,$B181=""),"",IF(AND($E$3="Nursery"),'Marks Entry Nursery'!AL180,IF(AND($E$3="LKG"),'Marks Entry LKG'!AL180,IF(AND($E$3="UKG"),'Marks Entry UKG'!AL180,""))))</f>
        <v/>
      </c>
      <c r="BW181" s="105" t="str">
        <f>IF(OR($B181=0,$B181=""),"",IF(AND($E$3="Nursery"),'Marks Entry Nursery'!AM180,IF(AND($E$3="LKG"),'Marks Entry LKG'!AM180,IF(AND($E$3="UKG"),'Marks Entry UKG'!AM180,""))))</f>
        <v/>
      </c>
      <c r="BX181" s="55" t="str">
        <f t="shared" si="160"/>
        <v/>
      </c>
      <c r="BY181" s="51" t="str">
        <f t="shared" si="161"/>
        <v/>
      </c>
      <c r="BZ181" s="89">
        <f t="shared" si="162"/>
        <v>0</v>
      </c>
      <c r="CA181" s="89" t="str">
        <f t="shared" si="163"/>
        <v/>
      </c>
      <c r="CB181" s="89" t="str">
        <f t="shared" si="164"/>
        <v/>
      </c>
      <c r="CC181" s="89" t="str">
        <f t="shared" si="165"/>
        <v/>
      </c>
      <c r="CD181" s="89" t="str">
        <f t="shared" si="166"/>
        <v/>
      </c>
      <c r="CE181" s="93" t="str">
        <f t="shared" si="167"/>
        <v/>
      </c>
      <c r="CF181" s="105" t="str">
        <f>IF(OR($B181=0,$B181=""),"",IF(AND($E$3="Nursery"),'Marks Entry Nursery'!AN180,IF(AND($E$3="LKG"),'Marks Entry LKG'!AN180,IF(AND($E$3="UKG"),'Marks Entry UKG'!AN180,""))))</f>
        <v/>
      </c>
      <c r="CG181" s="105" t="str">
        <f>IF(OR($B181=0,$B181=""),"",IF(AND($E$3="Nursery"),'Marks Entry Nursery'!AO180,IF(AND($E$3="LKG"),'Marks Entry LKG'!AO180,IF(AND($E$3="UKG"),'Marks Entry UKG'!AO180,""))))</f>
        <v/>
      </c>
      <c r="CH181" s="106" t="str">
        <f t="shared" si="168"/>
        <v/>
      </c>
      <c r="CI181" s="107">
        <f t="shared" si="169"/>
        <v>0</v>
      </c>
      <c r="CJ181" s="107" t="str">
        <f t="shared" si="170"/>
        <v/>
      </c>
      <c r="CK181" s="107" t="str">
        <f t="shared" si="171"/>
        <v/>
      </c>
      <c r="CL181" s="92" t="str">
        <f t="shared" si="172"/>
        <v/>
      </c>
      <c r="CM181" s="105" t="str">
        <f>IF(OR($B181=0,$B181=""),"",IF(AND($E$3="Nursery"),'Marks Entry Nursery'!AP180,IF(AND($E$3="LKG"),'Marks Entry LKG'!AP180,IF(AND($E$3="UKG"),'Marks Entry UKG'!AP180,""))))</f>
        <v/>
      </c>
      <c r="CN181" s="105" t="str">
        <f>IF(OR($B181=0,$B181=""),"",IF(AND($E$3="Nursery"),'Marks Entry Nursery'!AQ180,IF(AND($E$3="LKG"),'Marks Entry LKG'!AQ180,IF(AND($E$3="UKG"),'Marks Entry UKG'!AQ180,""))))</f>
        <v/>
      </c>
      <c r="CO181" s="106" t="str">
        <f t="shared" si="173"/>
        <v/>
      </c>
      <c r="CP181" s="107">
        <f t="shared" si="174"/>
        <v>0</v>
      </c>
      <c r="CQ181" s="107" t="str">
        <f t="shared" si="175"/>
        <v/>
      </c>
      <c r="CR181" s="107" t="str">
        <f t="shared" si="176"/>
        <v/>
      </c>
      <c r="CS181" s="92" t="str">
        <f t="shared" si="177"/>
        <v/>
      </c>
      <c r="CT181" s="105" t="str">
        <f>IF(OR($B181=0,$B181=""),"",IF(AND($E$3="Nursery"),'Marks Entry Nursery'!AR180,IF(AND($E$3="LKG"),'Marks Entry LKG'!AR180,IF(AND($E$3="UKG"),'Marks Entry UKG'!AR180,""))))</f>
        <v/>
      </c>
      <c r="CU181" s="105" t="str">
        <f>IF(OR($B181=0,$B181=""),"",IF(AND($E$3="Nursery"),'Marks Entry Nursery'!AS180,IF(AND($E$3="LKG"),'Marks Entry LKG'!AS180,IF(AND($E$3="UKG"),'Marks Entry UKG'!AS180,""))))</f>
        <v/>
      </c>
      <c r="CV181" s="106" t="str">
        <f t="shared" si="178"/>
        <v/>
      </c>
      <c r="CW181" s="107">
        <f t="shared" si="179"/>
        <v>0</v>
      </c>
      <c r="CX181" s="107" t="str">
        <f t="shared" si="180"/>
        <v/>
      </c>
      <c r="CY181" s="107" t="str">
        <f t="shared" si="181"/>
        <v/>
      </c>
      <c r="CZ181" s="92" t="str">
        <f t="shared" si="182"/>
        <v/>
      </c>
      <c r="DA181" s="105" t="str">
        <f>IF(OR($B181=0,$B181=""),"",IF(AND($E$3="Nursery"),'Marks Entry Nursery'!AT180,IF(AND($E$3="LKG"),'Marks Entry LKG'!AT180,IF(AND($E$3="UKG"),'Marks Entry UKG'!AT180,""))))</f>
        <v/>
      </c>
      <c r="DB181" s="105" t="str">
        <f>IF(OR($B181=0,$B181=""),"",IF(AND($E$3="Nursery"),'Marks Entry Nursery'!AU180,IF(AND($E$3="LKG"),'Marks Entry LKG'!AU180,IF(AND($E$3="UKG"),'Marks Entry UKG'!AU180,""))))</f>
        <v/>
      </c>
      <c r="DC181" s="356" t="str">
        <f t="shared" si="183"/>
        <v/>
      </c>
      <c r="DD181" s="93" t="str">
        <f t="shared" si="184"/>
        <v/>
      </c>
      <c r="DE181" s="105" t="str">
        <f>IF(OR($B181=0,$B181=""),"",IF(AND($E$3="Nursery"),'Marks Entry Nursery'!AV180,IF(AND($E$3="LKG"),'Marks Entry LKG'!AV180,IF(AND($E$3="UKG"),'Marks Entry UKG'!AV180,""))))</f>
        <v/>
      </c>
      <c r="DF181" s="105" t="str">
        <f>IF(OR($B181=0,$B181=""),"",IF(AND($E$3="Nursery"),'Marks Entry Nursery'!AW180,IF(AND($E$3="LKG"),'Marks Entry LKG'!AW180,IF(AND($E$3="UKG"),'Marks Entry UKG'!AW180,""))))</f>
        <v/>
      </c>
      <c r="DG181" s="356" t="str">
        <f t="shared" si="185"/>
        <v/>
      </c>
      <c r="DH181" s="93" t="str">
        <f t="shared" si="186"/>
        <v/>
      </c>
      <c r="DI181" s="63" t="str">
        <f t="shared" si="187"/>
        <v/>
      </c>
      <c r="DJ181" s="358" t="str">
        <f t="shared" si="188"/>
        <v/>
      </c>
      <c r="DK181" s="67" t="str">
        <f t="shared" si="189"/>
        <v/>
      </c>
      <c r="DL181" s="68" t="str">
        <f t="shared" si="190"/>
        <v/>
      </c>
      <c r="DM181" s="386" t="str">
        <f>IFERROR(IF(B181="NSO","NSO",IF(OR(D181="",G181="",F181="",B181="",DI181=0),"",IF('Master sheet'!$D$14="Hindi","कक्षोंन्नति","Promoted"))),"")</f>
        <v/>
      </c>
      <c r="DN181" s="42" t="str">
        <f>IF(OR(B181=0,B181=""),"",IF(AND($E$3="Nursery"),'Marks Entry Nursery'!AX180,IF(AND($E$3="LKG"),'Marks Entry LKG'!AX180,IF(AND($E$3="UKG"),'Marks Entry UKG'!AX180,""))))</f>
        <v/>
      </c>
      <c r="DO181" s="42" t="str">
        <f>IF(OR(B181=0,B181=""),"",IF(AND($E$3="Nursery"),'Marks Entry Nursery'!AY180,IF(AND($E$3="LKG"),'Marks Entry LKG'!AY180,IF(AND($E$3="UKG"),'Marks Entry UKG'!AY180,""))))</f>
        <v/>
      </c>
      <c r="DP181" s="213" t="str">
        <f t="shared" si="191"/>
        <v/>
      </c>
      <c r="DQ181" s="43"/>
      <c r="DX181" s="44">
        <f>IF(AND($E$3="Nursery"),'Marks Entry Nursery'!I180,IF(AND($E$3="LKG"),'Marks Entry LKG'!I180,IF(AND($E$3="UKG"),'Marks Entry UKG'!I180,"")))</f>
        <v>0</v>
      </c>
    </row>
    <row r="182" spans="1:128" ht="18.95" customHeight="1">
      <c r="A182" s="56">
        <v>175</v>
      </c>
      <c r="B182" s="260" t="str">
        <f>IF(OR(DX182=0,DX182=""),"",IF(AND($E$3="Nursery"),'Marks Entry Nursery'!I181,IF(AND($E$3="LKG"),'Marks Entry LKG'!I181,IF(AND($E$3="UKG"),'Marks Entry UKG'!I181,""))))</f>
        <v/>
      </c>
      <c r="C182" s="57" t="str">
        <f>IF(OR($B182=0,$B182=""),"",IF(AND($E$3="Nursery"),'Marks Entry Nursery'!B181,IF(AND($E$3="LKG"),'Marks Entry LKG'!B181,IF(AND($E$3="UKG"),'Marks Entry UKG'!B181,""))))</f>
        <v/>
      </c>
      <c r="D182" s="57" t="str">
        <f>IF(OR($B182=0,$B182=""),"",IF(AND($E$3="Nursery"),'Marks Entry Nursery'!C181,IF(AND($E$3="LKG"),'Marks Entry LKG'!C181,IF(AND($E$3="UKG"),'Marks Entry UKG'!C181,""))))</f>
        <v/>
      </c>
      <c r="E182" s="401" t="str">
        <f>IF(OR(B182=0,B182=""),"",IF(AND($E$3="Nursery"),'Marks Entry Nursery'!E181,IF(AND($E$3="LKG"),'Marks Entry LKG'!E181,IF(AND($E$3="UKG"),'Marks Entry UKG'!E181,""))))</f>
        <v/>
      </c>
      <c r="F182" s="259" t="str">
        <f>IF(OR(B182=0,B182=""),"",IF(AND($E$3="Nursery"),'Marks Entry Nursery'!D181,IF(AND($E$3="LKG"),'Marks Entry LKG'!D181,IF(AND($E$3="UKG"),'Marks Entry UKG'!D181,""))))</f>
        <v/>
      </c>
      <c r="G182" s="406" t="str">
        <f>IF(OR($B182=0,$B182=""),"",IF(AND($E$3="Nursery"),'Marks Entry Nursery'!F181,IF(AND($E$3="LKG"),'Marks Entry LKG'!F181,IF(AND($E$3="UKG"),'Marks Entry UKG'!F181,""))))</f>
        <v/>
      </c>
      <c r="H182" s="406" t="str">
        <f>IF(OR($B182=0,$B182=""),"",IF(AND($E$3="Nursery"),'Marks Entry Nursery'!G181,IF(AND($E$3="LKG"),'Marks Entry LKG'!G181,IF(AND($E$3="UKG"),'Marks Entry UKG'!G181,""))))</f>
        <v/>
      </c>
      <c r="I182" s="406" t="str">
        <f>IF(OR($B182=0,$B182=""),"",IF(AND($E$3="Nursery"),'Marks Entry Nursery'!H181,IF(AND($E$3="LKG"),'Marks Entry LKG'!H181,IF(AND($E$3="UKG"),'Marks Entry UKG'!H181,""))))</f>
        <v/>
      </c>
      <c r="J182" s="228" t="str">
        <f>IF(OR($B182=0,$B182=""),"",IF(AND($E$3="Nursery"),'Marks Entry Nursery'!J181,IF(AND($E$3="LKG"),'Marks Entry LKG'!J181,IF(AND($E$3="UKG"),'Marks Entry UKG'!J181,""))))</f>
        <v/>
      </c>
      <c r="K182" s="228" t="str">
        <f>IF(OR($B182=0,$B182=""),"",IF(AND($E$3="Nursery"),'Marks Entry Nursery'!K181,IF(AND($E$3="LKG"),'Marks Entry LKG'!K181,IF(AND($E$3="UKG"),'Marks Entry UKG'!K181,""))))</f>
        <v/>
      </c>
      <c r="L182" s="105"/>
      <c r="M182" s="105"/>
      <c r="N182" s="105"/>
      <c r="O182" s="51"/>
      <c r="P182" s="105" t="str">
        <f>IF(OR($B182=0,$B182=""),"",IF(AND($E$3="Nursery"),'Marks Entry Nursery'!O181,IF(AND($E$3="LKG"),'Marks Entry LKG'!O181,IF(AND($E$3="UKG"),'Marks Entry UKG'!O181,""))))</f>
        <v/>
      </c>
      <c r="Q182" s="105" t="str">
        <f>IF(OR($B182=0,$B182=""),"",IF(AND($E$3="Nursery"),'Marks Entry Nursery'!P181,IF(AND($E$3="LKG"),'Marks Entry LKG'!P181,IF(AND($E$3="UKG"),'Marks Entry UKG'!P181,""))))</f>
        <v/>
      </c>
      <c r="R182" s="54" t="str">
        <f t="shared" si="128"/>
        <v/>
      </c>
      <c r="S182" s="51">
        <f t="shared" si="129"/>
        <v>0</v>
      </c>
      <c r="T182" s="105" t="str">
        <f>IF(OR($B182=0,$B182=""),"",IF(AND($E$3="Nursery"),'Marks Entry Nursery'!Q181,IF(AND($E$3="LKG"),'Marks Entry LKG'!Q181,IF(AND($E$3="UKG"),'Marks Entry UKG'!Q181,""))))</f>
        <v/>
      </c>
      <c r="U182" s="105" t="str">
        <f>IF(OR($B182=0,$B182=""),"",IF(AND($E$3="Nursery"),'Marks Entry Nursery'!R181,IF(AND($E$3="LKG"),'Marks Entry LKG'!R181,IF(AND($E$3="UKG"),'Marks Entry UKG'!R181,""))))</f>
        <v/>
      </c>
      <c r="V182" s="55" t="str">
        <f t="shared" si="130"/>
        <v/>
      </c>
      <c r="W182" s="51" t="str">
        <f t="shared" si="131"/>
        <v/>
      </c>
      <c r="X182" s="89">
        <f t="shared" si="132"/>
        <v>0</v>
      </c>
      <c r="Y182" s="89" t="str">
        <f t="shared" si="133"/>
        <v/>
      </c>
      <c r="Z182" s="89" t="str">
        <f t="shared" si="134"/>
        <v/>
      </c>
      <c r="AA182" s="89" t="str">
        <f t="shared" si="135"/>
        <v/>
      </c>
      <c r="AB182" s="89" t="str">
        <f t="shared" si="136"/>
        <v/>
      </c>
      <c r="AC182" s="93" t="str">
        <f t="shared" si="137"/>
        <v/>
      </c>
      <c r="AD182" s="105"/>
      <c r="AE182" s="105"/>
      <c r="AF182" s="105"/>
      <c r="AG182" s="51"/>
      <c r="AH182" s="105" t="str">
        <f>IF(OR($B182=0,$B182=""),"",IF(AND($E$3="Nursery"),'Marks Entry Nursery'!V181,IF(AND($E$3="LKG"),'Marks Entry LKG'!V181,IF(AND($E$3="UKG"),'Marks Entry UKG'!V181,""))))</f>
        <v/>
      </c>
      <c r="AI182" s="105" t="str">
        <f>IF(OR($B182=0,$B182=""),"",IF(AND($E$3="Nursery"),'Marks Entry Nursery'!W181,IF(AND($E$3="LKG"),'Marks Entry LKG'!W181,IF(AND($E$3="UKG"),'Marks Entry UKG'!W181,""))))</f>
        <v/>
      </c>
      <c r="AJ182" s="54" t="str">
        <f t="shared" si="138"/>
        <v/>
      </c>
      <c r="AK182" s="51">
        <f t="shared" si="139"/>
        <v>0</v>
      </c>
      <c r="AL182" s="105" t="str">
        <f>IF(OR($B182=0,$B182=""),"",IF(AND($E$3="Nursery"),'Marks Entry Nursery'!X181,IF(AND($E$3="LKG"),'Marks Entry LKG'!X181,IF(AND($E$3="UKG"),'Marks Entry UKG'!X181,""))))</f>
        <v/>
      </c>
      <c r="AM182" s="105" t="str">
        <f>IF(OR($B182=0,$B182=""),"",IF(AND($E$3="Nursery"),'Marks Entry Nursery'!Y181,IF(AND($E$3="LKG"),'Marks Entry LKG'!Y181,IF(AND($E$3="UKG"),'Marks Entry UKG'!Y181,""))))</f>
        <v/>
      </c>
      <c r="AN182" s="55" t="str">
        <f t="shared" si="140"/>
        <v/>
      </c>
      <c r="AO182" s="51" t="str">
        <f t="shared" si="141"/>
        <v/>
      </c>
      <c r="AP182" s="89">
        <f t="shared" si="142"/>
        <v>0</v>
      </c>
      <c r="AQ182" s="89" t="str">
        <f t="shared" si="143"/>
        <v/>
      </c>
      <c r="AR182" s="89" t="str">
        <f t="shared" si="144"/>
        <v/>
      </c>
      <c r="AS182" s="89" t="str">
        <f t="shared" si="145"/>
        <v/>
      </c>
      <c r="AT182" s="89" t="str">
        <f t="shared" si="146"/>
        <v/>
      </c>
      <c r="AU182" s="93" t="str">
        <f t="shared" si="147"/>
        <v/>
      </c>
      <c r="AV182" s="105"/>
      <c r="AW182" s="105"/>
      <c r="AX182" s="105"/>
      <c r="AY182" s="51"/>
      <c r="AZ182" s="105" t="str">
        <f>IF(OR($B182=0,$B182=""),"",IF(AND($E$3="Nursery"),'Marks Entry Nursery'!AC181,IF(AND($E$3="LKG"),'Marks Entry LKG'!AC181,IF(AND($E$3="UKG"),'Marks Entry UKG'!AC181,""))))</f>
        <v/>
      </c>
      <c r="BA182" s="105" t="str">
        <f>IF(OR($B182=0,$B182=""),"",IF(AND($E$3="Nursery"),'Marks Entry Nursery'!AD181,IF(AND($E$3="LKG"),'Marks Entry LKG'!AD181,IF(AND($E$3="UKG"),'Marks Entry UKG'!AD181,""))))</f>
        <v/>
      </c>
      <c r="BB182" s="54" t="str">
        <f t="shared" si="148"/>
        <v/>
      </c>
      <c r="BC182" s="51">
        <f t="shared" si="149"/>
        <v>0</v>
      </c>
      <c r="BD182" s="105" t="str">
        <f>IF(OR($B182=0,$B182=""),"",IF(AND($E$3="Nursery"),'Marks Entry Nursery'!AE181,IF(AND($E$3="LKG"),'Marks Entry LKG'!AE181,IF(AND($E$3="UKG"),'Marks Entry UKG'!AE181,""))))</f>
        <v/>
      </c>
      <c r="BE182" s="105" t="str">
        <f>IF(OR($B182=0,$B182=""),"",IF(AND($E$3="Nursery"),'Marks Entry Nursery'!AF181,IF(AND($E$3="LKG"),'Marks Entry LKG'!AF181,IF(AND($E$3="UKG"),'Marks Entry UKG'!AF181,""))))</f>
        <v/>
      </c>
      <c r="BF182" s="55" t="str">
        <f t="shared" si="150"/>
        <v/>
      </c>
      <c r="BG182" s="51" t="str">
        <f t="shared" si="151"/>
        <v/>
      </c>
      <c r="BH182" s="89">
        <f t="shared" si="152"/>
        <v>0</v>
      </c>
      <c r="BI182" s="89" t="str">
        <f t="shared" si="153"/>
        <v/>
      </c>
      <c r="BJ182" s="89" t="str">
        <f t="shared" si="154"/>
        <v/>
      </c>
      <c r="BK182" s="89" t="str">
        <f t="shared" si="155"/>
        <v/>
      </c>
      <c r="BL182" s="89" t="str">
        <f t="shared" si="156"/>
        <v/>
      </c>
      <c r="BM182" s="93" t="str">
        <f t="shared" si="157"/>
        <v/>
      </c>
      <c r="BN182" s="105"/>
      <c r="BO182" s="105"/>
      <c r="BP182" s="105"/>
      <c r="BQ182" s="51"/>
      <c r="BR182" s="105" t="str">
        <f>IF(OR($B182=0,$B182=""),"",IF(AND($E$3="Nursery"),'Marks Entry Nursery'!AJ181,IF(AND($E$3="LKG"),'Marks Entry LKG'!AJ181,IF(AND($E$3="UKG"),'Marks Entry UKG'!AJ181,""))))</f>
        <v/>
      </c>
      <c r="BS182" s="105" t="str">
        <f>IF(OR($B182=0,$B182=""),"",IF(AND($E$3="Nursery"),'Marks Entry Nursery'!AK181,IF(AND($E$3="LKG"),'Marks Entry LKG'!AK181,IF(AND($E$3="UKG"),'Marks Entry UKG'!AK181,""))))</f>
        <v/>
      </c>
      <c r="BT182" s="54" t="str">
        <f t="shared" si="158"/>
        <v/>
      </c>
      <c r="BU182" s="51">
        <f t="shared" si="159"/>
        <v>0</v>
      </c>
      <c r="BV182" s="105" t="str">
        <f>IF(OR($B182=0,$B182=""),"",IF(AND($E$3="Nursery"),'Marks Entry Nursery'!AL181,IF(AND($E$3="LKG"),'Marks Entry LKG'!AL181,IF(AND($E$3="UKG"),'Marks Entry UKG'!AL181,""))))</f>
        <v/>
      </c>
      <c r="BW182" s="105" t="str">
        <f>IF(OR($B182=0,$B182=""),"",IF(AND($E$3="Nursery"),'Marks Entry Nursery'!AM181,IF(AND($E$3="LKG"),'Marks Entry LKG'!AM181,IF(AND($E$3="UKG"),'Marks Entry UKG'!AM181,""))))</f>
        <v/>
      </c>
      <c r="BX182" s="55" t="str">
        <f t="shared" si="160"/>
        <v/>
      </c>
      <c r="BY182" s="51" t="str">
        <f t="shared" si="161"/>
        <v/>
      </c>
      <c r="BZ182" s="89">
        <f t="shared" si="162"/>
        <v>0</v>
      </c>
      <c r="CA182" s="89" t="str">
        <f t="shared" si="163"/>
        <v/>
      </c>
      <c r="CB182" s="89" t="str">
        <f t="shared" si="164"/>
        <v/>
      </c>
      <c r="CC182" s="89" t="str">
        <f t="shared" si="165"/>
        <v/>
      </c>
      <c r="CD182" s="89" t="str">
        <f t="shared" si="166"/>
        <v/>
      </c>
      <c r="CE182" s="93" t="str">
        <f t="shared" si="167"/>
        <v/>
      </c>
      <c r="CF182" s="105" t="str">
        <f>IF(OR($B182=0,$B182=""),"",IF(AND($E$3="Nursery"),'Marks Entry Nursery'!AN181,IF(AND($E$3="LKG"),'Marks Entry LKG'!AN181,IF(AND($E$3="UKG"),'Marks Entry UKG'!AN181,""))))</f>
        <v/>
      </c>
      <c r="CG182" s="105" t="str">
        <f>IF(OR($B182=0,$B182=""),"",IF(AND($E$3="Nursery"),'Marks Entry Nursery'!AO181,IF(AND($E$3="LKG"),'Marks Entry LKG'!AO181,IF(AND($E$3="UKG"),'Marks Entry UKG'!AO181,""))))</f>
        <v/>
      </c>
      <c r="CH182" s="106" t="str">
        <f t="shared" si="168"/>
        <v/>
      </c>
      <c r="CI182" s="107">
        <f t="shared" si="169"/>
        <v>0</v>
      </c>
      <c r="CJ182" s="107" t="str">
        <f t="shared" si="170"/>
        <v/>
      </c>
      <c r="CK182" s="107" t="str">
        <f t="shared" si="171"/>
        <v/>
      </c>
      <c r="CL182" s="92" t="str">
        <f t="shared" si="172"/>
        <v/>
      </c>
      <c r="CM182" s="105" t="str">
        <f>IF(OR($B182=0,$B182=""),"",IF(AND($E$3="Nursery"),'Marks Entry Nursery'!AP181,IF(AND($E$3="LKG"),'Marks Entry LKG'!AP181,IF(AND($E$3="UKG"),'Marks Entry UKG'!AP181,""))))</f>
        <v/>
      </c>
      <c r="CN182" s="105" t="str">
        <f>IF(OR($B182=0,$B182=""),"",IF(AND($E$3="Nursery"),'Marks Entry Nursery'!AQ181,IF(AND($E$3="LKG"),'Marks Entry LKG'!AQ181,IF(AND($E$3="UKG"),'Marks Entry UKG'!AQ181,""))))</f>
        <v/>
      </c>
      <c r="CO182" s="106" t="str">
        <f t="shared" si="173"/>
        <v/>
      </c>
      <c r="CP182" s="107">
        <f t="shared" si="174"/>
        <v>0</v>
      </c>
      <c r="CQ182" s="107" t="str">
        <f t="shared" si="175"/>
        <v/>
      </c>
      <c r="CR182" s="107" t="str">
        <f t="shared" si="176"/>
        <v/>
      </c>
      <c r="CS182" s="92" t="str">
        <f t="shared" si="177"/>
        <v/>
      </c>
      <c r="CT182" s="105" t="str">
        <f>IF(OR($B182=0,$B182=""),"",IF(AND($E$3="Nursery"),'Marks Entry Nursery'!AR181,IF(AND($E$3="LKG"),'Marks Entry LKG'!AR181,IF(AND($E$3="UKG"),'Marks Entry UKG'!AR181,""))))</f>
        <v/>
      </c>
      <c r="CU182" s="105" t="str">
        <f>IF(OR($B182=0,$B182=""),"",IF(AND($E$3="Nursery"),'Marks Entry Nursery'!AS181,IF(AND($E$3="LKG"),'Marks Entry LKG'!AS181,IF(AND($E$3="UKG"),'Marks Entry UKG'!AS181,""))))</f>
        <v/>
      </c>
      <c r="CV182" s="106" t="str">
        <f t="shared" si="178"/>
        <v/>
      </c>
      <c r="CW182" s="107">
        <f t="shared" si="179"/>
        <v>0</v>
      </c>
      <c r="CX182" s="107" t="str">
        <f t="shared" si="180"/>
        <v/>
      </c>
      <c r="CY182" s="107" t="str">
        <f t="shared" si="181"/>
        <v/>
      </c>
      <c r="CZ182" s="92" t="str">
        <f t="shared" si="182"/>
        <v/>
      </c>
      <c r="DA182" s="105" t="str">
        <f>IF(OR($B182=0,$B182=""),"",IF(AND($E$3="Nursery"),'Marks Entry Nursery'!AT181,IF(AND($E$3="LKG"),'Marks Entry LKG'!AT181,IF(AND($E$3="UKG"),'Marks Entry UKG'!AT181,""))))</f>
        <v/>
      </c>
      <c r="DB182" s="105" t="str">
        <f>IF(OR($B182=0,$B182=""),"",IF(AND($E$3="Nursery"),'Marks Entry Nursery'!AU181,IF(AND($E$3="LKG"),'Marks Entry LKG'!AU181,IF(AND($E$3="UKG"),'Marks Entry UKG'!AU181,""))))</f>
        <v/>
      </c>
      <c r="DC182" s="356" t="str">
        <f t="shared" si="183"/>
        <v/>
      </c>
      <c r="DD182" s="93" t="str">
        <f t="shared" si="184"/>
        <v/>
      </c>
      <c r="DE182" s="105" t="str">
        <f>IF(OR($B182=0,$B182=""),"",IF(AND($E$3="Nursery"),'Marks Entry Nursery'!AV181,IF(AND($E$3="LKG"),'Marks Entry LKG'!AV181,IF(AND($E$3="UKG"),'Marks Entry UKG'!AV181,""))))</f>
        <v/>
      </c>
      <c r="DF182" s="105" t="str">
        <f>IF(OR($B182=0,$B182=""),"",IF(AND($E$3="Nursery"),'Marks Entry Nursery'!AW181,IF(AND($E$3="LKG"),'Marks Entry LKG'!AW181,IF(AND($E$3="UKG"),'Marks Entry UKG'!AW181,""))))</f>
        <v/>
      </c>
      <c r="DG182" s="356" t="str">
        <f t="shared" si="185"/>
        <v/>
      </c>
      <c r="DH182" s="93" t="str">
        <f t="shared" si="186"/>
        <v/>
      </c>
      <c r="DI182" s="63" t="str">
        <f t="shared" si="187"/>
        <v/>
      </c>
      <c r="DJ182" s="358" t="str">
        <f t="shared" si="188"/>
        <v/>
      </c>
      <c r="DK182" s="67" t="str">
        <f t="shared" si="189"/>
        <v/>
      </c>
      <c r="DL182" s="68" t="str">
        <f t="shared" si="190"/>
        <v/>
      </c>
      <c r="DM182" s="386" t="str">
        <f>IFERROR(IF(B182="NSO","NSO",IF(OR(D182="",G182="",F182="",B182="",DI182=0),"",IF('Master sheet'!$D$14="Hindi","कक्षोंन्नति","Promoted"))),"")</f>
        <v/>
      </c>
      <c r="DN182" s="42" t="str">
        <f>IF(OR(B182=0,B182=""),"",IF(AND($E$3="Nursery"),'Marks Entry Nursery'!AX181,IF(AND($E$3="LKG"),'Marks Entry LKG'!AX181,IF(AND($E$3="UKG"),'Marks Entry UKG'!AX181,""))))</f>
        <v/>
      </c>
      <c r="DO182" s="42" t="str">
        <f>IF(OR(B182=0,B182=""),"",IF(AND($E$3="Nursery"),'Marks Entry Nursery'!AY181,IF(AND($E$3="LKG"),'Marks Entry LKG'!AY181,IF(AND($E$3="UKG"),'Marks Entry UKG'!AY181,""))))</f>
        <v/>
      </c>
      <c r="DP182" s="213" t="str">
        <f t="shared" si="191"/>
        <v/>
      </c>
      <c r="DQ182" s="43"/>
      <c r="DX182" s="44">
        <f>IF(AND($E$3="Nursery"),'Marks Entry Nursery'!I181,IF(AND($E$3="LKG"),'Marks Entry LKG'!I181,IF(AND($E$3="UKG"),'Marks Entry UKG'!I181,"")))</f>
        <v>0</v>
      </c>
    </row>
    <row r="183" spans="1:128" ht="18.95" customHeight="1">
      <c r="A183" s="56">
        <v>176</v>
      </c>
      <c r="B183" s="260" t="str">
        <f>IF(OR(DX183=0,DX183=""),"",IF(AND($E$3="Nursery"),'Marks Entry Nursery'!I182,IF(AND($E$3="LKG"),'Marks Entry LKG'!I182,IF(AND($E$3="UKG"),'Marks Entry UKG'!I182,""))))</f>
        <v/>
      </c>
      <c r="C183" s="57" t="str">
        <f>IF(OR($B183=0,$B183=""),"",IF(AND($E$3="Nursery"),'Marks Entry Nursery'!B182,IF(AND($E$3="LKG"),'Marks Entry LKG'!B182,IF(AND($E$3="UKG"),'Marks Entry UKG'!B182,""))))</f>
        <v/>
      </c>
      <c r="D183" s="57" t="str">
        <f>IF(OR($B183=0,$B183=""),"",IF(AND($E$3="Nursery"),'Marks Entry Nursery'!C182,IF(AND($E$3="LKG"),'Marks Entry LKG'!C182,IF(AND($E$3="UKG"),'Marks Entry UKG'!C182,""))))</f>
        <v/>
      </c>
      <c r="E183" s="401" t="str">
        <f>IF(OR(B183=0,B183=""),"",IF(AND($E$3="Nursery"),'Marks Entry Nursery'!E182,IF(AND($E$3="LKG"),'Marks Entry LKG'!E182,IF(AND($E$3="UKG"),'Marks Entry UKG'!E182,""))))</f>
        <v/>
      </c>
      <c r="F183" s="259" t="str">
        <f>IF(OR(B183=0,B183=""),"",IF(AND($E$3="Nursery"),'Marks Entry Nursery'!D182,IF(AND($E$3="LKG"),'Marks Entry LKG'!D182,IF(AND($E$3="UKG"),'Marks Entry UKG'!D182,""))))</f>
        <v/>
      </c>
      <c r="G183" s="406" t="str">
        <f>IF(OR($B183=0,$B183=""),"",IF(AND($E$3="Nursery"),'Marks Entry Nursery'!F182,IF(AND($E$3="LKG"),'Marks Entry LKG'!F182,IF(AND($E$3="UKG"),'Marks Entry UKG'!F182,""))))</f>
        <v/>
      </c>
      <c r="H183" s="406" t="str">
        <f>IF(OR($B183=0,$B183=""),"",IF(AND($E$3="Nursery"),'Marks Entry Nursery'!G182,IF(AND($E$3="LKG"),'Marks Entry LKG'!G182,IF(AND($E$3="UKG"),'Marks Entry UKG'!G182,""))))</f>
        <v/>
      </c>
      <c r="I183" s="406" t="str">
        <f>IF(OR($B183=0,$B183=""),"",IF(AND($E$3="Nursery"),'Marks Entry Nursery'!H182,IF(AND($E$3="LKG"),'Marks Entry LKG'!H182,IF(AND($E$3="UKG"),'Marks Entry UKG'!H182,""))))</f>
        <v/>
      </c>
      <c r="J183" s="228" t="str">
        <f>IF(OR($B183=0,$B183=""),"",IF(AND($E$3="Nursery"),'Marks Entry Nursery'!J182,IF(AND($E$3="LKG"),'Marks Entry LKG'!J182,IF(AND($E$3="UKG"),'Marks Entry UKG'!J182,""))))</f>
        <v/>
      </c>
      <c r="K183" s="228" t="str">
        <f>IF(OR($B183=0,$B183=""),"",IF(AND($E$3="Nursery"),'Marks Entry Nursery'!K182,IF(AND($E$3="LKG"),'Marks Entry LKG'!K182,IF(AND($E$3="UKG"),'Marks Entry UKG'!K182,""))))</f>
        <v/>
      </c>
      <c r="L183" s="105"/>
      <c r="M183" s="105"/>
      <c r="N183" s="105"/>
      <c r="O183" s="51"/>
      <c r="P183" s="105" t="str">
        <f>IF(OR($B183=0,$B183=""),"",IF(AND($E$3="Nursery"),'Marks Entry Nursery'!O182,IF(AND($E$3="LKG"),'Marks Entry LKG'!O182,IF(AND($E$3="UKG"),'Marks Entry UKG'!O182,""))))</f>
        <v/>
      </c>
      <c r="Q183" s="105" t="str">
        <f>IF(OR($B183=0,$B183=""),"",IF(AND($E$3="Nursery"),'Marks Entry Nursery'!P182,IF(AND($E$3="LKG"),'Marks Entry LKG'!P182,IF(AND($E$3="UKG"),'Marks Entry UKG'!P182,""))))</f>
        <v/>
      </c>
      <c r="R183" s="54" t="str">
        <f t="shared" si="128"/>
        <v/>
      </c>
      <c r="S183" s="51">
        <f t="shared" si="129"/>
        <v>0</v>
      </c>
      <c r="T183" s="105" t="str">
        <f>IF(OR($B183=0,$B183=""),"",IF(AND($E$3="Nursery"),'Marks Entry Nursery'!Q182,IF(AND($E$3="LKG"),'Marks Entry LKG'!Q182,IF(AND($E$3="UKG"),'Marks Entry UKG'!Q182,""))))</f>
        <v/>
      </c>
      <c r="U183" s="105" t="str">
        <f>IF(OR($B183=0,$B183=""),"",IF(AND($E$3="Nursery"),'Marks Entry Nursery'!R182,IF(AND($E$3="LKG"),'Marks Entry LKG'!R182,IF(AND($E$3="UKG"),'Marks Entry UKG'!R182,""))))</f>
        <v/>
      </c>
      <c r="V183" s="55" t="str">
        <f t="shared" si="130"/>
        <v/>
      </c>
      <c r="W183" s="51" t="str">
        <f t="shared" si="131"/>
        <v/>
      </c>
      <c r="X183" s="89">
        <f t="shared" si="132"/>
        <v>0</v>
      </c>
      <c r="Y183" s="89" t="str">
        <f t="shared" si="133"/>
        <v/>
      </c>
      <c r="Z183" s="89" t="str">
        <f t="shared" si="134"/>
        <v/>
      </c>
      <c r="AA183" s="89" t="str">
        <f t="shared" si="135"/>
        <v/>
      </c>
      <c r="AB183" s="89" t="str">
        <f t="shared" si="136"/>
        <v/>
      </c>
      <c r="AC183" s="93" t="str">
        <f t="shared" si="137"/>
        <v/>
      </c>
      <c r="AD183" s="105"/>
      <c r="AE183" s="105"/>
      <c r="AF183" s="105"/>
      <c r="AG183" s="51"/>
      <c r="AH183" s="105" t="str">
        <f>IF(OR($B183=0,$B183=""),"",IF(AND($E$3="Nursery"),'Marks Entry Nursery'!V182,IF(AND($E$3="LKG"),'Marks Entry LKG'!V182,IF(AND($E$3="UKG"),'Marks Entry UKG'!V182,""))))</f>
        <v/>
      </c>
      <c r="AI183" s="105" t="str">
        <f>IF(OR($B183=0,$B183=""),"",IF(AND($E$3="Nursery"),'Marks Entry Nursery'!W182,IF(AND($E$3="LKG"),'Marks Entry LKG'!W182,IF(AND($E$3="UKG"),'Marks Entry UKG'!W182,""))))</f>
        <v/>
      </c>
      <c r="AJ183" s="54" t="str">
        <f t="shared" si="138"/>
        <v/>
      </c>
      <c r="AK183" s="51">
        <f t="shared" si="139"/>
        <v>0</v>
      </c>
      <c r="AL183" s="105" t="str">
        <f>IF(OR($B183=0,$B183=""),"",IF(AND($E$3="Nursery"),'Marks Entry Nursery'!X182,IF(AND($E$3="LKG"),'Marks Entry LKG'!X182,IF(AND($E$3="UKG"),'Marks Entry UKG'!X182,""))))</f>
        <v/>
      </c>
      <c r="AM183" s="105" t="str">
        <f>IF(OR($B183=0,$B183=""),"",IF(AND($E$3="Nursery"),'Marks Entry Nursery'!Y182,IF(AND($E$3="LKG"),'Marks Entry LKG'!Y182,IF(AND($E$3="UKG"),'Marks Entry UKG'!Y182,""))))</f>
        <v/>
      </c>
      <c r="AN183" s="55" t="str">
        <f t="shared" si="140"/>
        <v/>
      </c>
      <c r="AO183" s="51" t="str">
        <f t="shared" si="141"/>
        <v/>
      </c>
      <c r="AP183" s="89">
        <f t="shared" si="142"/>
        <v>0</v>
      </c>
      <c r="AQ183" s="89" t="str">
        <f t="shared" si="143"/>
        <v/>
      </c>
      <c r="AR183" s="89" t="str">
        <f t="shared" si="144"/>
        <v/>
      </c>
      <c r="AS183" s="89" t="str">
        <f t="shared" si="145"/>
        <v/>
      </c>
      <c r="AT183" s="89" t="str">
        <f t="shared" si="146"/>
        <v/>
      </c>
      <c r="AU183" s="93" t="str">
        <f t="shared" si="147"/>
        <v/>
      </c>
      <c r="AV183" s="105"/>
      <c r="AW183" s="105"/>
      <c r="AX183" s="105"/>
      <c r="AY183" s="51"/>
      <c r="AZ183" s="105" t="str">
        <f>IF(OR($B183=0,$B183=""),"",IF(AND($E$3="Nursery"),'Marks Entry Nursery'!AC182,IF(AND($E$3="LKG"),'Marks Entry LKG'!AC182,IF(AND($E$3="UKG"),'Marks Entry UKG'!AC182,""))))</f>
        <v/>
      </c>
      <c r="BA183" s="105" t="str">
        <f>IF(OR($B183=0,$B183=""),"",IF(AND($E$3="Nursery"),'Marks Entry Nursery'!AD182,IF(AND($E$3="LKG"),'Marks Entry LKG'!AD182,IF(AND($E$3="UKG"),'Marks Entry UKG'!AD182,""))))</f>
        <v/>
      </c>
      <c r="BB183" s="54" t="str">
        <f t="shared" si="148"/>
        <v/>
      </c>
      <c r="BC183" s="51">
        <f t="shared" si="149"/>
        <v>0</v>
      </c>
      <c r="BD183" s="105" t="str">
        <f>IF(OR($B183=0,$B183=""),"",IF(AND($E$3="Nursery"),'Marks Entry Nursery'!AE182,IF(AND($E$3="LKG"),'Marks Entry LKG'!AE182,IF(AND($E$3="UKG"),'Marks Entry UKG'!AE182,""))))</f>
        <v/>
      </c>
      <c r="BE183" s="105" t="str">
        <f>IF(OR($B183=0,$B183=""),"",IF(AND($E$3="Nursery"),'Marks Entry Nursery'!AF182,IF(AND($E$3="LKG"),'Marks Entry LKG'!AF182,IF(AND($E$3="UKG"),'Marks Entry UKG'!AF182,""))))</f>
        <v/>
      </c>
      <c r="BF183" s="55" t="str">
        <f t="shared" si="150"/>
        <v/>
      </c>
      <c r="BG183" s="51" t="str">
        <f t="shared" si="151"/>
        <v/>
      </c>
      <c r="BH183" s="89">
        <f t="shared" si="152"/>
        <v>0</v>
      </c>
      <c r="BI183" s="89" t="str">
        <f t="shared" si="153"/>
        <v/>
      </c>
      <c r="BJ183" s="89" t="str">
        <f t="shared" si="154"/>
        <v/>
      </c>
      <c r="BK183" s="89" t="str">
        <f t="shared" si="155"/>
        <v/>
      </c>
      <c r="BL183" s="89" t="str">
        <f t="shared" si="156"/>
        <v/>
      </c>
      <c r="BM183" s="93" t="str">
        <f t="shared" si="157"/>
        <v/>
      </c>
      <c r="BN183" s="105"/>
      <c r="BO183" s="105"/>
      <c r="BP183" s="105"/>
      <c r="BQ183" s="51"/>
      <c r="BR183" s="105" t="str">
        <f>IF(OR($B183=0,$B183=""),"",IF(AND($E$3="Nursery"),'Marks Entry Nursery'!AJ182,IF(AND($E$3="LKG"),'Marks Entry LKG'!AJ182,IF(AND($E$3="UKG"),'Marks Entry UKG'!AJ182,""))))</f>
        <v/>
      </c>
      <c r="BS183" s="105" t="str">
        <f>IF(OR($B183=0,$B183=""),"",IF(AND($E$3="Nursery"),'Marks Entry Nursery'!AK182,IF(AND($E$3="LKG"),'Marks Entry LKG'!AK182,IF(AND($E$3="UKG"),'Marks Entry UKG'!AK182,""))))</f>
        <v/>
      </c>
      <c r="BT183" s="54" t="str">
        <f t="shared" si="158"/>
        <v/>
      </c>
      <c r="BU183" s="51">
        <f t="shared" si="159"/>
        <v>0</v>
      </c>
      <c r="BV183" s="105" t="str">
        <f>IF(OR($B183=0,$B183=""),"",IF(AND($E$3="Nursery"),'Marks Entry Nursery'!AL182,IF(AND($E$3="LKG"),'Marks Entry LKG'!AL182,IF(AND($E$3="UKG"),'Marks Entry UKG'!AL182,""))))</f>
        <v/>
      </c>
      <c r="BW183" s="105" t="str">
        <f>IF(OR($B183=0,$B183=""),"",IF(AND($E$3="Nursery"),'Marks Entry Nursery'!AM182,IF(AND($E$3="LKG"),'Marks Entry LKG'!AM182,IF(AND($E$3="UKG"),'Marks Entry UKG'!AM182,""))))</f>
        <v/>
      </c>
      <c r="BX183" s="55" t="str">
        <f t="shared" si="160"/>
        <v/>
      </c>
      <c r="BY183" s="51" t="str">
        <f t="shared" si="161"/>
        <v/>
      </c>
      <c r="BZ183" s="89">
        <f t="shared" si="162"/>
        <v>0</v>
      </c>
      <c r="CA183" s="89" t="str">
        <f t="shared" si="163"/>
        <v/>
      </c>
      <c r="CB183" s="89" t="str">
        <f t="shared" si="164"/>
        <v/>
      </c>
      <c r="CC183" s="89" t="str">
        <f t="shared" si="165"/>
        <v/>
      </c>
      <c r="CD183" s="89" t="str">
        <f t="shared" si="166"/>
        <v/>
      </c>
      <c r="CE183" s="93" t="str">
        <f t="shared" si="167"/>
        <v/>
      </c>
      <c r="CF183" s="105" t="str">
        <f>IF(OR($B183=0,$B183=""),"",IF(AND($E$3="Nursery"),'Marks Entry Nursery'!AN182,IF(AND($E$3="LKG"),'Marks Entry LKG'!AN182,IF(AND($E$3="UKG"),'Marks Entry UKG'!AN182,""))))</f>
        <v/>
      </c>
      <c r="CG183" s="105" t="str">
        <f>IF(OR($B183=0,$B183=""),"",IF(AND($E$3="Nursery"),'Marks Entry Nursery'!AO182,IF(AND($E$3="LKG"),'Marks Entry LKG'!AO182,IF(AND($E$3="UKG"),'Marks Entry UKG'!AO182,""))))</f>
        <v/>
      </c>
      <c r="CH183" s="106" t="str">
        <f t="shared" si="168"/>
        <v/>
      </c>
      <c r="CI183" s="107">
        <f t="shared" si="169"/>
        <v>0</v>
      </c>
      <c r="CJ183" s="107" t="str">
        <f t="shared" si="170"/>
        <v/>
      </c>
      <c r="CK183" s="107" t="str">
        <f t="shared" si="171"/>
        <v/>
      </c>
      <c r="CL183" s="92" t="str">
        <f t="shared" si="172"/>
        <v/>
      </c>
      <c r="CM183" s="105" t="str">
        <f>IF(OR($B183=0,$B183=""),"",IF(AND($E$3="Nursery"),'Marks Entry Nursery'!AP182,IF(AND($E$3="LKG"),'Marks Entry LKG'!AP182,IF(AND($E$3="UKG"),'Marks Entry UKG'!AP182,""))))</f>
        <v/>
      </c>
      <c r="CN183" s="105" t="str">
        <f>IF(OR($B183=0,$B183=""),"",IF(AND($E$3="Nursery"),'Marks Entry Nursery'!AQ182,IF(AND($E$3="LKG"),'Marks Entry LKG'!AQ182,IF(AND($E$3="UKG"),'Marks Entry UKG'!AQ182,""))))</f>
        <v/>
      </c>
      <c r="CO183" s="106" t="str">
        <f t="shared" si="173"/>
        <v/>
      </c>
      <c r="CP183" s="107">
        <f t="shared" si="174"/>
        <v>0</v>
      </c>
      <c r="CQ183" s="107" t="str">
        <f t="shared" si="175"/>
        <v/>
      </c>
      <c r="CR183" s="107" t="str">
        <f t="shared" si="176"/>
        <v/>
      </c>
      <c r="CS183" s="92" t="str">
        <f t="shared" si="177"/>
        <v/>
      </c>
      <c r="CT183" s="105" t="str">
        <f>IF(OR($B183=0,$B183=""),"",IF(AND($E$3="Nursery"),'Marks Entry Nursery'!AR182,IF(AND($E$3="LKG"),'Marks Entry LKG'!AR182,IF(AND($E$3="UKG"),'Marks Entry UKG'!AR182,""))))</f>
        <v/>
      </c>
      <c r="CU183" s="105" t="str">
        <f>IF(OR($B183=0,$B183=""),"",IF(AND($E$3="Nursery"),'Marks Entry Nursery'!AS182,IF(AND($E$3="LKG"),'Marks Entry LKG'!AS182,IF(AND($E$3="UKG"),'Marks Entry UKG'!AS182,""))))</f>
        <v/>
      </c>
      <c r="CV183" s="106" t="str">
        <f t="shared" si="178"/>
        <v/>
      </c>
      <c r="CW183" s="107">
        <f t="shared" si="179"/>
        <v>0</v>
      </c>
      <c r="CX183" s="107" t="str">
        <f t="shared" si="180"/>
        <v/>
      </c>
      <c r="CY183" s="107" t="str">
        <f t="shared" si="181"/>
        <v/>
      </c>
      <c r="CZ183" s="92" t="str">
        <f t="shared" si="182"/>
        <v/>
      </c>
      <c r="DA183" s="105" t="str">
        <f>IF(OR($B183=0,$B183=""),"",IF(AND($E$3="Nursery"),'Marks Entry Nursery'!AT182,IF(AND($E$3="LKG"),'Marks Entry LKG'!AT182,IF(AND($E$3="UKG"),'Marks Entry UKG'!AT182,""))))</f>
        <v/>
      </c>
      <c r="DB183" s="105" t="str">
        <f>IF(OR($B183=0,$B183=""),"",IF(AND($E$3="Nursery"),'Marks Entry Nursery'!AU182,IF(AND($E$3="LKG"),'Marks Entry LKG'!AU182,IF(AND($E$3="UKG"),'Marks Entry UKG'!AU182,""))))</f>
        <v/>
      </c>
      <c r="DC183" s="356" t="str">
        <f t="shared" si="183"/>
        <v/>
      </c>
      <c r="DD183" s="93" t="str">
        <f t="shared" si="184"/>
        <v/>
      </c>
      <c r="DE183" s="105" t="str">
        <f>IF(OR($B183=0,$B183=""),"",IF(AND($E$3="Nursery"),'Marks Entry Nursery'!AV182,IF(AND($E$3="LKG"),'Marks Entry LKG'!AV182,IF(AND($E$3="UKG"),'Marks Entry UKG'!AV182,""))))</f>
        <v/>
      </c>
      <c r="DF183" s="105" t="str">
        <f>IF(OR($B183=0,$B183=""),"",IF(AND($E$3="Nursery"),'Marks Entry Nursery'!AW182,IF(AND($E$3="LKG"),'Marks Entry LKG'!AW182,IF(AND($E$3="UKG"),'Marks Entry UKG'!AW182,""))))</f>
        <v/>
      </c>
      <c r="DG183" s="356" t="str">
        <f t="shared" si="185"/>
        <v/>
      </c>
      <c r="DH183" s="93" t="str">
        <f t="shared" si="186"/>
        <v/>
      </c>
      <c r="DI183" s="63" t="str">
        <f t="shared" si="187"/>
        <v/>
      </c>
      <c r="DJ183" s="358" t="str">
        <f t="shared" si="188"/>
        <v/>
      </c>
      <c r="DK183" s="67" t="str">
        <f t="shared" si="189"/>
        <v/>
      </c>
      <c r="DL183" s="68" t="str">
        <f t="shared" si="190"/>
        <v/>
      </c>
      <c r="DM183" s="386" t="str">
        <f>IFERROR(IF(B183="NSO","NSO",IF(OR(D183="",G183="",F183="",B183="",DI183=0),"",IF('Master sheet'!$D$14="Hindi","कक्षोंन्नति","Promoted"))),"")</f>
        <v/>
      </c>
      <c r="DN183" s="42" t="str">
        <f>IF(OR(B183=0,B183=""),"",IF(AND($E$3="Nursery"),'Marks Entry Nursery'!AX182,IF(AND($E$3="LKG"),'Marks Entry LKG'!AX182,IF(AND($E$3="UKG"),'Marks Entry UKG'!AX182,""))))</f>
        <v/>
      </c>
      <c r="DO183" s="42" t="str">
        <f>IF(OR(B183=0,B183=""),"",IF(AND($E$3="Nursery"),'Marks Entry Nursery'!AY182,IF(AND($E$3="LKG"),'Marks Entry LKG'!AY182,IF(AND($E$3="UKG"),'Marks Entry UKG'!AY182,""))))</f>
        <v/>
      </c>
      <c r="DP183" s="213" t="str">
        <f t="shared" si="191"/>
        <v/>
      </c>
      <c r="DQ183" s="43"/>
      <c r="DX183" s="44">
        <f>IF(AND($E$3="Nursery"),'Marks Entry Nursery'!I182,IF(AND($E$3="LKG"),'Marks Entry LKG'!I182,IF(AND($E$3="UKG"),'Marks Entry UKG'!I182,"")))</f>
        <v>0</v>
      </c>
    </row>
    <row r="184" spans="1:128" ht="18.95" customHeight="1">
      <c r="A184" s="56">
        <v>177</v>
      </c>
      <c r="B184" s="260" t="str">
        <f>IF(OR(DX184=0,DX184=""),"",IF(AND($E$3="Nursery"),'Marks Entry Nursery'!I183,IF(AND($E$3="LKG"),'Marks Entry LKG'!I183,IF(AND($E$3="UKG"),'Marks Entry UKG'!I183,""))))</f>
        <v/>
      </c>
      <c r="C184" s="57" t="str">
        <f>IF(OR($B184=0,$B184=""),"",IF(AND($E$3="Nursery"),'Marks Entry Nursery'!B183,IF(AND($E$3="LKG"),'Marks Entry LKG'!B183,IF(AND($E$3="UKG"),'Marks Entry UKG'!B183,""))))</f>
        <v/>
      </c>
      <c r="D184" s="57" t="str">
        <f>IF(OR($B184=0,$B184=""),"",IF(AND($E$3="Nursery"),'Marks Entry Nursery'!C183,IF(AND($E$3="LKG"),'Marks Entry LKG'!C183,IF(AND($E$3="UKG"),'Marks Entry UKG'!C183,""))))</f>
        <v/>
      </c>
      <c r="E184" s="401" t="str">
        <f>IF(OR(B184=0,B184=""),"",IF(AND($E$3="Nursery"),'Marks Entry Nursery'!E183,IF(AND($E$3="LKG"),'Marks Entry LKG'!E183,IF(AND($E$3="UKG"),'Marks Entry UKG'!E183,""))))</f>
        <v/>
      </c>
      <c r="F184" s="259" t="str">
        <f>IF(OR(B184=0,B184=""),"",IF(AND($E$3="Nursery"),'Marks Entry Nursery'!D183,IF(AND($E$3="LKG"),'Marks Entry LKG'!D183,IF(AND($E$3="UKG"),'Marks Entry UKG'!D183,""))))</f>
        <v/>
      </c>
      <c r="G184" s="406" t="str">
        <f>IF(OR($B184=0,$B184=""),"",IF(AND($E$3="Nursery"),'Marks Entry Nursery'!F183,IF(AND($E$3="LKG"),'Marks Entry LKG'!F183,IF(AND($E$3="UKG"),'Marks Entry UKG'!F183,""))))</f>
        <v/>
      </c>
      <c r="H184" s="406" t="str">
        <f>IF(OR($B184=0,$B184=""),"",IF(AND($E$3="Nursery"),'Marks Entry Nursery'!G183,IF(AND($E$3="LKG"),'Marks Entry LKG'!G183,IF(AND($E$3="UKG"),'Marks Entry UKG'!G183,""))))</f>
        <v/>
      </c>
      <c r="I184" s="406" t="str">
        <f>IF(OR($B184=0,$B184=""),"",IF(AND($E$3="Nursery"),'Marks Entry Nursery'!H183,IF(AND($E$3="LKG"),'Marks Entry LKG'!H183,IF(AND($E$3="UKG"),'Marks Entry UKG'!H183,""))))</f>
        <v/>
      </c>
      <c r="J184" s="228" t="str">
        <f>IF(OR($B184=0,$B184=""),"",IF(AND($E$3="Nursery"),'Marks Entry Nursery'!J183,IF(AND($E$3="LKG"),'Marks Entry LKG'!J183,IF(AND($E$3="UKG"),'Marks Entry UKG'!J183,""))))</f>
        <v/>
      </c>
      <c r="K184" s="228" t="str">
        <f>IF(OR($B184=0,$B184=""),"",IF(AND($E$3="Nursery"),'Marks Entry Nursery'!K183,IF(AND($E$3="LKG"),'Marks Entry LKG'!K183,IF(AND($E$3="UKG"),'Marks Entry UKG'!K183,""))))</f>
        <v/>
      </c>
      <c r="L184" s="105"/>
      <c r="M184" s="105"/>
      <c r="N184" s="105"/>
      <c r="O184" s="51"/>
      <c r="P184" s="105" t="str">
        <f>IF(OR($B184=0,$B184=""),"",IF(AND($E$3="Nursery"),'Marks Entry Nursery'!O183,IF(AND($E$3="LKG"),'Marks Entry LKG'!O183,IF(AND($E$3="UKG"),'Marks Entry UKG'!O183,""))))</f>
        <v/>
      </c>
      <c r="Q184" s="105" t="str">
        <f>IF(OR($B184=0,$B184=""),"",IF(AND($E$3="Nursery"),'Marks Entry Nursery'!P183,IF(AND($E$3="LKG"),'Marks Entry LKG'!P183,IF(AND($E$3="UKG"),'Marks Entry UKG'!P183,""))))</f>
        <v/>
      </c>
      <c r="R184" s="54" t="str">
        <f t="shared" si="128"/>
        <v/>
      </c>
      <c r="S184" s="51">
        <f t="shared" si="129"/>
        <v>0</v>
      </c>
      <c r="T184" s="105" t="str">
        <f>IF(OR($B184=0,$B184=""),"",IF(AND($E$3="Nursery"),'Marks Entry Nursery'!Q183,IF(AND($E$3="LKG"),'Marks Entry LKG'!Q183,IF(AND($E$3="UKG"),'Marks Entry UKG'!Q183,""))))</f>
        <v/>
      </c>
      <c r="U184" s="105" t="str">
        <f>IF(OR($B184=0,$B184=""),"",IF(AND($E$3="Nursery"),'Marks Entry Nursery'!R183,IF(AND($E$3="LKG"),'Marks Entry LKG'!R183,IF(AND($E$3="UKG"),'Marks Entry UKG'!R183,""))))</f>
        <v/>
      </c>
      <c r="V184" s="55" t="str">
        <f t="shared" si="130"/>
        <v/>
      </c>
      <c r="W184" s="51" t="str">
        <f t="shared" si="131"/>
        <v/>
      </c>
      <c r="X184" s="89">
        <f t="shared" si="132"/>
        <v>0</v>
      </c>
      <c r="Y184" s="89" t="str">
        <f t="shared" si="133"/>
        <v/>
      </c>
      <c r="Z184" s="89" t="str">
        <f t="shared" si="134"/>
        <v/>
      </c>
      <c r="AA184" s="89" t="str">
        <f t="shared" si="135"/>
        <v/>
      </c>
      <c r="AB184" s="89" t="str">
        <f t="shared" si="136"/>
        <v/>
      </c>
      <c r="AC184" s="93" t="str">
        <f t="shared" si="137"/>
        <v/>
      </c>
      <c r="AD184" s="105"/>
      <c r="AE184" s="105"/>
      <c r="AF184" s="105"/>
      <c r="AG184" s="51"/>
      <c r="AH184" s="105" t="str">
        <f>IF(OR($B184=0,$B184=""),"",IF(AND($E$3="Nursery"),'Marks Entry Nursery'!V183,IF(AND($E$3="LKG"),'Marks Entry LKG'!V183,IF(AND($E$3="UKG"),'Marks Entry UKG'!V183,""))))</f>
        <v/>
      </c>
      <c r="AI184" s="105" t="str">
        <f>IF(OR($B184=0,$B184=""),"",IF(AND($E$3="Nursery"),'Marks Entry Nursery'!W183,IF(AND($E$3="LKG"),'Marks Entry LKG'!W183,IF(AND($E$3="UKG"),'Marks Entry UKG'!W183,""))))</f>
        <v/>
      </c>
      <c r="AJ184" s="54" t="str">
        <f t="shared" si="138"/>
        <v/>
      </c>
      <c r="AK184" s="51">
        <f t="shared" si="139"/>
        <v>0</v>
      </c>
      <c r="AL184" s="105" t="str">
        <f>IF(OR($B184=0,$B184=""),"",IF(AND($E$3="Nursery"),'Marks Entry Nursery'!X183,IF(AND($E$3="LKG"),'Marks Entry LKG'!X183,IF(AND($E$3="UKG"),'Marks Entry UKG'!X183,""))))</f>
        <v/>
      </c>
      <c r="AM184" s="105" t="str">
        <f>IF(OR($B184=0,$B184=""),"",IF(AND($E$3="Nursery"),'Marks Entry Nursery'!Y183,IF(AND($E$3="LKG"),'Marks Entry LKG'!Y183,IF(AND($E$3="UKG"),'Marks Entry UKG'!Y183,""))))</f>
        <v/>
      </c>
      <c r="AN184" s="55" t="str">
        <f t="shared" si="140"/>
        <v/>
      </c>
      <c r="AO184" s="51" t="str">
        <f t="shared" si="141"/>
        <v/>
      </c>
      <c r="AP184" s="89">
        <f t="shared" si="142"/>
        <v>0</v>
      </c>
      <c r="AQ184" s="89" t="str">
        <f t="shared" si="143"/>
        <v/>
      </c>
      <c r="AR184" s="89" t="str">
        <f t="shared" si="144"/>
        <v/>
      </c>
      <c r="AS184" s="89" t="str">
        <f t="shared" si="145"/>
        <v/>
      </c>
      <c r="AT184" s="89" t="str">
        <f t="shared" si="146"/>
        <v/>
      </c>
      <c r="AU184" s="93" t="str">
        <f t="shared" si="147"/>
        <v/>
      </c>
      <c r="AV184" s="105"/>
      <c r="AW184" s="105"/>
      <c r="AX184" s="105"/>
      <c r="AY184" s="51"/>
      <c r="AZ184" s="105" t="str">
        <f>IF(OR($B184=0,$B184=""),"",IF(AND($E$3="Nursery"),'Marks Entry Nursery'!AC183,IF(AND($E$3="LKG"),'Marks Entry LKG'!AC183,IF(AND($E$3="UKG"),'Marks Entry UKG'!AC183,""))))</f>
        <v/>
      </c>
      <c r="BA184" s="105" t="str">
        <f>IF(OR($B184=0,$B184=""),"",IF(AND($E$3="Nursery"),'Marks Entry Nursery'!AD183,IF(AND($E$3="LKG"),'Marks Entry LKG'!AD183,IF(AND($E$3="UKG"),'Marks Entry UKG'!AD183,""))))</f>
        <v/>
      </c>
      <c r="BB184" s="54" t="str">
        <f t="shared" si="148"/>
        <v/>
      </c>
      <c r="BC184" s="51">
        <f t="shared" si="149"/>
        <v>0</v>
      </c>
      <c r="BD184" s="105" t="str">
        <f>IF(OR($B184=0,$B184=""),"",IF(AND($E$3="Nursery"),'Marks Entry Nursery'!AE183,IF(AND($E$3="LKG"),'Marks Entry LKG'!AE183,IF(AND($E$3="UKG"),'Marks Entry UKG'!AE183,""))))</f>
        <v/>
      </c>
      <c r="BE184" s="105" t="str">
        <f>IF(OR($B184=0,$B184=""),"",IF(AND($E$3="Nursery"),'Marks Entry Nursery'!AF183,IF(AND($E$3="LKG"),'Marks Entry LKG'!AF183,IF(AND($E$3="UKG"),'Marks Entry UKG'!AF183,""))))</f>
        <v/>
      </c>
      <c r="BF184" s="55" t="str">
        <f t="shared" si="150"/>
        <v/>
      </c>
      <c r="BG184" s="51" t="str">
        <f t="shared" si="151"/>
        <v/>
      </c>
      <c r="BH184" s="89">
        <f t="shared" si="152"/>
        <v>0</v>
      </c>
      <c r="BI184" s="89" t="str">
        <f t="shared" si="153"/>
        <v/>
      </c>
      <c r="BJ184" s="89" t="str">
        <f t="shared" si="154"/>
        <v/>
      </c>
      <c r="BK184" s="89" t="str">
        <f t="shared" si="155"/>
        <v/>
      </c>
      <c r="BL184" s="89" t="str">
        <f t="shared" si="156"/>
        <v/>
      </c>
      <c r="BM184" s="93" t="str">
        <f t="shared" si="157"/>
        <v/>
      </c>
      <c r="BN184" s="105"/>
      <c r="BO184" s="105"/>
      <c r="BP184" s="105"/>
      <c r="BQ184" s="51"/>
      <c r="BR184" s="105" t="str">
        <f>IF(OR($B184=0,$B184=""),"",IF(AND($E$3="Nursery"),'Marks Entry Nursery'!AJ183,IF(AND($E$3="LKG"),'Marks Entry LKG'!AJ183,IF(AND($E$3="UKG"),'Marks Entry UKG'!AJ183,""))))</f>
        <v/>
      </c>
      <c r="BS184" s="105" t="str">
        <f>IF(OR($B184=0,$B184=""),"",IF(AND($E$3="Nursery"),'Marks Entry Nursery'!AK183,IF(AND($E$3="LKG"),'Marks Entry LKG'!AK183,IF(AND($E$3="UKG"),'Marks Entry UKG'!AK183,""))))</f>
        <v/>
      </c>
      <c r="BT184" s="54" t="str">
        <f t="shared" si="158"/>
        <v/>
      </c>
      <c r="BU184" s="51">
        <f t="shared" si="159"/>
        <v>0</v>
      </c>
      <c r="BV184" s="105" t="str">
        <f>IF(OR($B184=0,$B184=""),"",IF(AND($E$3="Nursery"),'Marks Entry Nursery'!AL183,IF(AND($E$3="LKG"),'Marks Entry LKG'!AL183,IF(AND($E$3="UKG"),'Marks Entry UKG'!AL183,""))))</f>
        <v/>
      </c>
      <c r="BW184" s="105" t="str">
        <f>IF(OR($B184=0,$B184=""),"",IF(AND($E$3="Nursery"),'Marks Entry Nursery'!AM183,IF(AND($E$3="LKG"),'Marks Entry LKG'!AM183,IF(AND($E$3="UKG"),'Marks Entry UKG'!AM183,""))))</f>
        <v/>
      </c>
      <c r="BX184" s="55" t="str">
        <f t="shared" si="160"/>
        <v/>
      </c>
      <c r="BY184" s="51" t="str">
        <f t="shared" si="161"/>
        <v/>
      </c>
      <c r="BZ184" s="89">
        <f t="shared" si="162"/>
        <v>0</v>
      </c>
      <c r="CA184" s="89" t="str">
        <f t="shared" si="163"/>
        <v/>
      </c>
      <c r="CB184" s="89" t="str">
        <f t="shared" si="164"/>
        <v/>
      </c>
      <c r="CC184" s="89" t="str">
        <f t="shared" si="165"/>
        <v/>
      </c>
      <c r="CD184" s="89" t="str">
        <f t="shared" si="166"/>
        <v/>
      </c>
      <c r="CE184" s="93" t="str">
        <f t="shared" si="167"/>
        <v/>
      </c>
      <c r="CF184" s="105" t="str">
        <f>IF(OR($B184=0,$B184=""),"",IF(AND($E$3="Nursery"),'Marks Entry Nursery'!AN183,IF(AND($E$3="LKG"),'Marks Entry LKG'!AN183,IF(AND($E$3="UKG"),'Marks Entry UKG'!AN183,""))))</f>
        <v/>
      </c>
      <c r="CG184" s="105" t="str">
        <f>IF(OR($B184=0,$B184=""),"",IF(AND($E$3="Nursery"),'Marks Entry Nursery'!AO183,IF(AND($E$3="LKG"),'Marks Entry LKG'!AO183,IF(AND($E$3="UKG"),'Marks Entry UKG'!AO183,""))))</f>
        <v/>
      </c>
      <c r="CH184" s="106" t="str">
        <f t="shared" si="168"/>
        <v/>
      </c>
      <c r="CI184" s="107">
        <f t="shared" si="169"/>
        <v>0</v>
      </c>
      <c r="CJ184" s="107" t="str">
        <f t="shared" si="170"/>
        <v/>
      </c>
      <c r="CK184" s="107" t="str">
        <f t="shared" si="171"/>
        <v/>
      </c>
      <c r="CL184" s="92" t="str">
        <f t="shared" si="172"/>
        <v/>
      </c>
      <c r="CM184" s="105" t="str">
        <f>IF(OR($B184=0,$B184=""),"",IF(AND($E$3="Nursery"),'Marks Entry Nursery'!AP183,IF(AND($E$3="LKG"),'Marks Entry LKG'!AP183,IF(AND($E$3="UKG"),'Marks Entry UKG'!AP183,""))))</f>
        <v/>
      </c>
      <c r="CN184" s="105" t="str">
        <f>IF(OR($B184=0,$B184=""),"",IF(AND($E$3="Nursery"),'Marks Entry Nursery'!AQ183,IF(AND($E$3="LKG"),'Marks Entry LKG'!AQ183,IF(AND($E$3="UKG"),'Marks Entry UKG'!AQ183,""))))</f>
        <v/>
      </c>
      <c r="CO184" s="106" t="str">
        <f t="shared" si="173"/>
        <v/>
      </c>
      <c r="CP184" s="107">
        <f t="shared" si="174"/>
        <v>0</v>
      </c>
      <c r="CQ184" s="107" t="str">
        <f t="shared" si="175"/>
        <v/>
      </c>
      <c r="CR184" s="107" t="str">
        <f t="shared" si="176"/>
        <v/>
      </c>
      <c r="CS184" s="92" t="str">
        <f t="shared" si="177"/>
        <v/>
      </c>
      <c r="CT184" s="105" t="str">
        <f>IF(OR($B184=0,$B184=""),"",IF(AND($E$3="Nursery"),'Marks Entry Nursery'!AR183,IF(AND($E$3="LKG"),'Marks Entry LKG'!AR183,IF(AND($E$3="UKG"),'Marks Entry UKG'!AR183,""))))</f>
        <v/>
      </c>
      <c r="CU184" s="105" t="str">
        <f>IF(OR($B184=0,$B184=""),"",IF(AND($E$3="Nursery"),'Marks Entry Nursery'!AS183,IF(AND($E$3="LKG"),'Marks Entry LKG'!AS183,IF(AND($E$3="UKG"),'Marks Entry UKG'!AS183,""))))</f>
        <v/>
      </c>
      <c r="CV184" s="106" t="str">
        <f t="shared" si="178"/>
        <v/>
      </c>
      <c r="CW184" s="107">
        <f t="shared" si="179"/>
        <v>0</v>
      </c>
      <c r="CX184" s="107" t="str">
        <f t="shared" si="180"/>
        <v/>
      </c>
      <c r="CY184" s="107" t="str">
        <f t="shared" si="181"/>
        <v/>
      </c>
      <c r="CZ184" s="92" t="str">
        <f t="shared" si="182"/>
        <v/>
      </c>
      <c r="DA184" s="105" t="str">
        <f>IF(OR($B184=0,$B184=""),"",IF(AND($E$3="Nursery"),'Marks Entry Nursery'!AT183,IF(AND($E$3="LKG"),'Marks Entry LKG'!AT183,IF(AND($E$3="UKG"),'Marks Entry UKG'!AT183,""))))</f>
        <v/>
      </c>
      <c r="DB184" s="105" t="str">
        <f>IF(OR($B184=0,$B184=""),"",IF(AND($E$3="Nursery"),'Marks Entry Nursery'!AU183,IF(AND($E$3="LKG"),'Marks Entry LKG'!AU183,IF(AND($E$3="UKG"),'Marks Entry UKG'!AU183,""))))</f>
        <v/>
      </c>
      <c r="DC184" s="356" t="str">
        <f t="shared" si="183"/>
        <v/>
      </c>
      <c r="DD184" s="93" t="str">
        <f t="shared" si="184"/>
        <v/>
      </c>
      <c r="DE184" s="105" t="str">
        <f>IF(OR($B184=0,$B184=""),"",IF(AND($E$3="Nursery"),'Marks Entry Nursery'!AV183,IF(AND($E$3="LKG"),'Marks Entry LKG'!AV183,IF(AND($E$3="UKG"),'Marks Entry UKG'!AV183,""))))</f>
        <v/>
      </c>
      <c r="DF184" s="105" t="str">
        <f>IF(OR($B184=0,$B184=""),"",IF(AND($E$3="Nursery"),'Marks Entry Nursery'!AW183,IF(AND($E$3="LKG"),'Marks Entry LKG'!AW183,IF(AND($E$3="UKG"),'Marks Entry UKG'!AW183,""))))</f>
        <v/>
      </c>
      <c r="DG184" s="356" t="str">
        <f t="shared" si="185"/>
        <v/>
      </c>
      <c r="DH184" s="93" t="str">
        <f t="shared" si="186"/>
        <v/>
      </c>
      <c r="DI184" s="63" t="str">
        <f t="shared" si="187"/>
        <v/>
      </c>
      <c r="DJ184" s="358" t="str">
        <f t="shared" si="188"/>
        <v/>
      </c>
      <c r="DK184" s="67" t="str">
        <f t="shared" si="189"/>
        <v/>
      </c>
      <c r="DL184" s="68" t="str">
        <f t="shared" si="190"/>
        <v/>
      </c>
      <c r="DM184" s="386" t="str">
        <f>IFERROR(IF(B184="NSO","NSO",IF(OR(D184="",G184="",F184="",B184="",DI184=0),"",IF('Master sheet'!$D$14="Hindi","कक्षोंन्नति","Promoted"))),"")</f>
        <v/>
      </c>
      <c r="DN184" s="42" t="str">
        <f>IF(OR(B184=0,B184=""),"",IF(AND($E$3="Nursery"),'Marks Entry Nursery'!AX183,IF(AND($E$3="LKG"),'Marks Entry LKG'!AX183,IF(AND($E$3="UKG"),'Marks Entry UKG'!AX183,""))))</f>
        <v/>
      </c>
      <c r="DO184" s="42" t="str">
        <f>IF(OR(B184=0,B184=""),"",IF(AND($E$3="Nursery"),'Marks Entry Nursery'!AY183,IF(AND($E$3="LKG"),'Marks Entry LKG'!AY183,IF(AND($E$3="UKG"),'Marks Entry UKG'!AY183,""))))</f>
        <v/>
      </c>
      <c r="DP184" s="213" t="str">
        <f t="shared" si="191"/>
        <v/>
      </c>
      <c r="DQ184" s="43"/>
      <c r="DX184" s="44">
        <f>IF(AND($E$3="Nursery"),'Marks Entry Nursery'!I183,IF(AND($E$3="LKG"),'Marks Entry LKG'!I183,IF(AND($E$3="UKG"),'Marks Entry UKG'!I183,"")))</f>
        <v>0</v>
      </c>
    </row>
    <row r="185" spans="1:128" ht="18.95" customHeight="1">
      <c r="A185" s="56">
        <v>178</v>
      </c>
      <c r="B185" s="260" t="str">
        <f>IF(OR(DX185=0,DX185=""),"",IF(AND($E$3="Nursery"),'Marks Entry Nursery'!I184,IF(AND($E$3="LKG"),'Marks Entry LKG'!I184,IF(AND($E$3="UKG"),'Marks Entry UKG'!I184,""))))</f>
        <v/>
      </c>
      <c r="C185" s="57" t="str">
        <f>IF(OR($B185=0,$B185=""),"",IF(AND($E$3="Nursery"),'Marks Entry Nursery'!B184,IF(AND($E$3="LKG"),'Marks Entry LKG'!B184,IF(AND($E$3="UKG"),'Marks Entry UKG'!B184,""))))</f>
        <v/>
      </c>
      <c r="D185" s="57" t="str">
        <f>IF(OR($B185=0,$B185=""),"",IF(AND($E$3="Nursery"),'Marks Entry Nursery'!C184,IF(AND($E$3="LKG"),'Marks Entry LKG'!C184,IF(AND($E$3="UKG"),'Marks Entry UKG'!C184,""))))</f>
        <v/>
      </c>
      <c r="E185" s="401" t="str">
        <f>IF(OR(B185=0,B185=""),"",IF(AND($E$3="Nursery"),'Marks Entry Nursery'!E184,IF(AND($E$3="LKG"),'Marks Entry LKG'!E184,IF(AND($E$3="UKG"),'Marks Entry UKG'!E184,""))))</f>
        <v/>
      </c>
      <c r="F185" s="259" t="str">
        <f>IF(OR(B185=0,B185=""),"",IF(AND($E$3="Nursery"),'Marks Entry Nursery'!D184,IF(AND($E$3="LKG"),'Marks Entry LKG'!D184,IF(AND($E$3="UKG"),'Marks Entry UKG'!D184,""))))</f>
        <v/>
      </c>
      <c r="G185" s="406" t="str">
        <f>IF(OR($B185=0,$B185=""),"",IF(AND($E$3="Nursery"),'Marks Entry Nursery'!F184,IF(AND($E$3="LKG"),'Marks Entry LKG'!F184,IF(AND($E$3="UKG"),'Marks Entry UKG'!F184,""))))</f>
        <v/>
      </c>
      <c r="H185" s="406" t="str">
        <f>IF(OR($B185=0,$B185=""),"",IF(AND($E$3="Nursery"),'Marks Entry Nursery'!G184,IF(AND($E$3="LKG"),'Marks Entry LKG'!G184,IF(AND($E$3="UKG"),'Marks Entry UKG'!G184,""))))</f>
        <v/>
      </c>
      <c r="I185" s="406" t="str">
        <f>IF(OR($B185=0,$B185=""),"",IF(AND($E$3="Nursery"),'Marks Entry Nursery'!H184,IF(AND($E$3="LKG"),'Marks Entry LKG'!H184,IF(AND($E$3="UKG"),'Marks Entry UKG'!H184,""))))</f>
        <v/>
      </c>
      <c r="J185" s="228" t="str">
        <f>IF(OR($B185=0,$B185=""),"",IF(AND($E$3="Nursery"),'Marks Entry Nursery'!J184,IF(AND($E$3="LKG"),'Marks Entry LKG'!J184,IF(AND($E$3="UKG"),'Marks Entry UKG'!J184,""))))</f>
        <v/>
      </c>
      <c r="K185" s="228" t="str">
        <f>IF(OR($B185=0,$B185=""),"",IF(AND($E$3="Nursery"),'Marks Entry Nursery'!K184,IF(AND($E$3="LKG"),'Marks Entry LKG'!K184,IF(AND($E$3="UKG"),'Marks Entry UKG'!K184,""))))</f>
        <v/>
      </c>
      <c r="L185" s="105"/>
      <c r="M185" s="105"/>
      <c r="N185" s="105"/>
      <c r="O185" s="51"/>
      <c r="P185" s="105" t="str">
        <f>IF(OR($B185=0,$B185=""),"",IF(AND($E$3="Nursery"),'Marks Entry Nursery'!O184,IF(AND($E$3="LKG"),'Marks Entry LKG'!O184,IF(AND($E$3="UKG"),'Marks Entry UKG'!O184,""))))</f>
        <v/>
      </c>
      <c r="Q185" s="105" t="str">
        <f>IF(OR($B185=0,$B185=""),"",IF(AND($E$3="Nursery"),'Marks Entry Nursery'!P184,IF(AND($E$3="LKG"),'Marks Entry LKG'!P184,IF(AND($E$3="UKG"),'Marks Entry UKG'!P184,""))))</f>
        <v/>
      </c>
      <c r="R185" s="54" t="str">
        <f t="shared" si="128"/>
        <v/>
      </c>
      <c r="S185" s="51">
        <f t="shared" si="129"/>
        <v>0</v>
      </c>
      <c r="T185" s="105" t="str">
        <f>IF(OR($B185=0,$B185=""),"",IF(AND($E$3="Nursery"),'Marks Entry Nursery'!Q184,IF(AND($E$3="LKG"),'Marks Entry LKG'!Q184,IF(AND($E$3="UKG"),'Marks Entry UKG'!Q184,""))))</f>
        <v/>
      </c>
      <c r="U185" s="105" t="str">
        <f>IF(OR($B185=0,$B185=""),"",IF(AND($E$3="Nursery"),'Marks Entry Nursery'!R184,IF(AND($E$3="LKG"),'Marks Entry LKG'!R184,IF(AND($E$3="UKG"),'Marks Entry UKG'!R184,""))))</f>
        <v/>
      </c>
      <c r="V185" s="55" t="str">
        <f t="shared" si="130"/>
        <v/>
      </c>
      <c r="W185" s="51" t="str">
        <f t="shared" si="131"/>
        <v/>
      </c>
      <c r="X185" s="89">
        <f t="shared" si="132"/>
        <v>0</v>
      </c>
      <c r="Y185" s="89" t="str">
        <f t="shared" si="133"/>
        <v/>
      </c>
      <c r="Z185" s="89" t="str">
        <f t="shared" si="134"/>
        <v/>
      </c>
      <c r="AA185" s="89" t="str">
        <f t="shared" si="135"/>
        <v/>
      </c>
      <c r="AB185" s="89" t="str">
        <f t="shared" si="136"/>
        <v/>
      </c>
      <c r="AC185" s="93" t="str">
        <f t="shared" si="137"/>
        <v/>
      </c>
      <c r="AD185" s="105"/>
      <c r="AE185" s="105"/>
      <c r="AF185" s="105"/>
      <c r="AG185" s="51"/>
      <c r="AH185" s="105" t="str">
        <f>IF(OR($B185=0,$B185=""),"",IF(AND($E$3="Nursery"),'Marks Entry Nursery'!V184,IF(AND($E$3="LKG"),'Marks Entry LKG'!V184,IF(AND($E$3="UKG"),'Marks Entry UKG'!V184,""))))</f>
        <v/>
      </c>
      <c r="AI185" s="105" t="str">
        <f>IF(OR($B185=0,$B185=""),"",IF(AND($E$3="Nursery"),'Marks Entry Nursery'!W184,IF(AND($E$3="LKG"),'Marks Entry LKG'!W184,IF(AND($E$3="UKG"),'Marks Entry UKG'!W184,""))))</f>
        <v/>
      </c>
      <c r="AJ185" s="54" t="str">
        <f t="shared" si="138"/>
        <v/>
      </c>
      <c r="AK185" s="51">
        <f t="shared" si="139"/>
        <v>0</v>
      </c>
      <c r="AL185" s="105" t="str">
        <f>IF(OR($B185=0,$B185=""),"",IF(AND($E$3="Nursery"),'Marks Entry Nursery'!X184,IF(AND($E$3="LKG"),'Marks Entry LKG'!X184,IF(AND($E$3="UKG"),'Marks Entry UKG'!X184,""))))</f>
        <v/>
      </c>
      <c r="AM185" s="105" t="str">
        <f>IF(OR($B185=0,$B185=""),"",IF(AND($E$3="Nursery"),'Marks Entry Nursery'!Y184,IF(AND($E$3="LKG"),'Marks Entry LKG'!Y184,IF(AND($E$3="UKG"),'Marks Entry UKG'!Y184,""))))</f>
        <v/>
      </c>
      <c r="AN185" s="55" t="str">
        <f t="shared" si="140"/>
        <v/>
      </c>
      <c r="AO185" s="51" t="str">
        <f t="shared" si="141"/>
        <v/>
      </c>
      <c r="AP185" s="89">
        <f t="shared" si="142"/>
        <v>0</v>
      </c>
      <c r="AQ185" s="89" t="str">
        <f t="shared" si="143"/>
        <v/>
      </c>
      <c r="AR185" s="89" t="str">
        <f t="shared" si="144"/>
        <v/>
      </c>
      <c r="AS185" s="89" t="str">
        <f t="shared" si="145"/>
        <v/>
      </c>
      <c r="AT185" s="89" t="str">
        <f t="shared" si="146"/>
        <v/>
      </c>
      <c r="AU185" s="93" t="str">
        <f t="shared" si="147"/>
        <v/>
      </c>
      <c r="AV185" s="105"/>
      <c r="AW185" s="105"/>
      <c r="AX185" s="105"/>
      <c r="AY185" s="51"/>
      <c r="AZ185" s="105" t="str">
        <f>IF(OR($B185=0,$B185=""),"",IF(AND($E$3="Nursery"),'Marks Entry Nursery'!AC184,IF(AND($E$3="LKG"),'Marks Entry LKG'!AC184,IF(AND($E$3="UKG"),'Marks Entry UKG'!AC184,""))))</f>
        <v/>
      </c>
      <c r="BA185" s="105" t="str">
        <f>IF(OR($B185=0,$B185=""),"",IF(AND($E$3="Nursery"),'Marks Entry Nursery'!AD184,IF(AND($E$3="LKG"),'Marks Entry LKG'!AD184,IF(AND($E$3="UKG"),'Marks Entry UKG'!AD184,""))))</f>
        <v/>
      </c>
      <c r="BB185" s="54" t="str">
        <f t="shared" si="148"/>
        <v/>
      </c>
      <c r="BC185" s="51">
        <f t="shared" si="149"/>
        <v>0</v>
      </c>
      <c r="BD185" s="105" t="str">
        <f>IF(OR($B185=0,$B185=""),"",IF(AND($E$3="Nursery"),'Marks Entry Nursery'!AE184,IF(AND($E$3="LKG"),'Marks Entry LKG'!AE184,IF(AND($E$3="UKG"),'Marks Entry UKG'!AE184,""))))</f>
        <v/>
      </c>
      <c r="BE185" s="105" t="str">
        <f>IF(OR($B185=0,$B185=""),"",IF(AND($E$3="Nursery"),'Marks Entry Nursery'!AF184,IF(AND($E$3="LKG"),'Marks Entry LKG'!AF184,IF(AND($E$3="UKG"),'Marks Entry UKG'!AF184,""))))</f>
        <v/>
      </c>
      <c r="BF185" s="55" t="str">
        <f t="shared" si="150"/>
        <v/>
      </c>
      <c r="BG185" s="51" t="str">
        <f t="shared" si="151"/>
        <v/>
      </c>
      <c r="BH185" s="89">
        <f t="shared" si="152"/>
        <v>0</v>
      </c>
      <c r="BI185" s="89" t="str">
        <f t="shared" si="153"/>
        <v/>
      </c>
      <c r="BJ185" s="89" t="str">
        <f t="shared" si="154"/>
        <v/>
      </c>
      <c r="BK185" s="89" t="str">
        <f t="shared" si="155"/>
        <v/>
      </c>
      <c r="BL185" s="89" t="str">
        <f t="shared" si="156"/>
        <v/>
      </c>
      <c r="BM185" s="93" t="str">
        <f t="shared" si="157"/>
        <v/>
      </c>
      <c r="BN185" s="105"/>
      <c r="BO185" s="105"/>
      <c r="BP185" s="105"/>
      <c r="BQ185" s="51"/>
      <c r="BR185" s="105" t="str">
        <f>IF(OR($B185=0,$B185=""),"",IF(AND($E$3="Nursery"),'Marks Entry Nursery'!AJ184,IF(AND($E$3="LKG"),'Marks Entry LKG'!AJ184,IF(AND($E$3="UKG"),'Marks Entry UKG'!AJ184,""))))</f>
        <v/>
      </c>
      <c r="BS185" s="105" t="str">
        <f>IF(OR($B185=0,$B185=""),"",IF(AND($E$3="Nursery"),'Marks Entry Nursery'!AK184,IF(AND($E$3="LKG"),'Marks Entry LKG'!AK184,IF(AND($E$3="UKG"),'Marks Entry UKG'!AK184,""))))</f>
        <v/>
      </c>
      <c r="BT185" s="54" t="str">
        <f t="shared" si="158"/>
        <v/>
      </c>
      <c r="BU185" s="51">
        <f t="shared" si="159"/>
        <v>0</v>
      </c>
      <c r="BV185" s="105" t="str">
        <f>IF(OR($B185=0,$B185=""),"",IF(AND($E$3="Nursery"),'Marks Entry Nursery'!AL184,IF(AND($E$3="LKG"),'Marks Entry LKG'!AL184,IF(AND($E$3="UKG"),'Marks Entry UKG'!AL184,""))))</f>
        <v/>
      </c>
      <c r="BW185" s="105" t="str">
        <f>IF(OR($B185=0,$B185=""),"",IF(AND($E$3="Nursery"),'Marks Entry Nursery'!AM184,IF(AND($E$3="LKG"),'Marks Entry LKG'!AM184,IF(AND($E$3="UKG"),'Marks Entry UKG'!AM184,""))))</f>
        <v/>
      </c>
      <c r="BX185" s="55" t="str">
        <f t="shared" si="160"/>
        <v/>
      </c>
      <c r="BY185" s="51" t="str">
        <f t="shared" si="161"/>
        <v/>
      </c>
      <c r="BZ185" s="89">
        <f t="shared" si="162"/>
        <v>0</v>
      </c>
      <c r="CA185" s="89" t="str">
        <f t="shared" si="163"/>
        <v/>
      </c>
      <c r="CB185" s="89" t="str">
        <f t="shared" si="164"/>
        <v/>
      </c>
      <c r="CC185" s="89" t="str">
        <f t="shared" si="165"/>
        <v/>
      </c>
      <c r="CD185" s="89" t="str">
        <f t="shared" si="166"/>
        <v/>
      </c>
      <c r="CE185" s="93" t="str">
        <f t="shared" si="167"/>
        <v/>
      </c>
      <c r="CF185" s="105" t="str">
        <f>IF(OR($B185=0,$B185=""),"",IF(AND($E$3="Nursery"),'Marks Entry Nursery'!AN184,IF(AND($E$3="LKG"),'Marks Entry LKG'!AN184,IF(AND($E$3="UKG"),'Marks Entry UKG'!AN184,""))))</f>
        <v/>
      </c>
      <c r="CG185" s="105" t="str">
        <f>IF(OR($B185=0,$B185=""),"",IF(AND($E$3="Nursery"),'Marks Entry Nursery'!AO184,IF(AND($E$3="LKG"),'Marks Entry LKG'!AO184,IF(AND($E$3="UKG"),'Marks Entry UKG'!AO184,""))))</f>
        <v/>
      </c>
      <c r="CH185" s="106" t="str">
        <f t="shared" si="168"/>
        <v/>
      </c>
      <c r="CI185" s="107">
        <f t="shared" si="169"/>
        <v>0</v>
      </c>
      <c r="CJ185" s="107" t="str">
        <f t="shared" si="170"/>
        <v/>
      </c>
      <c r="CK185" s="107" t="str">
        <f t="shared" si="171"/>
        <v/>
      </c>
      <c r="CL185" s="92" t="str">
        <f t="shared" si="172"/>
        <v/>
      </c>
      <c r="CM185" s="105" t="str">
        <f>IF(OR($B185=0,$B185=""),"",IF(AND($E$3="Nursery"),'Marks Entry Nursery'!AP184,IF(AND($E$3="LKG"),'Marks Entry LKG'!AP184,IF(AND($E$3="UKG"),'Marks Entry UKG'!AP184,""))))</f>
        <v/>
      </c>
      <c r="CN185" s="105" t="str">
        <f>IF(OR($B185=0,$B185=""),"",IF(AND($E$3="Nursery"),'Marks Entry Nursery'!AQ184,IF(AND($E$3="LKG"),'Marks Entry LKG'!AQ184,IF(AND($E$3="UKG"),'Marks Entry UKG'!AQ184,""))))</f>
        <v/>
      </c>
      <c r="CO185" s="106" t="str">
        <f t="shared" si="173"/>
        <v/>
      </c>
      <c r="CP185" s="107">
        <f t="shared" si="174"/>
        <v>0</v>
      </c>
      <c r="CQ185" s="107" t="str">
        <f t="shared" si="175"/>
        <v/>
      </c>
      <c r="CR185" s="107" t="str">
        <f t="shared" si="176"/>
        <v/>
      </c>
      <c r="CS185" s="92" t="str">
        <f t="shared" si="177"/>
        <v/>
      </c>
      <c r="CT185" s="105" t="str">
        <f>IF(OR($B185=0,$B185=""),"",IF(AND($E$3="Nursery"),'Marks Entry Nursery'!AR184,IF(AND($E$3="LKG"),'Marks Entry LKG'!AR184,IF(AND($E$3="UKG"),'Marks Entry UKG'!AR184,""))))</f>
        <v/>
      </c>
      <c r="CU185" s="105" t="str">
        <f>IF(OR($B185=0,$B185=""),"",IF(AND($E$3="Nursery"),'Marks Entry Nursery'!AS184,IF(AND($E$3="LKG"),'Marks Entry LKG'!AS184,IF(AND($E$3="UKG"),'Marks Entry UKG'!AS184,""))))</f>
        <v/>
      </c>
      <c r="CV185" s="106" t="str">
        <f t="shared" si="178"/>
        <v/>
      </c>
      <c r="CW185" s="107">
        <f t="shared" si="179"/>
        <v>0</v>
      </c>
      <c r="CX185" s="107" t="str">
        <f t="shared" si="180"/>
        <v/>
      </c>
      <c r="CY185" s="107" t="str">
        <f t="shared" si="181"/>
        <v/>
      </c>
      <c r="CZ185" s="92" t="str">
        <f t="shared" si="182"/>
        <v/>
      </c>
      <c r="DA185" s="105" t="str">
        <f>IF(OR($B185=0,$B185=""),"",IF(AND($E$3="Nursery"),'Marks Entry Nursery'!AT184,IF(AND($E$3="LKG"),'Marks Entry LKG'!AT184,IF(AND($E$3="UKG"),'Marks Entry UKG'!AT184,""))))</f>
        <v/>
      </c>
      <c r="DB185" s="105" t="str">
        <f>IF(OR($B185=0,$B185=""),"",IF(AND($E$3="Nursery"),'Marks Entry Nursery'!AU184,IF(AND($E$3="LKG"),'Marks Entry LKG'!AU184,IF(AND($E$3="UKG"),'Marks Entry UKG'!AU184,""))))</f>
        <v/>
      </c>
      <c r="DC185" s="356" t="str">
        <f t="shared" si="183"/>
        <v/>
      </c>
      <c r="DD185" s="93" t="str">
        <f t="shared" si="184"/>
        <v/>
      </c>
      <c r="DE185" s="105" t="str">
        <f>IF(OR($B185=0,$B185=""),"",IF(AND($E$3="Nursery"),'Marks Entry Nursery'!AV184,IF(AND($E$3="LKG"),'Marks Entry LKG'!AV184,IF(AND($E$3="UKG"),'Marks Entry UKG'!AV184,""))))</f>
        <v/>
      </c>
      <c r="DF185" s="105" t="str">
        <f>IF(OR($B185=0,$B185=""),"",IF(AND($E$3="Nursery"),'Marks Entry Nursery'!AW184,IF(AND($E$3="LKG"),'Marks Entry LKG'!AW184,IF(AND($E$3="UKG"),'Marks Entry UKG'!AW184,""))))</f>
        <v/>
      </c>
      <c r="DG185" s="356" t="str">
        <f t="shared" si="185"/>
        <v/>
      </c>
      <c r="DH185" s="93" t="str">
        <f t="shared" si="186"/>
        <v/>
      </c>
      <c r="DI185" s="63" t="str">
        <f t="shared" si="187"/>
        <v/>
      </c>
      <c r="DJ185" s="358" t="str">
        <f t="shared" si="188"/>
        <v/>
      </c>
      <c r="DK185" s="67" t="str">
        <f t="shared" si="189"/>
        <v/>
      </c>
      <c r="DL185" s="68" t="str">
        <f t="shared" si="190"/>
        <v/>
      </c>
      <c r="DM185" s="386" t="str">
        <f>IFERROR(IF(B185="NSO","NSO",IF(OR(D185="",G185="",F185="",B185="",DI185=0),"",IF('Master sheet'!$D$14="Hindi","कक्षोंन्नति","Promoted"))),"")</f>
        <v/>
      </c>
      <c r="DN185" s="42" t="str">
        <f>IF(OR(B185=0,B185=""),"",IF(AND($E$3="Nursery"),'Marks Entry Nursery'!AX184,IF(AND($E$3="LKG"),'Marks Entry LKG'!AX184,IF(AND($E$3="UKG"),'Marks Entry UKG'!AX184,""))))</f>
        <v/>
      </c>
      <c r="DO185" s="42" t="str">
        <f>IF(OR(B185=0,B185=""),"",IF(AND($E$3="Nursery"),'Marks Entry Nursery'!AY184,IF(AND($E$3="LKG"),'Marks Entry LKG'!AY184,IF(AND($E$3="UKG"),'Marks Entry UKG'!AY184,""))))</f>
        <v/>
      </c>
      <c r="DP185" s="213" t="str">
        <f t="shared" si="191"/>
        <v/>
      </c>
      <c r="DQ185" s="43"/>
      <c r="DX185" s="44">
        <f>IF(AND($E$3="Nursery"),'Marks Entry Nursery'!I184,IF(AND($E$3="LKG"),'Marks Entry LKG'!I184,IF(AND($E$3="UKG"),'Marks Entry UKG'!I184,"")))</f>
        <v>0</v>
      </c>
    </row>
    <row r="186" spans="1:128" ht="18.95" customHeight="1">
      <c r="A186" s="56">
        <v>179</v>
      </c>
      <c r="B186" s="260" t="str">
        <f>IF(OR(DX186=0,DX186=""),"",IF(AND($E$3="Nursery"),'Marks Entry Nursery'!I185,IF(AND($E$3="LKG"),'Marks Entry LKG'!I185,IF(AND($E$3="UKG"),'Marks Entry UKG'!I185,""))))</f>
        <v/>
      </c>
      <c r="C186" s="57" t="str">
        <f>IF(OR($B186=0,$B186=""),"",IF(AND($E$3="Nursery"),'Marks Entry Nursery'!B185,IF(AND($E$3="LKG"),'Marks Entry LKG'!B185,IF(AND($E$3="UKG"),'Marks Entry UKG'!B185,""))))</f>
        <v/>
      </c>
      <c r="D186" s="57" t="str">
        <f>IF(OR($B186=0,$B186=""),"",IF(AND($E$3="Nursery"),'Marks Entry Nursery'!C185,IF(AND($E$3="LKG"),'Marks Entry LKG'!C185,IF(AND($E$3="UKG"),'Marks Entry UKG'!C185,""))))</f>
        <v/>
      </c>
      <c r="E186" s="401" t="str">
        <f>IF(OR(B186=0,B186=""),"",IF(AND($E$3="Nursery"),'Marks Entry Nursery'!E185,IF(AND($E$3="LKG"),'Marks Entry LKG'!E185,IF(AND($E$3="UKG"),'Marks Entry UKG'!E185,""))))</f>
        <v/>
      </c>
      <c r="F186" s="259" t="str">
        <f>IF(OR(B186=0,B186=""),"",IF(AND($E$3="Nursery"),'Marks Entry Nursery'!D185,IF(AND($E$3="LKG"),'Marks Entry LKG'!D185,IF(AND($E$3="UKG"),'Marks Entry UKG'!D185,""))))</f>
        <v/>
      </c>
      <c r="G186" s="406" t="str">
        <f>IF(OR($B186=0,$B186=""),"",IF(AND($E$3="Nursery"),'Marks Entry Nursery'!F185,IF(AND($E$3="LKG"),'Marks Entry LKG'!F185,IF(AND($E$3="UKG"),'Marks Entry UKG'!F185,""))))</f>
        <v/>
      </c>
      <c r="H186" s="406" t="str">
        <f>IF(OR($B186=0,$B186=""),"",IF(AND($E$3="Nursery"),'Marks Entry Nursery'!G185,IF(AND($E$3="LKG"),'Marks Entry LKG'!G185,IF(AND($E$3="UKG"),'Marks Entry UKG'!G185,""))))</f>
        <v/>
      </c>
      <c r="I186" s="406" t="str">
        <f>IF(OR($B186=0,$B186=""),"",IF(AND($E$3="Nursery"),'Marks Entry Nursery'!H185,IF(AND($E$3="LKG"),'Marks Entry LKG'!H185,IF(AND($E$3="UKG"),'Marks Entry UKG'!H185,""))))</f>
        <v/>
      </c>
      <c r="J186" s="228" t="str">
        <f>IF(OR($B186=0,$B186=""),"",IF(AND($E$3="Nursery"),'Marks Entry Nursery'!J185,IF(AND($E$3="LKG"),'Marks Entry LKG'!J185,IF(AND($E$3="UKG"),'Marks Entry UKG'!J185,""))))</f>
        <v/>
      </c>
      <c r="K186" s="228" t="str">
        <f>IF(OR($B186=0,$B186=""),"",IF(AND($E$3="Nursery"),'Marks Entry Nursery'!K185,IF(AND($E$3="LKG"),'Marks Entry LKG'!K185,IF(AND($E$3="UKG"),'Marks Entry UKG'!K185,""))))</f>
        <v/>
      </c>
      <c r="L186" s="105"/>
      <c r="M186" s="105"/>
      <c r="N186" s="105"/>
      <c r="O186" s="51"/>
      <c r="P186" s="105" t="str">
        <f>IF(OR($B186=0,$B186=""),"",IF(AND($E$3="Nursery"),'Marks Entry Nursery'!O185,IF(AND($E$3="LKG"),'Marks Entry LKG'!O185,IF(AND($E$3="UKG"),'Marks Entry UKG'!O185,""))))</f>
        <v/>
      </c>
      <c r="Q186" s="105" t="str">
        <f>IF(OR($B186=0,$B186=""),"",IF(AND($E$3="Nursery"),'Marks Entry Nursery'!P185,IF(AND($E$3="LKG"),'Marks Entry LKG'!P185,IF(AND($E$3="UKG"),'Marks Entry UKG'!P185,""))))</f>
        <v/>
      </c>
      <c r="R186" s="54" t="str">
        <f t="shared" si="128"/>
        <v/>
      </c>
      <c r="S186" s="51">
        <f t="shared" si="129"/>
        <v>0</v>
      </c>
      <c r="T186" s="105" t="str">
        <f>IF(OR($B186=0,$B186=""),"",IF(AND($E$3="Nursery"),'Marks Entry Nursery'!Q185,IF(AND($E$3="LKG"),'Marks Entry LKG'!Q185,IF(AND($E$3="UKG"),'Marks Entry UKG'!Q185,""))))</f>
        <v/>
      </c>
      <c r="U186" s="105" t="str">
        <f>IF(OR($B186=0,$B186=""),"",IF(AND($E$3="Nursery"),'Marks Entry Nursery'!R185,IF(AND($E$3="LKG"),'Marks Entry LKG'!R185,IF(AND($E$3="UKG"),'Marks Entry UKG'!R185,""))))</f>
        <v/>
      </c>
      <c r="V186" s="55" t="str">
        <f t="shared" si="130"/>
        <v/>
      </c>
      <c r="W186" s="51" t="str">
        <f t="shared" si="131"/>
        <v/>
      </c>
      <c r="X186" s="89">
        <f t="shared" si="132"/>
        <v>0</v>
      </c>
      <c r="Y186" s="89" t="str">
        <f t="shared" si="133"/>
        <v/>
      </c>
      <c r="Z186" s="89" t="str">
        <f t="shared" si="134"/>
        <v/>
      </c>
      <c r="AA186" s="89" t="str">
        <f t="shared" si="135"/>
        <v/>
      </c>
      <c r="AB186" s="89" t="str">
        <f t="shared" si="136"/>
        <v/>
      </c>
      <c r="AC186" s="93" t="str">
        <f t="shared" si="137"/>
        <v/>
      </c>
      <c r="AD186" s="105"/>
      <c r="AE186" s="105"/>
      <c r="AF186" s="105"/>
      <c r="AG186" s="51"/>
      <c r="AH186" s="105" t="str">
        <f>IF(OR($B186=0,$B186=""),"",IF(AND($E$3="Nursery"),'Marks Entry Nursery'!V185,IF(AND($E$3="LKG"),'Marks Entry LKG'!V185,IF(AND($E$3="UKG"),'Marks Entry UKG'!V185,""))))</f>
        <v/>
      </c>
      <c r="AI186" s="105" t="str">
        <f>IF(OR($B186=0,$B186=""),"",IF(AND($E$3="Nursery"),'Marks Entry Nursery'!W185,IF(AND($E$3="LKG"),'Marks Entry LKG'!W185,IF(AND($E$3="UKG"),'Marks Entry UKG'!W185,""))))</f>
        <v/>
      </c>
      <c r="AJ186" s="54" t="str">
        <f t="shared" si="138"/>
        <v/>
      </c>
      <c r="AK186" s="51">
        <f t="shared" si="139"/>
        <v>0</v>
      </c>
      <c r="AL186" s="105" t="str">
        <f>IF(OR($B186=0,$B186=""),"",IF(AND($E$3="Nursery"),'Marks Entry Nursery'!X185,IF(AND($E$3="LKG"),'Marks Entry LKG'!X185,IF(AND($E$3="UKG"),'Marks Entry UKG'!X185,""))))</f>
        <v/>
      </c>
      <c r="AM186" s="105" t="str">
        <f>IF(OR($B186=0,$B186=""),"",IF(AND($E$3="Nursery"),'Marks Entry Nursery'!Y185,IF(AND($E$3="LKG"),'Marks Entry LKG'!Y185,IF(AND($E$3="UKG"),'Marks Entry UKG'!Y185,""))))</f>
        <v/>
      </c>
      <c r="AN186" s="55" t="str">
        <f t="shared" si="140"/>
        <v/>
      </c>
      <c r="AO186" s="51" t="str">
        <f t="shared" si="141"/>
        <v/>
      </c>
      <c r="AP186" s="89">
        <f t="shared" si="142"/>
        <v>0</v>
      </c>
      <c r="AQ186" s="89" t="str">
        <f t="shared" si="143"/>
        <v/>
      </c>
      <c r="AR186" s="89" t="str">
        <f t="shared" si="144"/>
        <v/>
      </c>
      <c r="AS186" s="89" t="str">
        <f t="shared" si="145"/>
        <v/>
      </c>
      <c r="AT186" s="89" t="str">
        <f t="shared" si="146"/>
        <v/>
      </c>
      <c r="AU186" s="93" t="str">
        <f t="shared" si="147"/>
        <v/>
      </c>
      <c r="AV186" s="105"/>
      <c r="AW186" s="105"/>
      <c r="AX186" s="105"/>
      <c r="AY186" s="51"/>
      <c r="AZ186" s="105" t="str">
        <f>IF(OR($B186=0,$B186=""),"",IF(AND($E$3="Nursery"),'Marks Entry Nursery'!AC185,IF(AND($E$3="LKG"),'Marks Entry LKG'!AC185,IF(AND($E$3="UKG"),'Marks Entry UKG'!AC185,""))))</f>
        <v/>
      </c>
      <c r="BA186" s="105" t="str">
        <f>IF(OR($B186=0,$B186=""),"",IF(AND($E$3="Nursery"),'Marks Entry Nursery'!AD185,IF(AND($E$3="LKG"),'Marks Entry LKG'!AD185,IF(AND($E$3="UKG"),'Marks Entry UKG'!AD185,""))))</f>
        <v/>
      </c>
      <c r="BB186" s="54" t="str">
        <f t="shared" si="148"/>
        <v/>
      </c>
      <c r="BC186" s="51">
        <f t="shared" si="149"/>
        <v>0</v>
      </c>
      <c r="BD186" s="105" t="str">
        <f>IF(OR($B186=0,$B186=""),"",IF(AND($E$3="Nursery"),'Marks Entry Nursery'!AE185,IF(AND($E$3="LKG"),'Marks Entry LKG'!AE185,IF(AND($E$3="UKG"),'Marks Entry UKG'!AE185,""))))</f>
        <v/>
      </c>
      <c r="BE186" s="105" t="str">
        <f>IF(OR($B186=0,$B186=""),"",IF(AND($E$3="Nursery"),'Marks Entry Nursery'!AF185,IF(AND($E$3="LKG"),'Marks Entry LKG'!AF185,IF(AND($E$3="UKG"),'Marks Entry UKG'!AF185,""))))</f>
        <v/>
      </c>
      <c r="BF186" s="55" t="str">
        <f t="shared" si="150"/>
        <v/>
      </c>
      <c r="BG186" s="51" t="str">
        <f t="shared" si="151"/>
        <v/>
      </c>
      <c r="BH186" s="89">
        <f t="shared" si="152"/>
        <v>0</v>
      </c>
      <c r="BI186" s="89" t="str">
        <f t="shared" si="153"/>
        <v/>
      </c>
      <c r="BJ186" s="89" t="str">
        <f t="shared" si="154"/>
        <v/>
      </c>
      <c r="BK186" s="89" t="str">
        <f t="shared" si="155"/>
        <v/>
      </c>
      <c r="BL186" s="89" t="str">
        <f t="shared" si="156"/>
        <v/>
      </c>
      <c r="BM186" s="93" t="str">
        <f t="shared" si="157"/>
        <v/>
      </c>
      <c r="BN186" s="105"/>
      <c r="BO186" s="105"/>
      <c r="BP186" s="105"/>
      <c r="BQ186" s="51"/>
      <c r="BR186" s="105" t="str">
        <f>IF(OR($B186=0,$B186=""),"",IF(AND($E$3="Nursery"),'Marks Entry Nursery'!AJ185,IF(AND($E$3="LKG"),'Marks Entry LKG'!AJ185,IF(AND($E$3="UKG"),'Marks Entry UKG'!AJ185,""))))</f>
        <v/>
      </c>
      <c r="BS186" s="105" t="str">
        <f>IF(OR($B186=0,$B186=""),"",IF(AND($E$3="Nursery"),'Marks Entry Nursery'!AK185,IF(AND($E$3="LKG"),'Marks Entry LKG'!AK185,IF(AND($E$3="UKG"),'Marks Entry UKG'!AK185,""))))</f>
        <v/>
      </c>
      <c r="BT186" s="54" t="str">
        <f t="shared" si="158"/>
        <v/>
      </c>
      <c r="BU186" s="51">
        <f t="shared" si="159"/>
        <v>0</v>
      </c>
      <c r="BV186" s="105" t="str">
        <f>IF(OR($B186=0,$B186=""),"",IF(AND($E$3="Nursery"),'Marks Entry Nursery'!AL185,IF(AND($E$3="LKG"),'Marks Entry LKG'!AL185,IF(AND($E$3="UKG"),'Marks Entry UKG'!AL185,""))))</f>
        <v/>
      </c>
      <c r="BW186" s="105" t="str">
        <f>IF(OR($B186=0,$B186=""),"",IF(AND($E$3="Nursery"),'Marks Entry Nursery'!AM185,IF(AND($E$3="LKG"),'Marks Entry LKG'!AM185,IF(AND($E$3="UKG"),'Marks Entry UKG'!AM185,""))))</f>
        <v/>
      </c>
      <c r="BX186" s="55" t="str">
        <f t="shared" si="160"/>
        <v/>
      </c>
      <c r="BY186" s="51" t="str">
        <f t="shared" si="161"/>
        <v/>
      </c>
      <c r="BZ186" s="89">
        <f t="shared" si="162"/>
        <v>0</v>
      </c>
      <c r="CA186" s="89" t="str">
        <f t="shared" si="163"/>
        <v/>
      </c>
      <c r="CB186" s="89" t="str">
        <f t="shared" si="164"/>
        <v/>
      </c>
      <c r="CC186" s="89" t="str">
        <f t="shared" si="165"/>
        <v/>
      </c>
      <c r="CD186" s="89" t="str">
        <f t="shared" si="166"/>
        <v/>
      </c>
      <c r="CE186" s="93" t="str">
        <f t="shared" si="167"/>
        <v/>
      </c>
      <c r="CF186" s="105" t="str">
        <f>IF(OR($B186=0,$B186=""),"",IF(AND($E$3="Nursery"),'Marks Entry Nursery'!AN185,IF(AND($E$3="LKG"),'Marks Entry LKG'!AN185,IF(AND($E$3="UKG"),'Marks Entry UKG'!AN185,""))))</f>
        <v/>
      </c>
      <c r="CG186" s="105" t="str">
        <f>IF(OR($B186=0,$B186=""),"",IF(AND($E$3="Nursery"),'Marks Entry Nursery'!AO185,IF(AND($E$3="LKG"),'Marks Entry LKG'!AO185,IF(AND($E$3="UKG"),'Marks Entry UKG'!AO185,""))))</f>
        <v/>
      </c>
      <c r="CH186" s="106" t="str">
        <f t="shared" si="168"/>
        <v/>
      </c>
      <c r="CI186" s="107">
        <f t="shared" si="169"/>
        <v>0</v>
      </c>
      <c r="CJ186" s="107" t="str">
        <f t="shared" si="170"/>
        <v/>
      </c>
      <c r="CK186" s="107" t="str">
        <f t="shared" si="171"/>
        <v/>
      </c>
      <c r="CL186" s="92" t="str">
        <f t="shared" si="172"/>
        <v/>
      </c>
      <c r="CM186" s="105" t="str">
        <f>IF(OR($B186=0,$B186=""),"",IF(AND($E$3="Nursery"),'Marks Entry Nursery'!AP185,IF(AND($E$3="LKG"),'Marks Entry LKG'!AP185,IF(AND($E$3="UKG"),'Marks Entry UKG'!AP185,""))))</f>
        <v/>
      </c>
      <c r="CN186" s="105" t="str">
        <f>IF(OR($B186=0,$B186=""),"",IF(AND($E$3="Nursery"),'Marks Entry Nursery'!AQ185,IF(AND($E$3="LKG"),'Marks Entry LKG'!AQ185,IF(AND($E$3="UKG"),'Marks Entry UKG'!AQ185,""))))</f>
        <v/>
      </c>
      <c r="CO186" s="106" t="str">
        <f t="shared" si="173"/>
        <v/>
      </c>
      <c r="CP186" s="107">
        <f t="shared" si="174"/>
        <v>0</v>
      </c>
      <c r="CQ186" s="107" t="str">
        <f t="shared" si="175"/>
        <v/>
      </c>
      <c r="CR186" s="107" t="str">
        <f t="shared" si="176"/>
        <v/>
      </c>
      <c r="CS186" s="92" t="str">
        <f t="shared" si="177"/>
        <v/>
      </c>
      <c r="CT186" s="105" t="str">
        <f>IF(OR($B186=0,$B186=""),"",IF(AND($E$3="Nursery"),'Marks Entry Nursery'!AR185,IF(AND($E$3="LKG"),'Marks Entry LKG'!AR185,IF(AND($E$3="UKG"),'Marks Entry UKG'!AR185,""))))</f>
        <v/>
      </c>
      <c r="CU186" s="105" t="str">
        <f>IF(OR($B186=0,$B186=""),"",IF(AND($E$3="Nursery"),'Marks Entry Nursery'!AS185,IF(AND($E$3="LKG"),'Marks Entry LKG'!AS185,IF(AND($E$3="UKG"),'Marks Entry UKG'!AS185,""))))</f>
        <v/>
      </c>
      <c r="CV186" s="106" t="str">
        <f t="shared" si="178"/>
        <v/>
      </c>
      <c r="CW186" s="107">
        <f t="shared" si="179"/>
        <v>0</v>
      </c>
      <c r="CX186" s="107" t="str">
        <f t="shared" si="180"/>
        <v/>
      </c>
      <c r="CY186" s="107" t="str">
        <f t="shared" si="181"/>
        <v/>
      </c>
      <c r="CZ186" s="92" t="str">
        <f t="shared" si="182"/>
        <v/>
      </c>
      <c r="DA186" s="105" t="str">
        <f>IF(OR($B186=0,$B186=""),"",IF(AND($E$3="Nursery"),'Marks Entry Nursery'!AT185,IF(AND($E$3="LKG"),'Marks Entry LKG'!AT185,IF(AND($E$3="UKG"),'Marks Entry UKG'!AT185,""))))</f>
        <v/>
      </c>
      <c r="DB186" s="105" t="str">
        <f>IF(OR($B186=0,$B186=""),"",IF(AND($E$3="Nursery"),'Marks Entry Nursery'!AU185,IF(AND($E$3="LKG"),'Marks Entry LKG'!AU185,IF(AND($E$3="UKG"),'Marks Entry UKG'!AU185,""))))</f>
        <v/>
      </c>
      <c r="DC186" s="356" t="str">
        <f t="shared" si="183"/>
        <v/>
      </c>
      <c r="DD186" s="93" t="str">
        <f t="shared" si="184"/>
        <v/>
      </c>
      <c r="DE186" s="105" t="str">
        <f>IF(OR($B186=0,$B186=""),"",IF(AND($E$3="Nursery"),'Marks Entry Nursery'!AV185,IF(AND($E$3="LKG"),'Marks Entry LKG'!AV185,IF(AND($E$3="UKG"),'Marks Entry UKG'!AV185,""))))</f>
        <v/>
      </c>
      <c r="DF186" s="105" t="str">
        <f>IF(OR($B186=0,$B186=""),"",IF(AND($E$3="Nursery"),'Marks Entry Nursery'!AW185,IF(AND($E$3="LKG"),'Marks Entry LKG'!AW185,IF(AND($E$3="UKG"),'Marks Entry UKG'!AW185,""))))</f>
        <v/>
      </c>
      <c r="DG186" s="356" t="str">
        <f t="shared" si="185"/>
        <v/>
      </c>
      <c r="DH186" s="93" t="str">
        <f t="shared" si="186"/>
        <v/>
      </c>
      <c r="DI186" s="63" t="str">
        <f t="shared" si="187"/>
        <v/>
      </c>
      <c r="DJ186" s="358" t="str">
        <f t="shared" si="188"/>
        <v/>
      </c>
      <c r="DK186" s="67" t="str">
        <f t="shared" si="189"/>
        <v/>
      </c>
      <c r="DL186" s="68" t="str">
        <f t="shared" si="190"/>
        <v/>
      </c>
      <c r="DM186" s="386" t="str">
        <f>IFERROR(IF(B186="NSO","NSO",IF(OR(D186="",G186="",F186="",B186="",DI186=0),"",IF('Master sheet'!$D$14="Hindi","कक्षोंन्नति","Promoted"))),"")</f>
        <v/>
      </c>
      <c r="DN186" s="42" t="str">
        <f>IF(OR(B186=0,B186=""),"",IF(AND($E$3="Nursery"),'Marks Entry Nursery'!AX185,IF(AND($E$3="LKG"),'Marks Entry LKG'!AX185,IF(AND($E$3="UKG"),'Marks Entry UKG'!AX185,""))))</f>
        <v/>
      </c>
      <c r="DO186" s="42" t="str">
        <f>IF(OR(B186=0,B186=""),"",IF(AND($E$3="Nursery"),'Marks Entry Nursery'!AY185,IF(AND($E$3="LKG"),'Marks Entry LKG'!AY185,IF(AND($E$3="UKG"),'Marks Entry UKG'!AY185,""))))</f>
        <v/>
      </c>
      <c r="DP186" s="213" t="str">
        <f t="shared" si="191"/>
        <v/>
      </c>
      <c r="DQ186" s="43"/>
      <c r="DX186" s="44">
        <f>IF(AND($E$3="Nursery"),'Marks Entry Nursery'!I185,IF(AND($E$3="LKG"),'Marks Entry LKG'!I185,IF(AND($E$3="UKG"),'Marks Entry UKG'!I185,"")))</f>
        <v>0</v>
      </c>
    </row>
    <row r="187" spans="1:128" ht="18.95" customHeight="1">
      <c r="A187" s="56">
        <v>180</v>
      </c>
      <c r="B187" s="260" t="str">
        <f>IF(OR(DX187=0,DX187=""),"",IF(AND($E$3="Nursery"),'Marks Entry Nursery'!I186,IF(AND($E$3="LKG"),'Marks Entry LKG'!I186,IF(AND($E$3="UKG"),'Marks Entry UKG'!I186,""))))</f>
        <v/>
      </c>
      <c r="C187" s="57" t="str">
        <f>IF(OR($B187=0,$B187=""),"",IF(AND($E$3="Nursery"),'Marks Entry Nursery'!B186,IF(AND($E$3="LKG"),'Marks Entry LKG'!B186,IF(AND($E$3="UKG"),'Marks Entry UKG'!B186,""))))</f>
        <v/>
      </c>
      <c r="D187" s="57" t="str">
        <f>IF(OR($B187=0,$B187=""),"",IF(AND($E$3="Nursery"),'Marks Entry Nursery'!C186,IF(AND($E$3="LKG"),'Marks Entry LKG'!C186,IF(AND($E$3="UKG"),'Marks Entry UKG'!C186,""))))</f>
        <v/>
      </c>
      <c r="E187" s="401" t="str">
        <f>IF(OR(B187=0,B187=""),"",IF(AND($E$3="Nursery"),'Marks Entry Nursery'!E186,IF(AND($E$3="LKG"),'Marks Entry LKG'!E186,IF(AND($E$3="UKG"),'Marks Entry UKG'!E186,""))))</f>
        <v/>
      </c>
      <c r="F187" s="259" t="str">
        <f>IF(OR(B187=0,B187=""),"",IF(AND($E$3="Nursery"),'Marks Entry Nursery'!D186,IF(AND($E$3="LKG"),'Marks Entry LKG'!D186,IF(AND($E$3="UKG"),'Marks Entry UKG'!D186,""))))</f>
        <v/>
      </c>
      <c r="G187" s="406" t="str">
        <f>IF(OR($B187=0,$B187=""),"",IF(AND($E$3="Nursery"),'Marks Entry Nursery'!F186,IF(AND($E$3="LKG"),'Marks Entry LKG'!F186,IF(AND($E$3="UKG"),'Marks Entry UKG'!F186,""))))</f>
        <v/>
      </c>
      <c r="H187" s="406" t="str">
        <f>IF(OR($B187=0,$B187=""),"",IF(AND($E$3="Nursery"),'Marks Entry Nursery'!G186,IF(AND($E$3="LKG"),'Marks Entry LKG'!G186,IF(AND($E$3="UKG"),'Marks Entry UKG'!G186,""))))</f>
        <v/>
      </c>
      <c r="I187" s="406" t="str">
        <f>IF(OR($B187=0,$B187=""),"",IF(AND($E$3="Nursery"),'Marks Entry Nursery'!H186,IF(AND($E$3="LKG"),'Marks Entry LKG'!H186,IF(AND($E$3="UKG"),'Marks Entry UKG'!H186,""))))</f>
        <v/>
      </c>
      <c r="J187" s="228" t="str">
        <f>IF(OR($B187=0,$B187=""),"",IF(AND($E$3="Nursery"),'Marks Entry Nursery'!J186,IF(AND($E$3="LKG"),'Marks Entry LKG'!J186,IF(AND($E$3="UKG"),'Marks Entry UKG'!J186,""))))</f>
        <v/>
      </c>
      <c r="K187" s="228" t="str">
        <f>IF(OR($B187=0,$B187=""),"",IF(AND($E$3="Nursery"),'Marks Entry Nursery'!K186,IF(AND($E$3="LKG"),'Marks Entry LKG'!K186,IF(AND($E$3="UKG"),'Marks Entry UKG'!K186,""))))</f>
        <v/>
      </c>
      <c r="L187" s="105"/>
      <c r="M187" s="105"/>
      <c r="N187" s="105"/>
      <c r="O187" s="51"/>
      <c r="P187" s="105" t="str">
        <f>IF(OR($B187=0,$B187=""),"",IF(AND($E$3="Nursery"),'Marks Entry Nursery'!O186,IF(AND($E$3="LKG"),'Marks Entry LKG'!O186,IF(AND($E$3="UKG"),'Marks Entry UKG'!O186,""))))</f>
        <v/>
      </c>
      <c r="Q187" s="105" t="str">
        <f>IF(OR($B187=0,$B187=""),"",IF(AND($E$3="Nursery"),'Marks Entry Nursery'!P186,IF(AND($E$3="LKG"),'Marks Entry LKG'!P186,IF(AND($E$3="UKG"),'Marks Entry UKG'!P186,""))))</f>
        <v/>
      </c>
      <c r="R187" s="54" t="str">
        <f t="shared" si="128"/>
        <v/>
      </c>
      <c r="S187" s="51">
        <f t="shared" si="129"/>
        <v>0</v>
      </c>
      <c r="T187" s="105" t="str">
        <f>IF(OR($B187=0,$B187=""),"",IF(AND($E$3="Nursery"),'Marks Entry Nursery'!Q186,IF(AND($E$3="LKG"),'Marks Entry LKG'!Q186,IF(AND($E$3="UKG"),'Marks Entry UKG'!Q186,""))))</f>
        <v/>
      </c>
      <c r="U187" s="105" t="str">
        <f>IF(OR($B187=0,$B187=""),"",IF(AND($E$3="Nursery"),'Marks Entry Nursery'!R186,IF(AND($E$3="LKG"),'Marks Entry LKG'!R186,IF(AND($E$3="UKG"),'Marks Entry UKG'!R186,""))))</f>
        <v/>
      </c>
      <c r="V187" s="55" t="str">
        <f t="shared" si="130"/>
        <v/>
      </c>
      <c r="W187" s="51" t="str">
        <f t="shared" si="131"/>
        <v/>
      </c>
      <c r="X187" s="89">
        <f t="shared" si="132"/>
        <v>0</v>
      </c>
      <c r="Y187" s="89" t="str">
        <f t="shared" si="133"/>
        <v/>
      </c>
      <c r="Z187" s="89" t="str">
        <f t="shared" si="134"/>
        <v/>
      </c>
      <c r="AA187" s="89" t="str">
        <f t="shared" si="135"/>
        <v/>
      </c>
      <c r="AB187" s="89" t="str">
        <f t="shared" si="136"/>
        <v/>
      </c>
      <c r="AC187" s="93" t="str">
        <f t="shared" si="137"/>
        <v/>
      </c>
      <c r="AD187" s="105"/>
      <c r="AE187" s="105"/>
      <c r="AF187" s="105"/>
      <c r="AG187" s="51"/>
      <c r="AH187" s="105" t="str">
        <f>IF(OR($B187=0,$B187=""),"",IF(AND($E$3="Nursery"),'Marks Entry Nursery'!V186,IF(AND($E$3="LKG"),'Marks Entry LKG'!V186,IF(AND($E$3="UKG"),'Marks Entry UKG'!V186,""))))</f>
        <v/>
      </c>
      <c r="AI187" s="105" t="str">
        <f>IF(OR($B187=0,$B187=""),"",IF(AND($E$3="Nursery"),'Marks Entry Nursery'!W186,IF(AND($E$3="LKG"),'Marks Entry LKG'!W186,IF(AND($E$3="UKG"),'Marks Entry UKG'!W186,""))))</f>
        <v/>
      </c>
      <c r="AJ187" s="54" t="str">
        <f t="shared" si="138"/>
        <v/>
      </c>
      <c r="AK187" s="51">
        <f t="shared" si="139"/>
        <v>0</v>
      </c>
      <c r="AL187" s="105" t="str">
        <f>IF(OR($B187=0,$B187=""),"",IF(AND($E$3="Nursery"),'Marks Entry Nursery'!X186,IF(AND($E$3="LKG"),'Marks Entry LKG'!X186,IF(AND($E$3="UKG"),'Marks Entry UKG'!X186,""))))</f>
        <v/>
      </c>
      <c r="AM187" s="105" t="str">
        <f>IF(OR($B187=0,$B187=""),"",IF(AND($E$3="Nursery"),'Marks Entry Nursery'!Y186,IF(AND($E$3="LKG"),'Marks Entry LKG'!Y186,IF(AND($E$3="UKG"),'Marks Entry UKG'!Y186,""))))</f>
        <v/>
      </c>
      <c r="AN187" s="55" t="str">
        <f t="shared" si="140"/>
        <v/>
      </c>
      <c r="AO187" s="51" t="str">
        <f t="shared" si="141"/>
        <v/>
      </c>
      <c r="AP187" s="89">
        <f t="shared" si="142"/>
        <v>0</v>
      </c>
      <c r="AQ187" s="89" t="str">
        <f t="shared" si="143"/>
        <v/>
      </c>
      <c r="AR187" s="89" t="str">
        <f t="shared" si="144"/>
        <v/>
      </c>
      <c r="AS187" s="89" t="str">
        <f t="shared" si="145"/>
        <v/>
      </c>
      <c r="AT187" s="89" t="str">
        <f t="shared" si="146"/>
        <v/>
      </c>
      <c r="AU187" s="93" t="str">
        <f t="shared" si="147"/>
        <v/>
      </c>
      <c r="AV187" s="105"/>
      <c r="AW187" s="105"/>
      <c r="AX187" s="105"/>
      <c r="AY187" s="51"/>
      <c r="AZ187" s="105" t="str">
        <f>IF(OR($B187=0,$B187=""),"",IF(AND($E$3="Nursery"),'Marks Entry Nursery'!AC186,IF(AND($E$3="LKG"),'Marks Entry LKG'!AC186,IF(AND($E$3="UKG"),'Marks Entry UKG'!AC186,""))))</f>
        <v/>
      </c>
      <c r="BA187" s="105" t="str">
        <f>IF(OR($B187=0,$B187=""),"",IF(AND($E$3="Nursery"),'Marks Entry Nursery'!AD186,IF(AND($E$3="LKG"),'Marks Entry LKG'!AD186,IF(AND($E$3="UKG"),'Marks Entry UKG'!AD186,""))))</f>
        <v/>
      </c>
      <c r="BB187" s="54" t="str">
        <f t="shared" si="148"/>
        <v/>
      </c>
      <c r="BC187" s="51">
        <f t="shared" si="149"/>
        <v>0</v>
      </c>
      <c r="BD187" s="105" t="str">
        <f>IF(OR($B187=0,$B187=""),"",IF(AND($E$3="Nursery"),'Marks Entry Nursery'!AE186,IF(AND($E$3="LKG"),'Marks Entry LKG'!AE186,IF(AND($E$3="UKG"),'Marks Entry UKG'!AE186,""))))</f>
        <v/>
      </c>
      <c r="BE187" s="105" t="str">
        <f>IF(OR($B187=0,$B187=""),"",IF(AND($E$3="Nursery"),'Marks Entry Nursery'!AF186,IF(AND($E$3="LKG"),'Marks Entry LKG'!AF186,IF(AND($E$3="UKG"),'Marks Entry UKG'!AF186,""))))</f>
        <v/>
      </c>
      <c r="BF187" s="55" t="str">
        <f t="shared" si="150"/>
        <v/>
      </c>
      <c r="BG187" s="51" t="str">
        <f t="shared" si="151"/>
        <v/>
      </c>
      <c r="BH187" s="89">
        <f t="shared" si="152"/>
        <v>0</v>
      </c>
      <c r="BI187" s="89" t="str">
        <f t="shared" si="153"/>
        <v/>
      </c>
      <c r="BJ187" s="89" t="str">
        <f t="shared" si="154"/>
        <v/>
      </c>
      <c r="BK187" s="89" t="str">
        <f t="shared" si="155"/>
        <v/>
      </c>
      <c r="BL187" s="89" t="str">
        <f t="shared" si="156"/>
        <v/>
      </c>
      <c r="BM187" s="93" t="str">
        <f t="shared" si="157"/>
        <v/>
      </c>
      <c r="BN187" s="105"/>
      <c r="BO187" s="105"/>
      <c r="BP187" s="105"/>
      <c r="BQ187" s="51"/>
      <c r="BR187" s="105" t="str">
        <f>IF(OR($B187=0,$B187=""),"",IF(AND($E$3="Nursery"),'Marks Entry Nursery'!AJ186,IF(AND($E$3="LKG"),'Marks Entry LKG'!AJ186,IF(AND($E$3="UKG"),'Marks Entry UKG'!AJ186,""))))</f>
        <v/>
      </c>
      <c r="BS187" s="105" t="str">
        <f>IF(OR($B187=0,$B187=""),"",IF(AND($E$3="Nursery"),'Marks Entry Nursery'!AK186,IF(AND($E$3="LKG"),'Marks Entry LKG'!AK186,IF(AND($E$3="UKG"),'Marks Entry UKG'!AK186,""))))</f>
        <v/>
      </c>
      <c r="BT187" s="54" t="str">
        <f t="shared" si="158"/>
        <v/>
      </c>
      <c r="BU187" s="51">
        <f t="shared" si="159"/>
        <v>0</v>
      </c>
      <c r="BV187" s="105" t="str">
        <f>IF(OR($B187=0,$B187=""),"",IF(AND($E$3="Nursery"),'Marks Entry Nursery'!AL186,IF(AND($E$3="LKG"),'Marks Entry LKG'!AL186,IF(AND($E$3="UKG"),'Marks Entry UKG'!AL186,""))))</f>
        <v/>
      </c>
      <c r="BW187" s="105" t="str">
        <f>IF(OR($B187=0,$B187=""),"",IF(AND($E$3="Nursery"),'Marks Entry Nursery'!AM186,IF(AND($E$3="LKG"),'Marks Entry LKG'!AM186,IF(AND($E$3="UKG"),'Marks Entry UKG'!AM186,""))))</f>
        <v/>
      </c>
      <c r="BX187" s="55" t="str">
        <f t="shared" si="160"/>
        <v/>
      </c>
      <c r="BY187" s="51" t="str">
        <f t="shared" si="161"/>
        <v/>
      </c>
      <c r="BZ187" s="89">
        <f t="shared" si="162"/>
        <v>0</v>
      </c>
      <c r="CA187" s="89" t="str">
        <f t="shared" si="163"/>
        <v/>
      </c>
      <c r="CB187" s="89" t="str">
        <f t="shared" si="164"/>
        <v/>
      </c>
      <c r="CC187" s="89" t="str">
        <f t="shared" si="165"/>
        <v/>
      </c>
      <c r="CD187" s="89" t="str">
        <f t="shared" si="166"/>
        <v/>
      </c>
      <c r="CE187" s="93" t="str">
        <f t="shared" si="167"/>
        <v/>
      </c>
      <c r="CF187" s="105" t="str">
        <f>IF(OR($B187=0,$B187=""),"",IF(AND($E$3="Nursery"),'Marks Entry Nursery'!AN186,IF(AND($E$3="LKG"),'Marks Entry LKG'!AN186,IF(AND($E$3="UKG"),'Marks Entry UKG'!AN186,""))))</f>
        <v/>
      </c>
      <c r="CG187" s="105" t="str">
        <f>IF(OR($B187=0,$B187=""),"",IF(AND($E$3="Nursery"),'Marks Entry Nursery'!AO186,IF(AND($E$3="LKG"),'Marks Entry LKG'!AO186,IF(AND($E$3="UKG"),'Marks Entry UKG'!AO186,""))))</f>
        <v/>
      </c>
      <c r="CH187" s="106" t="str">
        <f t="shared" si="168"/>
        <v/>
      </c>
      <c r="CI187" s="107">
        <f t="shared" si="169"/>
        <v>0</v>
      </c>
      <c r="CJ187" s="107" t="str">
        <f t="shared" si="170"/>
        <v/>
      </c>
      <c r="CK187" s="107" t="str">
        <f t="shared" si="171"/>
        <v/>
      </c>
      <c r="CL187" s="92" t="str">
        <f t="shared" si="172"/>
        <v/>
      </c>
      <c r="CM187" s="105" t="str">
        <f>IF(OR($B187=0,$B187=""),"",IF(AND($E$3="Nursery"),'Marks Entry Nursery'!AP186,IF(AND($E$3="LKG"),'Marks Entry LKG'!AP186,IF(AND($E$3="UKG"),'Marks Entry UKG'!AP186,""))))</f>
        <v/>
      </c>
      <c r="CN187" s="105" t="str">
        <f>IF(OR($B187=0,$B187=""),"",IF(AND($E$3="Nursery"),'Marks Entry Nursery'!AQ186,IF(AND($E$3="LKG"),'Marks Entry LKG'!AQ186,IF(AND($E$3="UKG"),'Marks Entry UKG'!AQ186,""))))</f>
        <v/>
      </c>
      <c r="CO187" s="106" t="str">
        <f t="shared" si="173"/>
        <v/>
      </c>
      <c r="CP187" s="107">
        <f t="shared" si="174"/>
        <v>0</v>
      </c>
      <c r="CQ187" s="107" t="str">
        <f t="shared" si="175"/>
        <v/>
      </c>
      <c r="CR187" s="107" t="str">
        <f t="shared" si="176"/>
        <v/>
      </c>
      <c r="CS187" s="92" t="str">
        <f t="shared" si="177"/>
        <v/>
      </c>
      <c r="CT187" s="105" t="str">
        <f>IF(OR($B187=0,$B187=""),"",IF(AND($E$3="Nursery"),'Marks Entry Nursery'!AR186,IF(AND($E$3="LKG"),'Marks Entry LKG'!AR186,IF(AND($E$3="UKG"),'Marks Entry UKG'!AR186,""))))</f>
        <v/>
      </c>
      <c r="CU187" s="105" t="str">
        <f>IF(OR($B187=0,$B187=""),"",IF(AND($E$3="Nursery"),'Marks Entry Nursery'!AS186,IF(AND($E$3="LKG"),'Marks Entry LKG'!AS186,IF(AND($E$3="UKG"),'Marks Entry UKG'!AS186,""))))</f>
        <v/>
      </c>
      <c r="CV187" s="106" t="str">
        <f t="shared" si="178"/>
        <v/>
      </c>
      <c r="CW187" s="107">
        <f t="shared" si="179"/>
        <v>0</v>
      </c>
      <c r="CX187" s="107" t="str">
        <f t="shared" si="180"/>
        <v/>
      </c>
      <c r="CY187" s="107" t="str">
        <f t="shared" si="181"/>
        <v/>
      </c>
      <c r="CZ187" s="92" t="str">
        <f t="shared" si="182"/>
        <v/>
      </c>
      <c r="DA187" s="105" t="str">
        <f>IF(OR($B187=0,$B187=""),"",IF(AND($E$3="Nursery"),'Marks Entry Nursery'!AT186,IF(AND($E$3="LKG"),'Marks Entry LKG'!AT186,IF(AND($E$3="UKG"),'Marks Entry UKG'!AT186,""))))</f>
        <v/>
      </c>
      <c r="DB187" s="105" t="str">
        <f>IF(OR($B187=0,$B187=""),"",IF(AND($E$3="Nursery"),'Marks Entry Nursery'!AU186,IF(AND($E$3="LKG"),'Marks Entry LKG'!AU186,IF(AND($E$3="UKG"),'Marks Entry UKG'!AU186,""))))</f>
        <v/>
      </c>
      <c r="DC187" s="356" t="str">
        <f t="shared" si="183"/>
        <v/>
      </c>
      <c r="DD187" s="93" t="str">
        <f t="shared" si="184"/>
        <v/>
      </c>
      <c r="DE187" s="105" t="str">
        <f>IF(OR($B187=0,$B187=""),"",IF(AND($E$3="Nursery"),'Marks Entry Nursery'!AV186,IF(AND($E$3="LKG"),'Marks Entry LKG'!AV186,IF(AND($E$3="UKG"),'Marks Entry UKG'!AV186,""))))</f>
        <v/>
      </c>
      <c r="DF187" s="105" t="str">
        <f>IF(OR($B187=0,$B187=""),"",IF(AND($E$3="Nursery"),'Marks Entry Nursery'!AW186,IF(AND($E$3="LKG"),'Marks Entry LKG'!AW186,IF(AND($E$3="UKG"),'Marks Entry UKG'!AW186,""))))</f>
        <v/>
      </c>
      <c r="DG187" s="356" t="str">
        <f t="shared" si="185"/>
        <v/>
      </c>
      <c r="DH187" s="93" t="str">
        <f t="shared" si="186"/>
        <v/>
      </c>
      <c r="DI187" s="63" t="str">
        <f t="shared" si="187"/>
        <v/>
      </c>
      <c r="DJ187" s="358" t="str">
        <f t="shared" si="188"/>
        <v/>
      </c>
      <c r="DK187" s="67" t="str">
        <f t="shared" si="189"/>
        <v/>
      </c>
      <c r="DL187" s="68" t="str">
        <f t="shared" si="190"/>
        <v/>
      </c>
      <c r="DM187" s="386" t="str">
        <f>IFERROR(IF(B187="NSO","NSO",IF(OR(D187="",G187="",F187="",B187="",DI187=0),"",IF('Master sheet'!$D$14="Hindi","कक्षोंन्नति","Promoted"))),"")</f>
        <v/>
      </c>
      <c r="DN187" s="42" t="str">
        <f>IF(OR(B187=0,B187=""),"",IF(AND($E$3="Nursery"),'Marks Entry Nursery'!AX186,IF(AND($E$3="LKG"),'Marks Entry LKG'!AX186,IF(AND($E$3="UKG"),'Marks Entry UKG'!AX186,""))))</f>
        <v/>
      </c>
      <c r="DO187" s="42" t="str">
        <f>IF(OR(B187=0,B187=""),"",IF(AND($E$3="Nursery"),'Marks Entry Nursery'!AY186,IF(AND($E$3="LKG"),'Marks Entry LKG'!AY186,IF(AND($E$3="UKG"),'Marks Entry UKG'!AY186,""))))</f>
        <v/>
      </c>
      <c r="DP187" s="213" t="str">
        <f t="shared" si="191"/>
        <v/>
      </c>
      <c r="DQ187" s="43"/>
      <c r="DX187" s="44">
        <f>IF(AND($E$3="Nursery"),'Marks Entry Nursery'!I186,IF(AND($E$3="LKG"),'Marks Entry LKG'!I186,IF(AND($E$3="UKG"),'Marks Entry UKG'!I186,"")))</f>
        <v>0</v>
      </c>
    </row>
    <row r="188" spans="1:128" ht="18.95" customHeight="1">
      <c r="A188" s="56">
        <v>181</v>
      </c>
      <c r="B188" s="260" t="str">
        <f>IF(OR(DX188=0,DX188=""),"",IF(AND($E$3="Nursery"),'Marks Entry Nursery'!I187,IF(AND($E$3="LKG"),'Marks Entry LKG'!I187,IF(AND($E$3="UKG"),'Marks Entry UKG'!I187,""))))</f>
        <v/>
      </c>
      <c r="C188" s="57" t="str">
        <f>IF(OR($B188=0,$B188=""),"",IF(AND($E$3="Nursery"),'Marks Entry Nursery'!B187,IF(AND($E$3="LKG"),'Marks Entry LKG'!B187,IF(AND($E$3="UKG"),'Marks Entry UKG'!B187,""))))</f>
        <v/>
      </c>
      <c r="D188" s="57" t="str">
        <f>IF(OR($B188=0,$B188=""),"",IF(AND($E$3="Nursery"),'Marks Entry Nursery'!C187,IF(AND($E$3="LKG"),'Marks Entry LKG'!C187,IF(AND($E$3="UKG"),'Marks Entry UKG'!C187,""))))</f>
        <v/>
      </c>
      <c r="E188" s="401" t="str">
        <f>IF(OR(B188=0,B188=""),"",IF(AND($E$3="Nursery"),'Marks Entry Nursery'!E187,IF(AND($E$3="LKG"),'Marks Entry LKG'!E187,IF(AND($E$3="UKG"),'Marks Entry UKG'!E187,""))))</f>
        <v/>
      </c>
      <c r="F188" s="259" t="str">
        <f>IF(OR(B188=0,B188=""),"",IF(AND($E$3="Nursery"),'Marks Entry Nursery'!D187,IF(AND($E$3="LKG"),'Marks Entry LKG'!D187,IF(AND($E$3="UKG"),'Marks Entry UKG'!D187,""))))</f>
        <v/>
      </c>
      <c r="G188" s="406" t="str">
        <f>IF(OR($B188=0,$B188=""),"",IF(AND($E$3="Nursery"),'Marks Entry Nursery'!F187,IF(AND($E$3="LKG"),'Marks Entry LKG'!F187,IF(AND($E$3="UKG"),'Marks Entry UKG'!F187,""))))</f>
        <v/>
      </c>
      <c r="H188" s="406" t="str">
        <f>IF(OR($B188=0,$B188=""),"",IF(AND($E$3="Nursery"),'Marks Entry Nursery'!G187,IF(AND($E$3="LKG"),'Marks Entry LKG'!G187,IF(AND($E$3="UKG"),'Marks Entry UKG'!G187,""))))</f>
        <v/>
      </c>
      <c r="I188" s="406" t="str">
        <f>IF(OR($B188=0,$B188=""),"",IF(AND($E$3="Nursery"),'Marks Entry Nursery'!H187,IF(AND($E$3="LKG"),'Marks Entry LKG'!H187,IF(AND($E$3="UKG"),'Marks Entry UKG'!H187,""))))</f>
        <v/>
      </c>
      <c r="J188" s="228" t="str">
        <f>IF(OR($B188=0,$B188=""),"",IF(AND($E$3="Nursery"),'Marks Entry Nursery'!J187,IF(AND($E$3="LKG"),'Marks Entry LKG'!J187,IF(AND($E$3="UKG"),'Marks Entry UKG'!J187,""))))</f>
        <v/>
      </c>
      <c r="K188" s="228" t="str">
        <f>IF(OR($B188=0,$B188=""),"",IF(AND($E$3="Nursery"),'Marks Entry Nursery'!K187,IF(AND($E$3="LKG"),'Marks Entry LKG'!K187,IF(AND($E$3="UKG"),'Marks Entry UKG'!K187,""))))</f>
        <v/>
      </c>
      <c r="L188" s="105"/>
      <c r="M188" s="105"/>
      <c r="N188" s="105"/>
      <c r="O188" s="51"/>
      <c r="P188" s="105" t="str">
        <f>IF(OR($B188=0,$B188=""),"",IF(AND($E$3="Nursery"),'Marks Entry Nursery'!O187,IF(AND($E$3="LKG"),'Marks Entry LKG'!O187,IF(AND($E$3="UKG"),'Marks Entry UKG'!O187,""))))</f>
        <v/>
      </c>
      <c r="Q188" s="105" t="str">
        <f>IF(OR($B188=0,$B188=""),"",IF(AND($E$3="Nursery"),'Marks Entry Nursery'!P187,IF(AND($E$3="LKG"),'Marks Entry LKG'!P187,IF(AND($E$3="UKG"),'Marks Entry UKG'!P187,""))))</f>
        <v/>
      </c>
      <c r="R188" s="54" t="str">
        <f t="shared" si="128"/>
        <v/>
      </c>
      <c r="S188" s="51">
        <f t="shared" si="129"/>
        <v>0</v>
      </c>
      <c r="T188" s="105" t="str">
        <f>IF(OR($B188=0,$B188=""),"",IF(AND($E$3="Nursery"),'Marks Entry Nursery'!Q187,IF(AND($E$3="LKG"),'Marks Entry LKG'!Q187,IF(AND($E$3="UKG"),'Marks Entry UKG'!Q187,""))))</f>
        <v/>
      </c>
      <c r="U188" s="105" t="str">
        <f>IF(OR($B188=0,$B188=""),"",IF(AND($E$3="Nursery"),'Marks Entry Nursery'!R187,IF(AND($E$3="LKG"),'Marks Entry LKG'!R187,IF(AND($E$3="UKG"),'Marks Entry UKG'!R187,""))))</f>
        <v/>
      </c>
      <c r="V188" s="55" t="str">
        <f t="shared" si="130"/>
        <v/>
      </c>
      <c r="W188" s="51" t="str">
        <f t="shared" si="131"/>
        <v/>
      </c>
      <c r="X188" s="89">
        <f t="shared" si="132"/>
        <v>0</v>
      </c>
      <c r="Y188" s="89" t="str">
        <f t="shared" si="133"/>
        <v/>
      </c>
      <c r="Z188" s="89" t="str">
        <f t="shared" si="134"/>
        <v/>
      </c>
      <c r="AA188" s="89" t="str">
        <f t="shared" si="135"/>
        <v/>
      </c>
      <c r="AB188" s="89" t="str">
        <f t="shared" si="136"/>
        <v/>
      </c>
      <c r="AC188" s="93" t="str">
        <f t="shared" si="137"/>
        <v/>
      </c>
      <c r="AD188" s="105"/>
      <c r="AE188" s="105"/>
      <c r="AF188" s="105"/>
      <c r="AG188" s="51"/>
      <c r="AH188" s="105" t="str">
        <f>IF(OR($B188=0,$B188=""),"",IF(AND($E$3="Nursery"),'Marks Entry Nursery'!V187,IF(AND($E$3="LKG"),'Marks Entry LKG'!V187,IF(AND($E$3="UKG"),'Marks Entry UKG'!V187,""))))</f>
        <v/>
      </c>
      <c r="AI188" s="105" t="str">
        <f>IF(OR($B188=0,$B188=""),"",IF(AND($E$3="Nursery"),'Marks Entry Nursery'!W187,IF(AND($E$3="LKG"),'Marks Entry LKG'!W187,IF(AND($E$3="UKG"),'Marks Entry UKG'!W187,""))))</f>
        <v/>
      </c>
      <c r="AJ188" s="54" t="str">
        <f t="shared" si="138"/>
        <v/>
      </c>
      <c r="AK188" s="51">
        <f t="shared" si="139"/>
        <v>0</v>
      </c>
      <c r="AL188" s="105" t="str">
        <f>IF(OR($B188=0,$B188=""),"",IF(AND($E$3="Nursery"),'Marks Entry Nursery'!X187,IF(AND($E$3="LKG"),'Marks Entry LKG'!X187,IF(AND($E$3="UKG"),'Marks Entry UKG'!X187,""))))</f>
        <v/>
      </c>
      <c r="AM188" s="105" t="str">
        <f>IF(OR($B188=0,$B188=""),"",IF(AND($E$3="Nursery"),'Marks Entry Nursery'!Y187,IF(AND($E$3="LKG"),'Marks Entry LKG'!Y187,IF(AND($E$3="UKG"),'Marks Entry UKG'!Y187,""))))</f>
        <v/>
      </c>
      <c r="AN188" s="55" t="str">
        <f t="shared" si="140"/>
        <v/>
      </c>
      <c r="AO188" s="51" t="str">
        <f t="shared" si="141"/>
        <v/>
      </c>
      <c r="AP188" s="89">
        <f t="shared" si="142"/>
        <v>0</v>
      </c>
      <c r="AQ188" s="89" t="str">
        <f t="shared" si="143"/>
        <v/>
      </c>
      <c r="AR188" s="89" t="str">
        <f t="shared" si="144"/>
        <v/>
      </c>
      <c r="AS188" s="89" t="str">
        <f t="shared" si="145"/>
        <v/>
      </c>
      <c r="AT188" s="89" t="str">
        <f t="shared" si="146"/>
        <v/>
      </c>
      <c r="AU188" s="93" t="str">
        <f t="shared" si="147"/>
        <v/>
      </c>
      <c r="AV188" s="105"/>
      <c r="AW188" s="105"/>
      <c r="AX188" s="105"/>
      <c r="AY188" s="51"/>
      <c r="AZ188" s="105" t="str">
        <f>IF(OR($B188=0,$B188=""),"",IF(AND($E$3="Nursery"),'Marks Entry Nursery'!AC187,IF(AND($E$3="LKG"),'Marks Entry LKG'!AC187,IF(AND($E$3="UKG"),'Marks Entry UKG'!AC187,""))))</f>
        <v/>
      </c>
      <c r="BA188" s="105" t="str">
        <f>IF(OR($B188=0,$B188=""),"",IF(AND($E$3="Nursery"),'Marks Entry Nursery'!AD187,IF(AND($E$3="LKG"),'Marks Entry LKG'!AD187,IF(AND($E$3="UKG"),'Marks Entry UKG'!AD187,""))))</f>
        <v/>
      </c>
      <c r="BB188" s="54" t="str">
        <f t="shared" si="148"/>
        <v/>
      </c>
      <c r="BC188" s="51">
        <f t="shared" si="149"/>
        <v>0</v>
      </c>
      <c r="BD188" s="105" t="str">
        <f>IF(OR($B188=0,$B188=""),"",IF(AND($E$3="Nursery"),'Marks Entry Nursery'!AE187,IF(AND($E$3="LKG"),'Marks Entry LKG'!AE187,IF(AND($E$3="UKG"),'Marks Entry UKG'!AE187,""))))</f>
        <v/>
      </c>
      <c r="BE188" s="105" t="str">
        <f>IF(OR($B188=0,$B188=""),"",IF(AND($E$3="Nursery"),'Marks Entry Nursery'!AF187,IF(AND($E$3="LKG"),'Marks Entry LKG'!AF187,IF(AND($E$3="UKG"),'Marks Entry UKG'!AF187,""))))</f>
        <v/>
      </c>
      <c r="BF188" s="55" t="str">
        <f t="shared" si="150"/>
        <v/>
      </c>
      <c r="BG188" s="51" t="str">
        <f t="shared" si="151"/>
        <v/>
      </c>
      <c r="BH188" s="89">
        <f t="shared" si="152"/>
        <v>0</v>
      </c>
      <c r="BI188" s="89" t="str">
        <f t="shared" si="153"/>
        <v/>
      </c>
      <c r="BJ188" s="89" t="str">
        <f t="shared" si="154"/>
        <v/>
      </c>
      <c r="BK188" s="89" t="str">
        <f t="shared" si="155"/>
        <v/>
      </c>
      <c r="BL188" s="89" t="str">
        <f t="shared" si="156"/>
        <v/>
      </c>
      <c r="BM188" s="93" t="str">
        <f t="shared" si="157"/>
        <v/>
      </c>
      <c r="BN188" s="105"/>
      <c r="BO188" s="105"/>
      <c r="BP188" s="105"/>
      <c r="BQ188" s="51"/>
      <c r="BR188" s="105" t="str">
        <f>IF(OR($B188=0,$B188=""),"",IF(AND($E$3="Nursery"),'Marks Entry Nursery'!AJ187,IF(AND($E$3="LKG"),'Marks Entry LKG'!AJ187,IF(AND($E$3="UKG"),'Marks Entry UKG'!AJ187,""))))</f>
        <v/>
      </c>
      <c r="BS188" s="105" t="str">
        <f>IF(OR($B188=0,$B188=""),"",IF(AND($E$3="Nursery"),'Marks Entry Nursery'!AK187,IF(AND($E$3="LKG"),'Marks Entry LKG'!AK187,IF(AND($E$3="UKG"),'Marks Entry UKG'!AK187,""))))</f>
        <v/>
      </c>
      <c r="BT188" s="54" t="str">
        <f t="shared" si="158"/>
        <v/>
      </c>
      <c r="BU188" s="51">
        <f t="shared" si="159"/>
        <v>0</v>
      </c>
      <c r="BV188" s="105" t="str">
        <f>IF(OR($B188=0,$B188=""),"",IF(AND($E$3="Nursery"),'Marks Entry Nursery'!AL187,IF(AND($E$3="LKG"),'Marks Entry LKG'!AL187,IF(AND($E$3="UKG"),'Marks Entry UKG'!AL187,""))))</f>
        <v/>
      </c>
      <c r="BW188" s="105" t="str">
        <f>IF(OR($B188=0,$B188=""),"",IF(AND($E$3="Nursery"),'Marks Entry Nursery'!AM187,IF(AND($E$3="LKG"),'Marks Entry LKG'!AM187,IF(AND($E$3="UKG"),'Marks Entry UKG'!AM187,""))))</f>
        <v/>
      </c>
      <c r="BX188" s="55" t="str">
        <f t="shared" si="160"/>
        <v/>
      </c>
      <c r="BY188" s="51" t="str">
        <f t="shared" si="161"/>
        <v/>
      </c>
      <c r="BZ188" s="89">
        <f t="shared" si="162"/>
        <v>0</v>
      </c>
      <c r="CA188" s="89" t="str">
        <f t="shared" si="163"/>
        <v/>
      </c>
      <c r="CB188" s="89" t="str">
        <f t="shared" si="164"/>
        <v/>
      </c>
      <c r="CC188" s="89" t="str">
        <f t="shared" si="165"/>
        <v/>
      </c>
      <c r="CD188" s="89" t="str">
        <f t="shared" si="166"/>
        <v/>
      </c>
      <c r="CE188" s="93" t="str">
        <f t="shared" si="167"/>
        <v/>
      </c>
      <c r="CF188" s="105" t="str">
        <f>IF(OR($B188=0,$B188=""),"",IF(AND($E$3="Nursery"),'Marks Entry Nursery'!AN187,IF(AND($E$3="LKG"),'Marks Entry LKG'!AN187,IF(AND($E$3="UKG"),'Marks Entry UKG'!AN187,""))))</f>
        <v/>
      </c>
      <c r="CG188" s="105" t="str">
        <f>IF(OR($B188=0,$B188=""),"",IF(AND($E$3="Nursery"),'Marks Entry Nursery'!AO187,IF(AND($E$3="LKG"),'Marks Entry LKG'!AO187,IF(AND($E$3="UKG"),'Marks Entry UKG'!AO187,""))))</f>
        <v/>
      </c>
      <c r="CH188" s="106" t="str">
        <f t="shared" si="168"/>
        <v/>
      </c>
      <c r="CI188" s="107">
        <f t="shared" si="169"/>
        <v>0</v>
      </c>
      <c r="CJ188" s="107" t="str">
        <f t="shared" si="170"/>
        <v/>
      </c>
      <c r="CK188" s="107" t="str">
        <f t="shared" si="171"/>
        <v/>
      </c>
      <c r="CL188" s="92" t="str">
        <f t="shared" si="172"/>
        <v/>
      </c>
      <c r="CM188" s="105" t="str">
        <f>IF(OR($B188=0,$B188=""),"",IF(AND($E$3="Nursery"),'Marks Entry Nursery'!AP187,IF(AND($E$3="LKG"),'Marks Entry LKG'!AP187,IF(AND($E$3="UKG"),'Marks Entry UKG'!AP187,""))))</f>
        <v/>
      </c>
      <c r="CN188" s="105" t="str">
        <f>IF(OR($B188=0,$B188=""),"",IF(AND($E$3="Nursery"),'Marks Entry Nursery'!AQ187,IF(AND($E$3="LKG"),'Marks Entry LKG'!AQ187,IF(AND($E$3="UKG"),'Marks Entry UKG'!AQ187,""))))</f>
        <v/>
      </c>
      <c r="CO188" s="106" t="str">
        <f t="shared" si="173"/>
        <v/>
      </c>
      <c r="CP188" s="107">
        <f t="shared" si="174"/>
        <v>0</v>
      </c>
      <c r="CQ188" s="107" t="str">
        <f t="shared" si="175"/>
        <v/>
      </c>
      <c r="CR188" s="107" t="str">
        <f t="shared" si="176"/>
        <v/>
      </c>
      <c r="CS188" s="92" t="str">
        <f t="shared" si="177"/>
        <v/>
      </c>
      <c r="CT188" s="105" t="str">
        <f>IF(OR($B188=0,$B188=""),"",IF(AND($E$3="Nursery"),'Marks Entry Nursery'!AR187,IF(AND($E$3="LKG"),'Marks Entry LKG'!AR187,IF(AND($E$3="UKG"),'Marks Entry UKG'!AR187,""))))</f>
        <v/>
      </c>
      <c r="CU188" s="105" t="str">
        <f>IF(OR($B188=0,$B188=""),"",IF(AND($E$3="Nursery"),'Marks Entry Nursery'!AS187,IF(AND($E$3="LKG"),'Marks Entry LKG'!AS187,IF(AND($E$3="UKG"),'Marks Entry UKG'!AS187,""))))</f>
        <v/>
      </c>
      <c r="CV188" s="106" t="str">
        <f t="shared" si="178"/>
        <v/>
      </c>
      <c r="CW188" s="107">
        <f t="shared" si="179"/>
        <v>0</v>
      </c>
      <c r="CX188" s="107" t="str">
        <f t="shared" si="180"/>
        <v/>
      </c>
      <c r="CY188" s="107" t="str">
        <f t="shared" si="181"/>
        <v/>
      </c>
      <c r="CZ188" s="92" t="str">
        <f t="shared" si="182"/>
        <v/>
      </c>
      <c r="DA188" s="105" t="str">
        <f>IF(OR($B188=0,$B188=""),"",IF(AND($E$3="Nursery"),'Marks Entry Nursery'!AT187,IF(AND($E$3="LKG"),'Marks Entry LKG'!AT187,IF(AND($E$3="UKG"),'Marks Entry UKG'!AT187,""))))</f>
        <v/>
      </c>
      <c r="DB188" s="105" t="str">
        <f>IF(OR($B188=0,$B188=""),"",IF(AND($E$3="Nursery"),'Marks Entry Nursery'!AU187,IF(AND($E$3="LKG"),'Marks Entry LKG'!AU187,IF(AND($E$3="UKG"),'Marks Entry UKG'!AU187,""))))</f>
        <v/>
      </c>
      <c r="DC188" s="356" t="str">
        <f t="shared" si="183"/>
        <v/>
      </c>
      <c r="DD188" s="93" t="str">
        <f t="shared" si="184"/>
        <v/>
      </c>
      <c r="DE188" s="105" t="str">
        <f>IF(OR($B188=0,$B188=""),"",IF(AND($E$3="Nursery"),'Marks Entry Nursery'!AV187,IF(AND($E$3="LKG"),'Marks Entry LKG'!AV187,IF(AND($E$3="UKG"),'Marks Entry UKG'!AV187,""))))</f>
        <v/>
      </c>
      <c r="DF188" s="105" t="str">
        <f>IF(OR($B188=0,$B188=""),"",IF(AND($E$3="Nursery"),'Marks Entry Nursery'!AW187,IF(AND($E$3="LKG"),'Marks Entry LKG'!AW187,IF(AND($E$3="UKG"),'Marks Entry UKG'!AW187,""))))</f>
        <v/>
      </c>
      <c r="DG188" s="356" t="str">
        <f t="shared" si="185"/>
        <v/>
      </c>
      <c r="DH188" s="93" t="str">
        <f t="shared" si="186"/>
        <v/>
      </c>
      <c r="DI188" s="63" t="str">
        <f t="shared" si="187"/>
        <v/>
      </c>
      <c r="DJ188" s="358" t="str">
        <f t="shared" si="188"/>
        <v/>
      </c>
      <c r="DK188" s="67" t="str">
        <f t="shared" si="189"/>
        <v/>
      </c>
      <c r="DL188" s="68" t="str">
        <f t="shared" si="190"/>
        <v/>
      </c>
      <c r="DM188" s="386" t="str">
        <f>IFERROR(IF(B188="NSO","NSO",IF(OR(D188="",G188="",F188="",B188="",DI188=0),"",IF('Master sheet'!$D$14="Hindi","कक्षोंन्नति","Promoted"))),"")</f>
        <v/>
      </c>
      <c r="DN188" s="42" t="str">
        <f>IF(OR(B188=0,B188=""),"",IF(AND($E$3="Nursery"),'Marks Entry Nursery'!AX187,IF(AND($E$3="LKG"),'Marks Entry LKG'!AX187,IF(AND($E$3="UKG"),'Marks Entry UKG'!AX187,""))))</f>
        <v/>
      </c>
      <c r="DO188" s="42" t="str">
        <f>IF(OR(B188=0,B188=""),"",IF(AND($E$3="Nursery"),'Marks Entry Nursery'!AY187,IF(AND($E$3="LKG"),'Marks Entry LKG'!AY187,IF(AND($E$3="UKG"),'Marks Entry UKG'!AY187,""))))</f>
        <v/>
      </c>
      <c r="DP188" s="213" t="str">
        <f t="shared" si="191"/>
        <v/>
      </c>
      <c r="DQ188" s="43"/>
      <c r="DX188" s="44">
        <f>IF(AND($E$3="Nursery"),'Marks Entry Nursery'!I187,IF(AND($E$3="LKG"),'Marks Entry LKG'!I187,IF(AND($E$3="UKG"),'Marks Entry UKG'!I187,"")))</f>
        <v>0</v>
      </c>
    </row>
    <row r="189" spans="1:128" ht="18.95" customHeight="1">
      <c r="A189" s="56">
        <v>182</v>
      </c>
      <c r="B189" s="260" t="str">
        <f>IF(OR(DX189=0,DX189=""),"",IF(AND($E$3="Nursery"),'Marks Entry Nursery'!I188,IF(AND($E$3="LKG"),'Marks Entry LKG'!I188,IF(AND($E$3="UKG"),'Marks Entry UKG'!I188,""))))</f>
        <v/>
      </c>
      <c r="C189" s="57" t="str">
        <f>IF(OR($B189=0,$B189=""),"",IF(AND($E$3="Nursery"),'Marks Entry Nursery'!B188,IF(AND($E$3="LKG"),'Marks Entry LKG'!B188,IF(AND($E$3="UKG"),'Marks Entry UKG'!B188,""))))</f>
        <v/>
      </c>
      <c r="D189" s="57" t="str">
        <f>IF(OR($B189=0,$B189=""),"",IF(AND($E$3="Nursery"),'Marks Entry Nursery'!C188,IF(AND($E$3="LKG"),'Marks Entry LKG'!C188,IF(AND($E$3="UKG"),'Marks Entry UKG'!C188,""))))</f>
        <v/>
      </c>
      <c r="E189" s="401" t="str">
        <f>IF(OR(B189=0,B189=""),"",IF(AND($E$3="Nursery"),'Marks Entry Nursery'!E188,IF(AND($E$3="LKG"),'Marks Entry LKG'!E188,IF(AND($E$3="UKG"),'Marks Entry UKG'!E188,""))))</f>
        <v/>
      </c>
      <c r="F189" s="259" t="str">
        <f>IF(OR(B189=0,B189=""),"",IF(AND($E$3="Nursery"),'Marks Entry Nursery'!D188,IF(AND($E$3="LKG"),'Marks Entry LKG'!D188,IF(AND($E$3="UKG"),'Marks Entry UKG'!D188,""))))</f>
        <v/>
      </c>
      <c r="G189" s="406" t="str">
        <f>IF(OR($B189=0,$B189=""),"",IF(AND($E$3="Nursery"),'Marks Entry Nursery'!F188,IF(AND($E$3="LKG"),'Marks Entry LKG'!F188,IF(AND($E$3="UKG"),'Marks Entry UKG'!F188,""))))</f>
        <v/>
      </c>
      <c r="H189" s="406" t="str">
        <f>IF(OR($B189=0,$B189=""),"",IF(AND($E$3="Nursery"),'Marks Entry Nursery'!G188,IF(AND($E$3="LKG"),'Marks Entry LKG'!G188,IF(AND($E$3="UKG"),'Marks Entry UKG'!G188,""))))</f>
        <v/>
      </c>
      <c r="I189" s="406" t="str">
        <f>IF(OR($B189=0,$B189=""),"",IF(AND($E$3="Nursery"),'Marks Entry Nursery'!H188,IF(AND($E$3="LKG"),'Marks Entry LKG'!H188,IF(AND($E$3="UKG"),'Marks Entry UKG'!H188,""))))</f>
        <v/>
      </c>
      <c r="J189" s="228" t="str">
        <f>IF(OR($B189=0,$B189=""),"",IF(AND($E$3="Nursery"),'Marks Entry Nursery'!J188,IF(AND($E$3="LKG"),'Marks Entry LKG'!J188,IF(AND($E$3="UKG"),'Marks Entry UKG'!J188,""))))</f>
        <v/>
      </c>
      <c r="K189" s="228" t="str">
        <f>IF(OR($B189=0,$B189=""),"",IF(AND($E$3="Nursery"),'Marks Entry Nursery'!K188,IF(AND($E$3="LKG"),'Marks Entry LKG'!K188,IF(AND($E$3="UKG"),'Marks Entry UKG'!K188,""))))</f>
        <v/>
      </c>
      <c r="L189" s="105"/>
      <c r="M189" s="105"/>
      <c r="N189" s="105"/>
      <c r="O189" s="51"/>
      <c r="P189" s="105" t="str">
        <f>IF(OR($B189=0,$B189=""),"",IF(AND($E$3="Nursery"),'Marks Entry Nursery'!O188,IF(AND($E$3="LKG"),'Marks Entry LKG'!O188,IF(AND($E$3="UKG"),'Marks Entry UKG'!O188,""))))</f>
        <v/>
      </c>
      <c r="Q189" s="105" t="str">
        <f>IF(OR($B189=0,$B189=""),"",IF(AND($E$3="Nursery"),'Marks Entry Nursery'!P188,IF(AND($E$3="LKG"),'Marks Entry LKG'!P188,IF(AND($E$3="UKG"),'Marks Entry UKG'!P188,""))))</f>
        <v/>
      </c>
      <c r="R189" s="54" t="str">
        <f t="shared" si="128"/>
        <v/>
      </c>
      <c r="S189" s="51">
        <f t="shared" si="129"/>
        <v>0</v>
      </c>
      <c r="T189" s="105" t="str">
        <f>IF(OR($B189=0,$B189=""),"",IF(AND($E$3="Nursery"),'Marks Entry Nursery'!Q188,IF(AND($E$3="LKG"),'Marks Entry LKG'!Q188,IF(AND($E$3="UKG"),'Marks Entry UKG'!Q188,""))))</f>
        <v/>
      </c>
      <c r="U189" s="105" t="str">
        <f>IF(OR($B189=0,$B189=""),"",IF(AND($E$3="Nursery"),'Marks Entry Nursery'!R188,IF(AND($E$3="LKG"),'Marks Entry LKG'!R188,IF(AND($E$3="UKG"),'Marks Entry UKG'!R188,""))))</f>
        <v/>
      </c>
      <c r="V189" s="55" t="str">
        <f t="shared" si="130"/>
        <v/>
      </c>
      <c r="W189" s="51" t="str">
        <f t="shared" si="131"/>
        <v/>
      </c>
      <c r="X189" s="89">
        <f t="shared" si="132"/>
        <v>0</v>
      </c>
      <c r="Y189" s="89" t="str">
        <f t="shared" si="133"/>
        <v/>
      </c>
      <c r="Z189" s="89" t="str">
        <f t="shared" si="134"/>
        <v/>
      </c>
      <c r="AA189" s="89" t="str">
        <f t="shared" si="135"/>
        <v/>
      </c>
      <c r="AB189" s="89" t="str">
        <f t="shared" si="136"/>
        <v/>
      </c>
      <c r="AC189" s="93" t="str">
        <f t="shared" si="137"/>
        <v/>
      </c>
      <c r="AD189" s="105"/>
      <c r="AE189" s="105"/>
      <c r="AF189" s="105"/>
      <c r="AG189" s="51"/>
      <c r="AH189" s="105" t="str">
        <f>IF(OR($B189=0,$B189=""),"",IF(AND($E$3="Nursery"),'Marks Entry Nursery'!V188,IF(AND($E$3="LKG"),'Marks Entry LKG'!V188,IF(AND($E$3="UKG"),'Marks Entry UKG'!V188,""))))</f>
        <v/>
      </c>
      <c r="AI189" s="105" t="str">
        <f>IF(OR($B189=0,$B189=""),"",IF(AND($E$3="Nursery"),'Marks Entry Nursery'!W188,IF(AND($E$3="LKG"),'Marks Entry LKG'!W188,IF(AND($E$3="UKG"),'Marks Entry UKG'!W188,""))))</f>
        <v/>
      </c>
      <c r="AJ189" s="54" t="str">
        <f t="shared" si="138"/>
        <v/>
      </c>
      <c r="AK189" s="51">
        <f t="shared" si="139"/>
        <v>0</v>
      </c>
      <c r="AL189" s="105" t="str">
        <f>IF(OR($B189=0,$B189=""),"",IF(AND($E$3="Nursery"),'Marks Entry Nursery'!X188,IF(AND($E$3="LKG"),'Marks Entry LKG'!X188,IF(AND($E$3="UKG"),'Marks Entry UKG'!X188,""))))</f>
        <v/>
      </c>
      <c r="AM189" s="105" t="str">
        <f>IF(OR($B189=0,$B189=""),"",IF(AND($E$3="Nursery"),'Marks Entry Nursery'!Y188,IF(AND($E$3="LKG"),'Marks Entry LKG'!Y188,IF(AND($E$3="UKG"),'Marks Entry UKG'!Y188,""))))</f>
        <v/>
      </c>
      <c r="AN189" s="55" t="str">
        <f t="shared" si="140"/>
        <v/>
      </c>
      <c r="AO189" s="51" t="str">
        <f t="shared" si="141"/>
        <v/>
      </c>
      <c r="AP189" s="89">
        <f t="shared" si="142"/>
        <v>0</v>
      </c>
      <c r="AQ189" s="89" t="str">
        <f t="shared" si="143"/>
        <v/>
      </c>
      <c r="AR189" s="89" t="str">
        <f t="shared" si="144"/>
        <v/>
      </c>
      <c r="AS189" s="89" t="str">
        <f t="shared" si="145"/>
        <v/>
      </c>
      <c r="AT189" s="89" t="str">
        <f t="shared" si="146"/>
        <v/>
      </c>
      <c r="AU189" s="93" t="str">
        <f t="shared" si="147"/>
        <v/>
      </c>
      <c r="AV189" s="105"/>
      <c r="AW189" s="105"/>
      <c r="AX189" s="105"/>
      <c r="AY189" s="51"/>
      <c r="AZ189" s="105" t="str">
        <f>IF(OR($B189=0,$B189=""),"",IF(AND($E$3="Nursery"),'Marks Entry Nursery'!AC188,IF(AND($E$3="LKG"),'Marks Entry LKG'!AC188,IF(AND($E$3="UKG"),'Marks Entry UKG'!AC188,""))))</f>
        <v/>
      </c>
      <c r="BA189" s="105" t="str">
        <f>IF(OR($B189=0,$B189=""),"",IF(AND($E$3="Nursery"),'Marks Entry Nursery'!AD188,IF(AND($E$3="LKG"),'Marks Entry LKG'!AD188,IF(AND($E$3="UKG"),'Marks Entry UKG'!AD188,""))))</f>
        <v/>
      </c>
      <c r="BB189" s="54" t="str">
        <f t="shared" si="148"/>
        <v/>
      </c>
      <c r="BC189" s="51">
        <f t="shared" si="149"/>
        <v>0</v>
      </c>
      <c r="BD189" s="105" t="str">
        <f>IF(OR($B189=0,$B189=""),"",IF(AND($E$3="Nursery"),'Marks Entry Nursery'!AE188,IF(AND($E$3="LKG"),'Marks Entry LKG'!AE188,IF(AND($E$3="UKG"),'Marks Entry UKG'!AE188,""))))</f>
        <v/>
      </c>
      <c r="BE189" s="105" t="str">
        <f>IF(OR($B189=0,$B189=""),"",IF(AND($E$3="Nursery"),'Marks Entry Nursery'!AF188,IF(AND($E$3="LKG"),'Marks Entry LKG'!AF188,IF(AND($E$3="UKG"),'Marks Entry UKG'!AF188,""))))</f>
        <v/>
      </c>
      <c r="BF189" s="55" t="str">
        <f t="shared" si="150"/>
        <v/>
      </c>
      <c r="BG189" s="51" t="str">
        <f t="shared" si="151"/>
        <v/>
      </c>
      <c r="BH189" s="89">
        <f t="shared" si="152"/>
        <v>0</v>
      </c>
      <c r="BI189" s="89" t="str">
        <f t="shared" si="153"/>
        <v/>
      </c>
      <c r="BJ189" s="89" t="str">
        <f t="shared" si="154"/>
        <v/>
      </c>
      <c r="BK189" s="89" t="str">
        <f t="shared" si="155"/>
        <v/>
      </c>
      <c r="BL189" s="89" t="str">
        <f t="shared" si="156"/>
        <v/>
      </c>
      <c r="BM189" s="93" t="str">
        <f t="shared" si="157"/>
        <v/>
      </c>
      <c r="BN189" s="105"/>
      <c r="BO189" s="105"/>
      <c r="BP189" s="105"/>
      <c r="BQ189" s="51"/>
      <c r="BR189" s="105" t="str">
        <f>IF(OR($B189=0,$B189=""),"",IF(AND($E$3="Nursery"),'Marks Entry Nursery'!AJ188,IF(AND($E$3="LKG"),'Marks Entry LKG'!AJ188,IF(AND($E$3="UKG"),'Marks Entry UKG'!AJ188,""))))</f>
        <v/>
      </c>
      <c r="BS189" s="105" t="str">
        <f>IF(OR($B189=0,$B189=""),"",IF(AND($E$3="Nursery"),'Marks Entry Nursery'!AK188,IF(AND($E$3="LKG"),'Marks Entry LKG'!AK188,IF(AND($E$3="UKG"),'Marks Entry UKG'!AK188,""))))</f>
        <v/>
      </c>
      <c r="BT189" s="54" t="str">
        <f t="shared" si="158"/>
        <v/>
      </c>
      <c r="BU189" s="51">
        <f t="shared" si="159"/>
        <v>0</v>
      </c>
      <c r="BV189" s="105" t="str">
        <f>IF(OR($B189=0,$B189=""),"",IF(AND($E$3="Nursery"),'Marks Entry Nursery'!AL188,IF(AND($E$3="LKG"),'Marks Entry LKG'!AL188,IF(AND($E$3="UKG"),'Marks Entry UKG'!AL188,""))))</f>
        <v/>
      </c>
      <c r="BW189" s="105" t="str">
        <f>IF(OR($B189=0,$B189=""),"",IF(AND($E$3="Nursery"),'Marks Entry Nursery'!AM188,IF(AND($E$3="LKG"),'Marks Entry LKG'!AM188,IF(AND($E$3="UKG"),'Marks Entry UKG'!AM188,""))))</f>
        <v/>
      </c>
      <c r="BX189" s="55" t="str">
        <f t="shared" si="160"/>
        <v/>
      </c>
      <c r="BY189" s="51" t="str">
        <f t="shared" si="161"/>
        <v/>
      </c>
      <c r="BZ189" s="89">
        <f t="shared" si="162"/>
        <v>0</v>
      </c>
      <c r="CA189" s="89" t="str">
        <f t="shared" si="163"/>
        <v/>
      </c>
      <c r="CB189" s="89" t="str">
        <f t="shared" si="164"/>
        <v/>
      </c>
      <c r="CC189" s="89" t="str">
        <f t="shared" si="165"/>
        <v/>
      </c>
      <c r="CD189" s="89" t="str">
        <f t="shared" si="166"/>
        <v/>
      </c>
      <c r="CE189" s="93" t="str">
        <f t="shared" si="167"/>
        <v/>
      </c>
      <c r="CF189" s="105" t="str">
        <f>IF(OR($B189=0,$B189=""),"",IF(AND($E$3="Nursery"),'Marks Entry Nursery'!AN188,IF(AND($E$3="LKG"),'Marks Entry LKG'!AN188,IF(AND($E$3="UKG"),'Marks Entry UKG'!AN188,""))))</f>
        <v/>
      </c>
      <c r="CG189" s="105" t="str">
        <f>IF(OR($B189=0,$B189=""),"",IF(AND($E$3="Nursery"),'Marks Entry Nursery'!AO188,IF(AND($E$3="LKG"),'Marks Entry LKG'!AO188,IF(AND($E$3="UKG"),'Marks Entry UKG'!AO188,""))))</f>
        <v/>
      </c>
      <c r="CH189" s="106" t="str">
        <f t="shared" si="168"/>
        <v/>
      </c>
      <c r="CI189" s="107">
        <f t="shared" si="169"/>
        <v>0</v>
      </c>
      <c r="CJ189" s="107" t="str">
        <f t="shared" si="170"/>
        <v/>
      </c>
      <c r="CK189" s="107" t="str">
        <f t="shared" si="171"/>
        <v/>
      </c>
      <c r="CL189" s="92" t="str">
        <f t="shared" si="172"/>
        <v/>
      </c>
      <c r="CM189" s="105" t="str">
        <f>IF(OR($B189=0,$B189=""),"",IF(AND($E$3="Nursery"),'Marks Entry Nursery'!AP188,IF(AND($E$3="LKG"),'Marks Entry LKG'!AP188,IF(AND($E$3="UKG"),'Marks Entry UKG'!AP188,""))))</f>
        <v/>
      </c>
      <c r="CN189" s="105" t="str">
        <f>IF(OR($B189=0,$B189=""),"",IF(AND($E$3="Nursery"),'Marks Entry Nursery'!AQ188,IF(AND($E$3="LKG"),'Marks Entry LKG'!AQ188,IF(AND($E$3="UKG"),'Marks Entry UKG'!AQ188,""))))</f>
        <v/>
      </c>
      <c r="CO189" s="106" t="str">
        <f t="shared" si="173"/>
        <v/>
      </c>
      <c r="CP189" s="107">
        <f t="shared" si="174"/>
        <v>0</v>
      </c>
      <c r="CQ189" s="107" t="str">
        <f t="shared" si="175"/>
        <v/>
      </c>
      <c r="CR189" s="107" t="str">
        <f t="shared" si="176"/>
        <v/>
      </c>
      <c r="CS189" s="92" t="str">
        <f t="shared" si="177"/>
        <v/>
      </c>
      <c r="CT189" s="105" t="str">
        <f>IF(OR($B189=0,$B189=""),"",IF(AND($E$3="Nursery"),'Marks Entry Nursery'!AR188,IF(AND($E$3="LKG"),'Marks Entry LKG'!AR188,IF(AND($E$3="UKG"),'Marks Entry UKG'!AR188,""))))</f>
        <v/>
      </c>
      <c r="CU189" s="105" t="str">
        <f>IF(OR($B189=0,$B189=""),"",IF(AND($E$3="Nursery"),'Marks Entry Nursery'!AS188,IF(AND($E$3="LKG"),'Marks Entry LKG'!AS188,IF(AND($E$3="UKG"),'Marks Entry UKG'!AS188,""))))</f>
        <v/>
      </c>
      <c r="CV189" s="106" t="str">
        <f t="shared" si="178"/>
        <v/>
      </c>
      <c r="CW189" s="107">
        <f t="shared" si="179"/>
        <v>0</v>
      </c>
      <c r="CX189" s="107" t="str">
        <f t="shared" si="180"/>
        <v/>
      </c>
      <c r="CY189" s="107" t="str">
        <f t="shared" si="181"/>
        <v/>
      </c>
      <c r="CZ189" s="92" t="str">
        <f t="shared" si="182"/>
        <v/>
      </c>
      <c r="DA189" s="105" t="str">
        <f>IF(OR($B189=0,$B189=""),"",IF(AND($E$3="Nursery"),'Marks Entry Nursery'!AT188,IF(AND($E$3="LKG"),'Marks Entry LKG'!AT188,IF(AND($E$3="UKG"),'Marks Entry UKG'!AT188,""))))</f>
        <v/>
      </c>
      <c r="DB189" s="105" t="str">
        <f>IF(OR($B189=0,$B189=""),"",IF(AND($E$3="Nursery"),'Marks Entry Nursery'!AU188,IF(AND($E$3="LKG"),'Marks Entry LKG'!AU188,IF(AND($E$3="UKG"),'Marks Entry UKG'!AU188,""))))</f>
        <v/>
      </c>
      <c r="DC189" s="356" t="str">
        <f t="shared" si="183"/>
        <v/>
      </c>
      <c r="DD189" s="93" t="str">
        <f t="shared" si="184"/>
        <v/>
      </c>
      <c r="DE189" s="105" t="str">
        <f>IF(OR($B189=0,$B189=""),"",IF(AND($E$3="Nursery"),'Marks Entry Nursery'!AV188,IF(AND($E$3="LKG"),'Marks Entry LKG'!AV188,IF(AND($E$3="UKG"),'Marks Entry UKG'!AV188,""))))</f>
        <v/>
      </c>
      <c r="DF189" s="105" t="str">
        <f>IF(OR($B189=0,$B189=""),"",IF(AND($E$3="Nursery"),'Marks Entry Nursery'!AW188,IF(AND($E$3="LKG"),'Marks Entry LKG'!AW188,IF(AND($E$3="UKG"),'Marks Entry UKG'!AW188,""))))</f>
        <v/>
      </c>
      <c r="DG189" s="356" t="str">
        <f t="shared" si="185"/>
        <v/>
      </c>
      <c r="DH189" s="93" t="str">
        <f t="shared" si="186"/>
        <v/>
      </c>
      <c r="DI189" s="63" t="str">
        <f t="shared" si="187"/>
        <v/>
      </c>
      <c r="DJ189" s="358" t="str">
        <f t="shared" si="188"/>
        <v/>
      </c>
      <c r="DK189" s="67" t="str">
        <f t="shared" si="189"/>
        <v/>
      </c>
      <c r="DL189" s="68" t="str">
        <f t="shared" si="190"/>
        <v/>
      </c>
      <c r="DM189" s="386" t="str">
        <f>IFERROR(IF(B189="NSO","NSO",IF(OR(D189="",G189="",F189="",B189="",DI189=0),"",IF('Master sheet'!$D$14="Hindi","कक्षोंन्नति","Promoted"))),"")</f>
        <v/>
      </c>
      <c r="DN189" s="42" t="str">
        <f>IF(OR(B189=0,B189=""),"",IF(AND($E$3="Nursery"),'Marks Entry Nursery'!AX188,IF(AND($E$3="LKG"),'Marks Entry LKG'!AX188,IF(AND($E$3="UKG"),'Marks Entry UKG'!AX188,""))))</f>
        <v/>
      </c>
      <c r="DO189" s="42" t="str">
        <f>IF(OR(B189=0,B189=""),"",IF(AND($E$3="Nursery"),'Marks Entry Nursery'!AY188,IF(AND($E$3="LKG"),'Marks Entry LKG'!AY188,IF(AND($E$3="UKG"),'Marks Entry UKG'!AY188,""))))</f>
        <v/>
      </c>
      <c r="DP189" s="213" t="str">
        <f t="shared" si="191"/>
        <v/>
      </c>
      <c r="DQ189" s="43"/>
      <c r="DX189" s="44">
        <f>IF(AND($E$3="Nursery"),'Marks Entry Nursery'!I188,IF(AND($E$3="LKG"),'Marks Entry LKG'!I188,IF(AND($E$3="UKG"),'Marks Entry UKG'!I188,"")))</f>
        <v>0</v>
      </c>
    </row>
    <row r="190" spans="1:128" ht="18.95" customHeight="1">
      <c r="A190" s="56">
        <v>183</v>
      </c>
      <c r="B190" s="260" t="str">
        <f>IF(OR(DX190=0,DX190=""),"",IF(AND($E$3="Nursery"),'Marks Entry Nursery'!I189,IF(AND($E$3="LKG"),'Marks Entry LKG'!I189,IF(AND($E$3="UKG"),'Marks Entry UKG'!I189,""))))</f>
        <v/>
      </c>
      <c r="C190" s="57" t="str">
        <f>IF(OR($B190=0,$B190=""),"",IF(AND($E$3="Nursery"),'Marks Entry Nursery'!B189,IF(AND($E$3="LKG"),'Marks Entry LKG'!B189,IF(AND($E$3="UKG"),'Marks Entry UKG'!B189,""))))</f>
        <v/>
      </c>
      <c r="D190" s="57" t="str">
        <f>IF(OR($B190=0,$B190=""),"",IF(AND($E$3="Nursery"),'Marks Entry Nursery'!C189,IF(AND($E$3="LKG"),'Marks Entry LKG'!C189,IF(AND($E$3="UKG"),'Marks Entry UKG'!C189,""))))</f>
        <v/>
      </c>
      <c r="E190" s="401" t="str">
        <f>IF(OR(B190=0,B190=""),"",IF(AND($E$3="Nursery"),'Marks Entry Nursery'!E189,IF(AND($E$3="LKG"),'Marks Entry LKG'!E189,IF(AND($E$3="UKG"),'Marks Entry UKG'!E189,""))))</f>
        <v/>
      </c>
      <c r="F190" s="259" t="str">
        <f>IF(OR(B190=0,B190=""),"",IF(AND($E$3="Nursery"),'Marks Entry Nursery'!D189,IF(AND($E$3="LKG"),'Marks Entry LKG'!D189,IF(AND($E$3="UKG"),'Marks Entry UKG'!D189,""))))</f>
        <v/>
      </c>
      <c r="G190" s="406" t="str">
        <f>IF(OR($B190=0,$B190=""),"",IF(AND($E$3="Nursery"),'Marks Entry Nursery'!F189,IF(AND($E$3="LKG"),'Marks Entry LKG'!F189,IF(AND($E$3="UKG"),'Marks Entry UKG'!F189,""))))</f>
        <v/>
      </c>
      <c r="H190" s="406" t="str">
        <f>IF(OR($B190=0,$B190=""),"",IF(AND($E$3="Nursery"),'Marks Entry Nursery'!G189,IF(AND($E$3="LKG"),'Marks Entry LKG'!G189,IF(AND($E$3="UKG"),'Marks Entry UKG'!G189,""))))</f>
        <v/>
      </c>
      <c r="I190" s="406" t="str">
        <f>IF(OR($B190=0,$B190=""),"",IF(AND($E$3="Nursery"),'Marks Entry Nursery'!H189,IF(AND($E$3="LKG"),'Marks Entry LKG'!H189,IF(AND($E$3="UKG"),'Marks Entry UKG'!H189,""))))</f>
        <v/>
      </c>
      <c r="J190" s="228" t="str">
        <f>IF(OR($B190=0,$B190=""),"",IF(AND($E$3="Nursery"),'Marks Entry Nursery'!J189,IF(AND($E$3="LKG"),'Marks Entry LKG'!J189,IF(AND($E$3="UKG"),'Marks Entry UKG'!J189,""))))</f>
        <v/>
      </c>
      <c r="K190" s="228" t="str">
        <f>IF(OR($B190=0,$B190=""),"",IF(AND($E$3="Nursery"),'Marks Entry Nursery'!K189,IF(AND($E$3="LKG"),'Marks Entry LKG'!K189,IF(AND($E$3="UKG"),'Marks Entry UKG'!K189,""))))</f>
        <v/>
      </c>
      <c r="L190" s="105"/>
      <c r="M190" s="105"/>
      <c r="N190" s="105"/>
      <c r="O190" s="51"/>
      <c r="P190" s="105" t="str">
        <f>IF(OR($B190=0,$B190=""),"",IF(AND($E$3="Nursery"),'Marks Entry Nursery'!O189,IF(AND($E$3="LKG"),'Marks Entry LKG'!O189,IF(AND($E$3="UKG"),'Marks Entry UKG'!O189,""))))</f>
        <v/>
      </c>
      <c r="Q190" s="105" t="str">
        <f>IF(OR($B190=0,$B190=""),"",IF(AND($E$3="Nursery"),'Marks Entry Nursery'!P189,IF(AND($E$3="LKG"),'Marks Entry LKG'!P189,IF(AND($E$3="UKG"),'Marks Entry UKG'!P189,""))))</f>
        <v/>
      </c>
      <c r="R190" s="54" t="str">
        <f t="shared" si="128"/>
        <v/>
      </c>
      <c r="S190" s="51">
        <f t="shared" si="129"/>
        <v>0</v>
      </c>
      <c r="T190" s="105" t="str">
        <f>IF(OR($B190=0,$B190=""),"",IF(AND($E$3="Nursery"),'Marks Entry Nursery'!Q189,IF(AND($E$3="LKG"),'Marks Entry LKG'!Q189,IF(AND($E$3="UKG"),'Marks Entry UKG'!Q189,""))))</f>
        <v/>
      </c>
      <c r="U190" s="105" t="str">
        <f>IF(OR($B190=0,$B190=""),"",IF(AND($E$3="Nursery"),'Marks Entry Nursery'!R189,IF(AND($E$3="LKG"),'Marks Entry LKG'!R189,IF(AND($E$3="UKG"),'Marks Entry UKG'!R189,""))))</f>
        <v/>
      </c>
      <c r="V190" s="55" t="str">
        <f t="shared" si="130"/>
        <v/>
      </c>
      <c r="W190" s="51" t="str">
        <f t="shared" si="131"/>
        <v/>
      </c>
      <c r="X190" s="89">
        <f t="shared" si="132"/>
        <v>0</v>
      </c>
      <c r="Y190" s="89" t="str">
        <f t="shared" si="133"/>
        <v/>
      </c>
      <c r="Z190" s="89" t="str">
        <f t="shared" si="134"/>
        <v/>
      </c>
      <c r="AA190" s="89" t="str">
        <f t="shared" si="135"/>
        <v/>
      </c>
      <c r="AB190" s="89" t="str">
        <f t="shared" si="136"/>
        <v/>
      </c>
      <c r="AC190" s="93" t="str">
        <f t="shared" si="137"/>
        <v/>
      </c>
      <c r="AD190" s="105"/>
      <c r="AE190" s="105"/>
      <c r="AF190" s="105"/>
      <c r="AG190" s="51"/>
      <c r="AH190" s="105" t="str">
        <f>IF(OR($B190=0,$B190=""),"",IF(AND($E$3="Nursery"),'Marks Entry Nursery'!V189,IF(AND($E$3="LKG"),'Marks Entry LKG'!V189,IF(AND($E$3="UKG"),'Marks Entry UKG'!V189,""))))</f>
        <v/>
      </c>
      <c r="AI190" s="105" t="str">
        <f>IF(OR($B190=0,$B190=""),"",IF(AND($E$3="Nursery"),'Marks Entry Nursery'!W189,IF(AND($E$3="LKG"),'Marks Entry LKG'!W189,IF(AND($E$3="UKG"),'Marks Entry UKG'!W189,""))))</f>
        <v/>
      </c>
      <c r="AJ190" s="54" t="str">
        <f t="shared" si="138"/>
        <v/>
      </c>
      <c r="AK190" s="51">
        <f t="shared" si="139"/>
        <v>0</v>
      </c>
      <c r="AL190" s="105" t="str">
        <f>IF(OR($B190=0,$B190=""),"",IF(AND($E$3="Nursery"),'Marks Entry Nursery'!X189,IF(AND($E$3="LKG"),'Marks Entry LKG'!X189,IF(AND($E$3="UKG"),'Marks Entry UKG'!X189,""))))</f>
        <v/>
      </c>
      <c r="AM190" s="105" t="str">
        <f>IF(OR($B190=0,$B190=""),"",IF(AND($E$3="Nursery"),'Marks Entry Nursery'!Y189,IF(AND($E$3="LKG"),'Marks Entry LKG'!Y189,IF(AND($E$3="UKG"),'Marks Entry UKG'!Y189,""))))</f>
        <v/>
      </c>
      <c r="AN190" s="55" t="str">
        <f t="shared" si="140"/>
        <v/>
      </c>
      <c r="AO190" s="51" t="str">
        <f t="shared" si="141"/>
        <v/>
      </c>
      <c r="AP190" s="89">
        <f t="shared" si="142"/>
        <v>0</v>
      </c>
      <c r="AQ190" s="89" t="str">
        <f t="shared" si="143"/>
        <v/>
      </c>
      <c r="AR190" s="89" t="str">
        <f t="shared" si="144"/>
        <v/>
      </c>
      <c r="AS190" s="89" t="str">
        <f t="shared" si="145"/>
        <v/>
      </c>
      <c r="AT190" s="89" t="str">
        <f t="shared" si="146"/>
        <v/>
      </c>
      <c r="AU190" s="93" t="str">
        <f t="shared" si="147"/>
        <v/>
      </c>
      <c r="AV190" s="105"/>
      <c r="AW190" s="105"/>
      <c r="AX190" s="105"/>
      <c r="AY190" s="51"/>
      <c r="AZ190" s="105" t="str">
        <f>IF(OR($B190=0,$B190=""),"",IF(AND($E$3="Nursery"),'Marks Entry Nursery'!AC189,IF(AND($E$3="LKG"),'Marks Entry LKG'!AC189,IF(AND($E$3="UKG"),'Marks Entry UKG'!AC189,""))))</f>
        <v/>
      </c>
      <c r="BA190" s="105" t="str">
        <f>IF(OR($B190=0,$B190=""),"",IF(AND($E$3="Nursery"),'Marks Entry Nursery'!AD189,IF(AND($E$3="LKG"),'Marks Entry LKG'!AD189,IF(AND($E$3="UKG"),'Marks Entry UKG'!AD189,""))))</f>
        <v/>
      </c>
      <c r="BB190" s="54" t="str">
        <f t="shared" si="148"/>
        <v/>
      </c>
      <c r="BC190" s="51">
        <f t="shared" si="149"/>
        <v>0</v>
      </c>
      <c r="BD190" s="105" t="str">
        <f>IF(OR($B190=0,$B190=""),"",IF(AND($E$3="Nursery"),'Marks Entry Nursery'!AE189,IF(AND($E$3="LKG"),'Marks Entry LKG'!AE189,IF(AND($E$3="UKG"),'Marks Entry UKG'!AE189,""))))</f>
        <v/>
      </c>
      <c r="BE190" s="105" t="str">
        <f>IF(OR($B190=0,$B190=""),"",IF(AND($E$3="Nursery"),'Marks Entry Nursery'!AF189,IF(AND($E$3="LKG"),'Marks Entry LKG'!AF189,IF(AND($E$3="UKG"),'Marks Entry UKG'!AF189,""))))</f>
        <v/>
      </c>
      <c r="BF190" s="55" t="str">
        <f t="shared" si="150"/>
        <v/>
      </c>
      <c r="BG190" s="51" t="str">
        <f t="shared" si="151"/>
        <v/>
      </c>
      <c r="BH190" s="89">
        <f t="shared" si="152"/>
        <v>0</v>
      </c>
      <c r="BI190" s="89" t="str">
        <f t="shared" si="153"/>
        <v/>
      </c>
      <c r="BJ190" s="89" t="str">
        <f t="shared" si="154"/>
        <v/>
      </c>
      <c r="BK190" s="89" t="str">
        <f t="shared" si="155"/>
        <v/>
      </c>
      <c r="BL190" s="89" t="str">
        <f t="shared" si="156"/>
        <v/>
      </c>
      <c r="BM190" s="93" t="str">
        <f t="shared" si="157"/>
        <v/>
      </c>
      <c r="BN190" s="105"/>
      <c r="BO190" s="105"/>
      <c r="BP190" s="105"/>
      <c r="BQ190" s="51"/>
      <c r="BR190" s="105" t="str">
        <f>IF(OR($B190=0,$B190=""),"",IF(AND($E$3="Nursery"),'Marks Entry Nursery'!AJ189,IF(AND($E$3="LKG"),'Marks Entry LKG'!AJ189,IF(AND($E$3="UKG"),'Marks Entry UKG'!AJ189,""))))</f>
        <v/>
      </c>
      <c r="BS190" s="105" t="str">
        <f>IF(OR($B190=0,$B190=""),"",IF(AND($E$3="Nursery"),'Marks Entry Nursery'!AK189,IF(AND($E$3="LKG"),'Marks Entry LKG'!AK189,IF(AND($E$3="UKG"),'Marks Entry UKG'!AK189,""))))</f>
        <v/>
      </c>
      <c r="BT190" s="54" t="str">
        <f t="shared" si="158"/>
        <v/>
      </c>
      <c r="BU190" s="51">
        <f t="shared" si="159"/>
        <v>0</v>
      </c>
      <c r="BV190" s="105" t="str">
        <f>IF(OR($B190=0,$B190=""),"",IF(AND($E$3="Nursery"),'Marks Entry Nursery'!AL189,IF(AND($E$3="LKG"),'Marks Entry LKG'!AL189,IF(AND($E$3="UKG"),'Marks Entry UKG'!AL189,""))))</f>
        <v/>
      </c>
      <c r="BW190" s="105" t="str">
        <f>IF(OR($B190=0,$B190=""),"",IF(AND($E$3="Nursery"),'Marks Entry Nursery'!AM189,IF(AND($E$3="LKG"),'Marks Entry LKG'!AM189,IF(AND($E$3="UKG"),'Marks Entry UKG'!AM189,""))))</f>
        <v/>
      </c>
      <c r="BX190" s="55" t="str">
        <f t="shared" si="160"/>
        <v/>
      </c>
      <c r="BY190" s="51" t="str">
        <f t="shared" si="161"/>
        <v/>
      </c>
      <c r="BZ190" s="89">
        <f t="shared" si="162"/>
        <v>0</v>
      </c>
      <c r="CA190" s="89" t="str">
        <f t="shared" si="163"/>
        <v/>
      </c>
      <c r="CB190" s="89" t="str">
        <f t="shared" si="164"/>
        <v/>
      </c>
      <c r="CC190" s="89" t="str">
        <f t="shared" si="165"/>
        <v/>
      </c>
      <c r="CD190" s="89" t="str">
        <f t="shared" si="166"/>
        <v/>
      </c>
      <c r="CE190" s="93" t="str">
        <f t="shared" si="167"/>
        <v/>
      </c>
      <c r="CF190" s="105" t="str">
        <f>IF(OR($B190=0,$B190=""),"",IF(AND($E$3="Nursery"),'Marks Entry Nursery'!AN189,IF(AND($E$3="LKG"),'Marks Entry LKG'!AN189,IF(AND($E$3="UKG"),'Marks Entry UKG'!AN189,""))))</f>
        <v/>
      </c>
      <c r="CG190" s="105" t="str">
        <f>IF(OR($B190=0,$B190=""),"",IF(AND($E$3="Nursery"),'Marks Entry Nursery'!AO189,IF(AND($E$3="LKG"),'Marks Entry LKG'!AO189,IF(AND($E$3="UKG"),'Marks Entry UKG'!AO189,""))))</f>
        <v/>
      </c>
      <c r="CH190" s="106" t="str">
        <f t="shared" si="168"/>
        <v/>
      </c>
      <c r="CI190" s="107">
        <f t="shared" si="169"/>
        <v>0</v>
      </c>
      <c r="CJ190" s="107" t="str">
        <f t="shared" si="170"/>
        <v/>
      </c>
      <c r="CK190" s="107" t="str">
        <f t="shared" si="171"/>
        <v/>
      </c>
      <c r="CL190" s="92" t="str">
        <f t="shared" si="172"/>
        <v/>
      </c>
      <c r="CM190" s="105" t="str">
        <f>IF(OR($B190=0,$B190=""),"",IF(AND($E$3="Nursery"),'Marks Entry Nursery'!AP189,IF(AND($E$3="LKG"),'Marks Entry LKG'!AP189,IF(AND($E$3="UKG"),'Marks Entry UKG'!AP189,""))))</f>
        <v/>
      </c>
      <c r="CN190" s="105" t="str">
        <f>IF(OR($B190=0,$B190=""),"",IF(AND($E$3="Nursery"),'Marks Entry Nursery'!AQ189,IF(AND($E$3="LKG"),'Marks Entry LKG'!AQ189,IF(AND($E$3="UKG"),'Marks Entry UKG'!AQ189,""))))</f>
        <v/>
      </c>
      <c r="CO190" s="106" t="str">
        <f t="shared" si="173"/>
        <v/>
      </c>
      <c r="CP190" s="107">
        <f t="shared" si="174"/>
        <v>0</v>
      </c>
      <c r="CQ190" s="107" t="str">
        <f t="shared" si="175"/>
        <v/>
      </c>
      <c r="CR190" s="107" t="str">
        <f t="shared" si="176"/>
        <v/>
      </c>
      <c r="CS190" s="92" t="str">
        <f t="shared" si="177"/>
        <v/>
      </c>
      <c r="CT190" s="105" t="str">
        <f>IF(OR($B190=0,$B190=""),"",IF(AND($E$3="Nursery"),'Marks Entry Nursery'!AR189,IF(AND($E$3="LKG"),'Marks Entry LKG'!AR189,IF(AND($E$3="UKG"),'Marks Entry UKG'!AR189,""))))</f>
        <v/>
      </c>
      <c r="CU190" s="105" t="str">
        <f>IF(OR($B190=0,$B190=""),"",IF(AND($E$3="Nursery"),'Marks Entry Nursery'!AS189,IF(AND($E$3="LKG"),'Marks Entry LKG'!AS189,IF(AND($E$3="UKG"),'Marks Entry UKG'!AS189,""))))</f>
        <v/>
      </c>
      <c r="CV190" s="106" t="str">
        <f t="shared" si="178"/>
        <v/>
      </c>
      <c r="CW190" s="107">
        <f t="shared" si="179"/>
        <v>0</v>
      </c>
      <c r="CX190" s="107" t="str">
        <f t="shared" si="180"/>
        <v/>
      </c>
      <c r="CY190" s="107" t="str">
        <f t="shared" si="181"/>
        <v/>
      </c>
      <c r="CZ190" s="92" t="str">
        <f t="shared" si="182"/>
        <v/>
      </c>
      <c r="DA190" s="105" t="str">
        <f>IF(OR($B190=0,$B190=""),"",IF(AND($E$3="Nursery"),'Marks Entry Nursery'!AT189,IF(AND($E$3="LKG"),'Marks Entry LKG'!AT189,IF(AND($E$3="UKG"),'Marks Entry UKG'!AT189,""))))</f>
        <v/>
      </c>
      <c r="DB190" s="105" t="str">
        <f>IF(OR($B190=0,$B190=""),"",IF(AND($E$3="Nursery"),'Marks Entry Nursery'!AU189,IF(AND($E$3="LKG"),'Marks Entry LKG'!AU189,IF(AND($E$3="UKG"),'Marks Entry UKG'!AU189,""))))</f>
        <v/>
      </c>
      <c r="DC190" s="356" t="str">
        <f t="shared" si="183"/>
        <v/>
      </c>
      <c r="DD190" s="93" t="str">
        <f t="shared" si="184"/>
        <v/>
      </c>
      <c r="DE190" s="105" t="str">
        <f>IF(OR($B190=0,$B190=""),"",IF(AND($E$3="Nursery"),'Marks Entry Nursery'!AV189,IF(AND($E$3="LKG"),'Marks Entry LKG'!AV189,IF(AND($E$3="UKG"),'Marks Entry UKG'!AV189,""))))</f>
        <v/>
      </c>
      <c r="DF190" s="105" t="str">
        <f>IF(OR($B190=0,$B190=""),"",IF(AND($E$3="Nursery"),'Marks Entry Nursery'!AW189,IF(AND($E$3="LKG"),'Marks Entry LKG'!AW189,IF(AND($E$3="UKG"),'Marks Entry UKG'!AW189,""))))</f>
        <v/>
      </c>
      <c r="DG190" s="356" t="str">
        <f t="shared" si="185"/>
        <v/>
      </c>
      <c r="DH190" s="93" t="str">
        <f t="shared" si="186"/>
        <v/>
      </c>
      <c r="DI190" s="63" t="str">
        <f t="shared" si="187"/>
        <v/>
      </c>
      <c r="DJ190" s="358" t="str">
        <f t="shared" si="188"/>
        <v/>
      </c>
      <c r="DK190" s="67" t="str">
        <f t="shared" si="189"/>
        <v/>
      </c>
      <c r="DL190" s="68" t="str">
        <f t="shared" si="190"/>
        <v/>
      </c>
      <c r="DM190" s="386" t="str">
        <f>IFERROR(IF(B190="NSO","NSO",IF(OR(D190="",G190="",F190="",B190="",DI190=0),"",IF('Master sheet'!$D$14="Hindi","कक्षोंन्नति","Promoted"))),"")</f>
        <v/>
      </c>
      <c r="DN190" s="42" t="str">
        <f>IF(OR(B190=0,B190=""),"",IF(AND($E$3="Nursery"),'Marks Entry Nursery'!AX189,IF(AND($E$3="LKG"),'Marks Entry LKG'!AX189,IF(AND($E$3="UKG"),'Marks Entry UKG'!AX189,""))))</f>
        <v/>
      </c>
      <c r="DO190" s="42" t="str">
        <f>IF(OR(B190=0,B190=""),"",IF(AND($E$3="Nursery"),'Marks Entry Nursery'!AY189,IF(AND($E$3="LKG"),'Marks Entry LKG'!AY189,IF(AND($E$3="UKG"),'Marks Entry UKG'!AY189,""))))</f>
        <v/>
      </c>
      <c r="DP190" s="213" t="str">
        <f t="shared" si="191"/>
        <v/>
      </c>
      <c r="DQ190" s="43"/>
      <c r="DX190" s="44">
        <f>IF(AND($E$3="Nursery"),'Marks Entry Nursery'!I189,IF(AND($E$3="LKG"),'Marks Entry LKG'!I189,IF(AND($E$3="UKG"),'Marks Entry UKG'!I189,"")))</f>
        <v>0</v>
      </c>
    </row>
    <row r="191" spans="1:128" ht="18.95" customHeight="1">
      <c r="A191" s="56">
        <v>184</v>
      </c>
      <c r="B191" s="260" t="str">
        <f>IF(OR(DX191=0,DX191=""),"",IF(AND($E$3="Nursery"),'Marks Entry Nursery'!I190,IF(AND($E$3="LKG"),'Marks Entry LKG'!I190,IF(AND($E$3="UKG"),'Marks Entry UKG'!I190,""))))</f>
        <v/>
      </c>
      <c r="C191" s="57" t="str">
        <f>IF(OR($B191=0,$B191=""),"",IF(AND($E$3="Nursery"),'Marks Entry Nursery'!B190,IF(AND($E$3="LKG"),'Marks Entry LKG'!B190,IF(AND($E$3="UKG"),'Marks Entry UKG'!B190,""))))</f>
        <v/>
      </c>
      <c r="D191" s="57" t="str">
        <f>IF(OR($B191=0,$B191=""),"",IF(AND($E$3="Nursery"),'Marks Entry Nursery'!C190,IF(AND($E$3="LKG"),'Marks Entry LKG'!C190,IF(AND($E$3="UKG"),'Marks Entry UKG'!C190,""))))</f>
        <v/>
      </c>
      <c r="E191" s="401" t="str">
        <f>IF(OR(B191=0,B191=""),"",IF(AND($E$3="Nursery"),'Marks Entry Nursery'!E190,IF(AND($E$3="LKG"),'Marks Entry LKG'!E190,IF(AND($E$3="UKG"),'Marks Entry UKG'!E190,""))))</f>
        <v/>
      </c>
      <c r="F191" s="259" t="str">
        <f>IF(OR(B191=0,B191=""),"",IF(AND($E$3="Nursery"),'Marks Entry Nursery'!D190,IF(AND($E$3="LKG"),'Marks Entry LKG'!D190,IF(AND($E$3="UKG"),'Marks Entry UKG'!D190,""))))</f>
        <v/>
      </c>
      <c r="G191" s="406" t="str">
        <f>IF(OR($B191=0,$B191=""),"",IF(AND($E$3="Nursery"),'Marks Entry Nursery'!F190,IF(AND($E$3="LKG"),'Marks Entry LKG'!F190,IF(AND($E$3="UKG"),'Marks Entry UKG'!F190,""))))</f>
        <v/>
      </c>
      <c r="H191" s="406" t="str">
        <f>IF(OR($B191=0,$B191=""),"",IF(AND($E$3="Nursery"),'Marks Entry Nursery'!G190,IF(AND($E$3="LKG"),'Marks Entry LKG'!G190,IF(AND($E$3="UKG"),'Marks Entry UKG'!G190,""))))</f>
        <v/>
      </c>
      <c r="I191" s="406" t="str">
        <f>IF(OR($B191=0,$B191=""),"",IF(AND($E$3="Nursery"),'Marks Entry Nursery'!H190,IF(AND($E$3="LKG"),'Marks Entry LKG'!H190,IF(AND($E$3="UKG"),'Marks Entry UKG'!H190,""))))</f>
        <v/>
      </c>
      <c r="J191" s="228" t="str">
        <f>IF(OR($B191=0,$B191=""),"",IF(AND($E$3="Nursery"),'Marks Entry Nursery'!J190,IF(AND($E$3="LKG"),'Marks Entry LKG'!J190,IF(AND($E$3="UKG"),'Marks Entry UKG'!J190,""))))</f>
        <v/>
      </c>
      <c r="K191" s="228" t="str">
        <f>IF(OR($B191=0,$B191=""),"",IF(AND($E$3="Nursery"),'Marks Entry Nursery'!K190,IF(AND($E$3="LKG"),'Marks Entry LKG'!K190,IF(AND($E$3="UKG"),'Marks Entry UKG'!K190,""))))</f>
        <v/>
      </c>
      <c r="L191" s="105"/>
      <c r="M191" s="105"/>
      <c r="N191" s="105"/>
      <c r="O191" s="51"/>
      <c r="P191" s="105" t="str">
        <f>IF(OR($B191=0,$B191=""),"",IF(AND($E$3="Nursery"),'Marks Entry Nursery'!O190,IF(AND($E$3="LKG"),'Marks Entry LKG'!O190,IF(AND($E$3="UKG"),'Marks Entry UKG'!O190,""))))</f>
        <v/>
      </c>
      <c r="Q191" s="105" t="str">
        <f>IF(OR($B191=0,$B191=""),"",IF(AND($E$3="Nursery"),'Marks Entry Nursery'!P190,IF(AND($E$3="LKG"),'Marks Entry LKG'!P190,IF(AND($E$3="UKG"),'Marks Entry UKG'!P190,""))))</f>
        <v/>
      </c>
      <c r="R191" s="54" t="str">
        <f t="shared" si="128"/>
        <v/>
      </c>
      <c r="S191" s="51">
        <f t="shared" si="129"/>
        <v>0</v>
      </c>
      <c r="T191" s="105" t="str">
        <f>IF(OR($B191=0,$B191=""),"",IF(AND($E$3="Nursery"),'Marks Entry Nursery'!Q190,IF(AND($E$3="LKG"),'Marks Entry LKG'!Q190,IF(AND($E$3="UKG"),'Marks Entry UKG'!Q190,""))))</f>
        <v/>
      </c>
      <c r="U191" s="105" t="str">
        <f>IF(OR($B191=0,$B191=""),"",IF(AND($E$3="Nursery"),'Marks Entry Nursery'!R190,IF(AND($E$3="LKG"),'Marks Entry LKG'!R190,IF(AND($E$3="UKG"),'Marks Entry UKG'!R190,""))))</f>
        <v/>
      </c>
      <c r="V191" s="55" t="str">
        <f t="shared" si="130"/>
        <v/>
      </c>
      <c r="W191" s="51" t="str">
        <f t="shared" si="131"/>
        <v/>
      </c>
      <c r="X191" s="89">
        <f t="shared" si="132"/>
        <v>0</v>
      </c>
      <c r="Y191" s="89" t="str">
        <f t="shared" si="133"/>
        <v/>
      </c>
      <c r="Z191" s="89" t="str">
        <f t="shared" si="134"/>
        <v/>
      </c>
      <c r="AA191" s="89" t="str">
        <f t="shared" si="135"/>
        <v/>
      </c>
      <c r="AB191" s="89" t="str">
        <f t="shared" si="136"/>
        <v/>
      </c>
      <c r="AC191" s="93" t="str">
        <f t="shared" si="137"/>
        <v/>
      </c>
      <c r="AD191" s="105"/>
      <c r="AE191" s="105"/>
      <c r="AF191" s="105"/>
      <c r="AG191" s="51"/>
      <c r="AH191" s="105" t="str">
        <f>IF(OR($B191=0,$B191=""),"",IF(AND($E$3="Nursery"),'Marks Entry Nursery'!V190,IF(AND($E$3="LKG"),'Marks Entry LKG'!V190,IF(AND($E$3="UKG"),'Marks Entry UKG'!V190,""))))</f>
        <v/>
      </c>
      <c r="AI191" s="105" t="str">
        <f>IF(OR($B191=0,$B191=""),"",IF(AND($E$3="Nursery"),'Marks Entry Nursery'!W190,IF(AND($E$3="LKG"),'Marks Entry LKG'!W190,IF(AND($E$3="UKG"),'Marks Entry UKG'!W190,""))))</f>
        <v/>
      </c>
      <c r="AJ191" s="54" t="str">
        <f t="shared" si="138"/>
        <v/>
      </c>
      <c r="AK191" s="51">
        <f t="shared" si="139"/>
        <v>0</v>
      </c>
      <c r="AL191" s="105" t="str">
        <f>IF(OR($B191=0,$B191=""),"",IF(AND($E$3="Nursery"),'Marks Entry Nursery'!X190,IF(AND($E$3="LKG"),'Marks Entry LKG'!X190,IF(AND($E$3="UKG"),'Marks Entry UKG'!X190,""))))</f>
        <v/>
      </c>
      <c r="AM191" s="105" t="str">
        <f>IF(OR($B191=0,$B191=""),"",IF(AND($E$3="Nursery"),'Marks Entry Nursery'!Y190,IF(AND($E$3="LKG"),'Marks Entry LKG'!Y190,IF(AND($E$3="UKG"),'Marks Entry UKG'!Y190,""))))</f>
        <v/>
      </c>
      <c r="AN191" s="55" t="str">
        <f t="shared" si="140"/>
        <v/>
      </c>
      <c r="AO191" s="51" t="str">
        <f t="shared" si="141"/>
        <v/>
      </c>
      <c r="AP191" s="89">
        <f t="shared" si="142"/>
        <v>0</v>
      </c>
      <c r="AQ191" s="89" t="str">
        <f t="shared" si="143"/>
        <v/>
      </c>
      <c r="AR191" s="89" t="str">
        <f t="shared" si="144"/>
        <v/>
      </c>
      <c r="AS191" s="89" t="str">
        <f t="shared" si="145"/>
        <v/>
      </c>
      <c r="AT191" s="89" t="str">
        <f t="shared" si="146"/>
        <v/>
      </c>
      <c r="AU191" s="93" t="str">
        <f t="shared" si="147"/>
        <v/>
      </c>
      <c r="AV191" s="105"/>
      <c r="AW191" s="105"/>
      <c r="AX191" s="105"/>
      <c r="AY191" s="51"/>
      <c r="AZ191" s="105" t="str">
        <f>IF(OR($B191=0,$B191=""),"",IF(AND($E$3="Nursery"),'Marks Entry Nursery'!AC190,IF(AND($E$3="LKG"),'Marks Entry LKG'!AC190,IF(AND($E$3="UKG"),'Marks Entry UKG'!AC190,""))))</f>
        <v/>
      </c>
      <c r="BA191" s="105" t="str">
        <f>IF(OR($B191=0,$B191=""),"",IF(AND($E$3="Nursery"),'Marks Entry Nursery'!AD190,IF(AND($E$3="LKG"),'Marks Entry LKG'!AD190,IF(AND($E$3="UKG"),'Marks Entry UKG'!AD190,""))))</f>
        <v/>
      </c>
      <c r="BB191" s="54" t="str">
        <f t="shared" si="148"/>
        <v/>
      </c>
      <c r="BC191" s="51">
        <f t="shared" si="149"/>
        <v>0</v>
      </c>
      <c r="BD191" s="105" t="str">
        <f>IF(OR($B191=0,$B191=""),"",IF(AND($E$3="Nursery"),'Marks Entry Nursery'!AE190,IF(AND($E$3="LKG"),'Marks Entry LKG'!AE190,IF(AND($E$3="UKG"),'Marks Entry UKG'!AE190,""))))</f>
        <v/>
      </c>
      <c r="BE191" s="105" t="str">
        <f>IF(OR($B191=0,$B191=""),"",IF(AND($E$3="Nursery"),'Marks Entry Nursery'!AF190,IF(AND($E$3="LKG"),'Marks Entry LKG'!AF190,IF(AND($E$3="UKG"),'Marks Entry UKG'!AF190,""))))</f>
        <v/>
      </c>
      <c r="BF191" s="55" t="str">
        <f t="shared" si="150"/>
        <v/>
      </c>
      <c r="BG191" s="51" t="str">
        <f t="shared" si="151"/>
        <v/>
      </c>
      <c r="BH191" s="89">
        <f t="shared" si="152"/>
        <v>0</v>
      </c>
      <c r="BI191" s="89" t="str">
        <f t="shared" si="153"/>
        <v/>
      </c>
      <c r="BJ191" s="89" t="str">
        <f t="shared" si="154"/>
        <v/>
      </c>
      <c r="BK191" s="89" t="str">
        <f t="shared" si="155"/>
        <v/>
      </c>
      <c r="BL191" s="89" t="str">
        <f t="shared" si="156"/>
        <v/>
      </c>
      <c r="BM191" s="93" t="str">
        <f t="shared" si="157"/>
        <v/>
      </c>
      <c r="BN191" s="105"/>
      <c r="BO191" s="105"/>
      <c r="BP191" s="105"/>
      <c r="BQ191" s="51"/>
      <c r="BR191" s="105" t="str">
        <f>IF(OR($B191=0,$B191=""),"",IF(AND($E$3="Nursery"),'Marks Entry Nursery'!AJ190,IF(AND($E$3="LKG"),'Marks Entry LKG'!AJ190,IF(AND($E$3="UKG"),'Marks Entry UKG'!AJ190,""))))</f>
        <v/>
      </c>
      <c r="BS191" s="105" t="str">
        <f>IF(OR($B191=0,$B191=""),"",IF(AND($E$3="Nursery"),'Marks Entry Nursery'!AK190,IF(AND($E$3="LKG"),'Marks Entry LKG'!AK190,IF(AND($E$3="UKG"),'Marks Entry UKG'!AK190,""))))</f>
        <v/>
      </c>
      <c r="BT191" s="54" t="str">
        <f t="shared" si="158"/>
        <v/>
      </c>
      <c r="BU191" s="51">
        <f t="shared" si="159"/>
        <v>0</v>
      </c>
      <c r="BV191" s="105" t="str">
        <f>IF(OR($B191=0,$B191=""),"",IF(AND($E$3="Nursery"),'Marks Entry Nursery'!AL190,IF(AND($E$3="LKG"),'Marks Entry LKG'!AL190,IF(AND($E$3="UKG"),'Marks Entry UKG'!AL190,""))))</f>
        <v/>
      </c>
      <c r="BW191" s="105" t="str">
        <f>IF(OR($B191=0,$B191=""),"",IF(AND($E$3="Nursery"),'Marks Entry Nursery'!AM190,IF(AND($E$3="LKG"),'Marks Entry LKG'!AM190,IF(AND($E$3="UKG"),'Marks Entry UKG'!AM190,""))))</f>
        <v/>
      </c>
      <c r="BX191" s="55" t="str">
        <f t="shared" si="160"/>
        <v/>
      </c>
      <c r="BY191" s="51" t="str">
        <f t="shared" si="161"/>
        <v/>
      </c>
      <c r="BZ191" s="89">
        <f t="shared" si="162"/>
        <v>0</v>
      </c>
      <c r="CA191" s="89" t="str">
        <f t="shared" si="163"/>
        <v/>
      </c>
      <c r="CB191" s="89" t="str">
        <f t="shared" si="164"/>
        <v/>
      </c>
      <c r="CC191" s="89" t="str">
        <f t="shared" si="165"/>
        <v/>
      </c>
      <c r="CD191" s="89" t="str">
        <f t="shared" si="166"/>
        <v/>
      </c>
      <c r="CE191" s="93" t="str">
        <f t="shared" si="167"/>
        <v/>
      </c>
      <c r="CF191" s="105" t="str">
        <f>IF(OR($B191=0,$B191=""),"",IF(AND($E$3="Nursery"),'Marks Entry Nursery'!AN190,IF(AND($E$3="LKG"),'Marks Entry LKG'!AN190,IF(AND($E$3="UKG"),'Marks Entry UKG'!AN190,""))))</f>
        <v/>
      </c>
      <c r="CG191" s="105" t="str">
        <f>IF(OR($B191=0,$B191=""),"",IF(AND($E$3="Nursery"),'Marks Entry Nursery'!AO190,IF(AND($E$3="LKG"),'Marks Entry LKG'!AO190,IF(AND($E$3="UKG"),'Marks Entry UKG'!AO190,""))))</f>
        <v/>
      </c>
      <c r="CH191" s="106" t="str">
        <f t="shared" si="168"/>
        <v/>
      </c>
      <c r="CI191" s="107">
        <f t="shared" si="169"/>
        <v>0</v>
      </c>
      <c r="CJ191" s="107" t="str">
        <f t="shared" si="170"/>
        <v/>
      </c>
      <c r="CK191" s="107" t="str">
        <f t="shared" si="171"/>
        <v/>
      </c>
      <c r="CL191" s="92" t="str">
        <f t="shared" si="172"/>
        <v/>
      </c>
      <c r="CM191" s="105" t="str">
        <f>IF(OR($B191=0,$B191=""),"",IF(AND($E$3="Nursery"),'Marks Entry Nursery'!AP190,IF(AND($E$3="LKG"),'Marks Entry LKG'!AP190,IF(AND($E$3="UKG"),'Marks Entry UKG'!AP190,""))))</f>
        <v/>
      </c>
      <c r="CN191" s="105" t="str">
        <f>IF(OR($B191=0,$B191=""),"",IF(AND($E$3="Nursery"),'Marks Entry Nursery'!AQ190,IF(AND($E$3="LKG"),'Marks Entry LKG'!AQ190,IF(AND($E$3="UKG"),'Marks Entry UKG'!AQ190,""))))</f>
        <v/>
      </c>
      <c r="CO191" s="106" t="str">
        <f t="shared" si="173"/>
        <v/>
      </c>
      <c r="CP191" s="107">
        <f t="shared" si="174"/>
        <v>0</v>
      </c>
      <c r="CQ191" s="107" t="str">
        <f t="shared" si="175"/>
        <v/>
      </c>
      <c r="CR191" s="107" t="str">
        <f t="shared" si="176"/>
        <v/>
      </c>
      <c r="CS191" s="92" t="str">
        <f t="shared" si="177"/>
        <v/>
      </c>
      <c r="CT191" s="105" t="str">
        <f>IF(OR($B191=0,$B191=""),"",IF(AND($E$3="Nursery"),'Marks Entry Nursery'!AR190,IF(AND($E$3="LKG"),'Marks Entry LKG'!AR190,IF(AND($E$3="UKG"),'Marks Entry UKG'!AR190,""))))</f>
        <v/>
      </c>
      <c r="CU191" s="105" t="str">
        <f>IF(OR($B191=0,$B191=""),"",IF(AND($E$3="Nursery"),'Marks Entry Nursery'!AS190,IF(AND($E$3="LKG"),'Marks Entry LKG'!AS190,IF(AND($E$3="UKG"),'Marks Entry UKG'!AS190,""))))</f>
        <v/>
      </c>
      <c r="CV191" s="106" t="str">
        <f t="shared" si="178"/>
        <v/>
      </c>
      <c r="CW191" s="107">
        <f t="shared" si="179"/>
        <v>0</v>
      </c>
      <c r="CX191" s="107" t="str">
        <f t="shared" si="180"/>
        <v/>
      </c>
      <c r="CY191" s="107" t="str">
        <f t="shared" si="181"/>
        <v/>
      </c>
      <c r="CZ191" s="92" t="str">
        <f t="shared" si="182"/>
        <v/>
      </c>
      <c r="DA191" s="105" t="str">
        <f>IF(OR($B191=0,$B191=""),"",IF(AND($E$3="Nursery"),'Marks Entry Nursery'!AT190,IF(AND($E$3="LKG"),'Marks Entry LKG'!AT190,IF(AND($E$3="UKG"),'Marks Entry UKG'!AT190,""))))</f>
        <v/>
      </c>
      <c r="DB191" s="105" t="str">
        <f>IF(OR($B191=0,$B191=""),"",IF(AND($E$3="Nursery"),'Marks Entry Nursery'!AU190,IF(AND($E$3="LKG"),'Marks Entry LKG'!AU190,IF(AND($E$3="UKG"),'Marks Entry UKG'!AU190,""))))</f>
        <v/>
      </c>
      <c r="DC191" s="356" t="str">
        <f t="shared" si="183"/>
        <v/>
      </c>
      <c r="DD191" s="93" t="str">
        <f t="shared" si="184"/>
        <v/>
      </c>
      <c r="DE191" s="105" t="str">
        <f>IF(OR($B191=0,$B191=""),"",IF(AND($E$3="Nursery"),'Marks Entry Nursery'!AV190,IF(AND($E$3="LKG"),'Marks Entry LKG'!AV190,IF(AND($E$3="UKG"),'Marks Entry UKG'!AV190,""))))</f>
        <v/>
      </c>
      <c r="DF191" s="105" t="str">
        <f>IF(OR($B191=0,$B191=""),"",IF(AND($E$3="Nursery"),'Marks Entry Nursery'!AW190,IF(AND($E$3="LKG"),'Marks Entry LKG'!AW190,IF(AND($E$3="UKG"),'Marks Entry UKG'!AW190,""))))</f>
        <v/>
      </c>
      <c r="DG191" s="356" t="str">
        <f t="shared" si="185"/>
        <v/>
      </c>
      <c r="DH191" s="93" t="str">
        <f t="shared" si="186"/>
        <v/>
      </c>
      <c r="DI191" s="63" t="str">
        <f t="shared" si="187"/>
        <v/>
      </c>
      <c r="DJ191" s="358" t="str">
        <f t="shared" si="188"/>
        <v/>
      </c>
      <c r="DK191" s="67" t="str">
        <f t="shared" si="189"/>
        <v/>
      </c>
      <c r="DL191" s="68" t="str">
        <f t="shared" si="190"/>
        <v/>
      </c>
      <c r="DM191" s="386" t="str">
        <f>IFERROR(IF(B191="NSO","NSO",IF(OR(D191="",G191="",F191="",B191="",DI191=0),"",IF('Master sheet'!$D$14="Hindi","कक्षोंन्नति","Promoted"))),"")</f>
        <v/>
      </c>
      <c r="DN191" s="42" t="str">
        <f>IF(OR(B191=0,B191=""),"",IF(AND($E$3="Nursery"),'Marks Entry Nursery'!AX190,IF(AND($E$3="LKG"),'Marks Entry LKG'!AX190,IF(AND($E$3="UKG"),'Marks Entry UKG'!AX190,""))))</f>
        <v/>
      </c>
      <c r="DO191" s="42" t="str">
        <f>IF(OR(B191=0,B191=""),"",IF(AND($E$3="Nursery"),'Marks Entry Nursery'!AY190,IF(AND($E$3="LKG"),'Marks Entry LKG'!AY190,IF(AND($E$3="UKG"),'Marks Entry UKG'!AY190,""))))</f>
        <v/>
      </c>
      <c r="DP191" s="213" t="str">
        <f t="shared" si="191"/>
        <v/>
      </c>
      <c r="DQ191" s="43"/>
      <c r="DX191" s="44">
        <f>IF(AND($E$3="Nursery"),'Marks Entry Nursery'!I190,IF(AND($E$3="LKG"),'Marks Entry LKG'!I190,IF(AND($E$3="UKG"),'Marks Entry UKG'!I190,"")))</f>
        <v>0</v>
      </c>
    </row>
    <row r="192" spans="1:128" ht="18.95" customHeight="1">
      <c r="A192" s="56">
        <v>185</v>
      </c>
      <c r="B192" s="260" t="str">
        <f>IF(OR(DX192=0,DX192=""),"",IF(AND($E$3="Nursery"),'Marks Entry Nursery'!I191,IF(AND($E$3="LKG"),'Marks Entry LKG'!I191,IF(AND($E$3="UKG"),'Marks Entry UKG'!I191,""))))</f>
        <v/>
      </c>
      <c r="C192" s="57" t="str">
        <f>IF(OR($B192=0,$B192=""),"",IF(AND($E$3="Nursery"),'Marks Entry Nursery'!B191,IF(AND($E$3="LKG"),'Marks Entry LKG'!B191,IF(AND($E$3="UKG"),'Marks Entry UKG'!B191,""))))</f>
        <v/>
      </c>
      <c r="D192" s="57" t="str">
        <f>IF(OR($B192=0,$B192=""),"",IF(AND($E$3="Nursery"),'Marks Entry Nursery'!C191,IF(AND($E$3="LKG"),'Marks Entry LKG'!C191,IF(AND($E$3="UKG"),'Marks Entry UKG'!C191,""))))</f>
        <v/>
      </c>
      <c r="E192" s="401" t="str">
        <f>IF(OR(B192=0,B192=""),"",IF(AND($E$3="Nursery"),'Marks Entry Nursery'!E191,IF(AND($E$3="LKG"),'Marks Entry LKG'!E191,IF(AND($E$3="UKG"),'Marks Entry UKG'!E191,""))))</f>
        <v/>
      </c>
      <c r="F192" s="259" t="str">
        <f>IF(OR(B192=0,B192=""),"",IF(AND($E$3="Nursery"),'Marks Entry Nursery'!D191,IF(AND($E$3="LKG"),'Marks Entry LKG'!D191,IF(AND($E$3="UKG"),'Marks Entry UKG'!D191,""))))</f>
        <v/>
      </c>
      <c r="G192" s="406" t="str">
        <f>IF(OR($B192=0,$B192=""),"",IF(AND($E$3="Nursery"),'Marks Entry Nursery'!F191,IF(AND($E$3="LKG"),'Marks Entry LKG'!F191,IF(AND($E$3="UKG"),'Marks Entry UKG'!F191,""))))</f>
        <v/>
      </c>
      <c r="H192" s="406" t="str">
        <f>IF(OR($B192=0,$B192=""),"",IF(AND($E$3="Nursery"),'Marks Entry Nursery'!G191,IF(AND($E$3="LKG"),'Marks Entry LKG'!G191,IF(AND($E$3="UKG"),'Marks Entry UKG'!G191,""))))</f>
        <v/>
      </c>
      <c r="I192" s="406" t="str">
        <f>IF(OR($B192=0,$B192=""),"",IF(AND($E$3="Nursery"),'Marks Entry Nursery'!H191,IF(AND($E$3="LKG"),'Marks Entry LKG'!H191,IF(AND($E$3="UKG"),'Marks Entry UKG'!H191,""))))</f>
        <v/>
      </c>
      <c r="J192" s="228" t="str">
        <f>IF(OR($B192=0,$B192=""),"",IF(AND($E$3="Nursery"),'Marks Entry Nursery'!J191,IF(AND($E$3="LKG"),'Marks Entry LKG'!J191,IF(AND($E$3="UKG"),'Marks Entry UKG'!J191,""))))</f>
        <v/>
      </c>
      <c r="K192" s="228" t="str">
        <f>IF(OR($B192=0,$B192=""),"",IF(AND($E$3="Nursery"),'Marks Entry Nursery'!K191,IF(AND($E$3="LKG"),'Marks Entry LKG'!K191,IF(AND($E$3="UKG"),'Marks Entry UKG'!K191,""))))</f>
        <v/>
      </c>
      <c r="L192" s="105"/>
      <c r="M192" s="105"/>
      <c r="N192" s="105"/>
      <c r="O192" s="51"/>
      <c r="P192" s="105" t="str">
        <f>IF(OR($B192=0,$B192=""),"",IF(AND($E$3="Nursery"),'Marks Entry Nursery'!O191,IF(AND($E$3="LKG"),'Marks Entry LKG'!O191,IF(AND($E$3="UKG"),'Marks Entry UKG'!O191,""))))</f>
        <v/>
      </c>
      <c r="Q192" s="105" t="str">
        <f>IF(OR($B192=0,$B192=""),"",IF(AND($E$3="Nursery"),'Marks Entry Nursery'!P191,IF(AND($E$3="LKG"),'Marks Entry LKG'!P191,IF(AND($E$3="UKG"),'Marks Entry UKG'!P191,""))))</f>
        <v/>
      </c>
      <c r="R192" s="54" t="str">
        <f t="shared" si="128"/>
        <v/>
      </c>
      <c r="S192" s="51">
        <f t="shared" si="129"/>
        <v>0</v>
      </c>
      <c r="T192" s="105" t="str">
        <f>IF(OR($B192=0,$B192=""),"",IF(AND($E$3="Nursery"),'Marks Entry Nursery'!Q191,IF(AND($E$3="LKG"),'Marks Entry LKG'!Q191,IF(AND($E$3="UKG"),'Marks Entry UKG'!Q191,""))))</f>
        <v/>
      </c>
      <c r="U192" s="105" t="str">
        <f>IF(OR($B192=0,$B192=""),"",IF(AND($E$3="Nursery"),'Marks Entry Nursery'!R191,IF(AND($E$3="LKG"),'Marks Entry LKG'!R191,IF(AND($E$3="UKG"),'Marks Entry UKG'!R191,""))))</f>
        <v/>
      </c>
      <c r="V192" s="55" t="str">
        <f t="shared" si="130"/>
        <v/>
      </c>
      <c r="W192" s="51" t="str">
        <f t="shared" si="131"/>
        <v/>
      </c>
      <c r="X192" s="89">
        <f t="shared" si="132"/>
        <v>0</v>
      </c>
      <c r="Y192" s="89" t="str">
        <f t="shared" si="133"/>
        <v/>
      </c>
      <c r="Z192" s="89" t="str">
        <f t="shared" si="134"/>
        <v/>
      </c>
      <c r="AA192" s="89" t="str">
        <f t="shared" si="135"/>
        <v/>
      </c>
      <c r="AB192" s="89" t="str">
        <f t="shared" si="136"/>
        <v/>
      </c>
      <c r="AC192" s="93" t="str">
        <f t="shared" si="137"/>
        <v/>
      </c>
      <c r="AD192" s="105"/>
      <c r="AE192" s="105"/>
      <c r="AF192" s="105"/>
      <c r="AG192" s="51"/>
      <c r="AH192" s="105" t="str">
        <f>IF(OR($B192=0,$B192=""),"",IF(AND($E$3="Nursery"),'Marks Entry Nursery'!V191,IF(AND($E$3="LKG"),'Marks Entry LKG'!V191,IF(AND($E$3="UKG"),'Marks Entry UKG'!V191,""))))</f>
        <v/>
      </c>
      <c r="AI192" s="105" t="str">
        <f>IF(OR($B192=0,$B192=""),"",IF(AND($E$3="Nursery"),'Marks Entry Nursery'!W191,IF(AND($E$3="LKG"),'Marks Entry LKG'!W191,IF(AND($E$3="UKG"),'Marks Entry UKG'!W191,""))))</f>
        <v/>
      </c>
      <c r="AJ192" s="54" t="str">
        <f t="shared" si="138"/>
        <v/>
      </c>
      <c r="AK192" s="51">
        <f t="shared" si="139"/>
        <v>0</v>
      </c>
      <c r="AL192" s="105" t="str">
        <f>IF(OR($B192=0,$B192=""),"",IF(AND($E$3="Nursery"),'Marks Entry Nursery'!X191,IF(AND($E$3="LKG"),'Marks Entry LKG'!X191,IF(AND($E$3="UKG"),'Marks Entry UKG'!X191,""))))</f>
        <v/>
      </c>
      <c r="AM192" s="105" t="str">
        <f>IF(OR($B192=0,$B192=""),"",IF(AND($E$3="Nursery"),'Marks Entry Nursery'!Y191,IF(AND($E$3="LKG"),'Marks Entry LKG'!Y191,IF(AND($E$3="UKG"),'Marks Entry UKG'!Y191,""))))</f>
        <v/>
      </c>
      <c r="AN192" s="55" t="str">
        <f t="shared" si="140"/>
        <v/>
      </c>
      <c r="AO192" s="51" t="str">
        <f t="shared" si="141"/>
        <v/>
      </c>
      <c r="AP192" s="89">
        <f t="shared" si="142"/>
        <v>0</v>
      </c>
      <c r="AQ192" s="89" t="str">
        <f t="shared" si="143"/>
        <v/>
      </c>
      <c r="AR192" s="89" t="str">
        <f t="shared" si="144"/>
        <v/>
      </c>
      <c r="AS192" s="89" t="str">
        <f t="shared" si="145"/>
        <v/>
      </c>
      <c r="AT192" s="89" t="str">
        <f t="shared" si="146"/>
        <v/>
      </c>
      <c r="AU192" s="93" t="str">
        <f t="shared" si="147"/>
        <v/>
      </c>
      <c r="AV192" s="105"/>
      <c r="AW192" s="105"/>
      <c r="AX192" s="105"/>
      <c r="AY192" s="51"/>
      <c r="AZ192" s="105" t="str">
        <f>IF(OR($B192=0,$B192=""),"",IF(AND($E$3="Nursery"),'Marks Entry Nursery'!AC191,IF(AND($E$3="LKG"),'Marks Entry LKG'!AC191,IF(AND($E$3="UKG"),'Marks Entry UKG'!AC191,""))))</f>
        <v/>
      </c>
      <c r="BA192" s="105" t="str">
        <f>IF(OR($B192=0,$B192=""),"",IF(AND($E$3="Nursery"),'Marks Entry Nursery'!AD191,IF(AND($E$3="LKG"),'Marks Entry LKG'!AD191,IF(AND($E$3="UKG"),'Marks Entry UKG'!AD191,""))))</f>
        <v/>
      </c>
      <c r="BB192" s="54" t="str">
        <f t="shared" si="148"/>
        <v/>
      </c>
      <c r="BC192" s="51">
        <f t="shared" si="149"/>
        <v>0</v>
      </c>
      <c r="BD192" s="105" t="str">
        <f>IF(OR($B192=0,$B192=""),"",IF(AND($E$3="Nursery"),'Marks Entry Nursery'!AE191,IF(AND($E$3="LKG"),'Marks Entry LKG'!AE191,IF(AND($E$3="UKG"),'Marks Entry UKG'!AE191,""))))</f>
        <v/>
      </c>
      <c r="BE192" s="105" t="str">
        <f>IF(OR($B192=0,$B192=""),"",IF(AND($E$3="Nursery"),'Marks Entry Nursery'!AF191,IF(AND($E$3="LKG"),'Marks Entry LKG'!AF191,IF(AND($E$3="UKG"),'Marks Entry UKG'!AF191,""))))</f>
        <v/>
      </c>
      <c r="BF192" s="55" t="str">
        <f t="shared" si="150"/>
        <v/>
      </c>
      <c r="BG192" s="51" t="str">
        <f t="shared" si="151"/>
        <v/>
      </c>
      <c r="BH192" s="89">
        <f t="shared" si="152"/>
        <v>0</v>
      </c>
      <c r="BI192" s="89" t="str">
        <f t="shared" si="153"/>
        <v/>
      </c>
      <c r="BJ192" s="89" t="str">
        <f t="shared" si="154"/>
        <v/>
      </c>
      <c r="BK192" s="89" t="str">
        <f t="shared" si="155"/>
        <v/>
      </c>
      <c r="BL192" s="89" t="str">
        <f t="shared" si="156"/>
        <v/>
      </c>
      <c r="BM192" s="93" t="str">
        <f t="shared" si="157"/>
        <v/>
      </c>
      <c r="BN192" s="105"/>
      <c r="BO192" s="105"/>
      <c r="BP192" s="105"/>
      <c r="BQ192" s="51"/>
      <c r="BR192" s="105" t="str">
        <f>IF(OR($B192=0,$B192=""),"",IF(AND($E$3="Nursery"),'Marks Entry Nursery'!AJ191,IF(AND($E$3="LKG"),'Marks Entry LKG'!AJ191,IF(AND($E$3="UKG"),'Marks Entry UKG'!AJ191,""))))</f>
        <v/>
      </c>
      <c r="BS192" s="105" t="str">
        <f>IF(OR($B192=0,$B192=""),"",IF(AND($E$3="Nursery"),'Marks Entry Nursery'!AK191,IF(AND($E$3="LKG"),'Marks Entry LKG'!AK191,IF(AND($E$3="UKG"),'Marks Entry UKG'!AK191,""))))</f>
        <v/>
      </c>
      <c r="BT192" s="54" t="str">
        <f t="shared" si="158"/>
        <v/>
      </c>
      <c r="BU192" s="51">
        <f t="shared" si="159"/>
        <v>0</v>
      </c>
      <c r="BV192" s="105" t="str">
        <f>IF(OR($B192=0,$B192=""),"",IF(AND($E$3="Nursery"),'Marks Entry Nursery'!AL191,IF(AND($E$3="LKG"),'Marks Entry LKG'!AL191,IF(AND($E$3="UKG"),'Marks Entry UKG'!AL191,""))))</f>
        <v/>
      </c>
      <c r="BW192" s="105" t="str">
        <f>IF(OR($B192=0,$B192=""),"",IF(AND($E$3="Nursery"),'Marks Entry Nursery'!AM191,IF(AND($E$3="LKG"),'Marks Entry LKG'!AM191,IF(AND($E$3="UKG"),'Marks Entry UKG'!AM191,""))))</f>
        <v/>
      </c>
      <c r="BX192" s="55" t="str">
        <f t="shared" si="160"/>
        <v/>
      </c>
      <c r="BY192" s="51" t="str">
        <f t="shared" si="161"/>
        <v/>
      </c>
      <c r="BZ192" s="89">
        <f t="shared" si="162"/>
        <v>0</v>
      </c>
      <c r="CA192" s="89" t="str">
        <f t="shared" si="163"/>
        <v/>
      </c>
      <c r="CB192" s="89" t="str">
        <f t="shared" si="164"/>
        <v/>
      </c>
      <c r="CC192" s="89" t="str">
        <f t="shared" si="165"/>
        <v/>
      </c>
      <c r="CD192" s="89" t="str">
        <f t="shared" si="166"/>
        <v/>
      </c>
      <c r="CE192" s="93" t="str">
        <f t="shared" si="167"/>
        <v/>
      </c>
      <c r="CF192" s="105" t="str">
        <f>IF(OR($B192=0,$B192=""),"",IF(AND($E$3="Nursery"),'Marks Entry Nursery'!AN191,IF(AND($E$3="LKG"),'Marks Entry LKG'!AN191,IF(AND($E$3="UKG"),'Marks Entry UKG'!AN191,""))))</f>
        <v/>
      </c>
      <c r="CG192" s="105" t="str">
        <f>IF(OR($B192=0,$B192=""),"",IF(AND($E$3="Nursery"),'Marks Entry Nursery'!AO191,IF(AND($E$3="LKG"),'Marks Entry LKG'!AO191,IF(AND($E$3="UKG"),'Marks Entry UKG'!AO191,""))))</f>
        <v/>
      </c>
      <c r="CH192" s="106" t="str">
        <f t="shared" si="168"/>
        <v/>
      </c>
      <c r="CI192" s="107">
        <f t="shared" si="169"/>
        <v>0</v>
      </c>
      <c r="CJ192" s="107" t="str">
        <f t="shared" si="170"/>
        <v/>
      </c>
      <c r="CK192" s="107" t="str">
        <f t="shared" si="171"/>
        <v/>
      </c>
      <c r="CL192" s="92" t="str">
        <f t="shared" si="172"/>
        <v/>
      </c>
      <c r="CM192" s="105" t="str">
        <f>IF(OR($B192=0,$B192=""),"",IF(AND($E$3="Nursery"),'Marks Entry Nursery'!AP191,IF(AND($E$3="LKG"),'Marks Entry LKG'!AP191,IF(AND($E$3="UKG"),'Marks Entry UKG'!AP191,""))))</f>
        <v/>
      </c>
      <c r="CN192" s="105" t="str">
        <f>IF(OR($B192=0,$B192=""),"",IF(AND($E$3="Nursery"),'Marks Entry Nursery'!AQ191,IF(AND($E$3="LKG"),'Marks Entry LKG'!AQ191,IF(AND($E$3="UKG"),'Marks Entry UKG'!AQ191,""))))</f>
        <v/>
      </c>
      <c r="CO192" s="106" t="str">
        <f t="shared" si="173"/>
        <v/>
      </c>
      <c r="CP192" s="107">
        <f t="shared" si="174"/>
        <v>0</v>
      </c>
      <c r="CQ192" s="107" t="str">
        <f t="shared" si="175"/>
        <v/>
      </c>
      <c r="CR192" s="107" t="str">
        <f t="shared" si="176"/>
        <v/>
      </c>
      <c r="CS192" s="92" t="str">
        <f t="shared" si="177"/>
        <v/>
      </c>
      <c r="CT192" s="105" t="str">
        <f>IF(OR($B192=0,$B192=""),"",IF(AND($E$3="Nursery"),'Marks Entry Nursery'!AR191,IF(AND($E$3="LKG"),'Marks Entry LKG'!AR191,IF(AND($E$3="UKG"),'Marks Entry UKG'!AR191,""))))</f>
        <v/>
      </c>
      <c r="CU192" s="105" t="str">
        <f>IF(OR($B192=0,$B192=""),"",IF(AND($E$3="Nursery"),'Marks Entry Nursery'!AS191,IF(AND($E$3="LKG"),'Marks Entry LKG'!AS191,IF(AND($E$3="UKG"),'Marks Entry UKG'!AS191,""))))</f>
        <v/>
      </c>
      <c r="CV192" s="106" t="str">
        <f t="shared" si="178"/>
        <v/>
      </c>
      <c r="CW192" s="107">
        <f t="shared" si="179"/>
        <v>0</v>
      </c>
      <c r="CX192" s="107" t="str">
        <f t="shared" si="180"/>
        <v/>
      </c>
      <c r="CY192" s="107" t="str">
        <f t="shared" si="181"/>
        <v/>
      </c>
      <c r="CZ192" s="92" t="str">
        <f t="shared" si="182"/>
        <v/>
      </c>
      <c r="DA192" s="105" t="str">
        <f>IF(OR($B192=0,$B192=""),"",IF(AND($E$3="Nursery"),'Marks Entry Nursery'!AT191,IF(AND($E$3="LKG"),'Marks Entry LKG'!AT191,IF(AND($E$3="UKG"),'Marks Entry UKG'!AT191,""))))</f>
        <v/>
      </c>
      <c r="DB192" s="105" t="str">
        <f>IF(OR($B192=0,$B192=""),"",IF(AND($E$3="Nursery"),'Marks Entry Nursery'!AU191,IF(AND($E$3="LKG"),'Marks Entry LKG'!AU191,IF(AND($E$3="UKG"),'Marks Entry UKG'!AU191,""))))</f>
        <v/>
      </c>
      <c r="DC192" s="356" t="str">
        <f t="shared" si="183"/>
        <v/>
      </c>
      <c r="DD192" s="93" t="str">
        <f t="shared" si="184"/>
        <v/>
      </c>
      <c r="DE192" s="105" t="str">
        <f>IF(OR($B192=0,$B192=""),"",IF(AND($E$3="Nursery"),'Marks Entry Nursery'!AV191,IF(AND($E$3="LKG"),'Marks Entry LKG'!AV191,IF(AND($E$3="UKG"),'Marks Entry UKG'!AV191,""))))</f>
        <v/>
      </c>
      <c r="DF192" s="105" t="str">
        <f>IF(OR($B192=0,$B192=""),"",IF(AND($E$3="Nursery"),'Marks Entry Nursery'!AW191,IF(AND($E$3="LKG"),'Marks Entry LKG'!AW191,IF(AND($E$3="UKG"),'Marks Entry UKG'!AW191,""))))</f>
        <v/>
      </c>
      <c r="DG192" s="356" t="str">
        <f t="shared" si="185"/>
        <v/>
      </c>
      <c r="DH192" s="93" t="str">
        <f t="shared" si="186"/>
        <v/>
      </c>
      <c r="DI192" s="63" t="str">
        <f t="shared" si="187"/>
        <v/>
      </c>
      <c r="DJ192" s="358" t="str">
        <f t="shared" si="188"/>
        <v/>
      </c>
      <c r="DK192" s="67" t="str">
        <f t="shared" si="189"/>
        <v/>
      </c>
      <c r="DL192" s="68" t="str">
        <f t="shared" si="190"/>
        <v/>
      </c>
      <c r="DM192" s="386" t="str">
        <f>IFERROR(IF(B192="NSO","NSO",IF(OR(D192="",G192="",F192="",B192="",DI192=0),"",IF('Master sheet'!$D$14="Hindi","कक्षोंन्नति","Promoted"))),"")</f>
        <v/>
      </c>
      <c r="DN192" s="42" t="str">
        <f>IF(OR(B192=0,B192=""),"",IF(AND($E$3="Nursery"),'Marks Entry Nursery'!AX191,IF(AND($E$3="LKG"),'Marks Entry LKG'!AX191,IF(AND($E$3="UKG"),'Marks Entry UKG'!AX191,""))))</f>
        <v/>
      </c>
      <c r="DO192" s="42" t="str">
        <f>IF(OR(B192=0,B192=""),"",IF(AND($E$3="Nursery"),'Marks Entry Nursery'!AY191,IF(AND($E$3="LKG"),'Marks Entry LKG'!AY191,IF(AND($E$3="UKG"),'Marks Entry UKG'!AY191,""))))</f>
        <v/>
      </c>
      <c r="DP192" s="213" t="str">
        <f t="shared" si="191"/>
        <v/>
      </c>
      <c r="DQ192" s="43"/>
      <c r="DX192" s="44">
        <f>IF(AND($E$3="Nursery"),'Marks Entry Nursery'!I191,IF(AND($E$3="LKG"),'Marks Entry LKG'!I191,IF(AND($E$3="UKG"),'Marks Entry UKG'!I191,"")))</f>
        <v>0</v>
      </c>
    </row>
    <row r="193" spans="1:128" ht="18.95" customHeight="1">
      <c r="A193" s="56">
        <v>186</v>
      </c>
      <c r="B193" s="260" t="str">
        <f>IF(OR(DX193=0,DX193=""),"",IF(AND($E$3="Nursery"),'Marks Entry Nursery'!I192,IF(AND($E$3="LKG"),'Marks Entry LKG'!I192,IF(AND($E$3="UKG"),'Marks Entry UKG'!I192,""))))</f>
        <v/>
      </c>
      <c r="C193" s="57" t="str">
        <f>IF(OR($B193=0,$B193=""),"",IF(AND($E$3="Nursery"),'Marks Entry Nursery'!B192,IF(AND($E$3="LKG"),'Marks Entry LKG'!B192,IF(AND($E$3="UKG"),'Marks Entry UKG'!B192,""))))</f>
        <v/>
      </c>
      <c r="D193" s="57" t="str">
        <f>IF(OR($B193=0,$B193=""),"",IF(AND($E$3="Nursery"),'Marks Entry Nursery'!C192,IF(AND($E$3="LKG"),'Marks Entry LKG'!C192,IF(AND($E$3="UKG"),'Marks Entry UKG'!C192,""))))</f>
        <v/>
      </c>
      <c r="E193" s="401" t="str">
        <f>IF(OR(B193=0,B193=""),"",IF(AND($E$3="Nursery"),'Marks Entry Nursery'!E192,IF(AND($E$3="LKG"),'Marks Entry LKG'!E192,IF(AND($E$3="UKG"),'Marks Entry UKG'!E192,""))))</f>
        <v/>
      </c>
      <c r="F193" s="259" t="str">
        <f>IF(OR(B193=0,B193=""),"",IF(AND($E$3="Nursery"),'Marks Entry Nursery'!D192,IF(AND($E$3="LKG"),'Marks Entry LKG'!D192,IF(AND($E$3="UKG"),'Marks Entry UKG'!D192,""))))</f>
        <v/>
      </c>
      <c r="G193" s="406" t="str">
        <f>IF(OR($B193=0,$B193=""),"",IF(AND($E$3="Nursery"),'Marks Entry Nursery'!F192,IF(AND($E$3="LKG"),'Marks Entry LKG'!F192,IF(AND($E$3="UKG"),'Marks Entry UKG'!F192,""))))</f>
        <v/>
      </c>
      <c r="H193" s="406" t="str">
        <f>IF(OR($B193=0,$B193=""),"",IF(AND($E$3="Nursery"),'Marks Entry Nursery'!G192,IF(AND($E$3="LKG"),'Marks Entry LKG'!G192,IF(AND($E$3="UKG"),'Marks Entry UKG'!G192,""))))</f>
        <v/>
      </c>
      <c r="I193" s="406" t="str">
        <f>IF(OR($B193=0,$B193=""),"",IF(AND($E$3="Nursery"),'Marks Entry Nursery'!H192,IF(AND($E$3="LKG"),'Marks Entry LKG'!H192,IF(AND($E$3="UKG"),'Marks Entry UKG'!H192,""))))</f>
        <v/>
      </c>
      <c r="J193" s="228" t="str">
        <f>IF(OR($B193=0,$B193=""),"",IF(AND($E$3="Nursery"),'Marks Entry Nursery'!J192,IF(AND($E$3="LKG"),'Marks Entry LKG'!J192,IF(AND($E$3="UKG"),'Marks Entry UKG'!J192,""))))</f>
        <v/>
      </c>
      <c r="K193" s="228" t="str">
        <f>IF(OR($B193=0,$B193=""),"",IF(AND($E$3="Nursery"),'Marks Entry Nursery'!K192,IF(AND($E$3="LKG"),'Marks Entry LKG'!K192,IF(AND($E$3="UKG"),'Marks Entry UKG'!K192,""))))</f>
        <v/>
      </c>
      <c r="L193" s="105"/>
      <c r="M193" s="105"/>
      <c r="N193" s="105"/>
      <c r="O193" s="51"/>
      <c r="P193" s="105" t="str">
        <f>IF(OR($B193=0,$B193=""),"",IF(AND($E$3="Nursery"),'Marks Entry Nursery'!O192,IF(AND($E$3="LKG"),'Marks Entry LKG'!O192,IF(AND($E$3="UKG"),'Marks Entry UKG'!O192,""))))</f>
        <v/>
      </c>
      <c r="Q193" s="105" t="str">
        <f>IF(OR($B193=0,$B193=""),"",IF(AND($E$3="Nursery"),'Marks Entry Nursery'!P192,IF(AND($E$3="LKG"),'Marks Entry LKG'!P192,IF(AND($E$3="UKG"),'Marks Entry UKG'!P192,""))))</f>
        <v/>
      </c>
      <c r="R193" s="54" t="str">
        <f t="shared" si="128"/>
        <v/>
      </c>
      <c r="S193" s="51">
        <f t="shared" si="129"/>
        <v>0</v>
      </c>
      <c r="T193" s="105" t="str">
        <f>IF(OR($B193=0,$B193=""),"",IF(AND($E$3="Nursery"),'Marks Entry Nursery'!Q192,IF(AND($E$3="LKG"),'Marks Entry LKG'!Q192,IF(AND($E$3="UKG"),'Marks Entry UKG'!Q192,""))))</f>
        <v/>
      </c>
      <c r="U193" s="105" t="str">
        <f>IF(OR($B193=0,$B193=""),"",IF(AND($E$3="Nursery"),'Marks Entry Nursery'!R192,IF(AND($E$3="LKG"),'Marks Entry LKG'!R192,IF(AND($E$3="UKG"),'Marks Entry UKG'!R192,""))))</f>
        <v/>
      </c>
      <c r="V193" s="55" t="str">
        <f t="shared" si="130"/>
        <v/>
      </c>
      <c r="W193" s="51" t="str">
        <f t="shared" si="131"/>
        <v/>
      </c>
      <c r="X193" s="89">
        <f t="shared" si="132"/>
        <v>0</v>
      </c>
      <c r="Y193" s="89" t="str">
        <f t="shared" si="133"/>
        <v/>
      </c>
      <c r="Z193" s="89" t="str">
        <f t="shared" si="134"/>
        <v/>
      </c>
      <c r="AA193" s="89" t="str">
        <f t="shared" si="135"/>
        <v/>
      </c>
      <c r="AB193" s="89" t="str">
        <f t="shared" si="136"/>
        <v/>
      </c>
      <c r="AC193" s="93" t="str">
        <f t="shared" si="137"/>
        <v/>
      </c>
      <c r="AD193" s="105"/>
      <c r="AE193" s="105"/>
      <c r="AF193" s="105"/>
      <c r="AG193" s="51"/>
      <c r="AH193" s="105" t="str">
        <f>IF(OR($B193=0,$B193=""),"",IF(AND($E$3="Nursery"),'Marks Entry Nursery'!V192,IF(AND($E$3="LKG"),'Marks Entry LKG'!V192,IF(AND($E$3="UKG"),'Marks Entry UKG'!V192,""))))</f>
        <v/>
      </c>
      <c r="AI193" s="105" t="str">
        <f>IF(OR($B193=0,$B193=""),"",IF(AND($E$3="Nursery"),'Marks Entry Nursery'!W192,IF(AND($E$3="LKG"),'Marks Entry LKG'!W192,IF(AND($E$3="UKG"),'Marks Entry UKG'!W192,""))))</f>
        <v/>
      </c>
      <c r="AJ193" s="54" t="str">
        <f t="shared" si="138"/>
        <v/>
      </c>
      <c r="AK193" s="51">
        <f t="shared" si="139"/>
        <v>0</v>
      </c>
      <c r="AL193" s="105" t="str">
        <f>IF(OR($B193=0,$B193=""),"",IF(AND($E$3="Nursery"),'Marks Entry Nursery'!X192,IF(AND($E$3="LKG"),'Marks Entry LKG'!X192,IF(AND($E$3="UKG"),'Marks Entry UKG'!X192,""))))</f>
        <v/>
      </c>
      <c r="AM193" s="105" t="str">
        <f>IF(OR($B193=0,$B193=""),"",IF(AND($E$3="Nursery"),'Marks Entry Nursery'!Y192,IF(AND($E$3="LKG"),'Marks Entry LKG'!Y192,IF(AND($E$3="UKG"),'Marks Entry UKG'!Y192,""))))</f>
        <v/>
      </c>
      <c r="AN193" s="55" t="str">
        <f t="shared" si="140"/>
        <v/>
      </c>
      <c r="AO193" s="51" t="str">
        <f t="shared" si="141"/>
        <v/>
      </c>
      <c r="AP193" s="89">
        <f t="shared" si="142"/>
        <v>0</v>
      </c>
      <c r="AQ193" s="89" t="str">
        <f t="shared" si="143"/>
        <v/>
      </c>
      <c r="AR193" s="89" t="str">
        <f t="shared" si="144"/>
        <v/>
      </c>
      <c r="AS193" s="89" t="str">
        <f t="shared" si="145"/>
        <v/>
      </c>
      <c r="AT193" s="89" t="str">
        <f t="shared" si="146"/>
        <v/>
      </c>
      <c r="AU193" s="93" t="str">
        <f t="shared" si="147"/>
        <v/>
      </c>
      <c r="AV193" s="105"/>
      <c r="AW193" s="105"/>
      <c r="AX193" s="105"/>
      <c r="AY193" s="51"/>
      <c r="AZ193" s="105" t="str">
        <f>IF(OR($B193=0,$B193=""),"",IF(AND($E$3="Nursery"),'Marks Entry Nursery'!AC192,IF(AND($E$3="LKG"),'Marks Entry LKG'!AC192,IF(AND($E$3="UKG"),'Marks Entry UKG'!AC192,""))))</f>
        <v/>
      </c>
      <c r="BA193" s="105" t="str">
        <f>IF(OR($B193=0,$B193=""),"",IF(AND($E$3="Nursery"),'Marks Entry Nursery'!AD192,IF(AND($E$3="LKG"),'Marks Entry LKG'!AD192,IF(AND($E$3="UKG"),'Marks Entry UKG'!AD192,""))))</f>
        <v/>
      </c>
      <c r="BB193" s="54" t="str">
        <f t="shared" si="148"/>
        <v/>
      </c>
      <c r="BC193" s="51">
        <f t="shared" si="149"/>
        <v>0</v>
      </c>
      <c r="BD193" s="105" t="str">
        <f>IF(OR($B193=0,$B193=""),"",IF(AND($E$3="Nursery"),'Marks Entry Nursery'!AE192,IF(AND($E$3="LKG"),'Marks Entry LKG'!AE192,IF(AND($E$3="UKG"),'Marks Entry UKG'!AE192,""))))</f>
        <v/>
      </c>
      <c r="BE193" s="105" t="str">
        <f>IF(OR($B193=0,$B193=""),"",IF(AND($E$3="Nursery"),'Marks Entry Nursery'!AF192,IF(AND($E$3="LKG"),'Marks Entry LKG'!AF192,IF(AND($E$3="UKG"),'Marks Entry UKG'!AF192,""))))</f>
        <v/>
      </c>
      <c r="BF193" s="55" t="str">
        <f t="shared" si="150"/>
        <v/>
      </c>
      <c r="BG193" s="51" t="str">
        <f t="shared" si="151"/>
        <v/>
      </c>
      <c r="BH193" s="89">
        <f t="shared" si="152"/>
        <v>0</v>
      </c>
      <c r="BI193" s="89" t="str">
        <f t="shared" si="153"/>
        <v/>
      </c>
      <c r="BJ193" s="89" t="str">
        <f t="shared" si="154"/>
        <v/>
      </c>
      <c r="BK193" s="89" t="str">
        <f t="shared" si="155"/>
        <v/>
      </c>
      <c r="BL193" s="89" t="str">
        <f t="shared" si="156"/>
        <v/>
      </c>
      <c r="BM193" s="93" t="str">
        <f t="shared" si="157"/>
        <v/>
      </c>
      <c r="BN193" s="105"/>
      <c r="BO193" s="105"/>
      <c r="BP193" s="105"/>
      <c r="BQ193" s="51"/>
      <c r="BR193" s="105" t="str">
        <f>IF(OR($B193=0,$B193=""),"",IF(AND($E$3="Nursery"),'Marks Entry Nursery'!AJ192,IF(AND($E$3="LKG"),'Marks Entry LKG'!AJ192,IF(AND($E$3="UKG"),'Marks Entry UKG'!AJ192,""))))</f>
        <v/>
      </c>
      <c r="BS193" s="105" t="str">
        <f>IF(OR($B193=0,$B193=""),"",IF(AND($E$3="Nursery"),'Marks Entry Nursery'!AK192,IF(AND($E$3="LKG"),'Marks Entry LKG'!AK192,IF(AND($E$3="UKG"),'Marks Entry UKG'!AK192,""))))</f>
        <v/>
      </c>
      <c r="BT193" s="54" t="str">
        <f t="shared" si="158"/>
        <v/>
      </c>
      <c r="BU193" s="51">
        <f t="shared" si="159"/>
        <v>0</v>
      </c>
      <c r="BV193" s="105" t="str">
        <f>IF(OR($B193=0,$B193=""),"",IF(AND($E$3="Nursery"),'Marks Entry Nursery'!AL192,IF(AND($E$3="LKG"),'Marks Entry LKG'!AL192,IF(AND($E$3="UKG"),'Marks Entry UKG'!AL192,""))))</f>
        <v/>
      </c>
      <c r="BW193" s="105" t="str">
        <f>IF(OR($B193=0,$B193=""),"",IF(AND($E$3="Nursery"),'Marks Entry Nursery'!AM192,IF(AND($E$3="LKG"),'Marks Entry LKG'!AM192,IF(AND($E$3="UKG"),'Marks Entry UKG'!AM192,""))))</f>
        <v/>
      </c>
      <c r="BX193" s="55" t="str">
        <f t="shared" si="160"/>
        <v/>
      </c>
      <c r="BY193" s="51" t="str">
        <f t="shared" si="161"/>
        <v/>
      </c>
      <c r="BZ193" s="89">
        <f t="shared" si="162"/>
        <v>0</v>
      </c>
      <c r="CA193" s="89" t="str">
        <f t="shared" si="163"/>
        <v/>
      </c>
      <c r="CB193" s="89" t="str">
        <f t="shared" si="164"/>
        <v/>
      </c>
      <c r="CC193" s="89" t="str">
        <f t="shared" si="165"/>
        <v/>
      </c>
      <c r="CD193" s="89" t="str">
        <f t="shared" si="166"/>
        <v/>
      </c>
      <c r="CE193" s="93" t="str">
        <f t="shared" si="167"/>
        <v/>
      </c>
      <c r="CF193" s="105" t="str">
        <f>IF(OR($B193=0,$B193=""),"",IF(AND($E$3="Nursery"),'Marks Entry Nursery'!AN192,IF(AND($E$3="LKG"),'Marks Entry LKG'!AN192,IF(AND($E$3="UKG"),'Marks Entry UKG'!AN192,""))))</f>
        <v/>
      </c>
      <c r="CG193" s="105" t="str">
        <f>IF(OR($B193=0,$B193=""),"",IF(AND($E$3="Nursery"),'Marks Entry Nursery'!AO192,IF(AND($E$3="LKG"),'Marks Entry LKG'!AO192,IF(AND($E$3="UKG"),'Marks Entry UKG'!AO192,""))))</f>
        <v/>
      </c>
      <c r="CH193" s="106" t="str">
        <f t="shared" si="168"/>
        <v/>
      </c>
      <c r="CI193" s="107">
        <f t="shared" si="169"/>
        <v>0</v>
      </c>
      <c r="CJ193" s="107" t="str">
        <f t="shared" si="170"/>
        <v/>
      </c>
      <c r="CK193" s="107" t="str">
        <f t="shared" si="171"/>
        <v/>
      </c>
      <c r="CL193" s="92" t="str">
        <f t="shared" si="172"/>
        <v/>
      </c>
      <c r="CM193" s="105" t="str">
        <f>IF(OR($B193=0,$B193=""),"",IF(AND($E$3="Nursery"),'Marks Entry Nursery'!AP192,IF(AND($E$3="LKG"),'Marks Entry LKG'!AP192,IF(AND($E$3="UKG"),'Marks Entry UKG'!AP192,""))))</f>
        <v/>
      </c>
      <c r="CN193" s="105" t="str">
        <f>IF(OR($B193=0,$B193=""),"",IF(AND($E$3="Nursery"),'Marks Entry Nursery'!AQ192,IF(AND($E$3="LKG"),'Marks Entry LKG'!AQ192,IF(AND($E$3="UKG"),'Marks Entry UKG'!AQ192,""))))</f>
        <v/>
      </c>
      <c r="CO193" s="106" t="str">
        <f t="shared" si="173"/>
        <v/>
      </c>
      <c r="CP193" s="107">
        <f t="shared" si="174"/>
        <v>0</v>
      </c>
      <c r="CQ193" s="107" t="str">
        <f t="shared" si="175"/>
        <v/>
      </c>
      <c r="CR193" s="107" t="str">
        <f t="shared" si="176"/>
        <v/>
      </c>
      <c r="CS193" s="92" t="str">
        <f t="shared" si="177"/>
        <v/>
      </c>
      <c r="CT193" s="105" t="str">
        <f>IF(OR($B193=0,$B193=""),"",IF(AND($E$3="Nursery"),'Marks Entry Nursery'!AR192,IF(AND($E$3="LKG"),'Marks Entry LKG'!AR192,IF(AND($E$3="UKG"),'Marks Entry UKG'!AR192,""))))</f>
        <v/>
      </c>
      <c r="CU193" s="105" t="str">
        <f>IF(OR($B193=0,$B193=""),"",IF(AND($E$3="Nursery"),'Marks Entry Nursery'!AS192,IF(AND($E$3="LKG"),'Marks Entry LKG'!AS192,IF(AND($E$3="UKG"),'Marks Entry UKG'!AS192,""))))</f>
        <v/>
      </c>
      <c r="CV193" s="106" t="str">
        <f t="shared" si="178"/>
        <v/>
      </c>
      <c r="CW193" s="107">
        <f t="shared" si="179"/>
        <v>0</v>
      </c>
      <c r="CX193" s="107" t="str">
        <f t="shared" si="180"/>
        <v/>
      </c>
      <c r="CY193" s="107" t="str">
        <f t="shared" si="181"/>
        <v/>
      </c>
      <c r="CZ193" s="92" t="str">
        <f t="shared" si="182"/>
        <v/>
      </c>
      <c r="DA193" s="105" t="str">
        <f>IF(OR($B193=0,$B193=""),"",IF(AND($E$3="Nursery"),'Marks Entry Nursery'!AT192,IF(AND($E$3="LKG"),'Marks Entry LKG'!AT192,IF(AND($E$3="UKG"),'Marks Entry UKG'!AT192,""))))</f>
        <v/>
      </c>
      <c r="DB193" s="105" t="str">
        <f>IF(OR($B193=0,$B193=""),"",IF(AND($E$3="Nursery"),'Marks Entry Nursery'!AU192,IF(AND($E$3="LKG"),'Marks Entry LKG'!AU192,IF(AND($E$3="UKG"),'Marks Entry UKG'!AU192,""))))</f>
        <v/>
      </c>
      <c r="DC193" s="356" t="str">
        <f t="shared" si="183"/>
        <v/>
      </c>
      <c r="DD193" s="93" t="str">
        <f t="shared" si="184"/>
        <v/>
      </c>
      <c r="DE193" s="105" t="str">
        <f>IF(OR($B193=0,$B193=""),"",IF(AND($E$3="Nursery"),'Marks Entry Nursery'!AV192,IF(AND($E$3="LKG"),'Marks Entry LKG'!AV192,IF(AND($E$3="UKG"),'Marks Entry UKG'!AV192,""))))</f>
        <v/>
      </c>
      <c r="DF193" s="105" t="str">
        <f>IF(OR($B193=0,$B193=""),"",IF(AND($E$3="Nursery"),'Marks Entry Nursery'!AW192,IF(AND($E$3="LKG"),'Marks Entry LKG'!AW192,IF(AND($E$3="UKG"),'Marks Entry UKG'!AW192,""))))</f>
        <v/>
      </c>
      <c r="DG193" s="356" t="str">
        <f t="shared" si="185"/>
        <v/>
      </c>
      <c r="DH193" s="93" t="str">
        <f t="shared" si="186"/>
        <v/>
      </c>
      <c r="DI193" s="63" t="str">
        <f t="shared" si="187"/>
        <v/>
      </c>
      <c r="DJ193" s="358" t="str">
        <f t="shared" si="188"/>
        <v/>
      </c>
      <c r="DK193" s="67" t="str">
        <f t="shared" si="189"/>
        <v/>
      </c>
      <c r="DL193" s="68" t="str">
        <f t="shared" si="190"/>
        <v/>
      </c>
      <c r="DM193" s="386" t="str">
        <f>IFERROR(IF(B193="NSO","NSO",IF(OR(D193="",G193="",F193="",B193="",DI193=0),"",IF('Master sheet'!$D$14="Hindi","कक्षोंन्नति","Promoted"))),"")</f>
        <v/>
      </c>
      <c r="DN193" s="42" t="str">
        <f>IF(OR(B193=0,B193=""),"",IF(AND($E$3="Nursery"),'Marks Entry Nursery'!AX192,IF(AND($E$3="LKG"),'Marks Entry LKG'!AX192,IF(AND($E$3="UKG"),'Marks Entry UKG'!AX192,""))))</f>
        <v/>
      </c>
      <c r="DO193" s="42" t="str">
        <f>IF(OR(B193=0,B193=""),"",IF(AND($E$3="Nursery"),'Marks Entry Nursery'!AY192,IF(AND($E$3="LKG"),'Marks Entry LKG'!AY192,IF(AND($E$3="UKG"),'Marks Entry UKG'!AY192,""))))</f>
        <v/>
      </c>
      <c r="DP193" s="213" t="str">
        <f t="shared" si="191"/>
        <v/>
      </c>
      <c r="DQ193" s="43"/>
      <c r="DX193" s="44">
        <f>IF(AND($E$3="Nursery"),'Marks Entry Nursery'!I192,IF(AND($E$3="LKG"),'Marks Entry LKG'!I192,IF(AND($E$3="UKG"),'Marks Entry UKG'!I192,"")))</f>
        <v>0</v>
      </c>
    </row>
    <row r="194" spans="1:128" ht="18.95" customHeight="1">
      <c r="A194" s="56">
        <v>187</v>
      </c>
      <c r="B194" s="260" t="str">
        <f>IF(OR(DX194=0,DX194=""),"",IF(AND($E$3="Nursery"),'Marks Entry Nursery'!I193,IF(AND($E$3="LKG"),'Marks Entry LKG'!I193,IF(AND($E$3="UKG"),'Marks Entry UKG'!I193,""))))</f>
        <v/>
      </c>
      <c r="C194" s="57" t="str">
        <f>IF(OR($B194=0,$B194=""),"",IF(AND($E$3="Nursery"),'Marks Entry Nursery'!B193,IF(AND($E$3="LKG"),'Marks Entry LKG'!B193,IF(AND($E$3="UKG"),'Marks Entry UKG'!B193,""))))</f>
        <v/>
      </c>
      <c r="D194" s="57" t="str">
        <f>IF(OR($B194=0,$B194=""),"",IF(AND($E$3="Nursery"),'Marks Entry Nursery'!C193,IF(AND($E$3="LKG"),'Marks Entry LKG'!C193,IF(AND($E$3="UKG"),'Marks Entry UKG'!C193,""))))</f>
        <v/>
      </c>
      <c r="E194" s="401" t="str">
        <f>IF(OR(B194=0,B194=""),"",IF(AND($E$3="Nursery"),'Marks Entry Nursery'!E193,IF(AND($E$3="LKG"),'Marks Entry LKG'!E193,IF(AND($E$3="UKG"),'Marks Entry UKG'!E193,""))))</f>
        <v/>
      </c>
      <c r="F194" s="259" t="str">
        <f>IF(OR(B194=0,B194=""),"",IF(AND($E$3="Nursery"),'Marks Entry Nursery'!D193,IF(AND($E$3="LKG"),'Marks Entry LKG'!D193,IF(AND($E$3="UKG"),'Marks Entry UKG'!D193,""))))</f>
        <v/>
      </c>
      <c r="G194" s="406" t="str">
        <f>IF(OR($B194=0,$B194=""),"",IF(AND($E$3="Nursery"),'Marks Entry Nursery'!F193,IF(AND($E$3="LKG"),'Marks Entry LKG'!F193,IF(AND($E$3="UKG"),'Marks Entry UKG'!F193,""))))</f>
        <v/>
      </c>
      <c r="H194" s="406" t="str">
        <f>IF(OR($B194=0,$B194=""),"",IF(AND($E$3="Nursery"),'Marks Entry Nursery'!G193,IF(AND($E$3="LKG"),'Marks Entry LKG'!G193,IF(AND($E$3="UKG"),'Marks Entry UKG'!G193,""))))</f>
        <v/>
      </c>
      <c r="I194" s="406" t="str">
        <f>IF(OR($B194=0,$B194=""),"",IF(AND($E$3="Nursery"),'Marks Entry Nursery'!H193,IF(AND($E$3="LKG"),'Marks Entry LKG'!H193,IF(AND($E$3="UKG"),'Marks Entry UKG'!H193,""))))</f>
        <v/>
      </c>
      <c r="J194" s="228" t="str">
        <f>IF(OR($B194=0,$B194=""),"",IF(AND($E$3="Nursery"),'Marks Entry Nursery'!J193,IF(AND($E$3="LKG"),'Marks Entry LKG'!J193,IF(AND($E$3="UKG"),'Marks Entry UKG'!J193,""))))</f>
        <v/>
      </c>
      <c r="K194" s="228" t="str">
        <f>IF(OR($B194=0,$B194=""),"",IF(AND($E$3="Nursery"),'Marks Entry Nursery'!K193,IF(AND($E$3="LKG"),'Marks Entry LKG'!K193,IF(AND($E$3="UKG"),'Marks Entry UKG'!K193,""))))</f>
        <v/>
      </c>
      <c r="L194" s="105"/>
      <c r="M194" s="105"/>
      <c r="N194" s="105"/>
      <c r="O194" s="51"/>
      <c r="P194" s="105" t="str">
        <f>IF(OR($B194=0,$B194=""),"",IF(AND($E$3="Nursery"),'Marks Entry Nursery'!O193,IF(AND($E$3="LKG"),'Marks Entry LKG'!O193,IF(AND($E$3="UKG"),'Marks Entry UKG'!O193,""))))</f>
        <v/>
      </c>
      <c r="Q194" s="105" t="str">
        <f>IF(OR($B194=0,$B194=""),"",IF(AND($E$3="Nursery"),'Marks Entry Nursery'!P193,IF(AND($E$3="LKG"),'Marks Entry LKG'!P193,IF(AND($E$3="UKG"),'Marks Entry UKG'!P193,""))))</f>
        <v/>
      </c>
      <c r="R194" s="54" t="str">
        <f t="shared" si="128"/>
        <v/>
      </c>
      <c r="S194" s="51">
        <f t="shared" si="129"/>
        <v>0</v>
      </c>
      <c r="T194" s="105" t="str">
        <f>IF(OR($B194=0,$B194=""),"",IF(AND($E$3="Nursery"),'Marks Entry Nursery'!Q193,IF(AND($E$3="LKG"),'Marks Entry LKG'!Q193,IF(AND($E$3="UKG"),'Marks Entry UKG'!Q193,""))))</f>
        <v/>
      </c>
      <c r="U194" s="105" t="str">
        <f>IF(OR($B194=0,$B194=""),"",IF(AND($E$3="Nursery"),'Marks Entry Nursery'!R193,IF(AND($E$3="LKG"),'Marks Entry LKG'!R193,IF(AND($E$3="UKG"),'Marks Entry UKG'!R193,""))))</f>
        <v/>
      </c>
      <c r="V194" s="55" t="str">
        <f t="shared" si="130"/>
        <v/>
      </c>
      <c r="W194" s="51" t="str">
        <f t="shared" si="131"/>
        <v/>
      </c>
      <c r="X194" s="89">
        <f t="shared" si="132"/>
        <v>0</v>
      </c>
      <c r="Y194" s="89" t="str">
        <f t="shared" si="133"/>
        <v/>
      </c>
      <c r="Z194" s="89" t="str">
        <f t="shared" si="134"/>
        <v/>
      </c>
      <c r="AA194" s="89" t="str">
        <f t="shared" si="135"/>
        <v/>
      </c>
      <c r="AB194" s="89" t="str">
        <f t="shared" si="136"/>
        <v/>
      </c>
      <c r="AC194" s="93" t="str">
        <f t="shared" si="137"/>
        <v/>
      </c>
      <c r="AD194" s="105"/>
      <c r="AE194" s="105"/>
      <c r="AF194" s="105"/>
      <c r="AG194" s="51"/>
      <c r="AH194" s="105" t="str">
        <f>IF(OR($B194=0,$B194=""),"",IF(AND($E$3="Nursery"),'Marks Entry Nursery'!V193,IF(AND($E$3="LKG"),'Marks Entry LKG'!V193,IF(AND($E$3="UKG"),'Marks Entry UKG'!V193,""))))</f>
        <v/>
      </c>
      <c r="AI194" s="105" t="str">
        <f>IF(OR($B194=0,$B194=""),"",IF(AND($E$3="Nursery"),'Marks Entry Nursery'!W193,IF(AND($E$3="LKG"),'Marks Entry LKG'!W193,IF(AND($E$3="UKG"),'Marks Entry UKG'!W193,""))))</f>
        <v/>
      </c>
      <c r="AJ194" s="54" t="str">
        <f t="shared" si="138"/>
        <v/>
      </c>
      <c r="AK194" s="51">
        <f t="shared" si="139"/>
        <v>0</v>
      </c>
      <c r="AL194" s="105" t="str">
        <f>IF(OR($B194=0,$B194=""),"",IF(AND($E$3="Nursery"),'Marks Entry Nursery'!X193,IF(AND($E$3="LKG"),'Marks Entry LKG'!X193,IF(AND($E$3="UKG"),'Marks Entry UKG'!X193,""))))</f>
        <v/>
      </c>
      <c r="AM194" s="105" t="str">
        <f>IF(OR($B194=0,$B194=""),"",IF(AND($E$3="Nursery"),'Marks Entry Nursery'!Y193,IF(AND($E$3="LKG"),'Marks Entry LKG'!Y193,IF(AND($E$3="UKG"),'Marks Entry UKG'!Y193,""))))</f>
        <v/>
      </c>
      <c r="AN194" s="55" t="str">
        <f t="shared" si="140"/>
        <v/>
      </c>
      <c r="AO194" s="51" t="str">
        <f t="shared" si="141"/>
        <v/>
      </c>
      <c r="AP194" s="89">
        <f t="shared" si="142"/>
        <v>0</v>
      </c>
      <c r="AQ194" s="89" t="str">
        <f t="shared" si="143"/>
        <v/>
      </c>
      <c r="AR194" s="89" t="str">
        <f t="shared" si="144"/>
        <v/>
      </c>
      <c r="AS194" s="89" t="str">
        <f t="shared" si="145"/>
        <v/>
      </c>
      <c r="AT194" s="89" t="str">
        <f t="shared" si="146"/>
        <v/>
      </c>
      <c r="AU194" s="93" t="str">
        <f t="shared" si="147"/>
        <v/>
      </c>
      <c r="AV194" s="105"/>
      <c r="AW194" s="105"/>
      <c r="AX194" s="105"/>
      <c r="AY194" s="51"/>
      <c r="AZ194" s="105" t="str">
        <f>IF(OR($B194=0,$B194=""),"",IF(AND($E$3="Nursery"),'Marks Entry Nursery'!AC193,IF(AND($E$3="LKG"),'Marks Entry LKG'!AC193,IF(AND($E$3="UKG"),'Marks Entry UKG'!AC193,""))))</f>
        <v/>
      </c>
      <c r="BA194" s="105" t="str">
        <f>IF(OR($B194=0,$B194=""),"",IF(AND($E$3="Nursery"),'Marks Entry Nursery'!AD193,IF(AND($E$3="LKG"),'Marks Entry LKG'!AD193,IF(AND($E$3="UKG"),'Marks Entry UKG'!AD193,""))))</f>
        <v/>
      </c>
      <c r="BB194" s="54" t="str">
        <f t="shared" si="148"/>
        <v/>
      </c>
      <c r="BC194" s="51">
        <f t="shared" si="149"/>
        <v>0</v>
      </c>
      <c r="BD194" s="105" t="str">
        <f>IF(OR($B194=0,$B194=""),"",IF(AND($E$3="Nursery"),'Marks Entry Nursery'!AE193,IF(AND($E$3="LKG"),'Marks Entry LKG'!AE193,IF(AND($E$3="UKG"),'Marks Entry UKG'!AE193,""))))</f>
        <v/>
      </c>
      <c r="BE194" s="105" t="str">
        <f>IF(OR($B194=0,$B194=""),"",IF(AND($E$3="Nursery"),'Marks Entry Nursery'!AF193,IF(AND($E$3="LKG"),'Marks Entry LKG'!AF193,IF(AND($E$3="UKG"),'Marks Entry UKG'!AF193,""))))</f>
        <v/>
      </c>
      <c r="BF194" s="55" t="str">
        <f t="shared" si="150"/>
        <v/>
      </c>
      <c r="BG194" s="51" t="str">
        <f t="shared" si="151"/>
        <v/>
      </c>
      <c r="BH194" s="89">
        <f t="shared" si="152"/>
        <v>0</v>
      </c>
      <c r="BI194" s="89" t="str">
        <f t="shared" si="153"/>
        <v/>
      </c>
      <c r="BJ194" s="89" t="str">
        <f t="shared" si="154"/>
        <v/>
      </c>
      <c r="BK194" s="89" t="str">
        <f t="shared" si="155"/>
        <v/>
      </c>
      <c r="BL194" s="89" t="str">
        <f t="shared" si="156"/>
        <v/>
      </c>
      <c r="BM194" s="93" t="str">
        <f t="shared" si="157"/>
        <v/>
      </c>
      <c r="BN194" s="105"/>
      <c r="BO194" s="105"/>
      <c r="BP194" s="105"/>
      <c r="BQ194" s="51"/>
      <c r="BR194" s="105" t="str">
        <f>IF(OR($B194=0,$B194=""),"",IF(AND($E$3="Nursery"),'Marks Entry Nursery'!AJ193,IF(AND($E$3="LKG"),'Marks Entry LKG'!AJ193,IF(AND($E$3="UKG"),'Marks Entry UKG'!AJ193,""))))</f>
        <v/>
      </c>
      <c r="BS194" s="105" t="str">
        <f>IF(OR($B194=0,$B194=""),"",IF(AND($E$3="Nursery"),'Marks Entry Nursery'!AK193,IF(AND($E$3="LKG"),'Marks Entry LKG'!AK193,IF(AND($E$3="UKG"),'Marks Entry UKG'!AK193,""))))</f>
        <v/>
      </c>
      <c r="BT194" s="54" t="str">
        <f t="shared" si="158"/>
        <v/>
      </c>
      <c r="BU194" s="51">
        <f t="shared" si="159"/>
        <v>0</v>
      </c>
      <c r="BV194" s="105" t="str">
        <f>IF(OR($B194=0,$B194=""),"",IF(AND($E$3="Nursery"),'Marks Entry Nursery'!AL193,IF(AND($E$3="LKG"),'Marks Entry LKG'!AL193,IF(AND($E$3="UKG"),'Marks Entry UKG'!AL193,""))))</f>
        <v/>
      </c>
      <c r="BW194" s="105" t="str">
        <f>IF(OR($B194=0,$B194=""),"",IF(AND($E$3="Nursery"),'Marks Entry Nursery'!AM193,IF(AND($E$3="LKG"),'Marks Entry LKG'!AM193,IF(AND($E$3="UKG"),'Marks Entry UKG'!AM193,""))))</f>
        <v/>
      </c>
      <c r="BX194" s="55" t="str">
        <f t="shared" si="160"/>
        <v/>
      </c>
      <c r="BY194" s="51" t="str">
        <f t="shared" si="161"/>
        <v/>
      </c>
      <c r="BZ194" s="89">
        <f t="shared" si="162"/>
        <v>0</v>
      </c>
      <c r="CA194" s="89" t="str">
        <f t="shared" si="163"/>
        <v/>
      </c>
      <c r="CB194" s="89" t="str">
        <f t="shared" si="164"/>
        <v/>
      </c>
      <c r="CC194" s="89" t="str">
        <f t="shared" si="165"/>
        <v/>
      </c>
      <c r="CD194" s="89" t="str">
        <f t="shared" si="166"/>
        <v/>
      </c>
      <c r="CE194" s="93" t="str">
        <f t="shared" si="167"/>
        <v/>
      </c>
      <c r="CF194" s="105" t="str">
        <f>IF(OR($B194=0,$B194=""),"",IF(AND($E$3="Nursery"),'Marks Entry Nursery'!AN193,IF(AND($E$3="LKG"),'Marks Entry LKG'!AN193,IF(AND($E$3="UKG"),'Marks Entry UKG'!AN193,""))))</f>
        <v/>
      </c>
      <c r="CG194" s="105" t="str">
        <f>IF(OR($B194=0,$B194=""),"",IF(AND($E$3="Nursery"),'Marks Entry Nursery'!AO193,IF(AND($E$3="LKG"),'Marks Entry LKG'!AO193,IF(AND($E$3="UKG"),'Marks Entry UKG'!AO193,""))))</f>
        <v/>
      </c>
      <c r="CH194" s="106" t="str">
        <f t="shared" si="168"/>
        <v/>
      </c>
      <c r="CI194" s="107">
        <f t="shared" si="169"/>
        <v>0</v>
      </c>
      <c r="CJ194" s="107" t="str">
        <f t="shared" si="170"/>
        <v/>
      </c>
      <c r="CK194" s="107" t="str">
        <f t="shared" si="171"/>
        <v/>
      </c>
      <c r="CL194" s="92" t="str">
        <f t="shared" si="172"/>
        <v/>
      </c>
      <c r="CM194" s="105" t="str">
        <f>IF(OR($B194=0,$B194=""),"",IF(AND($E$3="Nursery"),'Marks Entry Nursery'!AP193,IF(AND($E$3="LKG"),'Marks Entry LKG'!AP193,IF(AND($E$3="UKG"),'Marks Entry UKG'!AP193,""))))</f>
        <v/>
      </c>
      <c r="CN194" s="105" t="str">
        <f>IF(OR($B194=0,$B194=""),"",IF(AND($E$3="Nursery"),'Marks Entry Nursery'!AQ193,IF(AND($E$3="LKG"),'Marks Entry LKG'!AQ193,IF(AND($E$3="UKG"),'Marks Entry UKG'!AQ193,""))))</f>
        <v/>
      </c>
      <c r="CO194" s="106" t="str">
        <f t="shared" si="173"/>
        <v/>
      </c>
      <c r="CP194" s="107">
        <f t="shared" si="174"/>
        <v>0</v>
      </c>
      <c r="CQ194" s="107" t="str">
        <f t="shared" si="175"/>
        <v/>
      </c>
      <c r="CR194" s="107" t="str">
        <f t="shared" si="176"/>
        <v/>
      </c>
      <c r="CS194" s="92" t="str">
        <f t="shared" si="177"/>
        <v/>
      </c>
      <c r="CT194" s="105" t="str">
        <f>IF(OR($B194=0,$B194=""),"",IF(AND($E$3="Nursery"),'Marks Entry Nursery'!AR193,IF(AND($E$3="LKG"),'Marks Entry LKG'!AR193,IF(AND($E$3="UKG"),'Marks Entry UKG'!AR193,""))))</f>
        <v/>
      </c>
      <c r="CU194" s="105" t="str">
        <f>IF(OR($B194=0,$B194=""),"",IF(AND($E$3="Nursery"),'Marks Entry Nursery'!AS193,IF(AND($E$3="LKG"),'Marks Entry LKG'!AS193,IF(AND($E$3="UKG"),'Marks Entry UKG'!AS193,""))))</f>
        <v/>
      </c>
      <c r="CV194" s="106" t="str">
        <f t="shared" si="178"/>
        <v/>
      </c>
      <c r="CW194" s="107">
        <f t="shared" si="179"/>
        <v>0</v>
      </c>
      <c r="CX194" s="107" t="str">
        <f t="shared" si="180"/>
        <v/>
      </c>
      <c r="CY194" s="107" t="str">
        <f t="shared" si="181"/>
        <v/>
      </c>
      <c r="CZ194" s="92" t="str">
        <f t="shared" si="182"/>
        <v/>
      </c>
      <c r="DA194" s="105" t="str">
        <f>IF(OR($B194=0,$B194=""),"",IF(AND($E$3="Nursery"),'Marks Entry Nursery'!AT193,IF(AND($E$3="LKG"),'Marks Entry LKG'!AT193,IF(AND($E$3="UKG"),'Marks Entry UKG'!AT193,""))))</f>
        <v/>
      </c>
      <c r="DB194" s="105" t="str">
        <f>IF(OR($B194=0,$B194=""),"",IF(AND($E$3="Nursery"),'Marks Entry Nursery'!AU193,IF(AND($E$3="LKG"),'Marks Entry LKG'!AU193,IF(AND($E$3="UKG"),'Marks Entry UKG'!AU193,""))))</f>
        <v/>
      </c>
      <c r="DC194" s="356" t="str">
        <f t="shared" si="183"/>
        <v/>
      </c>
      <c r="DD194" s="93" t="str">
        <f t="shared" si="184"/>
        <v/>
      </c>
      <c r="DE194" s="105" t="str">
        <f>IF(OR($B194=0,$B194=""),"",IF(AND($E$3="Nursery"),'Marks Entry Nursery'!AV193,IF(AND($E$3="LKG"),'Marks Entry LKG'!AV193,IF(AND($E$3="UKG"),'Marks Entry UKG'!AV193,""))))</f>
        <v/>
      </c>
      <c r="DF194" s="105" t="str">
        <f>IF(OR($B194=0,$B194=""),"",IF(AND($E$3="Nursery"),'Marks Entry Nursery'!AW193,IF(AND($E$3="LKG"),'Marks Entry LKG'!AW193,IF(AND($E$3="UKG"),'Marks Entry UKG'!AW193,""))))</f>
        <v/>
      </c>
      <c r="DG194" s="356" t="str">
        <f t="shared" si="185"/>
        <v/>
      </c>
      <c r="DH194" s="93" t="str">
        <f t="shared" si="186"/>
        <v/>
      </c>
      <c r="DI194" s="63" t="str">
        <f t="shared" si="187"/>
        <v/>
      </c>
      <c r="DJ194" s="358" t="str">
        <f t="shared" si="188"/>
        <v/>
      </c>
      <c r="DK194" s="67" t="str">
        <f t="shared" si="189"/>
        <v/>
      </c>
      <c r="DL194" s="68" t="str">
        <f t="shared" si="190"/>
        <v/>
      </c>
      <c r="DM194" s="386" t="str">
        <f>IFERROR(IF(B194="NSO","NSO",IF(OR(D194="",G194="",F194="",B194="",DI194=0),"",IF('Master sheet'!$D$14="Hindi","कक्षोंन्नति","Promoted"))),"")</f>
        <v/>
      </c>
      <c r="DN194" s="42" t="str">
        <f>IF(OR(B194=0,B194=""),"",IF(AND($E$3="Nursery"),'Marks Entry Nursery'!AX193,IF(AND($E$3="LKG"),'Marks Entry LKG'!AX193,IF(AND($E$3="UKG"),'Marks Entry UKG'!AX193,""))))</f>
        <v/>
      </c>
      <c r="DO194" s="42" t="str">
        <f>IF(OR(B194=0,B194=""),"",IF(AND($E$3="Nursery"),'Marks Entry Nursery'!AY193,IF(AND($E$3="LKG"),'Marks Entry LKG'!AY193,IF(AND($E$3="UKG"),'Marks Entry UKG'!AY193,""))))</f>
        <v/>
      </c>
      <c r="DP194" s="213" t="str">
        <f t="shared" si="191"/>
        <v/>
      </c>
      <c r="DQ194" s="43"/>
      <c r="DX194" s="44">
        <f>IF(AND($E$3="Nursery"),'Marks Entry Nursery'!I193,IF(AND($E$3="LKG"),'Marks Entry LKG'!I193,IF(AND($E$3="UKG"),'Marks Entry UKG'!I193,"")))</f>
        <v>0</v>
      </c>
    </row>
    <row r="195" spans="1:128" ht="18.95" customHeight="1">
      <c r="A195" s="56">
        <v>188</v>
      </c>
      <c r="B195" s="260" t="str">
        <f>IF(OR(DX195=0,DX195=""),"",IF(AND($E$3="Nursery"),'Marks Entry Nursery'!I194,IF(AND($E$3="LKG"),'Marks Entry LKG'!I194,IF(AND($E$3="UKG"),'Marks Entry UKG'!I194,""))))</f>
        <v/>
      </c>
      <c r="C195" s="57" t="str">
        <f>IF(OR($B195=0,$B195=""),"",IF(AND($E$3="Nursery"),'Marks Entry Nursery'!B194,IF(AND($E$3="LKG"),'Marks Entry LKG'!B194,IF(AND($E$3="UKG"),'Marks Entry UKG'!B194,""))))</f>
        <v/>
      </c>
      <c r="D195" s="57" t="str">
        <f>IF(OR($B195=0,$B195=""),"",IF(AND($E$3="Nursery"),'Marks Entry Nursery'!C194,IF(AND($E$3="LKG"),'Marks Entry LKG'!C194,IF(AND($E$3="UKG"),'Marks Entry UKG'!C194,""))))</f>
        <v/>
      </c>
      <c r="E195" s="401" t="str">
        <f>IF(OR(B195=0,B195=""),"",IF(AND($E$3="Nursery"),'Marks Entry Nursery'!E194,IF(AND($E$3="LKG"),'Marks Entry LKG'!E194,IF(AND($E$3="UKG"),'Marks Entry UKG'!E194,""))))</f>
        <v/>
      </c>
      <c r="F195" s="259" t="str">
        <f>IF(OR(B195=0,B195=""),"",IF(AND($E$3="Nursery"),'Marks Entry Nursery'!D194,IF(AND($E$3="LKG"),'Marks Entry LKG'!D194,IF(AND($E$3="UKG"),'Marks Entry UKG'!D194,""))))</f>
        <v/>
      </c>
      <c r="G195" s="406" t="str">
        <f>IF(OR($B195=0,$B195=""),"",IF(AND($E$3="Nursery"),'Marks Entry Nursery'!F194,IF(AND($E$3="LKG"),'Marks Entry LKG'!F194,IF(AND($E$3="UKG"),'Marks Entry UKG'!F194,""))))</f>
        <v/>
      </c>
      <c r="H195" s="406" t="str">
        <f>IF(OR($B195=0,$B195=""),"",IF(AND($E$3="Nursery"),'Marks Entry Nursery'!G194,IF(AND($E$3="LKG"),'Marks Entry LKG'!G194,IF(AND($E$3="UKG"),'Marks Entry UKG'!G194,""))))</f>
        <v/>
      </c>
      <c r="I195" s="406" t="str">
        <f>IF(OR($B195=0,$B195=""),"",IF(AND($E$3="Nursery"),'Marks Entry Nursery'!H194,IF(AND($E$3="LKG"),'Marks Entry LKG'!H194,IF(AND($E$3="UKG"),'Marks Entry UKG'!H194,""))))</f>
        <v/>
      </c>
      <c r="J195" s="228" t="str">
        <f>IF(OR($B195=0,$B195=""),"",IF(AND($E$3="Nursery"),'Marks Entry Nursery'!J194,IF(AND($E$3="LKG"),'Marks Entry LKG'!J194,IF(AND($E$3="UKG"),'Marks Entry UKG'!J194,""))))</f>
        <v/>
      </c>
      <c r="K195" s="228" t="str">
        <f>IF(OR($B195=0,$B195=""),"",IF(AND($E$3="Nursery"),'Marks Entry Nursery'!K194,IF(AND($E$3="LKG"),'Marks Entry LKG'!K194,IF(AND($E$3="UKG"),'Marks Entry UKG'!K194,""))))</f>
        <v/>
      </c>
      <c r="L195" s="105"/>
      <c r="M195" s="105"/>
      <c r="N195" s="105"/>
      <c r="O195" s="51"/>
      <c r="P195" s="105" t="str">
        <f>IF(OR($B195=0,$B195=""),"",IF(AND($E$3="Nursery"),'Marks Entry Nursery'!O194,IF(AND($E$3="LKG"),'Marks Entry LKG'!O194,IF(AND($E$3="UKG"),'Marks Entry UKG'!O194,""))))</f>
        <v/>
      </c>
      <c r="Q195" s="105" t="str">
        <f>IF(OR($B195=0,$B195=""),"",IF(AND($E$3="Nursery"),'Marks Entry Nursery'!P194,IF(AND($E$3="LKG"),'Marks Entry LKG'!P194,IF(AND($E$3="UKG"),'Marks Entry UKG'!P194,""))))</f>
        <v/>
      </c>
      <c r="R195" s="54" t="str">
        <f t="shared" si="128"/>
        <v/>
      </c>
      <c r="S195" s="51">
        <f t="shared" si="129"/>
        <v>0</v>
      </c>
      <c r="T195" s="105" t="str">
        <f>IF(OR($B195=0,$B195=""),"",IF(AND($E$3="Nursery"),'Marks Entry Nursery'!Q194,IF(AND($E$3="LKG"),'Marks Entry LKG'!Q194,IF(AND($E$3="UKG"),'Marks Entry UKG'!Q194,""))))</f>
        <v/>
      </c>
      <c r="U195" s="105" t="str">
        <f>IF(OR($B195=0,$B195=""),"",IF(AND($E$3="Nursery"),'Marks Entry Nursery'!R194,IF(AND($E$3="LKG"),'Marks Entry LKG'!R194,IF(AND($E$3="UKG"),'Marks Entry UKG'!R194,""))))</f>
        <v/>
      </c>
      <c r="V195" s="55" t="str">
        <f t="shared" si="130"/>
        <v/>
      </c>
      <c r="W195" s="51" t="str">
        <f t="shared" si="131"/>
        <v/>
      </c>
      <c r="X195" s="89">
        <f t="shared" si="132"/>
        <v>0</v>
      </c>
      <c r="Y195" s="89" t="str">
        <f t="shared" si="133"/>
        <v/>
      </c>
      <c r="Z195" s="89" t="str">
        <f t="shared" si="134"/>
        <v/>
      </c>
      <c r="AA195" s="89" t="str">
        <f t="shared" si="135"/>
        <v/>
      </c>
      <c r="AB195" s="89" t="str">
        <f t="shared" si="136"/>
        <v/>
      </c>
      <c r="AC195" s="93" t="str">
        <f t="shared" si="137"/>
        <v/>
      </c>
      <c r="AD195" s="105"/>
      <c r="AE195" s="105"/>
      <c r="AF195" s="105"/>
      <c r="AG195" s="51"/>
      <c r="AH195" s="105" t="str">
        <f>IF(OR($B195=0,$B195=""),"",IF(AND($E$3="Nursery"),'Marks Entry Nursery'!V194,IF(AND($E$3="LKG"),'Marks Entry LKG'!V194,IF(AND($E$3="UKG"),'Marks Entry UKG'!V194,""))))</f>
        <v/>
      </c>
      <c r="AI195" s="105" t="str">
        <f>IF(OR($B195=0,$B195=""),"",IF(AND($E$3="Nursery"),'Marks Entry Nursery'!W194,IF(AND($E$3="LKG"),'Marks Entry LKG'!W194,IF(AND($E$3="UKG"),'Marks Entry UKG'!W194,""))))</f>
        <v/>
      </c>
      <c r="AJ195" s="54" t="str">
        <f t="shared" si="138"/>
        <v/>
      </c>
      <c r="AK195" s="51">
        <f t="shared" si="139"/>
        <v>0</v>
      </c>
      <c r="AL195" s="105" t="str">
        <f>IF(OR($B195=0,$B195=""),"",IF(AND($E$3="Nursery"),'Marks Entry Nursery'!X194,IF(AND($E$3="LKG"),'Marks Entry LKG'!X194,IF(AND($E$3="UKG"),'Marks Entry UKG'!X194,""))))</f>
        <v/>
      </c>
      <c r="AM195" s="105" t="str">
        <f>IF(OR($B195=0,$B195=""),"",IF(AND($E$3="Nursery"),'Marks Entry Nursery'!Y194,IF(AND($E$3="LKG"),'Marks Entry LKG'!Y194,IF(AND($E$3="UKG"),'Marks Entry UKG'!Y194,""))))</f>
        <v/>
      </c>
      <c r="AN195" s="55" t="str">
        <f t="shared" si="140"/>
        <v/>
      </c>
      <c r="AO195" s="51" t="str">
        <f t="shared" si="141"/>
        <v/>
      </c>
      <c r="AP195" s="89">
        <f t="shared" si="142"/>
        <v>0</v>
      </c>
      <c r="AQ195" s="89" t="str">
        <f t="shared" si="143"/>
        <v/>
      </c>
      <c r="AR195" s="89" t="str">
        <f t="shared" si="144"/>
        <v/>
      </c>
      <c r="AS195" s="89" t="str">
        <f t="shared" si="145"/>
        <v/>
      </c>
      <c r="AT195" s="89" t="str">
        <f t="shared" si="146"/>
        <v/>
      </c>
      <c r="AU195" s="93" t="str">
        <f t="shared" si="147"/>
        <v/>
      </c>
      <c r="AV195" s="105"/>
      <c r="AW195" s="105"/>
      <c r="AX195" s="105"/>
      <c r="AY195" s="51"/>
      <c r="AZ195" s="105" t="str">
        <f>IF(OR($B195=0,$B195=""),"",IF(AND($E$3="Nursery"),'Marks Entry Nursery'!AC194,IF(AND($E$3="LKG"),'Marks Entry LKG'!AC194,IF(AND($E$3="UKG"),'Marks Entry UKG'!AC194,""))))</f>
        <v/>
      </c>
      <c r="BA195" s="105" t="str">
        <f>IF(OR($B195=0,$B195=""),"",IF(AND($E$3="Nursery"),'Marks Entry Nursery'!AD194,IF(AND($E$3="LKG"),'Marks Entry LKG'!AD194,IF(AND($E$3="UKG"),'Marks Entry UKG'!AD194,""))))</f>
        <v/>
      </c>
      <c r="BB195" s="54" t="str">
        <f t="shared" si="148"/>
        <v/>
      </c>
      <c r="BC195" s="51">
        <f t="shared" si="149"/>
        <v>0</v>
      </c>
      <c r="BD195" s="105" t="str">
        <f>IF(OR($B195=0,$B195=""),"",IF(AND($E$3="Nursery"),'Marks Entry Nursery'!AE194,IF(AND($E$3="LKG"),'Marks Entry LKG'!AE194,IF(AND($E$3="UKG"),'Marks Entry UKG'!AE194,""))))</f>
        <v/>
      </c>
      <c r="BE195" s="105" t="str">
        <f>IF(OR($B195=0,$B195=""),"",IF(AND($E$3="Nursery"),'Marks Entry Nursery'!AF194,IF(AND($E$3="LKG"),'Marks Entry LKG'!AF194,IF(AND($E$3="UKG"),'Marks Entry UKG'!AF194,""))))</f>
        <v/>
      </c>
      <c r="BF195" s="55" t="str">
        <f t="shared" si="150"/>
        <v/>
      </c>
      <c r="BG195" s="51" t="str">
        <f t="shared" si="151"/>
        <v/>
      </c>
      <c r="BH195" s="89">
        <f t="shared" si="152"/>
        <v>0</v>
      </c>
      <c r="BI195" s="89" t="str">
        <f t="shared" si="153"/>
        <v/>
      </c>
      <c r="BJ195" s="89" t="str">
        <f t="shared" si="154"/>
        <v/>
      </c>
      <c r="BK195" s="89" t="str">
        <f t="shared" si="155"/>
        <v/>
      </c>
      <c r="BL195" s="89" t="str">
        <f t="shared" si="156"/>
        <v/>
      </c>
      <c r="BM195" s="93" t="str">
        <f t="shared" si="157"/>
        <v/>
      </c>
      <c r="BN195" s="105"/>
      <c r="BO195" s="105"/>
      <c r="BP195" s="105"/>
      <c r="BQ195" s="51"/>
      <c r="BR195" s="105" t="str">
        <f>IF(OR($B195=0,$B195=""),"",IF(AND($E$3="Nursery"),'Marks Entry Nursery'!AJ194,IF(AND($E$3="LKG"),'Marks Entry LKG'!AJ194,IF(AND($E$3="UKG"),'Marks Entry UKG'!AJ194,""))))</f>
        <v/>
      </c>
      <c r="BS195" s="105" t="str">
        <f>IF(OR($B195=0,$B195=""),"",IF(AND($E$3="Nursery"),'Marks Entry Nursery'!AK194,IF(AND($E$3="LKG"),'Marks Entry LKG'!AK194,IF(AND($E$3="UKG"),'Marks Entry UKG'!AK194,""))))</f>
        <v/>
      </c>
      <c r="BT195" s="54" t="str">
        <f t="shared" si="158"/>
        <v/>
      </c>
      <c r="BU195" s="51">
        <f t="shared" si="159"/>
        <v>0</v>
      </c>
      <c r="BV195" s="105" t="str">
        <f>IF(OR($B195=0,$B195=""),"",IF(AND($E$3="Nursery"),'Marks Entry Nursery'!AL194,IF(AND($E$3="LKG"),'Marks Entry LKG'!AL194,IF(AND($E$3="UKG"),'Marks Entry UKG'!AL194,""))))</f>
        <v/>
      </c>
      <c r="BW195" s="105" t="str">
        <f>IF(OR($B195=0,$B195=""),"",IF(AND($E$3="Nursery"),'Marks Entry Nursery'!AM194,IF(AND($E$3="LKG"),'Marks Entry LKG'!AM194,IF(AND($E$3="UKG"),'Marks Entry UKG'!AM194,""))))</f>
        <v/>
      </c>
      <c r="BX195" s="55" t="str">
        <f t="shared" si="160"/>
        <v/>
      </c>
      <c r="BY195" s="51" t="str">
        <f t="shared" si="161"/>
        <v/>
      </c>
      <c r="BZ195" s="89">
        <f t="shared" si="162"/>
        <v>0</v>
      </c>
      <c r="CA195" s="89" t="str">
        <f t="shared" si="163"/>
        <v/>
      </c>
      <c r="CB195" s="89" t="str">
        <f t="shared" si="164"/>
        <v/>
      </c>
      <c r="CC195" s="89" t="str">
        <f t="shared" si="165"/>
        <v/>
      </c>
      <c r="CD195" s="89" t="str">
        <f t="shared" si="166"/>
        <v/>
      </c>
      <c r="CE195" s="93" t="str">
        <f t="shared" si="167"/>
        <v/>
      </c>
      <c r="CF195" s="105" t="str">
        <f>IF(OR($B195=0,$B195=""),"",IF(AND($E$3="Nursery"),'Marks Entry Nursery'!AN194,IF(AND($E$3="LKG"),'Marks Entry LKG'!AN194,IF(AND($E$3="UKG"),'Marks Entry UKG'!AN194,""))))</f>
        <v/>
      </c>
      <c r="CG195" s="105" t="str">
        <f>IF(OR($B195=0,$B195=""),"",IF(AND($E$3="Nursery"),'Marks Entry Nursery'!AO194,IF(AND($E$3="LKG"),'Marks Entry LKG'!AO194,IF(AND($E$3="UKG"),'Marks Entry UKG'!AO194,""))))</f>
        <v/>
      </c>
      <c r="CH195" s="106" t="str">
        <f t="shared" si="168"/>
        <v/>
      </c>
      <c r="CI195" s="107">
        <f t="shared" si="169"/>
        <v>0</v>
      </c>
      <c r="CJ195" s="107" t="str">
        <f t="shared" si="170"/>
        <v/>
      </c>
      <c r="CK195" s="107" t="str">
        <f t="shared" si="171"/>
        <v/>
      </c>
      <c r="CL195" s="92" t="str">
        <f t="shared" si="172"/>
        <v/>
      </c>
      <c r="CM195" s="105" t="str">
        <f>IF(OR($B195=0,$B195=""),"",IF(AND($E$3="Nursery"),'Marks Entry Nursery'!AP194,IF(AND($E$3="LKG"),'Marks Entry LKG'!AP194,IF(AND($E$3="UKG"),'Marks Entry UKG'!AP194,""))))</f>
        <v/>
      </c>
      <c r="CN195" s="105" t="str">
        <f>IF(OR($B195=0,$B195=""),"",IF(AND($E$3="Nursery"),'Marks Entry Nursery'!AQ194,IF(AND($E$3="LKG"),'Marks Entry LKG'!AQ194,IF(AND($E$3="UKG"),'Marks Entry UKG'!AQ194,""))))</f>
        <v/>
      </c>
      <c r="CO195" s="106" t="str">
        <f t="shared" si="173"/>
        <v/>
      </c>
      <c r="CP195" s="107">
        <f t="shared" si="174"/>
        <v>0</v>
      </c>
      <c r="CQ195" s="107" t="str">
        <f t="shared" si="175"/>
        <v/>
      </c>
      <c r="CR195" s="107" t="str">
        <f t="shared" si="176"/>
        <v/>
      </c>
      <c r="CS195" s="92" t="str">
        <f t="shared" si="177"/>
        <v/>
      </c>
      <c r="CT195" s="105" t="str">
        <f>IF(OR($B195=0,$B195=""),"",IF(AND($E$3="Nursery"),'Marks Entry Nursery'!AR194,IF(AND($E$3="LKG"),'Marks Entry LKG'!AR194,IF(AND($E$3="UKG"),'Marks Entry UKG'!AR194,""))))</f>
        <v/>
      </c>
      <c r="CU195" s="105" t="str">
        <f>IF(OR($B195=0,$B195=""),"",IF(AND($E$3="Nursery"),'Marks Entry Nursery'!AS194,IF(AND($E$3="LKG"),'Marks Entry LKG'!AS194,IF(AND($E$3="UKG"),'Marks Entry UKG'!AS194,""))))</f>
        <v/>
      </c>
      <c r="CV195" s="106" t="str">
        <f t="shared" si="178"/>
        <v/>
      </c>
      <c r="CW195" s="107">
        <f t="shared" si="179"/>
        <v>0</v>
      </c>
      <c r="CX195" s="107" t="str">
        <f t="shared" si="180"/>
        <v/>
      </c>
      <c r="CY195" s="107" t="str">
        <f t="shared" si="181"/>
        <v/>
      </c>
      <c r="CZ195" s="92" t="str">
        <f t="shared" si="182"/>
        <v/>
      </c>
      <c r="DA195" s="105" t="str">
        <f>IF(OR($B195=0,$B195=""),"",IF(AND($E$3="Nursery"),'Marks Entry Nursery'!AT194,IF(AND($E$3="LKG"),'Marks Entry LKG'!AT194,IF(AND($E$3="UKG"),'Marks Entry UKG'!AT194,""))))</f>
        <v/>
      </c>
      <c r="DB195" s="105" t="str">
        <f>IF(OR($B195=0,$B195=""),"",IF(AND($E$3="Nursery"),'Marks Entry Nursery'!AU194,IF(AND($E$3="LKG"),'Marks Entry LKG'!AU194,IF(AND($E$3="UKG"),'Marks Entry UKG'!AU194,""))))</f>
        <v/>
      </c>
      <c r="DC195" s="356" t="str">
        <f t="shared" si="183"/>
        <v/>
      </c>
      <c r="DD195" s="93" t="str">
        <f t="shared" si="184"/>
        <v/>
      </c>
      <c r="DE195" s="105" t="str">
        <f>IF(OR($B195=0,$B195=""),"",IF(AND($E$3="Nursery"),'Marks Entry Nursery'!AV194,IF(AND($E$3="LKG"),'Marks Entry LKG'!AV194,IF(AND($E$3="UKG"),'Marks Entry UKG'!AV194,""))))</f>
        <v/>
      </c>
      <c r="DF195" s="105" t="str">
        <f>IF(OR($B195=0,$B195=""),"",IF(AND($E$3="Nursery"),'Marks Entry Nursery'!AW194,IF(AND($E$3="LKG"),'Marks Entry LKG'!AW194,IF(AND($E$3="UKG"),'Marks Entry UKG'!AW194,""))))</f>
        <v/>
      </c>
      <c r="DG195" s="356" t="str">
        <f t="shared" si="185"/>
        <v/>
      </c>
      <c r="DH195" s="93" t="str">
        <f t="shared" si="186"/>
        <v/>
      </c>
      <c r="DI195" s="63" t="str">
        <f t="shared" si="187"/>
        <v/>
      </c>
      <c r="DJ195" s="358" t="str">
        <f t="shared" si="188"/>
        <v/>
      </c>
      <c r="DK195" s="67" t="str">
        <f t="shared" si="189"/>
        <v/>
      </c>
      <c r="DL195" s="68" t="str">
        <f t="shared" si="190"/>
        <v/>
      </c>
      <c r="DM195" s="386" t="str">
        <f>IFERROR(IF(B195="NSO","NSO",IF(OR(D195="",G195="",F195="",B195="",DI195=0),"",IF('Master sheet'!$D$14="Hindi","कक्षोंन्नति","Promoted"))),"")</f>
        <v/>
      </c>
      <c r="DN195" s="42" t="str">
        <f>IF(OR(B195=0,B195=""),"",IF(AND($E$3="Nursery"),'Marks Entry Nursery'!AX194,IF(AND($E$3="LKG"),'Marks Entry LKG'!AX194,IF(AND($E$3="UKG"),'Marks Entry UKG'!AX194,""))))</f>
        <v/>
      </c>
      <c r="DO195" s="42" t="str">
        <f>IF(OR(B195=0,B195=""),"",IF(AND($E$3="Nursery"),'Marks Entry Nursery'!AY194,IF(AND($E$3="LKG"),'Marks Entry LKG'!AY194,IF(AND($E$3="UKG"),'Marks Entry UKG'!AY194,""))))</f>
        <v/>
      </c>
      <c r="DP195" s="213" t="str">
        <f t="shared" si="191"/>
        <v/>
      </c>
      <c r="DQ195" s="43"/>
      <c r="DX195" s="44">
        <f>IF(AND($E$3="Nursery"),'Marks Entry Nursery'!I194,IF(AND($E$3="LKG"),'Marks Entry LKG'!I194,IF(AND($E$3="UKG"),'Marks Entry UKG'!I194,"")))</f>
        <v>0</v>
      </c>
    </row>
    <row r="196" spans="1:128" ht="18.95" customHeight="1">
      <c r="A196" s="56">
        <v>189</v>
      </c>
      <c r="B196" s="260" t="str">
        <f>IF(OR(DX196=0,DX196=""),"",IF(AND($E$3="Nursery"),'Marks Entry Nursery'!I195,IF(AND($E$3="LKG"),'Marks Entry LKG'!I195,IF(AND($E$3="UKG"),'Marks Entry UKG'!I195,""))))</f>
        <v/>
      </c>
      <c r="C196" s="57" t="str">
        <f>IF(OR($B196=0,$B196=""),"",IF(AND($E$3="Nursery"),'Marks Entry Nursery'!B195,IF(AND($E$3="LKG"),'Marks Entry LKG'!B195,IF(AND($E$3="UKG"),'Marks Entry UKG'!B195,""))))</f>
        <v/>
      </c>
      <c r="D196" s="57" t="str">
        <f>IF(OR($B196=0,$B196=""),"",IF(AND($E$3="Nursery"),'Marks Entry Nursery'!C195,IF(AND($E$3="LKG"),'Marks Entry LKG'!C195,IF(AND($E$3="UKG"),'Marks Entry UKG'!C195,""))))</f>
        <v/>
      </c>
      <c r="E196" s="401" t="str">
        <f>IF(OR(B196=0,B196=""),"",IF(AND($E$3="Nursery"),'Marks Entry Nursery'!E195,IF(AND($E$3="LKG"),'Marks Entry LKG'!E195,IF(AND($E$3="UKG"),'Marks Entry UKG'!E195,""))))</f>
        <v/>
      </c>
      <c r="F196" s="259" t="str">
        <f>IF(OR(B196=0,B196=""),"",IF(AND($E$3="Nursery"),'Marks Entry Nursery'!D195,IF(AND($E$3="LKG"),'Marks Entry LKG'!D195,IF(AND($E$3="UKG"),'Marks Entry UKG'!D195,""))))</f>
        <v/>
      </c>
      <c r="G196" s="406" t="str">
        <f>IF(OR($B196=0,$B196=""),"",IF(AND($E$3="Nursery"),'Marks Entry Nursery'!F195,IF(AND($E$3="LKG"),'Marks Entry LKG'!F195,IF(AND($E$3="UKG"),'Marks Entry UKG'!F195,""))))</f>
        <v/>
      </c>
      <c r="H196" s="406" t="str">
        <f>IF(OR($B196=0,$B196=""),"",IF(AND($E$3="Nursery"),'Marks Entry Nursery'!G195,IF(AND($E$3="LKG"),'Marks Entry LKG'!G195,IF(AND($E$3="UKG"),'Marks Entry UKG'!G195,""))))</f>
        <v/>
      </c>
      <c r="I196" s="406" t="str">
        <f>IF(OR($B196=0,$B196=""),"",IF(AND($E$3="Nursery"),'Marks Entry Nursery'!H195,IF(AND($E$3="LKG"),'Marks Entry LKG'!H195,IF(AND($E$3="UKG"),'Marks Entry UKG'!H195,""))))</f>
        <v/>
      </c>
      <c r="J196" s="228" t="str">
        <f>IF(OR($B196=0,$B196=""),"",IF(AND($E$3="Nursery"),'Marks Entry Nursery'!J195,IF(AND($E$3="LKG"),'Marks Entry LKG'!J195,IF(AND($E$3="UKG"),'Marks Entry UKG'!J195,""))))</f>
        <v/>
      </c>
      <c r="K196" s="228" t="str">
        <f>IF(OR($B196=0,$B196=""),"",IF(AND($E$3="Nursery"),'Marks Entry Nursery'!K195,IF(AND($E$3="LKG"),'Marks Entry LKG'!K195,IF(AND($E$3="UKG"),'Marks Entry UKG'!K195,""))))</f>
        <v/>
      </c>
      <c r="L196" s="105"/>
      <c r="M196" s="105"/>
      <c r="N196" s="105"/>
      <c r="O196" s="51"/>
      <c r="P196" s="105" t="str">
        <f>IF(OR($B196=0,$B196=""),"",IF(AND($E$3="Nursery"),'Marks Entry Nursery'!O195,IF(AND($E$3="LKG"),'Marks Entry LKG'!O195,IF(AND($E$3="UKG"),'Marks Entry UKG'!O195,""))))</f>
        <v/>
      </c>
      <c r="Q196" s="105" t="str">
        <f>IF(OR($B196=0,$B196=""),"",IF(AND($E$3="Nursery"),'Marks Entry Nursery'!P195,IF(AND($E$3="LKG"),'Marks Entry LKG'!P195,IF(AND($E$3="UKG"),'Marks Entry UKG'!P195,""))))</f>
        <v/>
      </c>
      <c r="R196" s="54" t="str">
        <f t="shared" si="128"/>
        <v/>
      </c>
      <c r="S196" s="51">
        <f t="shared" si="129"/>
        <v>0</v>
      </c>
      <c r="T196" s="105" t="str">
        <f>IF(OR($B196=0,$B196=""),"",IF(AND($E$3="Nursery"),'Marks Entry Nursery'!Q195,IF(AND($E$3="LKG"),'Marks Entry LKG'!Q195,IF(AND($E$3="UKG"),'Marks Entry UKG'!Q195,""))))</f>
        <v/>
      </c>
      <c r="U196" s="105" t="str">
        <f>IF(OR($B196=0,$B196=""),"",IF(AND($E$3="Nursery"),'Marks Entry Nursery'!R195,IF(AND($E$3="LKG"),'Marks Entry LKG'!R195,IF(AND($E$3="UKG"),'Marks Entry UKG'!R195,""))))</f>
        <v/>
      </c>
      <c r="V196" s="55" t="str">
        <f t="shared" si="130"/>
        <v/>
      </c>
      <c r="W196" s="51" t="str">
        <f t="shared" si="131"/>
        <v/>
      </c>
      <c r="X196" s="89">
        <f t="shared" si="132"/>
        <v>0</v>
      </c>
      <c r="Y196" s="89" t="str">
        <f t="shared" si="133"/>
        <v/>
      </c>
      <c r="Z196" s="89" t="str">
        <f t="shared" si="134"/>
        <v/>
      </c>
      <c r="AA196" s="89" t="str">
        <f t="shared" si="135"/>
        <v/>
      </c>
      <c r="AB196" s="89" t="str">
        <f t="shared" si="136"/>
        <v/>
      </c>
      <c r="AC196" s="93" t="str">
        <f t="shared" si="137"/>
        <v/>
      </c>
      <c r="AD196" s="105"/>
      <c r="AE196" s="105"/>
      <c r="AF196" s="105"/>
      <c r="AG196" s="51"/>
      <c r="AH196" s="105" t="str">
        <f>IF(OR($B196=0,$B196=""),"",IF(AND($E$3="Nursery"),'Marks Entry Nursery'!V195,IF(AND($E$3="LKG"),'Marks Entry LKG'!V195,IF(AND($E$3="UKG"),'Marks Entry UKG'!V195,""))))</f>
        <v/>
      </c>
      <c r="AI196" s="105" t="str">
        <f>IF(OR($B196=0,$B196=""),"",IF(AND($E$3="Nursery"),'Marks Entry Nursery'!W195,IF(AND($E$3="LKG"),'Marks Entry LKG'!W195,IF(AND($E$3="UKG"),'Marks Entry UKG'!W195,""))))</f>
        <v/>
      </c>
      <c r="AJ196" s="54" t="str">
        <f t="shared" si="138"/>
        <v/>
      </c>
      <c r="AK196" s="51">
        <f t="shared" si="139"/>
        <v>0</v>
      </c>
      <c r="AL196" s="105" t="str">
        <f>IF(OR($B196=0,$B196=""),"",IF(AND($E$3="Nursery"),'Marks Entry Nursery'!X195,IF(AND($E$3="LKG"),'Marks Entry LKG'!X195,IF(AND($E$3="UKG"),'Marks Entry UKG'!X195,""))))</f>
        <v/>
      </c>
      <c r="AM196" s="105" t="str">
        <f>IF(OR($B196=0,$B196=""),"",IF(AND($E$3="Nursery"),'Marks Entry Nursery'!Y195,IF(AND($E$3="LKG"),'Marks Entry LKG'!Y195,IF(AND($E$3="UKG"),'Marks Entry UKG'!Y195,""))))</f>
        <v/>
      </c>
      <c r="AN196" s="55" t="str">
        <f t="shared" si="140"/>
        <v/>
      </c>
      <c r="AO196" s="51" t="str">
        <f t="shared" si="141"/>
        <v/>
      </c>
      <c r="AP196" s="89">
        <f t="shared" si="142"/>
        <v>0</v>
      </c>
      <c r="AQ196" s="89" t="str">
        <f t="shared" si="143"/>
        <v/>
      </c>
      <c r="AR196" s="89" t="str">
        <f t="shared" si="144"/>
        <v/>
      </c>
      <c r="AS196" s="89" t="str">
        <f t="shared" si="145"/>
        <v/>
      </c>
      <c r="AT196" s="89" t="str">
        <f t="shared" si="146"/>
        <v/>
      </c>
      <c r="AU196" s="93" t="str">
        <f t="shared" si="147"/>
        <v/>
      </c>
      <c r="AV196" s="105"/>
      <c r="AW196" s="105"/>
      <c r="AX196" s="105"/>
      <c r="AY196" s="51"/>
      <c r="AZ196" s="105" t="str">
        <f>IF(OR($B196=0,$B196=""),"",IF(AND($E$3="Nursery"),'Marks Entry Nursery'!AC195,IF(AND($E$3="LKG"),'Marks Entry LKG'!AC195,IF(AND($E$3="UKG"),'Marks Entry UKG'!AC195,""))))</f>
        <v/>
      </c>
      <c r="BA196" s="105" t="str">
        <f>IF(OR($B196=0,$B196=""),"",IF(AND($E$3="Nursery"),'Marks Entry Nursery'!AD195,IF(AND($E$3="LKG"),'Marks Entry LKG'!AD195,IF(AND($E$3="UKG"),'Marks Entry UKG'!AD195,""))))</f>
        <v/>
      </c>
      <c r="BB196" s="54" t="str">
        <f t="shared" si="148"/>
        <v/>
      </c>
      <c r="BC196" s="51">
        <f t="shared" si="149"/>
        <v>0</v>
      </c>
      <c r="BD196" s="105" t="str">
        <f>IF(OR($B196=0,$B196=""),"",IF(AND($E$3="Nursery"),'Marks Entry Nursery'!AE195,IF(AND($E$3="LKG"),'Marks Entry LKG'!AE195,IF(AND($E$3="UKG"),'Marks Entry UKG'!AE195,""))))</f>
        <v/>
      </c>
      <c r="BE196" s="105" t="str">
        <f>IF(OR($B196=0,$B196=""),"",IF(AND($E$3="Nursery"),'Marks Entry Nursery'!AF195,IF(AND($E$3="LKG"),'Marks Entry LKG'!AF195,IF(AND($E$3="UKG"),'Marks Entry UKG'!AF195,""))))</f>
        <v/>
      </c>
      <c r="BF196" s="55" t="str">
        <f t="shared" si="150"/>
        <v/>
      </c>
      <c r="BG196" s="51" t="str">
        <f t="shared" si="151"/>
        <v/>
      </c>
      <c r="BH196" s="89">
        <f t="shared" si="152"/>
        <v>0</v>
      </c>
      <c r="BI196" s="89" t="str">
        <f t="shared" si="153"/>
        <v/>
      </c>
      <c r="BJ196" s="89" t="str">
        <f t="shared" si="154"/>
        <v/>
      </c>
      <c r="BK196" s="89" t="str">
        <f t="shared" si="155"/>
        <v/>
      </c>
      <c r="BL196" s="89" t="str">
        <f t="shared" si="156"/>
        <v/>
      </c>
      <c r="BM196" s="93" t="str">
        <f t="shared" si="157"/>
        <v/>
      </c>
      <c r="BN196" s="105"/>
      <c r="BO196" s="105"/>
      <c r="BP196" s="105"/>
      <c r="BQ196" s="51"/>
      <c r="BR196" s="105" t="str">
        <f>IF(OR($B196=0,$B196=""),"",IF(AND($E$3="Nursery"),'Marks Entry Nursery'!AJ195,IF(AND($E$3="LKG"),'Marks Entry LKG'!AJ195,IF(AND($E$3="UKG"),'Marks Entry UKG'!AJ195,""))))</f>
        <v/>
      </c>
      <c r="BS196" s="105" t="str">
        <f>IF(OR($B196=0,$B196=""),"",IF(AND($E$3="Nursery"),'Marks Entry Nursery'!AK195,IF(AND($E$3="LKG"),'Marks Entry LKG'!AK195,IF(AND($E$3="UKG"),'Marks Entry UKG'!AK195,""))))</f>
        <v/>
      </c>
      <c r="BT196" s="54" t="str">
        <f t="shared" si="158"/>
        <v/>
      </c>
      <c r="BU196" s="51">
        <f t="shared" si="159"/>
        <v>0</v>
      </c>
      <c r="BV196" s="105" t="str">
        <f>IF(OR($B196=0,$B196=""),"",IF(AND($E$3="Nursery"),'Marks Entry Nursery'!AL195,IF(AND($E$3="LKG"),'Marks Entry LKG'!AL195,IF(AND($E$3="UKG"),'Marks Entry UKG'!AL195,""))))</f>
        <v/>
      </c>
      <c r="BW196" s="105" t="str">
        <f>IF(OR($B196=0,$B196=""),"",IF(AND($E$3="Nursery"),'Marks Entry Nursery'!AM195,IF(AND($E$3="LKG"),'Marks Entry LKG'!AM195,IF(AND($E$3="UKG"),'Marks Entry UKG'!AM195,""))))</f>
        <v/>
      </c>
      <c r="BX196" s="55" t="str">
        <f t="shared" si="160"/>
        <v/>
      </c>
      <c r="BY196" s="51" t="str">
        <f t="shared" si="161"/>
        <v/>
      </c>
      <c r="BZ196" s="89">
        <f t="shared" si="162"/>
        <v>0</v>
      </c>
      <c r="CA196" s="89" t="str">
        <f t="shared" si="163"/>
        <v/>
      </c>
      <c r="CB196" s="89" t="str">
        <f t="shared" si="164"/>
        <v/>
      </c>
      <c r="CC196" s="89" t="str">
        <f t="shared" si="165"/>
        <v/>
      </c>
      <c r="CD196" s="89" t="str">
        <f t="shared" si="166"/>
        <v/>
      </c>
      <c r="CE196" s="93" t="str">
        <f t="shared" si="167"/>
        <v/>
      </c>
      <c r="CF196" s="105" t="str">
        <f>IF(OR($B196=0,$B196=""),"",IF(AND($E$3="Nursery"),'Marks Entry Nursery'!AN195,IF(AND($E$3="LKG"),'Marks Entry LKG'!AN195,IF(AND($E$3="UKG"),'Marks Entry UKG'!AN195,""))))</f>
        <v/>
      </c>
      <c r="CG196" s="105" t="str">
        <f>IF(OR($B196=0,$B196=""),"",IF(AND($E$3="Nursery"),'Marks Entry Nursery'!AO195,IF(AND($E$3="LKG"),'Marks Entry LKG'!AO195,IF(AND($E$3="UKG"),'Marks Entry UKG'!AO195,""))))</f>
        <v/>
      </c>
      <c r="CH196" s="106" t="str">
        <f t="shared" si="168"/>
        <v/>
      </c>
      <c r="CI196" s="107">
        <f t="shared" si="169"/>
        <v>0</v>
      </c>
      <c r="CJ196" s="107" t="str">
        <f t="shared" si="170"/>
        <v/>
      </c>
      <c r="CK196" s="107" t="str">
        <f t="shared" si="171"/>
        <v/>
      </c>
      <c r="CL196" s="92" t="str">
        <f t="shared" si="172"/>
        <v/>
      </c>
      <c r="CM196" s="105" t="str">
        <f>IF(OR($B196=0,$B196=""),"",IF(AND($E$3="Nursery"),'Marks Entry Nursery'!AP195,IF(AND($E$3="LKG"),'Marks Entry LKG'!AP195,IF(AND($E$3="UKG"),'Marks Entry UKG'!AP195,""))))</f>
        <v/>
      </c>
      <c r="CN196" s="105" t="str">
        <f>IF(OR($B196=0,$B196=""),"",IF(AND($E$3="Nursery"),'Marks Entry Nursery'!AQ195,IF(AND($E$3="LKG"),'Marks Entry LKG'!AQ195,IF(AND($E$3="UKG"),'Marks Entry UKG'!AQ195,""))))</f>
        <v/>
      </c>
      <c r="CO196" s="106" t="str">
        <f t="shared" si="173"/>
        <v/>
      </c>
      <c r="CP196" s="107">
        <f t="shared" si="174"/>
        <v>0</v>
      </c>
      <c r="CQ196" s="107" t="str">
        <f t="shared" si="175"/>
        <v/>
      </c>
      <c r="CR196" s="107" t="str">
        <f t="shared" si="176"/>
        <v/>
      </c>
      <c r="CS196" s="92" t="str">
        <f t="shared" si="177"/>
        <v/>
      </c>
      <c r="CT196" s="105" t="str">
        <f>IF(OR($B196=0,$B196=""),"",IF(AND($E$3="Nursery"),'Marks Entry Nursery'!AR195,IF(AND($E$3="LKG"),'Marks Entry LKG'!AR195,IF(AND($E$3="UKG"),'Marks Entry UKG'!AR195,""))))</f>
        <v/>
      </c>
      <c r="CU196" s="105" t="str">
        <f>IF(OR($B196=0,$B196=""),"",IF(AND($E$3="Nursery"),'Marks Entry Nursery'!AS195,IF(AND($E$3="LKG"),'Marks Entry LKG'!AS195,IF(AND($E$3="UKG"),'Marks Entry UKG'!AS195,""))))</f>
        <v/>
      </c>
      <c r="CV196" s="106" t="str">
        <f t="shared" si="178"/>
        <v/>
      </c>
      <c r="CW196" s="107">
        <f t="shared" si="179"/>
        <v>0</v>
      </c>
      <c r="CX196" s="107" t="str">
        <f t="shared" si="180"/>
        <v/>
      </c>
      <c r="CY196" s="107" t="str">
        <f t="shared" si="181"/>
        <v/>
      </c>
      <c r="CZ196" s="92" t="str">
        <f t="shared" si="182"/>
        <v/>
      </c>
      <c r="DA196" s="105" t="str">
        <f>IF(OR($B196=0,$B196=""),"",IF(AND($E$3="Nursery"),'Marks Entry Nursery'!AT195,IF(AND($E$3="LKG"),'Marks Entry LKG'!AT195,IF(AND($E$3="UKG"),'Marks Entry UKG'!AT195,""))))</f>
        <v/>
      </c>
      <c r="DB196" s="105" t="str">
        <f>IF(OR($B196=0,$B196=""),"",IF(AND($E$3="Nursery"),'Marks Entry Nursery'!AU195,IF(AND($E$3="LKG"),'Marks Entry LKG'!AU195,IF(AND($E$3="UKG"),'Marks Entry UKG'!AU195,""))))</f>
        <v/>
      </c>
      <c r="DC196" s="356" t="str">
        <f t="shared" si="183"/>
        <v/>
      </c>
      <c r="DD196" s="93" t="str">
        <f t="shared" si="184"/>
        <v/>
      </c>
      <c r="DE196" s="105" t="str">
        <f>IF(OR($B196=0,$B196=""),"",IF(AND($E$3="Nursery"),'Marks Entry Nursery'!AV195,IF(AND($E$3="LKG"),'Marks Entry LKG'!AV195,IF(AND($E$3="UKG"),'Marks Entry UKG'!AV195,""))))</f>
        <v/>
      </c>
      <c r="DF196" s="105" t="str">
        <f>IF(OR($B196=0,$B196=""),"",IF(AND($E$3="Nursery"),'Marks Entry Nursery'!AW195,IF(AND($E$3="LKG"),'Marks Entry LKG'!AW195,IF(AND($E$3="UKG"),'Marks Entry UKG'!AW195,""))))</f>
        <v/>
      </c>
      <c r="DG196" s="356" t="str">
        <f t="shared" si="185"/>
        <v/>
      </c>
      <c r="DH196" s="93" t="str">
        <f t="shared" si="186"/>
        <v/>
      </c>
      <c r="DI196" s="63" t="str">
        <f t="shared" si="187"/>
        <v/>
      </c>
      <c r="DJ196" s="358" t="str">
        <f t="shared" si="188"/>
        <v/>
      </c>
      <c r="DK196" s="67" t="str">
        <f t="shared" si="189"/>
        <v/>
      </c>
      <c r="DL196" s="68" t="str">
        <f t="shared" si="190"/>
        <v/>
      </c>
      <c r="DM196" s="386" t="str">
        <f>IFERROR(IF(B196="NSO","NSO",IF(OR(D196="",G196="",F196="",B196="",DI196=0),"",IF('Master sheet'!$D$14="Hindi","कक्षोंन्नति","Promoted"))),"")</f>
        <v/>
      </c>
      <c r="DN196" s="42" t="str">
        <f>IF(OR(B196=0,B196=""),"",IF(AND($E$3="Nursery"),'Marks Entry Nursery'!AX195,IF(AND($E$3="LKG"),'Marks Entry LKG'!AX195,IF(AND($E$3="UKG"),'Marks Entry UKG'!AX195,""))))</f>
        <v/>
      </c>
      <c r="DO196" s="42" t="str">
        <f>IF(OR(B196=0,B196=""),"",IF(AND($E$3="Nursery"),'Marks Entry Nursery'!AY195,IF(AND($E$3="LKG"),'Marks Entry LKG'!AY195,IF(AND($E$3="UKG"),'Marks Entry UKG'!AY195,""))))</f>
        <v/>
      </c>
      <c r="DP196" s="213" t="str">
        <f t="shared" si="191"/>
        <v/>
      </c>
      <c r="DQ196" s="43"/>
      <c r="DX196" s="44">
        <f>IF(AND($E$3="Nursery"),'Marks Entry Nursery'!I195,IF(AND($E$3="LKG"),'Marks Entry LKG'!I195,IF(AND($E$3="UKG"),'Marks Entry UKG'!I195,"")))</f>
        <v>0</v>
      </c>
    </row>
    <row r="197" spans="1:128" ht="18.95" customHeight="1">
      <c r="A197" s="56">
        <v>190</v>
      </c>
      <c r="B197" s="260" t="str">
        <f>IF(OR(DX197=0,DX197=""),"",IF(AND($E$3="Nursery"),'Marks Entry Nursery'!I196,IF(AND($E$3="LKG"),'Marks Entry LKG'!I196,IF(AND($E$3="UKG"),'Marks Entry UKG'!I196,""))))</f>
        <v/>
      </c>
      <c r="C197" s="57" t="str">
        <f>IF(OR($B197=0,$B197=""),"",IF(AND($E$3="Nursery"),'Marks Entry Nursery'!B196,IF(AND($E$3="LKG"),'Marks Entry LKG'!B196,IF(AND($E$3="UKG"),'Marks Entry UKG'!B196,""))))</f>
        <v/>
      </c>
      <c r="D197" s="57" t="str">
        <f>IF(OR($B197=0,$B197=""),"",IF(AND($E$3="Nursery"),'Marks Entry Nursery'!C196,IF(AND($E$3="LKG"),'Marks Entry LKG'!C196,IF(AND($E$3="UKG"),'Marks Entry UKG'!C196,""))))</f>
        <v/>
      </c>
      <c r="E197" s="401" t="str">
        <f>IF(OR(B197=0,B197=""),"",IF(AND($E$3="Nursery"),'Marks Entry Nursery'!E196,IF(AND($E$3="LKG"),'Marks Entry LKG'!E196,IF(AND($E$3="UKG"),'Marks Entry UKG'!E196,""))))</f>
        <v/>
      </c>
      <c r="F197" s="259" t="str">
        <f>IF(OR(B197=0,B197=""),"",IF(AND($E$3="Nursery"),'Marks Entry Nursery'!D196,IF(AND($E$3="LKG"),'Marks Entry LKG'!D196,IF(AND($E$3="UKG"),'Marks Entry UKG'!D196,""))))</f>
        <v/>
      </c>
      <c r="G197" s="406" t="str">
        <f>IF(OR($B197=0,$B197=""),"",IF(AND($E$3="Nursery"),'Marks Entry Nursery'!F196,IF(AND($E$3="LKG"),'Marks Entry LKG'!F196,IF(AND($E$3="UKG"),'Marks Entry UKG'!F196,""))))</f>
        <v/>
      </c>
      <c r="H197" s="406" t="str">
        <f>IF(OR($B197=0,$B197=""),"",IF(AND($E$3="Nursery"),'Marks Entry Nursery'!G196,IF(AND($E$3="LKG"),'Marks Entry LKG'!G196,IF(AND($E$3="UKG"),'Marks Entry UKG'!G196,""))))</f>
        <v/>
      </c>
      <c r="I197" s="406" t="str">
        <f>IF(OR($B197=0,$B197=""),"",IF(AND($E$3="Nursery"),'Marks Entry Nursery'!H196,IF(AND($E$3="LKG"),'Marks Entry LKG'!H196,IF(AND($E$3="UKG"),'Marks Entry UKG'!H196,""))))</f>
        <v/>
      </c>
      <c r="J197" s="228" t="str">
        <f>IF(OR($B197=0,$B197=""),"",IF(AND($E$3="Nursery"),'Marks Entry Nursery'!J196,IF(AND($E$3="LKG"),'Marks Entry LKG'!J196,IF(AND($E$3="UKG"),'Marks Entry UKG'!J196,""))))</f>
        <v/>
      </c>
      <c r="K197" s="228" t="str">
        <f>IF(OR($B197=0,$B197=""),"",IF(AND($E$3="Nursery"),'Marks Entry Nursery'!K196,IF(AND($E$3="LKG"),'Marks Entry LKG'!K196,IF(AND($E$3="UKG"),'Marks Entry UKG'!K196,""))))</f>
        <v/>
      </c>
      <c r="L197" s="105"/>
      <c r="M197" s="105"/>
      <c r="N197" s="105"/>
      <c r="O197" s="51"/>
      <c r="P197" s="105" t="str">
        <f>IF(OR($B197=0,$B197=""),"",IF(AND($E$3="Nursery"),'Marks Entry Nursery'!O196,IF(AND($E$3="LKG"),'Marks Entry LKG'!O196,IF(AND($E$3="UKG"),'Marks Entry UKG'!O196,""))))</f>
        <v/>
      </c>
      <c r="Q197" s="105" t="str">
        <f>IF(OR($B197=0,$B197=""),"",IF(AND($E$3="Nursery"),'Marks Entry Nursery'!P196,IF(AND($E$3="LKG"),'Marks Entry LKG'!P196,IF(AND($E$3="UKG"),'Marks Entry UKG'!P196,""))))</f>
        <v/>
      </c>
      <c r="R197" s="54" t="str">
        <f t="shared" si="128"/>
        <v/>
      </c>
      <c r="S197" s="51">
        <f t="shared" si="129"/>
        <v>0</v>
      </c>
      <c r="T197" s="105" t="str">
        <f>IF(OR($B197=0,$B197=""),"",IF(AND($E$3="Nursery"),'Marks Entry Nursery'!Q196,IF(AND($E$3="LKG"),'Marks Entry LKG'!Q196,IF(AND($E$3="UKG"),'Marks Entry UKG'!Q196,""))))</f>
        <v/>
      </c>
      <c r="U197" s="105" t="str">
        <f>IF(OR($B197=0,$B197=""),"",IF(AND($E$3="Nursery"),'Marks Entry Nursery'!R196,IF(AND($E$3="LKG"),'Marks Entry LKG'!R196,IF(AND($E$3="UKG"),'Marks Entry UKG'!R196,""))))</f>
        <v/>
      </c>
      <c r="V197" s="55" t="str">
        <f t="shared" si="130"/>
        <v/>
      </c>
      <c r="W197" s="51" t="str">
        <f t="shared" si="131"/>
        <v/>
      </c>
      <c r="X197" s="89">
        <f t="shared" si="132"/>
        <v>0</v>
      </c>
      <c r="Y197" s="89" t="str">
        <f t="shared" si="133"/>
        <v/>
      </c>
      <c r="Z197" s="89" t="str">
        <f t="shared" si="134"/>
        <v/>
      </c>
      <c r="AA197" s="89" t="str">
        <f t="shared" si="135"/>
        <v/>
      </c>
      <c r="AB197" s="89" t="str">
        <f t="shared" si="136"/>
        <v/>
      </c>
      <c r="AC197" s="93" t="str">
        <f t="shared" si="137"/>
        <v/>
      </c>
      <c r="AD197" s="105"/>
      <c r="AE197" s="105"/>
      <c r="AF197" s="105"/>
      <c r="AG197" s="51"/>
      <c r="AH197" s="105" t="str">
        <f>IF(OR($B197=0,$B197=""),"",IF(AND($E$3="Nursery"),'Marks Entry Nursery'!V196,IF(AND($E$3="LKG"),'Marks Entry LKG'!V196,IF(AND($E$3="UKG"),'Marks Entry UKG'!V196,""))))</f>
        <v/>
      </c>
      <c r="AI197" s="105" t="str">
        <f>IF(OR($B197=0,$B197=""),"",IF(AND($E$3="Nursery"),'Marks Entry Nursery'!W196,IF(AND($E$3="LKG"),'Marks Entry LKG'!W196,IF(AND($E$3="UKG"),'Marks Entry UKG'!W196,""))))</f>
        <v/>
      </c>
      <c r="AJ197" s="54" t="str">
        <f t="shared" si="138"/>
        <v/>
      </c>
      <c r="AK197" s="51">
        <f t="shared" si="139"/>
        <v>0</v>
      </c>
      <c r="AL197" s="105" t="str">
        <f>IF(OR($B197=0,$B197=""),"",IF(AND($E$3="Nursery"),'Marks Entry Nursery'!X196,IF(AND($E$3="LKG"),'Marks Entry LKG'!X196,IF(AND($E$3="UKG"),'Marks Entry UKG'!X196,""))))</f>
        <v/>
      </c>
      <c r="AM197" s="105" t="str">
        <f>IF(OR($B197=0,$B197=""),"",IF(AND($E$3="Nursery"),'Marks Entry Nursery'!Y196,IF(AND($E$3="LKG"),'Marks Entry LKG'!Y196,IF(AND($E$3="UKG"),'Marks Entry UKG'!Y196,""))))</f>
        <v/>
      </c>
      <c r="AN197" s="55" t="str">
        <f t="shared" si="140"/>
        <v/>
      </c>
      <c r="AO197" s="51" t="str">
        <f t="shared" si="141"/>
        <v/>
      </c>
      <c r="AP197" s="89">
        <f t="shared" si="142"/>
        <v>0</v>
      </c>
      <c r="AQ197" s="89" t="str">
        <f t="shared" si="143"/>
        <v/>
      </c>
      <c r="AR197" s="89" t="str">
        <f t="shared" si="144"/>
        <v/>
      </c>
      <c r="AS197" s="89" t="str">
        <f t="shared" si="145"/>
        <v/>
      </c>
      <c r="AT197" s="89" t="str">
        <f t="shared" si="146"/>
        <v/>
      </c>
      <c r="AU197" s="93" t="str">
        <f t="shared" si="147"/>
        <v/>
      </c>
      <c r="AV197" s="105"/>
      <c r="AW197" s="105"/>
      <c r="AX197" s="105"/>
      <c r="AY197" s="51"/>
      <c r="AZ197" s="105" t="str">
        <f>IF(OR($B197=0,$B197=""),"",IF(AND($E$3="Nursery"),'Marks Entry Nursery'!AC196,IF(AND($E$3="LKG"),'Marks Entry LKG'!AC196,IF(AND($E$3="UKG"),'Marks Entry UKG'!AC196,""))))</f>
        <v/>
      </c>
      <c r="BA197" s="105" t="str">
        <f>IF(OR($B197=0,$B197=""),"",IF(AND($E$3="Nursery"),'Marks Entry Nursery'!AD196,IF(AND($E$3="LKG"),'Marks Entry LKG'!AD196,IF(AND($E$3="UKG"),'Marks Entry UKG'!AD196,""))))</f>
        <v/>
      </c>
      <c r="BB197" s="54" t="str">
        <f t="shared" si="148"/>
        <v/>
      </c>
      <c r="BC197" s="51">
        <f t="shared" si="149"/>
        <v>0</v>
      </c>
      <c r="BD197" s="105" t="str">
        <f>IF(OR($B197=0,$B197=""),"",IF(AND($E$3="Nursery"),'Marks Entry Nursery'!AE196,IF(AND($E$3="LKG"),'Marks Entry LKG'!AE196,IF(AND($E$3="UKG"),'Marks Entry UKG'!AE196,""))))</f>
        <v/>
      </c>
      <c r="BE197" s="105" t="str">
        <f>IF(OR($B197=0,$B197=""),"",IF(AND($E$3="Nursery"),'Marks Entry Nursery'!AF196,IF(AND($E$3="LKG"),'Marks Entry LKG'!AF196,IF(AND($E$3="UKG"),'Marks Entry UKG'!AF196,""))))</f>
        <v/>
      </c>
      <c r="BF197" s="55" t="str">
        <f t="shared" si="150"/>
        <v/>
      </c>
      <c r="BG197" s="51" t="str">
        <f t="shared" si="151"/>
        <v/>
      </c>
      <c r="BH197" s="89">
        <f t="shared" si="152"/>
        <v>0</v>
      </c>
      <c r="BI197" s="89" t="str">
        <f t="shared" si="153"/>
        <v/>
      </c>
      <c r="BJ197" s="89" t="str">
        <f t="shared" si="154"/>
        <v/>
      </c>
      <c r="BK197" s="89" t="str">
        <f t="shared" si="155"/>
        <v/>
      </c>
      <c r="BL197" s="89" t="str">
        <f t="shared" si="156"/>
        <v/>
      </c>
      <c r="BM197" s="93" t="str">
        <f t="shared" si="157"/>
        <v/>
      </c>
      <c r="BN197" s="105"/>
      <c r="BO197" s="105"/>
      <c r="BP197" s="105"/>
      <c r="BQ197" s="51"/>
      <c r="BR197" s="105" t="str">
        <f>IF(OR($B197=0,$B197=""),"",IF(AND($E$3="Nursery"),'Marks Entry Nursery'!AJ196,IF(AND($E$3="LKG"),'Marks Entry LKG'!AJ196,IF(AND($E$3="UKG"),'Marks Entry UKG'!AJ196,""))))</f>
        <v/>
      </c>
      <c r="BS197" s="105" t="str">
        <f>IF(OR($B197=0,$B197=""),"",IF(AND($E$3="Nursery"),'Marks Entry Nursery'!AK196,IF(AND($E$3="LKG"),'Marks Entry LKG'!AK196,IF(AND($E$3="UKG"),'Marks Entry UKG'!AK196,""))))</f>
        <v/>
      </c>
      <c r="BT197" s="54" t="str">
        <f t="shared" si="158"/>
        <v/>
      </c>
      <c r="BU197" s="51">
        <f t="shared" si="159"/>
        <v>0</v>
      </c>
      <c r="BV197" s="105" t="str">
        <f>IF(OR($B197=0,$B197=""),"",IF(AND($E$3="Nursery"),'Marks Entry Nursery'!AL196,IF(AND($E$3="LKG"),'Marks Entry LKG'!AL196,IF(AND($E$3="UKG"),'Marks Entry UKG'!AL196,""))))</f>
        <v/>
      </c>
      <c r="BW197" s="105" t="str">
        <f>IF(OR($B197=0,$B197=""),"",IF(AND($E$3="Nursery"),'Marks Entry Nursery'!AM196,IF(AND($E$3="LKG"),'Marks Entry LKG'!AM196,IF(AND($E$3="UKG"),'Marks Entry UKG'!AM196,""))))</f>
        <v/>
      </c>
      <c r="BX197" s="55" t="str">
        <f t="shared" si="160"/>
        <v/>
      </c>
      <c r="BY197" s="51" t="str">
        <f t="shared" si="161"/>
        <v/>
      </c>
      <c r="BZ197" s="89">
        <f t="shared" si="162"/>
        <v>0</v>
      </c>
      <c r="CA197" s="89" t="str">
        <f t="shared" si="163"/>
        <v/>
      </c>
      <c r="CB197" s="89" t="str">
        <f t="shared" si="164"/>
        <v/>
      </c>
      <c r="CC197" s="89" t="str">
        <f t="shared" si="165"/>
        <v/>
      </c>
      <c r="CD197" s="89" t="str">
        <f t="shared" si="166"/>
        <v/>
      </c>
      <c r="CE197" s="93" t="str">
        <f t="shared" si="167"/>
        <v/>
      </c>
      <c r="CF197" s="105" t="str">
        <f>IF(OR($B197=0,$B197=""),"",IF(AND($E$3="Nursery"),'Marks Entry Nursery'!AN196,IF(AND($E$3="LKG"),'Marks Entry LKG'!AN196,IF(AND($E$3="UKG"),'Marks Entry UKG'!AN196,""))))</f>
        <v/>
      </c>
      <c r="CG197" s="105" t="str">
        <f>IF(OR($B197=0,$B197=""),"",IF(AND($E$3="Nursery"),'Marks Entry Nursery'!AO196,IF(AND($E$3="LKG"),'Marks Entry LKG'!AO196,IF(AND($E$3="UKG"),'Marks Entry UKG'!AO196,""))))</f>
        <v/>
      </c>
      <c r="CH197" s="106" t="str">
        <f t="shared" si="168"/>
        <v/>
      </c>
      <c r="CI197" s="107">
        <f t="shared" si="169"/>
        <v>0</v>
      </c>
      <c r="CJ197" s="107" t="str">
        <f t="shared" si="170"/>
        <v/>
      </c>
      <c r="CK197" s="107" t="str">
        <f t="shared" si="171"/>
        <v/>
      </c>
      <c r="CL197" s="92" t="str">
        <f t="shared" si="172"/>
        <v/>
      </c>
      <c r="CM197" s="105" t="str">
        <f>IF(OR($B197=0,$B197=""),"",IF(AND($E$3="Nursery"),'Marks Entry Nursery'!AP196,IF(AND($E$3="LKG"),'Marks Entry LKG'!AP196,IF(AND($E$3="UKG"),'Marks Entry UKG'!AP196,""))))</f>
        <v/>
      </c>
      <c r="CN197" s="105" t="str">
        <f>IF(OR($B197=0,$B197=""),"",IF(AND($E$3="Nursery"),'Marks Entry Nursery'!AQ196,IF(AND($E$3="LKG"),'Marks Entry LKG'!AQ196,IF(AND($E$3="UKG"),'Marks Entry UKG'!AQ196,""))))</f>
        <v/>
      </c>
      <c r="CO197" s="106" t="str">
        <f t="shared" si="173"/>
        <v/>
      </c>
      <c r="CP197" s="107">
        <f t="shared" si="174"/>
        <v>0</v>
      </c>
      <c r="CQ197" s="107" t="str">
        <f t="shared" si="175"/>
        <v/>
      </c>
      <c r="CR197" s="107" t="str">
        <f t="shared" si="176"/>
        <v/>
      </c>
      <c r="CS197" s="92" t="str">
        <f t="shared" si="177"/>
        <v/>
      </c>
      <c r="CT197" s="105" t="str">
        <f>IF(OR($B197=0,$B197=""),"",IF(AND($E$3="Nursery"),'Marks Entry Nursery'!AR196,IF(AND($E$3="LKG"),'Marks Entry LKG'!AR196,IF(AND($E$3="UKG"),'Marks Entry UKG'!AR196,""))))</f>
        <v/>
      </c>
      <c r="CU197" s="105" t="str">
        <f>IF(OR($B197=0,$B197=""),"",IF(AND($E$3="Nursery"),'Marks Entry Nursery'!AS196,IF(AND($E$3="LKG"),'Marks Entry LKG'!AS196,IF(AND($E$3="UKG"),'Marks Entry UKG'!AS196,""))))</f>
        <v/>
      </c>
      <c r="CV197" s="106" t="str">
        <f t="shared" si="178"/>
        <v/>
      </c>
      <c r="CW197" s="107">
        <f t="shared" si="179"/>
        <v>0</v>
      </c>
      <c r="CX197" s="107" t="str">
        <f t="shared" si="180"/>
        <v/>
      </c>
      <c r="CY197" s="107" t="str">
        <f t="shared" si="181"/>
        <v/>
      </c>
      <c r="CZ197" s="92" t="str">
        <f t="shared" si="182"/>
        <v/>
      </c>
      <c r="DA197" s="105" t="str">
        <f>IF(OR($B197=0,$B197=""),"",IF(AND($E$3="Nursery"),'Marks Entry Nursery'!AT196,IF(AND($E$3="LKG"),'Marks Entry LKG'!AT196,IF(AND($E$3="UKG"),'Marks Entry UKG'!AT196,""))))</f>
        <v/>
      </c>
      <c r="DB197" s="105" t="str">
        <f>IF(OR($B197=0,$B197=""),"",IF(AND($E$3="Nursery"),'Marks Entry Nursery'!AU196,IF(AND($E$3="LKG"),'Marks Entry LKG'!AU196,IF(AND($E$3="UKG"),'Marks Entry UKG'!AU196,""))))</f>
        <v/>
      </c>
      <c r="DC197" s="356" t="str">
        <f t="shared" si="183"/>
        <v/>
      </c>
      <c r="DD197" s="93" t="str">
        <f t="shared" si="184"/>
        <v/>
      </c>
      <c r="DE197" s="105" t="str">
        <f>IF(OR($B197=0,$B197=""),"",IF(AND($E$3="Nursery"),'Marks Entry Nursery'!AV196,IF(AND($E$3="LKG"),'Marks Entry LKG'!AV196,IF(AND($E$3="UKG"),'Marks Entry UKG'!AV196,""))))</f>
        <v/>
      </c>
      <c r="DF197" s="105" t="str">
        <f>IF(OR($B197=0,$B197=""),"",IF(AND($E$3="Nursery"),'Marks Entry Nursery'!AW196,IF(AND($E$3="LKG"),'Marks Entry LKG'!AW196,IF(AND($E$3="UKG"),'Marks Entry UKG'!AW196,""))))</f>
        <v/>
      </c>
      <c r="DG197" s="356" t="str">
        <f t="shared" si="185"/>
        <v/>
      </c>
      <c r="DH197" s="93" t="str">
        <f t="shared" si="186"/>
        <v/>
      </c>
      <c r="DI197" s="63" t="str">
        <f t="shared" si="187"/>
        <v/>
      </c>
      <c r="DJ197" s="358" t="str">
        <f t="shared" si="188"/>
        <v/>
      </c>
      <c r="DK197" s="67" t="str">
        <f t="shared" si="189"/>
        <v/>
      </c>
      <c r="DL197" s="68" t="str">
        <f t="shared" si="190"/>
        <v/>
      </c>
      <c r="DM197" s="386" t="str">
        <f>IFERROR(IF(B197="NSO","NSO",IF(OR(D197="",G197="",F197="",B197="",DI197=0),"",IF('Master sheet'!$D$14="Hindi","कक्षोंन्नति","Promoted"))),"")</f>
        <v/>
      </c>
      <c r="DN197" s="42" t="str">
        <f>IF(OR(B197=0,B197=""),"",IF(AND($E$3="Nursery"),'Marks Entry Nursery'!AX196,IF(AND($E$3="LKG"),'Marks Entry LKG'!AX196,IF(AND($E$3="UKG"),'Marks Entry UKG'!AX196,""))))</f>
        <v/>
      </c>
      <c r="DO197" s="42" t="str">
        <f>IF(OR(B197=0,B197=""),"",IF(AND($E$3="Nursery"),'Marks Entry Nursery'!AY196,IF(AND($E$3="LKG"),'Marks Entry LKG'!AY196,IF(AND($E$3="UKG"),'Marks Entry UKG'!AY196,""))))</f>
        <v/>
      </c>
      <c r="DP197" s="213" t="str">
        <f t="shared" si="191"/>
        <v/>
      </c>
      <c r="DQ197" s="43"/>
      <c r="DX197" s="44">
        <f>IF(AND($E$3="Nursery"),'Marks Entry Nursery'!I196,IF(AND($E$3="LKG"),'Marks Entry LKG'!I196,IF(AND($E$3="UKG"),'Marks Entry UKG'!I196,"")))</f>
        <v>0</v>
      </c>
    </row>
    <row r="198" spans="1:128" ht="18.95" customHeight="1">
      <c r="A198" s="56">
        <v>191</v>
      </c>
      <c r="B198" s="260" t="str">
        <f>IF(OR(DX198=0,DX198=""),"",IF(AND($E$3="Nursery"),'Marks Entry Nursery'!I197,IF(AND($E$3="LKG"),'Marks Entry LKG'!I197,IF(AND($E$3="UKG"),'Marks Entry UKG'!I197,""))))</f>
        <v/>
      </c>
      <c r="C198" s="57" t="str">
        <f>IF(OR($B198=0,$B198=""),"",IF(AND($E$3="Nursery"),'Marks Entry Nursery'!B197,IF(AND($E$3="LKG"),'Marks Entry LKG'!B197,IF(AND($E$3="UKG"),'Marks Entry UKG'!B197,""))))</f>
        <v/>
      </c>
      <c r="D198" s="57" t="str">
        <f>IF(OR($B198=0,$B198=""),"",IF(AND($E$3="Nursery"),'Marks Entry Nursery'!C197,IF(AND($E$3="LKG"),'Marks Entry LKG'!C197,IF(AND($E$3="UKG"),'Marks Entry UKG'!C197,""))))</f>
        <v/>
      </c>
      <c r="E198" s="401" t="str">
        <f>IF(OR(B198=0,B198=""),"",IF(AND($E$3="Nursery"),'Marks Entry Nursery'!E197,IF(AND($E$3="LKG"),'Marks Entry LKG'!E197,IF(AND($E$3="UKG"),'Marks Entry UKG'!E197,""))))</f>
        <v/>
      </c>
      <c r="F198" s="259" t="str">
        <f>IF(OR(B198=0,B198=""),"",IF(AND($E$3="Nursery"),'Marks Entry Nursery'!D197,IF(AND($E$3="LKG"),'Marks Entry LKG'!D197,IF(AND($E$3="UKG"),'Marks Entry UKG'!D197,""))))</f>
        <v/>
      </c>
      <c r="G198" s="406" t="str">
        <f>IF(OR($B198=0,$B198=""),"",IF(AND($E$3="Nursery"),'Marks Entry Nursery'!F197,IF(AND($E$3="LKG"),'Marks Entry LKG'!F197,IF(AND($E$3="UKG"),'Marks Entry UKG'!F197,""))))</f>
        <v/>
      </c>
      <c r="H198" s="406" t="str">
        <f>IF(OR($B198=0,$B198=""),"",IF(AND($E$3="Nursery"),'Marks Entry Nursery'!G197,IF(AND($E$3="LKG"),'Marks Entry LKG'!G197,IF(AND($E$3="UKG"),'Marks Entry UKG'!G197,""))))</f>
        <v/>
      </c>
      <c r="I198" s="406" t="str">
        <f>IF(OR($B198=0,$B198=""),"",IF(AND($E$3="Nursery"),'Marks Entry Nursery'!H197,IF(AND($E$3="LKG"),'Marks Entry LKG'!H197,IF(AND($E$3="UKG"),'Marks Entry UKG'!H197,""))))</f>
        <v/>
      </c>
      <c r="J198" s="228" t="str">
        <f>IF(OR($B198=0,$B198=""),"",IF(AND($E$3="Nursery"),'Marks Entry Nursery'!J197,IF(AND($E$3="LKG"),'Marks Entry LKG'!J197,IF(AND($E$3="UKG"),'Marks Entry UKG'!J197,""))))</f>
        <v/>
      </c>
      <c r="K198" s="228" t="str">
        <f>IF(OR($B198=0,$B198=""),"",IF(AND($E$3="Nursery"),'Marks Entry Nursery'!K197,IF(AND($E$3="LKG"),'Marks Entry LKG'!K197,IF(AND($E$3="UKG"),'Marks Entry UKG'!K197,""))))</f>
        <v/>
      </c>
      <c r="L198" s="105"/>
      <c r="M198" s="105"/>
      <c r="N198" s="105"/>
      <c r="O198" s="51"/>
      <c r="P198" s="105" t="str">
        <f>IF(OR($B198=0,$B198=""),"",IF(AND($E$3="Nursery"),'Marks Entry Nursery'!O197,IF(AND($E$3="LKG"),'Marks Entry LKG'!O197,IF(AND($E$3="UKG"),'Marks Entry UKG'!O197,""))))</f>
        <v/>
      </c>
      <c r="Q198" s="105" t="str">
        <f>IF(OR($B198=0,$B198=""),"",IF(AND($E$3="Nursery"),'Marks Entry Nursery'!P197,IF(AND($E$3="LKG"),'Marks Entry LKG'!P197,IF(AND($E$3="UKG"),'Marks Entry UKG'!P197,""))))</f>
        <v/>
      </c>
      <c r="R198" s="54" t="str">
        <f t="shared" si="128"/>
        <v/>
      </c>
      <c r="S198" s="51">
        <f t="shared" si="129"/>
        <v>0</v>
      </c>
      <c r="T198" s="105" t="str">
        <f>IF(OR($B198=0,$B198=""),"",IF(AND($E$3="Nursery"),'Marks Entry Nursery'!Q197,IF(AND($E$3="LKG"),'Marks Entry LKG'!Q197,IF(AND($E$3="UKG"),'Marks Entry UKG'!Q197,""))))</f>
        <v/>
      </c>
      <c r="U198" s="105" t="str">
        <f>IF(OR($B198=0,$B198=""),"",IF(AND($E$3="Nursery"),'Marks Entry Nursery'!R197,IF(AND($E$3="LKG"),'Marks Entry LKG'!R197,IF(AND($E$3="UKG"),'Marks Entry UKG'!R197,""))))</f>
        <v/>
      </c>
      <c r="V198" s="55" t="str">
        <f t="shared" si="130"/>
        <v/>
      </c>
      <c r="W198" s="51" t="str">
        <f t="shared" si="131"/>
        <v/>
      </c>
      <c r="X198" s="89">
        <f t="shared" si="132"/>
        <v>0</v>
      </c>
      <c r="Y198" s="89" t="str">
        <f t="shared" si="133"/>
        <v/>
      </c>
      <c r="Z198" s="89" t="str">
        <f t="shared" si="134"/>
        <v/>
      </c>
      <c r="AA198" s="89" t="str">
        <f t="shared" si="135"/>
        <v/>
      </c>
      <c r="AB198" s="89" t="str">
        <f t="shared" si="136"/>
        <v/>
      </c>
      <c r="AC198" s="93" t="str">
        <f t="shared" si="137"/>
        <v/>
      </c>
      <c r="AD198" s="105"/>
      <c r="AE198" s="105"/>
      <c r="AF198" s="105"/>
      <c r="AG198" s="51"/>
      <c r="AH198" s="105" t="str">
        <f>IF(OR($B198=0,$B198=""),"",IF(AND($E$3="Nursery"),'Marks Entry Nursery'!V197,IF(AND($E$3="LKG"),'Marks Entry LKG'!V197,IF(AND($E$3="UKG"),'Marks Entry UKG'!V197,""))))</f>
        <v/>
      </c>
      <c r="AI198" s="105" t="str">
        <f>IF(OR($B198=0,$B198=""),"",IF(AND($E$3="Nursery"),'Marks Entry Nursery'!W197,IF(AND($E$3="LKG"),'Marks Entry LKG'!W197,IF(AND($E$3="UKG"),'Marks Entry UKG'!W197,""))))</f>
        <v/>
      </c>
      <c r="AJ198" s="54" t="str">
        <f t="shared" si="138"/>
        <v/>
      </c>
      <c r="AK198" s="51">
        <f t="shared" si="139"/>
        <v>0</v>
      </c>
      <c r="AL198" s="105" t="str">
        <f>IF(OR($B198=0,$B198=""),"",IF(AND($E$3="Nursery"),'Marks Entry Nursery'!X197,IF(AND($E$3="LKG"),'Marks Entry LKG'!X197,IF(AND($E$3="UKG"),'Marks Entry UKG'!X197,""))))</f>
        <v/>
      </c>
      <c r="AM198" s="105" t="str">
        <f>IF(OR($B198=0,$B198=""),"",IF(AND($E$3="Nursery"),'Marks Entry Nursery'!Y197,IF(AND($E$3="LKG"),'Marks Entry LKG'!Y197,IF(AND($E$3="UKG"),'Marks Entry UKG'!Y197,""))))</f>
        <v/>
      </c>
      <c r="AN198" s="55" t="str">
        <f t="shared" si="140"/>
        <v/>
      </c>
      <c r="AO198" s="51" t="str">
        <f t="shared" si="141"/>
        <v/>
      </c>
      <c r="AP198" s="89">
        <f t="shared" si="142"/>
        <v>0</v>
      </c>
      <c r="AQ198" s="89" t="str">
        <f t="shared" si="143"/>
        <v/>
      </c>
      <c r="AR198" s="89" t="str">
        <f t="shared" si="144"/>
        <v/>
      </c>
      <c r="AS198" s="89" t="str">
        <f t="shared" si="145"/>
        <v/>
      </c>
      <c r="AT198" s="89" t="str">
        <f t="shared" si="146"/>
        <v/>
      </c>
      <c r="AU198" s="93" t="str">
        <f t="shared" si="147"/>
        <v/>
      </c>
      <c r="AV198" s="105"/>
      <c r="AW198" s="105"/>
      <c r="AX198" s="105"/>
      <c r="AY198" s="51"/>
      <c r="AZ198" s="105" t="str">
        <f>IF(OR($B198=0,$B198=""),"",IF(AND($E$3="Nursery"),'Marks Entry Nursery'!AC197,IF(AND($E$3="LKG"),'Marks Entry LKG'!AC197,IF(AND($E$3="UKG"),'Marks Entry UKG'!AC197,""))))</f>
        <v/>
      </c>
      <c r="BA198" s="105" t="str">
        <f>IF(OR($B198=0,$B198=""),"",IF(AND($E$3="Nursery"),'Marks Entry Nursery'!AD197,IF(AND($E$3="LKG"),'Marks Entry LKG'!AD197,IF(AND($E$3="UKG"),'Marks Entry UKG'!AD197,""))))</f>
        <v/>
      </c>
      <c r="BB198" s="54" t="str">
        <f t="shared" si="148"/>
        <v/>
      </c>
      <c r="BC198" s="51">
        <f t="shared" si="149"/>
        <v>0</v>
      </c>
      <c r="BD198" s="105" t="str">
        <f>IF(OR($B198=0,$B198=""),"",IF(AND($E$3="Nursery"),'Marks Entry Nursery'!AE197,IF(AND($E$3="LKG"),'Marks Entry LKG'!AE197,IF(AND($E$3="UKG"),'Marks Entry UKG'!AE197,""))))</f>
        <v/>
      </c>
      <c r="BE198" s="105" t="str">
        <f>IF(OR($B198=0,$B198=""),"",IF(AND($E$3="Nursery"),'Marks Entry Nursery'!AF197,IF(AND($E$3="LKG"),'Marks Entry LKG'!AF197,IF(AND($E$3="UKG"),'Marks Entry UKG'!AF197,""))))</f>
        <v/>
      </c>
      <c r="BF198" s="55" t="str">
        <f t="shared" si="150"/>
        <v/>
      </c>
      <c r="BG198" s="51" t="str">
        <f t="shared" si="151"/>
        <v/>
      </c>
      <c r="BH198" s="89">
        <f t="shared" si="152"/>
        <v>0</v>
      </c>
      <c r="BI198" s="89" t="str">
        <f t="shared" si="153"/>
        <v/>
      </c>
      <c r="BJ198" s="89" t="str">
        <f t="shared" si="154"/>
        <v/>
      </c>
      <c r="BK198" s="89" t="str">
        <f t="shared" si="155"/>
        <v/>
      </c>
      <c r="BL198" s="89" t="str">
        <f t="shared" si="156"/>
        <v/>
      </c>
      <c r="BM198" s="93" t="str">
        <f t="shared" si="157"/>
        <v/>
      </c>
      <c r="BN198" s="105"/>
      <c r="BO198" s="105"/>
      <c r="BP198" s="105"/>
      <c r="BQ198" s="51"/>
      <c r="BR198" s="105" t="str">
        <f>IF(OR($B198=0,$B198=""),"",IF(AND($E$3="Nursery"),'Marks Entry Nursery'!AJ197,IF(AND($E$3="LKG"),'Marks Entry LKG'!AJ197,IF(AND($E$3="UKG"),'Marks Entry UKG'!AJ197,""))))</f>
        <v/>
      </c>
      <c r="BS198" s="105" t="str">
        <f>IF(OR($B198=0,$B198=""),"",IF(AND($E$3="Nursery"),'Marks Entry Nursery'!AK197,IF(AND($E$3="LKG"),'Marks Entry LKG'!AK197,IF(AND($E$3="UKG"),'Marks Entry UKG'!AK197,""))))</f>
        <v/>
      </c>
      <c r="BT198" s="54" t="str">
        <f t="shared" si="158"/>
        <v/>
      </c>
      <c r="BU198" s="51">
        <f t="shared" si="159"/>
        <v>0</v>
      </c>
      <c r="BV198" s="105" t="str">
        <f>IF(OR($B198=0,$B198=""),"",IF(AND($E$3="Nursery"),'Marks Entry Nursery'!AL197,IF(AND($E$3="LKG"),'Marks Entry LKG'!AL197,IF(AND($E$3="UKG"),'Marks Entry UKG'!AL197,""))))</f>
        <v/>
      </c>
      <c r="BW198" s="105" t="str">
        <f>IF(OR($B198=0,$B198=""),"",IF(AND($E$3="Nursery"),'Marks Entry Nursery'!AM197,IF(AND($E$3="LKG"),'Marks Entry LKG'!AM197,IF(AND($E$3="UKG"),'Marks Entry UKG'!AM197,""))))</f>
        <v/>
      </c>
      <c r="BX198" s="55" t="str">
        <f t="shared" si="160"/>
        <v/>
      </c>
      <c r="BY198" s="51" t="str">
        <f t="shared" si="161"/>
        <v/>
      </c>
      <c r="BZ198" s="89">
        <f t="shared" si="162"/>
        <v>0</v>
      </c>
      <c r="CA198" s="89" t="str">
        <f t="shared" si="163"/>
        <v/>
      </c>
      <c r="CB198" s="89" t="str">
        <f t="shared" si="164"/>
        <v/>
      </c>
      <c r="CC198" s="89" t="str">
        <f t="shared" si="165"/>
        <v/>
      </c>
      <c r="CD198" s="89" t="str">
        <f t="shared" si="166"/>
        <v/>
      </c>
      <c r="CE198" s="93" t="str">
        <f t="shared" si="167"/>
        <v/>
      </c>
      <c r="CF198" s="105" t="str">
        <f>IF(OR($B198=0,$B198=""),"",IF(AND($E$3="Nursery"),'Marks Entry Nursery'!AN197,IF(AND($E$3="LKG"),'Marks Entry LKG'!AN197,IF(AND($E$3="UKG"),'Marks Entry UKG'!AN197,""))))</f>
        <v/>
      </c>
      <c r="CG198" s="105" t="str">
        <f>IF(OR($B198=0,$B198=""),"",IF(AND($E$3="Nursery"),'Marks Entry Nursery'!AO197,IF(AND($E$3="LKG"),'Marks Entry LKG'!AO197,IF(AND($E$3="UKG"),'Marks Entry UKG'!AO197,""))))</f>
        <v/>
      </c>
      <c r="CH198" s="106" t="str">
        <f t="shared" si="168"/>
        <v/>
      </c>
      <c r="CI198" s="107">
        <f t="shared" si="169"/>
        <v>0</v>
      </c>
      <c r="CJ198" s="107" t="str">
        <f t="shared" si="170"/>
        <v/>
      </c>
      <c r="CK198" s="107" t="str">
        <f t="shared" si="171"/>
        <v/>
      </c>
      <c r="CL198" s="92" t="str">
        <f t="shared" si="172"/>
        <v/>
      </c>
      <c r="CM198" s="105" t="str">
        <f>IF(OR($B198=0,$B198=""),"",IF(AND($E$3="Nursery"),'Marks Entry Nursery'!AP197,IF(AND($E$3="LKG"),'Marks Entry LKG'!AP197,IF(AND($E$3="UKG"),'Marks Entry UKG'!AP197,""))))</f>
        <v/>
      </c>
      <c r="CN198" s="105" t="str">
        <f>IF(OR($B198=0,$B198=""),"",IF(AND($E$3="Nursery"),'Marks Entry Nursery'!AQ197,IF(AND($E$3="LKG"),'Marks Entry LKG'!AQ197,IF(AND($E$3="UKG"),'Marks Entry UKG'!AQ197,""))))</f>
        <v/>
      </c>
      <c r="CO198" s="106" t="str">
        <f t="shared" si="173"/>
        <v/>
      </c>
      <c r="CP198" s="107">
        <f t="shared" si="174"/>
        <v>0</v>
      </c>
      <c r="CQ198" s="107" t="str">
        <f t="shared" si="175"/>
        <v/>
      </c>
      <c r="CR198" s="107" t="str">
        <f t="shared" si="176"/>
        <v/>
      </c>
      <c r="CS198" s="92" t="str">
        <f t="shared" si="177"/>
        <v/>
      </c>
      <c r="CT198" s="105" t="str">
        <f>IF(OR($B198=0,$B198=""),"",IF(AND($E$3="Nursery"),'Marks Entry Nursery'!AR197,IF(AND($E$3="LKG"),'Marks Entry LKG'!AR197,IF(AND($E$3="UKG"),'Marks Entry UKG'!AR197,""))))</f>
        <v/>
      </c>
      <c r="CU198" s="105" t="str">
        <f>IF(OR($B198=0,$B198=""),"",IF(AND($E$3="Nursery"),'Marks Entry Nursery'!AS197,IF(AND($E$3="LKG"),'Marks Entry LKG'!AS197,IF(AND($E$3="UKG"),'Marks Entry UKG'!AS197,""))))</f>
        <v/>
      </c>
      <c r="CV198" s="106" t="str">
        <f t="shared" si="178"/>
        <v/>
      </c>
      <c r="CW198" s="107">
        <f t="shared" si="179"/>
        <v>0</v>
      </c>
      <c r="CX198" s="107" t="str">
        <f t="shared" si="180"/>
        <v/>
      </c>
      <c r="CY198" s="107" t="str">
        <f t="shared" si="181"/>
        <v/>
      </c>
      <c r="CZ198" s="92" t="str">
        <f t="shared" si="182"/>
        <v/>
      </c>
      <c r="DA198" s="105" t="str">
        <f>IF(OR($B198=0,$B198=""),"",IF(AND($E$3="Nursery"),'Marks Entry Nursery'!AT197,IF(AND($E$3="LKG"),'Marks Entry LKG'!AT197,IF(AND($E$3="UKG"),'Marks Entry UKG'!AT197,""))))</f>
        <v/>
      </c>
      <c r="DB198" s="105" t="str">
        <f>IF(OR($B198=0,$B198=""),"",IF(AND($E$3="Nursery"),'Marks Entry Nursery'!AU197,IF(AND($E$3="LKG"),'Marks Entry LKG'!AU197,IF(AND($E$3="UKG"),'Marks Entry UKG'!AU197,""))))</f>
        <v/>
      </c>
      <c r="DC198" s="356" t="str">
        <f t="shared" si="183"/>
        <v/>
      </c>
      <c r="DD198" s="93" t="str">
        <f t="shared" si="184"/>
        <v/>
      </c>
      <c r="DE198" s="105" t="str">
        <f>IF(OR($B198=0,$B198=""),"",IF(AND($E$3="Nursery"),'Marks Entry Nursery'!AV197,IF(AND($E$3="LKG"),'Marks Entry LKG'!AV197,IF(AND($E$3="UKG"),'Marks Entry UKG'!AV197,""))))</f>
        <v/>
      </c>
      <c r="DF198" s="105" t="str">
        <f>IF(OR($B198=0,$B198=""),"",IF(AND($E$3="Nursery"),'Marks Entry Nursery'!AW197,IF(AND($E$3="LKG"),'Marks Entry LKG'!AW197,IF(AND($E$3="UKG"),'Marks Entry UKG'!AW197,""))))</f>
        <v/>
      </c>
      <c r="DG198" s="356" t="str">
        <f t="shared" si="185"/>
        <v/>
      </c>
      <c r="DH198" s="93" t="str">
        <f t="shared" si="186"/>
        <v/>
      </c>
      <c r="DI198" s="63" t="str">
        <f t="shared" si="187"/>
        <v/>
      </c>
      <c r="DJ198" s="358" t="str">
        <f t="shared" si="188"/>
        <v/>
      </c>
      <c r="DK198" s="67" t="str">
        <f t="shared" si="189"/>
        <v/>
      </c>
      <c r="DL198" s="68" t="str">
        <f t="shared" si="190"/>
        <v/>
      </c>
      <c r="DM198" s="386" t="str">
        <f>IFERROR(IF(B198="NSO","NSO",IF(OR(D198="",G198="",F198="",B198="",DI198=0),"",IF('Master sheet'!$D$14="Hindi","कक्षोंन्नति","Promoted"))),"")</f>
        <v/>
      </c>
      <c r="DN198" s="42" t="str">
        <f>IF(OR(B198=0,B198=""),"",IF(AND($E$3="Nursery"),'Marks Entry Nursery'!AX197,IF(AND($E$3="LKG"),'Marks Entry LKG'!AX197,IF(AND($E$3="UKG"),'Marks Entry UKG'!AX197,""))))</f>
        <v/>
      </c>
      <c r="DO198" s="42" t="str">
        <f>IF(OR(B198=0,B198=""),"",IF(AND($E$3="Nursery"),'Marks Entry Nursery'!AY197,IF(AND($E$3="LKG"),'Marks Entry LKG'!AY197,IF(AND($E$3="UKG"),'Marks Entry UKG'!AY197,""))))</f>
        <v/>
      </c>
      <c r="DP198" s="213" t="str">
        <f t="shared" si="191"/>
        <v/>
      </c>
      <c r="DQ198" s="43"/>
      <c r="DX198" s="44">
        <f>IF(AND($E$3="Nursery"),'Marks Entry Nursery'!I197,IF(AND($E$3="LKG"),'Marks Entry LKG'!I197,IF(AND($E$3="UKG"),'Marks Entry UKG'!I197,"")))</f>
        <v>0</v>
      </c>
    </row>
    <row r="199" spans="1:128" ht="18.95" customHeight="1">
      <c r="A199" s="56">
        <v>192</v>
      </c>
      <c r="B199" s="260" t="str">
        <f>IF(OR(DX199=0,DX199=""),"",IF(AND($E$3="Nursery"),'Marks Entry Nursery'!I198,IF(AND($E$3="LKG"),'Marks Entry LKG'!I198,IF(AND($E$3="UKG"),'Marks Entry UKG'!I198,""))))</f>
        <v/>
      </c>
      <c r="C199" s="57" t="str">
        <f>IF(OR($B199=0,$B199=""),"",IF(AND($E$3="Nursery"),'Marks Entry Nursery'!B198,IF(AND($E$3="LKG"),'Marks Entry LKG'!B198,IF(AND($E$3="UKG"),'Marks Entry UKG'!B198,""))))</f>
        <v/>
      </c>
      <c r="D199" s="57" t="str">
        <f>IF(OR($B199=0,$B199=""),"",IF(AND($E$3="Nursery"),'Marks Entry Nursery'!C198,IF(AND($E$3="LKG"),'Marks Entry LKG'!C198,IF(AND($E$3="UKG"),'Marks Entry UKG'!C198,""))))</f>
        <v/>
      </c>
      <c r="E199" s="401" t="str">
        <f>IF(OR(B199=0,B199=""),"",IF(AND($E$3="Nursery"),'Marks Entry Nursery'!E198,IF(AND($E$3="LKG"),'Marks Entry LKG'!E198,IF(AND($E$3="UKG"),'Marks Entry UKG'!E198,""))))</f>
        <v/>
      </c>
      <c r="F199" s="259" t="str">
        <f>IF(OR(B199=0,B199=""),"",IF(AND($E$3="Nursery"),'Marks Entry Nursery'!D198,IF(AND($E$3="LKG"),'Marks Entry LKG'!D198,IF(AND($E$3="UKG"),'Marks Entry UKG'!D198,""))))</f>
        <v/>
      </c>
      <c r="G199" s="406" t="str">
        <f>IF(OR($B199=0,$B199=""),"",IF(AND($E$3="Nursery"),'Marks Entry Nursery'!F198,IF(AND($E$3="LKG"),'Marks Entry LKG'!F198,IF(AND($E$3="UKG"),'Marks Entry UKG'!F198,""))))</f>
        <v/>
      </c>
      <c r="H199" s="406" t="str">
        <f>IF(OR($B199=0,$B199=""),"",IF(AND($E$3="Nursery"),'Marks Entry Nursery'!G198,IF(AND($E$3="LKG"),'Marks Entry LKG'!G198,IF(AND($E$3="UKG"),'Marks Entry UKG'!G198,""))))</f>
        <v/>
      </c>
      <c r="I199" s="406" t="str">
        <f>IF(OR($B199=0,$B199=""),"",IF(AND($E$3="Nursery"),'Marks Entry Nursery'!H198,IF(AND($E$3="LKG"),'Marks Entry LKG'!H198,IF(AND($E$3="UKG"),'Marks Entry UKG'!H198,""))))</f>
        <v/>
      </c>
      <c r="J199" s="228" t="str">
        <f>IF(OR($B199=0,$B199=""),"",IF(AND($E$3="Nursery"),'Marks Entry Nursery'!J198,IF(AND($E$3="LKG"),'Marks Entry LKG'!J198,IF(AND($E$3="UKG"),'Marks Entry UKG'!J198,""))))</f>
        <v/>
      </c>
      <c r="K199" s="228" t="str">
        <f>IF(OR($B199=0,$B199=""),"",IF(AND($E$3="Nursery"),'Marks Entry Nursery'!K198,IF(AND($E$3="LKG"),'Marks Entry LKG'!K198,IF(AND($E$3="UKG"),'Marks Entry UKG'!K198,""))))</f>
        <v/>
      </c>
      <c r="L199" s="105"/>
      <c r="M199" s="105"/>
      <c r="N199" s="105"/>
      <c r="O199" s="51"/>
      <c r="P199" s="105" t="str">
        <f>IF(OR($B199=0,$B199=""),"",IF(AND($E$3="Nursery"),'Marks Entry Nursery'!O198,IF(AND($E$3="LKG"),'Marks Entry LKG'!O198,IF(AND($E$3="UKG"),'Marks Entry UKG'!O198,""))))</f>
        <v/>
      </c>
      <c r="Q199" s="105" t="str">
        <f>IF(OR($B199=0,$B199=""),"",IF(AND($E$3="Nursery"),'Marks Entry Nursery'!P198,IF(AND($E$3="LKG"),'Marks Entry LKG'!P198,IF(AND($E$3="UKG"),'Marks Entry UKG'!P198,""))))</f>
        <v/>
      </c>
      <c r="R199" s="54" t="str">
        <f t="shared" si="128"/>
        <v/>
      </c>
      <c r="S199" s="51">
        <f t="shared" si="129"/>
        <v>0</v>
      </c>
      <c r="T199" s="105" t="str">
        <f>IF(OR($B199=0,$B199=""),"",IF(AND($E$3="Nursery"),'Marks Entry Nursery'!Q198,IF(AND($E$3="LKG"),'Marks Entry LKG'!Q198,IF(AND($E$3="UKG"),'Marks Entry UKG'!Q198,""))))</f>
        <v/>
      </c>
      <c r="U199" s="105" t="str">
        <f>IF(OR($B199=0,$B199=""),"",IF(AND($E$3="Nursery"),'Marks Entry Nursery'!R198,IF(AND($E$3="LKG"),'Marks Entry LKG'!R198,IF(AND($E$3="UKG"),'Marks Entry UKG'!R198,""))))</f>
        <v/>
      </c>
      <c r="V199" s="55" t="str">
        <f t="shared" si="130"/>
        <v/>
      </c>
      <c r="W199" s="51" t="str">
        <f t="shared" si="131"/>
        <v/>
      </c>
      <c r="X199" s="89">
        <f t="shared" si="132"/>
        <v>0</v>
      </c>
      <c r="Y199" s="89" t="str">
        <f t="shared" si="133"/>
        <v/>
      </c>
      <c r="Z199" s="89" t="str">
        <f t="shared" si="134"/>
        <v/>
      </c>
      <c r="AA199" s="89" t="str">
        <f t="shared" si="135"/>
        <v/>
      </c>
      <c r="AB199" s="89" t="str">
        <f t="shared" si="136"/>
        <v/>
      </c>
      <c r="AC199" s="93" t="str">
        <f t="shared" si="137"/>
        <v/>
      </c>
      <c r="AD199" s="105"/>
      <c r="AE199" s="105"/>
      <c r="AF199" s="105"/>
      <c r="AG199" s="51"/>
      <c r="AH199" s="105" t="str">
        <f>IF(OR($B199=0,$B199=""),"",IF(AND($E$3="Nursery"),'Marks Entry Nursery'!V198,IF(AND($E$3="LKG"),'Marks Entry LKG'!V198,IF(AND($E$3="UKG"),'Marks Entry UKG'!V198,""))))</f>
        <v/>
      </c>
      <c r="AI199" s="105" t="str">
        <f>IF(OR($B199=0,$B199=""),"",IF(AND($E$3="Nursery"),'Marks Entry Nursery'!W198,IF(AND($E$3="LKG"),'Marks Entry LKG'!W198,IF(AND($E$3="UKG"),'Marks Entry UKG'!W198,""))))</f>
        <v/>
      </c>
      <c r="AJ199" s="54" t="str">
        <f t="shared" si="138"/>
        <v/>
      </c>
      <c r="AK199" s="51">
        <f t="shared" si="139"/>
        <v>0</v>
      </c>
      <c r="AL199" s="105" t="str">
        <f>IF(OR($B199=0,$B199=""),"",IF(AND($E$3="Nursery"),'Marks Entry Nursery'!X198,IF(AND($E$3="LKG"),'Marks Entry LKG'!X198,IF(AND($E$3="UKG"),'Marks Entry UKG'!X198,""))))</f>
        <v/>
      </c>
      <c r="AM199" s="105" t="str">
        <f>IF(OR($B199=0,$B199=""),"",IF(AND($E$3="Nursery"),'Marks Entry Nursery'!Y198,IF(AND($E$3="LKG"),'Marks Entry LKG'!Y198,IF(AND($E$3="UKG"),'Marks Entry UKG'!Y198,""))))</f>
        <v/>
      </c>
      <c r="AN199" s="55" t="str">
        <f t="shared" si="140"/>
        <v/>
      </c>
      <c r="AO199" s="51" t="str">
        <f t="shared" si="141"/>
        <v/>
      </c>
      <c r="AP199" s="89">
        <f t="shared" si="142"/>
        <v>0</v>
      </c>
      <c r="AQ199" s="89" t="str">
        <f t="shared" si="143"/>
        <v/>
      </c>
      <c r="AR199" s="89" t="str">
        <f t="shared" si="144"/>
        <v/>
      </c>
      <c r="AS199" s="89" t="str">
        <f t="shared" si="145"/>
        <v/>
      </c>
      <c r="AT199" s="89" t="str">
        <f t="shared" si="146"/>
        <v/>
      </c>
      <c r="AU199" s="93" t="str">
        <f t="shared" si="147"/>
        <v/>
      </c>
      <c r="AV199" s="105"/>
      <c r="AW199" s="105"/>
      <c r="AX199" s="105"/>
      <c r="AY199" s="51"/>
      <c r="AZ199" s="105" t="str">
        <f>IF(OR($B199=0,$B199=""),"",IF(AND($E$3="Nursery"),'Marks Entry Nursery'!AC198,IF(AND($E$3="LKG"),'Marks Entry LKG'!AC198,IF(AND($E$3="UKG"),'Marks Entry UKG'!AC198,""))))</f>
        <v/>
      </c>
      <c r="BA199" s="105" t="str">
        <f>IF(OR($B199=0,$B199=""),"",IF(AND($E$3="Nursery"),'Marks Entry Nursery'!AD198,IF(AND($E$3="LKG"),'Marks Entry LKG'!AD198,IF(AND($E$3="UKG"),'Marks Entry UKG'!AD198,""))))</f>
        <v/>
      </c>
      <c r="BB199" s="54" t="str">
        <f t="shared" si="148"/>
        <v/>
      </c>
      <c r="BC199" s="51">
        <f t="shared" si="149"/>
        <v>0</v>
      </c>
      <c r="BD199" s="105" t="str">
        <f>IF(OR($B199=0,$B199=""),"",IF(AND($E$3="Nursery"),'Marks Entry Nursery'!AE198,IF(AND($E$3="LKG"),'Marks Entry LKG'!AE198,IF(AND($E$3="UKG"),'Marks Entry UKG'!AE198,""))))</f>
        <v/>
      </c>
      <c r="BE199" s="105" t="str">
        <f>IF(OR($B199=0,$B199=""),"",IF(AND($E$3="Nursery"),'Marks Entry Nursery'!AF198,IF(AND($E$3="LKG"),'Marks Entry LKG'!AF198,IF(AND($E$3="UKG"),'Marks Entry UKG'!AF198,""))))</f>
        <v/>
      </c>
      <c r="BF199" s="55" t="str">
        <f t="shared" si="150"/>
        <v/>
      </c>
      <c r="BG199" s="51" t="str">
        <f t="shared" si="151"/>
        <v/>
      </c>
      <c r="BH199" s="89">
        <f t="shared" si="152"/>
        <v>0</v>
      </c>
      <c r="BI199" s="89" t="str">
        <f t="shared" si="153"/>
        <v/>
      </c>
      <c r="BJ199" s="89" t="str">
        <f t="shared" si="154"/>
        <v/>
      </c>
      <c r="BK199" s="89" t="str">
        <f t="shared" si="155"/>
        <v/>
      </c>
      <c r="BL199" s="89" t="str">
        <f t="shared" si="156"/>
        <v/>
      </c>
      <c r="BM199" s="93" t="str">
        <f t="shared" si="157"/>
        <v/>
      </c>
      <c r="BN199" s="105"/>
      <c r="BO199" s="105"/>
      <c r="BP199" s="105"/>
      <c r="BQ199" s="51"/>
      <c r="BR199" s="105" t="str">
        <f>IF(OR($B199=0,$B199=""),"",IF(AND($E$3="Nursery"),'Marks Entry Nursery'!AJ198,IF(AND($E$3="LKG"),'Marks Entry LKG'!AJ198,IF(AND($E$3="UKG"),'Marks Entry UKG'!AJ198,""))))</f>
        <v/>
      </c>
      <c r="BS199" s="105" t="str">
        <f>IF(OR($B199=0,$B199=""),"",IF(AND($E$3="Nursery"),'Marks Entry Nursery'!AK198,IF(AND($E$3="LKG"),'Marks Entry LKG'!AK198,IF(AND($E$3="UKG"),'Marks Entry UKG'!AK198,""))))</f>
        <v/>
      </c>
      <c r="BT199" s="54" t="str">
        <f t="shared" si="158"/>
        <v/>
      </c>
      <c r="BU199" s="51">
        <f t="shared" si="159"/>
        <v>0</v>
      </c>
      <c r="BV199" s="105" t="str">
        <f>IF(OR($B199=0,$B199=""),"",IF(AND($E$3="Nursery"),'Marks Entry Nursery'!AL198,IF(AND($E$3="LKG"),'Marks Entry LKG'!AL198,IF(AND($E$3="UKG"),'Marks Entry UKG'!AL198,""))))</f>
        <v/>
      </c>
      <c r="BW199" s="105" t="str">
        <f>IF(OR($B199=0,$B199=""),"",IF(AND($E$3="Nursery"),'Marks Entry Nursery'!AM198,IF(AND($E$3="LKG"),'Marks Entry LKG'!AM198,IF(AND($E$3="UKG"),'Marks Entry UKG'!AM198,""))))</f>
        <v/>
      </c>
      <c r="BX199" s="55" t="str">
        <f t="shared" si="160"/>
        <v/>
      </c>
      <c r="BY199" s="51" t="str">
        <f t="shared" si="161"/>
        <v/>
      </c>
      <c r="BZ199" s="89">
        <f t="shared" si="162"/>
        <v>0</v>
      </c>
      <c r="CA199" s="89" t="str">
        <f t="shared" si="163"/>
        <v/>
      </c>
      <c r="CB199" s="89" t="str">
        <f t="shared" si="164"/>
        <v/>
      </c>
      <c r="CC199" s="89" t="str">
        <f t="shared" si="165"/>
        <v/>
      </c>
      <c r="CD199" s="89" t="str">
        <f t="shared" si="166"/>
        <v/>
      </c>
      <c r="CE199" s="93" t="str">
        <f t="shared" si="167"/>
        <v/>
      </c>
      <c r="CF199" s="105" t="str">
        <f>IF(OR($B199=0,$B199=""),"",IF(AND($E$3="Nursery"),'Marks Entry Nursery'!AN198,IF(AND($E$3="LKG"),'Marks Entry LKG'!AN198,IF(AND($E$3="UKG"),'Marks Entry UKG'!AN198,""))))</f>
        <v/>
      </c>
      <c r="CG199" s="105" t="str">
        <f>IF(OR($B199=0,$B199=""),"",IF(AND($E$3="Nursery"),'Marks Entry Nursery'!AO198,IF(AND($E$3="LKG"),'Marks Entry LKG'!AO198,IF(AND($E$3="UKG"),'Marks Entry UKG'!AO198,""))))</f>
        <v/>
      </c>
      <c r="CH199" s="106" t="str">
        <f t="shared" si="168"/>
        <v/>
      </c>
      <c r="CI199" s="107">
        <f t="shared" si="169"/>
        <v>0</v>
      </c>
      <c r="CJ199" s="107" t="str">
        <f t="shared" si="170"/>
        <v/>
      </c>
      <c r="CK199" s="107" t="str">
        <f t="shared" si="171"/>
        <v/>
      </c>
      <c r="CL199" s="92" t="str">
        <f t="shared" si="172"/>
        <v/>
      </c>
      <c r="CM199" s="105" t="str">
        <f>IF(OR($B199=0,$B199=""),"",IF(AND($E$3="Nursery"),'Marks Entry Nursery'!AP198,IF(AND($E$3="LKG"),'Marks Entry LKG'!AP198,IF(AND($E$3="UKG"),'Marks Entry UKG'!AP198,""))))</f>
        <v/>
      </c>
      <c r="CN199" s="105" t="str">
        <f>IF(OR($B199=0,$B199=""),"",IF(AND($E$3="Nursery"),'Marks Entry Nursery'!AQ198,IF(AND($E$3="LKG"),'Marks Entry LKG'!AQ198,IF(AND($E$3="UKG"),'Marks Entry UKG'!AQ198,""))))</f>
        <v/>
      </c>
      <c r="CO199" s="106" t="str">
        <f t="shared" si="173"/>
        <v/>
      </c>
      <c r="CP199" s="107">
        <f t="shared" si="174"/>
        <v>0</v>
      </c>
      <c r="CQ199" s="107" t="str">
        <f t="shared" si="175"/>
        <v/>
      </c>
      <c r="CR199" s="107" t="str">
        <f t="shared" si="176"/>
        <v/>
      </c>
      <c r="CS199" s="92" t="str">
        <f t="shared" si="177"/>
        <v/>
      </c>
      <c r="CT199" s="105" t="str">
        <f>IF(OR($B199=0,$B199=""),"",IF(AND($E$3="Nursery"),'Marks Entry Nursery'!AR198,IF(AND($E$3="LKG"),'Marks Entry LKG'!AR198,IF(AND($E$3="UKG"),'Marks Entry UKG'!AR198,""))))</f>
        <v/>
      </c>
      <c r="CU199" s="105" t="str">
        <f>IF(OR($B199=0,$B199=""),"",IF(AND($E$3="Nursery"),'Marks Entry Nursery'!AS198,IF(AND($E$3="LKG"),'Marks Entry LKG'!AS198,IF(AND($E$3="UKG"),'Marks Entry UKG'!AS198,""))))</f>
        <v/>
      </c>
      <c r="CV199" s="106" t="str">
        <f t="shared" si="178"/>
        <v/>
      </c>
      <c r="CW199" s="107">
        <f t="shared" si="179"/>
        <v>0</v>
      </c>
      <c r="CX199" s="107" t="str">
        <f t="shared" si="180"/>
        <v/>
      </c>
      <c r="CY199" s="107" t="str">
        <f t="shared" si="181"/>
        <v/>
      </c>
      <c r="CZ199" s="92" t="str">
        <f t="shared" si="182"/>
        <v/>
      </c>
      <c r="DA199" s="105" t="str">
        <f>IF(OR($B199=0,$B199=""),"",IF(AND($E$3="Nursery"),'Marks Entry Nursery'!AT198,IF(AND($E$3="LKG"),'Marks Entry LKG'!AT198,IF(AND($E$3="UKG"),'Marks Entry UKG'!AT198,""))))</f>
        <v/>
      </c>
      <c r="DB199" s="105" t="str">
        <f>IF(OR($B199=0,$B199=""),"",IF(AND($E$3="Nursery"),'Marks Entry Nursery'!AU198,IF(AND($E$3="LKG"),'Marks Entry LKG'!AU198,IF(AND($E$3="UKG"),'Marks Entry UKG'!AU198,""))))</f>
        <v/>
      </c>
      <c r="DC199" s="356" t="str">
        <f t="shared" si="183"/>
        <v/>
      </c>
      <c r="DD199" s="93" t="str">
        <f t="shared" si="184"/>
        <v/>
      </c>
      <c r="DE199" s="105" t="str">
        <f>IF(OR($B199=0,$B199=""),"",IF(AND($E$3="Nursery"),'Marks Entry Nursery'!AV198,IF(AND($E$3="LKG"),'Marks Entry LKG'!AV198,IF(AND($E$3="UKG"),'Marks Entry UKG'!AV198,""))))</f>
        <v/>
      </c>
      <c r="DF199" s="105" t="str">
        <f>IF(OR($B199=0,$B199=""),"",IF(AND($E$3="Nursery"),'Marks Entry Nursery'!AW198,IF(AND($E$3="LKG"),'Marks Entry LKG'!AW198,IF(AND($E$3="UKG"),'Marks Entry UKG'!AW198,""))))</f>
        <v/>
      </c>
      <c r="DG199" s="356" t="str">
        <f t="shared" si="185"/>
        <v/>
      </c>
      <c r="DH199" s="93" t="str">
        <f t="shared" si="186"/>
        <v/>
      </c>
      <c r="DI199" s="63" t="str">
        <f t="shared" si="187"/>
        <v/>
      </c>
      <c r="DJ199" s="358" t="str">
        <f t="shared" si="188"/>
        <v/>
      </c>
      <c r="DK199" s="67" t="str">
        <f t="shared" si="189"/>
        <v/>
      </c>
      <c r="DL199" s="68" t="str">
        <f t="shared" si="190"/>
        <v/>
      </c>
      <c r="DM199" s="386" t="str">
        <f>IFERROR(IF(B199="NSO","NSO",IF(OR(D199="",G199="",F199="",B199="",DI199=0),"",IF('Master sheet'!$D$14="Hindi","कक्षोंन्नति","Promoted"))),"")</f>
        <v/>
      </c>
      <c r="DN199" s="42" t="str">
        <f>IF(OR(B199=0,B199=""),"",IF(AND($E$3="Nursery"),'Marks Entry Nursery'!AX198,IF(AND($E$3="LKG"),'Marks Entry LKG'!AX198,IF(AND($E$3="UKG"),'Marks Entry UKG'!AX198,""))))</f>
        <v/>
      </c>
      <c r="DO199" s="42" t="str">
        <f>IF(OR(B199=0,B199=""),"",IF(AND($E$3="Nursery"),'Marks Entry Nursery'!AY198,IF(AND($E$3="LKG"),'Marks Entry LKG'!AY198,IF(AND($E$3="UKG"),'Marks Entry UKG'!AY198,""))))</f>
        <v/>
      </c>
      <c r="DP199" s="213" t="str">
        <f t="shared" si="191"/>
        <v/>
      </c>
      <c r="DQ199" s="43"/>
      <c r="DX199" s="44">
        <f>IF(AND($E$3="Nursery"),'Marks Entry Nursery'!I198,IF(AND($E$3="LKG"),'Marks Entry LKG'!I198,IF(AND($E$3="UKG"),'Marks Entry UKG'!I198,"")))</f>
        <v>0</v>
      </c>
    </row>
    <row r="200" spans="1:128" ht="18.95" customHeight="1">
      <c r="A200" s="56">
        <v>193</v>
      </c>
      <c r="B200" s="260" t="str">
        <f>IF(OR(DX200=0,DX200=""),"",IF(AND($E$3="Nursery"),'Marks Entry Nursery'!I199,IF(AND($E$3="LKG"),'Marks Entry LKG'!I199,IF(AND($E$3="UKG"),'Marks Entry UKG'!I199,""))))</f>
        <v/>
      </c>
      <c r="C200" s="57" t="str">
        <f>IF(OR($B200=0,$B200=""),"",IF(AND($E$3="Nursery"),'Marks Entry Nursery'!B199,IF(AND($E$3="LKG"),'Marks Entry LKG'!B199,IF(AND($E$3="UKG"),'Marks Entry UKG'!B199,""))))</f>
        <v/>
      </c>
      <c r="D200" s="57" t="str">
        <f>IF(OR($B200=0,$B200=""),"",IF(AND($E$3="Nursery"),'Marks Entry Nursery'!C199,IF(AND($E$3="LKG"),'Marks Entry LKG'!C199,IF(AND($E$3="UKG"),'Marks Entry UKG'!C199,""))))</f>
        <v/>
      </c>
      <c r="E200" s="401" t="str">
        <f>IF(OR(B200=0,B200=""),"",IF(AND($E$3="Nursery"),'Marks Entry Nursery'!E199,IF(AND($E$3="LKG"),'Marks Entry LKG'!E199,IF(AND($E$3="UKG"),'Marks Entry UKG'!E199,""))))</f>
        <v/>
      </c>
      <c r="F200" s="259" t="str">
        <f>IF(OR(B200=0,B200=""),"",IF(AND($E$3="Nursery"),'Marks Entry Nursery'!D199,IF(AND($E$3="LKG"),'Marks Entry LKG'!D199,IF(AND($E$3="UKG"),'Marks Entry UKG'!D199,""))))</f>
        <v/>
      </c>
      <c r="G200" s="406" t="str">
        <f>IF(OR($B200=0,$B200=""),"",IF(AND($E$3="Nursery"),'Marks Entry Nursery'!F199,IF(AND($E$3="LKG"),'Marks Entry LKG'!F199,IF(AND($E$3="UKG"),'Marks Entry UKG'!F199,""))))</f>
        <v/>
      </c>
      <c r="H200" s="406" t="str">
        <f>IF(OR($B200=0,$B200=""),"",IF(AND($E$3="Nursery"),'Marks Entry Nursery'!G199,IF(AND($E$3="LKG"),'Marks Entry LKG'!G199,IF(AND($E$3="UKG"),'Marks Entry UKG'!G199,""))))</f>
        <v/>
      </c>
      <c r="I200" s="406" t="str">
        <f>IF(OR($B200=0,$B200=""),"",IF(AND($E$3="Nursery"),'Marks Entry Nursery'!H199,IF(AND($E$3="LKG"),'Marks Entry LKG'!H199,IF(AND($E$3="UKG"),'Marks Entry UKG'!H199,""))))</f>
        <v/>
      </c>
      <c r="J200" s="228" t="str">
        <f>IF(OR($B200=0,$B200=""),"",IF(AND($E$3="Nursery"),'Marks Entry Nursery'!J199,IF(AND($E$3="LKG"),'Marks Entry LKG'!J199,IF(AND($E$3="UKG"),'Marks Entry UKG'!J199,""))))</f>
        <v/>
      </c>
      <c r="K200" s="228" t="str">
        <f>IF(OR($B200=0,$B200=""),"",IF(AND($E$3="Nursery"),'Marks Entry Nursery'!K199,IF(AND($E$3="LKG"),'Marks Entry LKG'!K199,IF(AND($E$3="UKG"),'Marks Entry UKG'!K199,""))))</f>
        <v/>
      </c>
      <c r="L200" s="105"/>
      <c r="M200" s="105"/>
      <c r="N200" s="105"/>
      <c r="O200" s="51"/>
      <c r="P200" s="105" t="str">
        <f>IF(OR($B200=0,$B200=""),"",IF(AND($E$3="Nursery"),'Marks Entry Nursery'!O199,IF(AND($E$3="LKG"),'Marks Entry LKG'!O199,IF(AND($E$3="UKG"),'Marks Entry UKG'!O199,""))))</f>
        <v/>
      </c>
      <c r="Q200" s="105" t="str">
        <f>IF(OR($B200=0,$B200=""),"",IF(AND($E$3="Nursery"),'Marks Entry Nursery'!P199,IF(AND($E$3="LKG"),'Marks Entry LKG'!P199,IF(AND($E$3="UKG"),'Marks Entry UKG'!P199,""))))</f>
        <v/>
      </c>
      <c r="R200" s="54" t="str">
        <f t="shared" si="128"/>
        <v/>
      </c>
      <c r="S200" s="51">
        <f t="shared" si="129"/>
        <v>0</v>
      </c>
      <c r="T200" s="105" t="str">
        <f>IF(OR($B200=0,$B200=""),"",IF(AND($E$3="Nursery"),'Marks Entry Nursery'!Q199,IF(AND($E$3="LKG"),'Marks Entry LKG'!Q199,IF(AND($E$3="UKG"),'Marks Entry UKG'!Q199,""))))</f>
        <v/>
      </c>
      <c r="U200" s="105" t="str">
        <f>IF(OR($B200=0,$B200=""),"",IF(AND($E$3="Nursery"),'Marks Entry Nursery'!R199,IF(AND($E$3="LKG"),'Marks Entry LKG'!R199,IF(AND($E$3="UKG"),'Marks Entry UKG'!R199,""))))</f>
        <v/>
      </c>
      <c r="V200" s="55" t="str">
        <f t="shared" si="130"/>
        <v/>
      </c>
      <c r="W200" s="51" t="str">
        <f t="shared" si="131"/>
        <v/>
      </c>
      <c r="X200" s="89">
        <f t="shared" si="132"/>
        <v>0</v>
      </c>
      <c r="Y200" s="89" t="str">
        <f t="shared" si="133"/>
        <v/>
      </c>
      <c r="Z200" s="89" t="str">
        <f t="shared" si="134"/>
        <v/>
      </c>
      <c r="AA200" s="89" t="str">
        <f t="shared" si="135"/>
        <v/>
      </c>
      <c r="AB200" s="89" t="str">
        <f t="shared" si="136"/>
        <v/>
      </c>
      <c r="AC200" s="93" t="str">
        <f t="shared" si="137"/>
        <v/>
      </c>
      <c r="AD200" s="105"/>
      <c r="AE200" s="105"/>
      <c r="AF200" s="105"/>
      <c r="AG200" s="51"/>
      <c r="AH200" s="105" t="str">
        <f>IF(OR($B200=0,$B200=""),"",IF(AND($E$3="Nursery"),'Marks Entry Nursery'!V199,IF(AND($E$3="LKG"),'Marks Entry LKG'!V199,IF(AND($E$3="UKG"),'Marks Entry UKG'!V199,""))))</f>
        <v/>
      </c>
      <c r="AI200" s="105" t="str">
        <f>IF(OR($B200=0,$B200=""),"",IF(AND($E$3="Nursery"),'Marks Entry Nursery'!W199,IF(AND($E$3="LKG"),'Marks Entry LKG'!W199,IF(AND($E$3="UKG"),'Marks Entry UKG'!W199,""))))</f>
        <v/>
      </c>
      <c r="AJ200" s="54" t="str">
        <f t="shared" si="138"/>
        <v/>
      </c>
      <c r="AK200" s="51">
        <f t="shared" si="139"/>
        <v>0</v>
      </c>
      <c r="AL200" s="105" t="str">
        <f>IF(OR($B200=0,$B200=""),"",IF(AND($E$3="Nursery"),'Marks Entry Nursery'!X199,IF(AND($E$3="LKG"),'Marks Entry LKG'!X199,IF(AND($E$3="UKG"),'Marks Entry UKG'!X199,""))))</f>
        <v/>
      </c>
      <c r="AM200" s="105" t="str">
        <f>IF(OR($B200=0,$B200=""),"",IF(AND($E$3="Nursery"),'Marks Entry Nursery'!Y199,IF(AND($E$3="LKG"),'Marks Entry LKG'!Y199,IF(AND($E$3="UKG"),'Marks Entry UKG'!Y199,""))))</f>
        <v/>
      </c>
      <c r="AN200" s="55" t="str">
        <f t="shared" si="140"/>
        <v/>
      </c>
      <c r="AO200" s="51" t="str">
        <f t="shared" si="141"/>
        <v/>
      </c>
      <c r="AP200" s="89">
        <f t="shared" si="142"/>
        <v>0</v>
      </c>
      <c r="AQ200" s="89" t="str">
        <f t="shared" si="143"/>
        <v/>
      </c>
      <c r="AR200" s="89" t="str">
        <f t="shared" si="144"/>
        <v/>
      </c>
      <c r="AS200" s="89" t="str">
        <f t="shared" si="145"/>
        <v/>
      </c>
      <c r="AT200" s="89" t="str">
        <f t="shared" si="146"/>
        <v/>
      </c>
      <c r="AU200" s="93" t="str">
        <f t="shared" si="147"/>
        <v/>
      </c>
      <c r="AV200" s="105"/>
      <c r="AW200" s="105"/>
      <c r="AX200" s="105"/>
      <c r="AY200" s="51"/>
      <c r="AZ200" s="105" t="str">
        <f>IF(OR($B200=0,$B200=""),"",IF(AND($E$3="Nursery"),'Marks Entry Nursery'!AC199,IF(AND($E$3="LKG"),'Marks Entry LKG'!AC199,IF(AND($E$3="UKG"),'Marks Entry UKG'!AC199,""))))</f>
        <v/>
      </c>
      <c r="BA200" s="105" t="str">
        <f>IF(OR($B200=0,$B200=""),"",IF(AND($E$3="Nursery"),'Marks Entry Nursery'!AD199,IF(AND($E$3="LKG"),'Marks Entry LKG'!AD199,IF(AND($E$3="UKG"),'Marks Entry UKG'!AD199,""))))</f>
        <v/>
      </c>
      <c r="BB200" s="54" t="str">
        <f t="shared" si="148"/>
        <v/>
      </c>
      <c r="BC200" s="51">
        <f t="shared" si="149"/>
        <v>0</v>
      </c>
      <c r="BD200" s="105" t="str">
        <f>IF(OR($B200=0,$B200=""),"",IF(AND($E$3="Nursery"),'Marks Entry Nursery'!AE199,IF(AND($E$3="LKG"),'Marks Entry LKG'!AE199,IF(AND($E$3="UKG"),'Marks Entry UKG'!AE199,""))))</f>
        <v/>
      </c>
      <c r="BE200" s="105" t="str">
        <f>IF(OR($B200=0,$B200=""),"",IF(AND($E$3="Nursery"),'Marks Entry Nursery'!AF199,IF(AND($E$3="LKG"),'Marks Entry LKG'!AF199,IF(AND($E$3="UKG"),'Marks Entry UKG'!AF199,""))))</f>
        <v/>
      </c>
      <c r="BF200" s="55" t="str">
        <f t="shared" si="150"/>
        <v/>
      </c>
      <c r="BG200" s="51" t="str">
        <f t="shared" si="151"/>
        <v/>
      </c>
      <c r="BH200" s="89">
        <f t="shared" si="152"/>
        <v>0</v>
      </c>
      <c r="BI200" s="89" t="str">
        <f t="shared" si="153"/>
        <v/>
      </c>
      <c r="BJ200" s="89" t="str">
        <f t="shared" si="154"/>
        <v/>
      </c>
      <c r="BK200" s="89" t="str">
        <f t="shared" si="155"/>
        <v/>
      </c>
      <c r="BL200" s="89" t="str">
        <f t="shared" si="156"/>
        <v/>
      </c>
      <c r="BM200" s="93" t="str">
        <f t="shared" si="157"/>
        <v/>
      </c>
      <c r="BN200" s="105"/>
      <c r="BO200" s="105"/>
      <c r="BP200" s="105"/>
      <c r="BQ200" s="51"/>
      <c r="BR200" s="105" t="str">
        <f>IF(OR($B200=0,$B200=""),"",IF(AND($E$3="Nursery"),'Marks Entry Nursery'!AJ199,IF(AND($E$3="LKG"),'Marks Entry LKG'!AJ199,IF(AND($E$3="UKG"),'Marks Entry UKG'!AJ199,""))))</f>
        <v/>
      </c>
      <c r="BS200" s="105" t="str">
        <f>IF(OR($B200=0,$B200=""),"",IF(AND($E$3="Nursery"),'Marks Entry Nursery'!AK199,IF(AND($E$3="LKG"),'Marks Entry LKG'!AK199,IF(AND($E$3="UKG"),'Marks Entry UKG'!AK199,""))))</f>
        <v/>
      </c>
      <c r="BT200" s="54" t="str">
        <f t="shared" si="158"/>
        <v/>
      </c>
      <c r="BU200" s="51">
        <f t="shared" si="159"/>
        <v>0</v>
      </c>
      <c r="BV200" s="105" t="str">
        <f>IF(OR($B200=0,$B200=""),"",IF(AND($E$3="Nursery"),'Marks Entry Nursery'!AL199,IF(AND($E$3="LKG"),'Marks Entry LKG'!AL199,IF(AND($E$3="UKG"),'Marks Entry UKG'!AL199,""))))</f>
        <v/>
      </c>
      <c r="BW200" s="105" t="str">
        <f>IF(OR($B200=0,$B200=""),"",IF(AND($E$3="Nursery"),'Marks Entry Nursery'!AM199,IF(AND($E$3="LKG"),'Marks Entry LKG'!AM199,IF(AND($E$3="UKG"),'Marks Entry UKG'!AM199,""))))</f>
        <v/>
      </c>
      <c r="BX200" s="55" t="str">
        <f t="shared" si="160"/>
        <v/>
      </c>
      <c r="BY200" s="51" t="str">
        <f t="shared" si="161"/>
        <v/>
      </c>
      <c r="BZ200" s="89">
        <f t="shared" si="162"/>
        <v>0</v>
      </c>
      <c r="CA200" s="89" t="str">
        <f t="shared" si="163"/>
        <v/>
      </c>
      <c r="CB200" s="89" t="str">
        <f t="shared" si="164"/>
        <v/>
      </c>
      <c r="CC200" s="89" t="str">
        <f t="shared" si="165"/>
        <v/>
      </c>
      <c r="CD200" s="89" t="str">
        <f t="shared" si="166"/>
        <v/>
      </c>
      <c r="CE200" s="93" t="str">
        <f t="shared" si="167"/>
        <v/>
      </c>
      <c r="CF200" s="105" t="str">
        <f>IF(OR($B200=0,$B200=""),"",IF(AND($E$3="Nursery"),'Marks Entry Nursery'!AN199,IF(AND($E$3="LKG"),'Marks Entry LKG'!AN199,IF(AND($E$3="UKG"),'Marks Entry UKG'!AN199,""))))</f>
        <v/>
      </c>
      <c r="CG200" s="105" t="str">
        <f>IF(OR($B200=0,$B200=""),"",IF(AND($E$3="Nursery"),'Marks Entry Nursery'!AO199,IF(AND($E$3="LKG"),'Marks Entry LKG'!AO199,IF(AND($E$3="UKG"),'Marks Entry UKG'!AO199,""))))</f>
        <v/>
      </c>
      <c r="CH200" s="106" t="str">
        <f t="shared" si="168"/>
        <v/>
      </c>
      <c r="CI200" s="107">
        <f t="shared" si="169"/>
        <v>0</v>
      </c>
      <c r="CJ200" s="107" t="str">
        <f t="shared" si="170"/>
        <v/>
      </c>
      <c r="CK200" s="107" t="str">
        <f t="shared" si="171"/>
        <v/>
      </c>
      <c r="CL200" s="92" t="str">
        <f t="shared" si="172"/>
        <v/>
      </c>
      <c r="CM200" s="105" t="str">
        <f>IF(OR($B200=0,$B200=""),"",IF(AND($E$3="Nursery"),'Marks Entry Nursery'!AP199,IF(AND($E$3="LKG"),'Marks Entry LKG'!AP199,IF(AND($E$3="UKG"),'Marks Entry UKG'!AP199,""))))</f>
        <v/>
      </c>
      <c r="CN200" s="105" t="str">
        <f>IF(OR($B200=0,$B200=""),"",IF(AND($E$3="Nursery"),'Marks Entry Nursery'!AQ199,IF(AND($E$3="LKG"),'Marks Entry LKG'!AQ199,IF(AND($E$3="UKG"),'Marks Entry UKG'!AQ199,""))))</f>
        <v/>
      </c>
      <c r="CO200" s="106" t="str">
        <f t="shared" si="173"/>
        <v/>
      </c>
      <c r="CP200" s="107">
        <f t="shared" si="174"/>
        <v>0</v>
      </c>
      <c r="CQ200" s="107" t="str">
        <f t="shared" si="175"/>
        <v/>
      </c>
      <c r="CR200" s="107" t="str">
        <f t="shared" si="176"/>
        <v/>
      </c>
      <c r="CS200" s="92" t="str">
        <f t="shared" si="177"/>
        <v/>
      </c>
      <c r="CT200" s="105" t="str">
        <f>IF(OR($B200=0,$B200=""),"",IF(AND($E$3="Nursery"),'Marks Entry Nursery'!AR199,IF(AND($E$3="LKG"),'Marks Entry LKG'!AR199,IF(AND($E$3="UKG"),'Marks Entry UKG'!AR199,""))))</f>
        <v/>
      </c>
      <c r="CU200" s="105" t="str">
        <f>IF(OR($B200=0,$B200=""),"",IF(AND($E$3="Nursery"),'Marks Entry Nursery'!AS199,IF(AND($E$3="LKG"),'Marks Entry LKG'!AS199,IF(AND($E$3="UKG"),'Marks Entry UKG'!AS199,""))))</f>
        <v/>
      </c>
      <c r="CV200" s="106" t="str">
        <f t="shared" si="178"/>
        <v/>
      </c>
      <c r="CW200" s="107">
        <f t="shared" si="179"/>
        <v>0</v>
      </c>
      <c r="CX200" s="107" t="str">
        <f t="shared" si="180"/>
        <v/>
      </c>
      <c r="CY200" s="107" t="str">
        <f t="shared" si="181"/>
        <v/>
      </c>
      <c r="CZ200" s="92" t="str">
        <f t="shared" si="182"/>
        <v/>
      </c>
      <c r="DA200" s="105" t="str">
        <f>IF(OR($B200=0,$B200=""),"",IF(AND($E$3="Nursery"),'Marks Entry Nursery'!AT199,IF(AND($E$3="LKG"),'Marks Entry LKG'!AT199,IF(AND($E$3="UKG"),'Marks Entry UKG'!AT199,""))))</f>
        <v/>
      </c>
      <c r="DB200" s="105" t="str">
        <f>IF(OR($B200=0,$B200=""),"",IF(AND($E$3="Nursery"),'Marks Entry Nursery'!AU199,IF(AND($E$3="LKG"),'Marks Entry LKG'!AU199,IF(AND($E$3="UKG"),'Marks Entry UKG'!AU199,""))))</f>
        <v/>
      </c>
      <c r="DC200" s="356" t="str">
        <f t="shared" si="183"/>
        <v/>
      </c>
      <c r="DD200" s="93" t="str">
        <f t="shared" si="184"/>
        <v/>
      </c>
      <c r="DE200" s="105" t="str">
        <f>IF(OR($B200=0,$B200=""),"",IF(AND($E$3="Nursery"),'Marks Entry Nursery'!AV199,IF(AND($E$3="LKG"),'Marks Entry LKG'!AV199,IF(AND($E$3="UKG"),'Marks Entry UKG'!AV199,""))))</f>
        <v/>
      </c>
      <c r="DF200" s="105" t="str">
        <f>IF(OR($B200=0,$B200=""),"",IF(AND($E$3="Nursery"),'Marks Entry Nursery'!AW199,IF(AND($E$3="LKG"),'Marks Entry LKG'!AW199,IF(AND($E$3="UKG"),'Marks Entry UKG'!AW199,""))))</f>
        <v/>
      </c>
      <c r="DG200" s="356" t="str">
        <f t="shared" si="185"/>
        <v/>
      </c>
      <c r="DH200" s="93" t="str">
        <f t="shared" si="186"/>
        <v/>
      </c>
      <c r="DI200" s="63" t="str">
        <f t="shared" si="187"/>
        <v/>
      </c>
      <c r="DJ200" s="358" t="str">
        <f t="shared" si="188"/>
        <v/>
      </c>
      <c r="DK200" s="67" t="str">
        <f t="shared" si="189"/>
        <v/>
      </c>
      <c r="DL200" s="68" t="str">
        <f t="shared" si="190"/>
        <v/>
      </c>
      <c r="DM200" s="386" t="str">
        <f>IFERROR(IF(B200="NSO","NSO",IF(OR(D200="",G200="",F200="",B200="",DI200=0),"",IF('Master sheet'!$D$14="Hindi","कक्षोंन्नति","Promoted"))),"")</f>
        <v/>
      </c>
      <c r="DN200" s="42" t="str">
        <f>IF(OR(B200=0,B200=""),"",IF(AND($E$3="Nursery"),'Marks Entry Nursery'!AX199,IF(AND($E$3="LKG"),'Marks Entry LKG'!AX199,IF(AND($E$3="UKG"),'Marks Entry UKG'!AX199,""))))</f>
        <v/>
      </c>
      <c r="DO200" s="42" t="str">
        <f>IF(OR(B200=0,B200=""),"",IF(AND($E$3="Nursery"),'Marks Entry Nursery'!AY199,IF(AND($E$3="LKG"),'Marks Entry LKG'!AY199,IF(AND($E$3="UKG"),'Marks Entry UKG'!AY199,""))))</f>
        <v/>
      </c>
      <c r="DP200" s="213" t="str">
        <f t="shared" si="191"/>
        <v/>
      </c>
      <c r="DQ200" s="43"/>
      <c r="DX200" s="44">
        <f>IF(AND($E$3="Nursery"),'Marks Entry Nursery'!I199,IF(AND($E$3="LKG"),'Marks Entry LKG'!I199,IF(AND($E$3="UKG"),'Marks Entry UKG'!I199,"")))</f>
        <v>0</v>
      </c>
    </row>
    <row r="201" spans="1:128" ht="18.95" customHeight="1">
      <c r="A201" s="56">
        <v>194</v>
      </c>
      <c r="B201" s="260" t="str">
        <f>IF(OR(DX201=0,DX201=""),"",IF(AND($E$3="Nursery"),'Marks Entry Nursery'!I200,IF(AND($E$3="LKG"),'Marks Entry LKG'!I200,IF(AND($E$3="UKG"),'Marks Entry UKG'!I200,""))))</f>
        <v/>
      </c>
      <c r="C201" s="57" t="str">
        <f>IF(OR($B201=0,$B201=""),"",IF(AND($E$3="Nursery"),'Marks Entry Nursery'!B200,IF(AND($E$3="LKG"),'Marks Entry LKG'!B200,IF(AND($E$3="UKG"),'Marks Entry UKG'!B200,""))))</f>
        <v/>
      </c>
      <c r="D201" s="57" t="str">
        <f>IF(OR($B201=0,$B201=""),"",IF(AND($E$3="Nursery"),'Marks Entry Nursery'!C200,IF(AND($E$3="LKG"),'Marks Entry LKG'!C200,IF(AND($E$3="UKG"),'Marks Entry UKG'!C200,""))))</f>
        <v/>
      </c>
      <c r="E201" s="401" t="str">
        <f>IF(OR(B201=0,B201=""),"",IF(AND($E$3="Nursery"),'Marks Entry Nursery'!E200,IF(AND($E$3="LKG"),'Marks Entry LKG'!E200,IF(AND($E$3="UKG"),'Marks Entry UKG'!E200,""))))</f>
        <v/>
      </c>
      <c r="F201" s="259" t="str">
        <f>IF(OR(B201=0,B201=""),"",IF(AND($E$3="Nursery"),'Marks Entry Nursery'!D200,IF(AND($E$3="LKG"),'Marks Entry LKG'!D200,IF(AND($E$3="UKG"),'Marks Entry UKG'!D200,""))))</f>
        <v/>
      </c>
      <c r="G201" s="406" t="str">
        <f>IF(OR($B201=0,$B201=""),"",IF(AND($E$3="Nursery"),'Marks Entry Nursery'!F200,IF(AND($E$3="LKG"),'Marks Entry LKG'!F200,IF(AND($E$3="UKG"),'Marks Entry UKG'!F200,""))))</f>
        <v/>
      </c>
      <c r="H201" s="406" t="str">
        <f>IF(OR($B201=0,$B201=""),"",IF(AND($E$3="Nursery"),'Marks Entry Nursery'!G200,IF(AND($E$3="LKG"),'Marks Entry LKG'!G200,IF(AND($E$3="UKG"),'Marks Entry UKG'!G200,""))))</f>
        <v/>
      </c>
      <c r="I201" s="406" t="str">
        <f>IF(OR($B201=0,$B201=""),"",IF(AND($E$3="Nursery"),'Marks Entry Nursery'!H200,IF(AND($E$3="LKG"),'Marks Entry LKG'!H200,IF(AND($E$3="UKG"),'Marks Entry UKG'!H200,""))))</f>
        <v/>
      </c>
      <c r="J201" s="228" t="str">
        <f>IF(OR($B201=0,$B201=""),"",IF(AND($E$3="Nursery"),'Marks Entry Nursery'!J200,IF(AND($E$3="LKG"),'Marks Entry LKG'!J200,IF(AND($E$3="UKG"),'Marks Entry UKG'!J200,""))))</f>
        <v/>
      </c>
      <c r="K201" s="228" t="str">
        <f>IF(OR($B201=0,$B201=""),"",IF(AND($E$3="Nursery"),'Marks Entry Nursery'!K200,IF(AND($E$3="LKG"),'Marks Entry LKG'!K200,IF(AND($E$3="UKG"),'Marks Entry UKG'!K200,""))))</f>
        <v/>
      </c>
      <c r="L201" s="105"/>
      <c r="M201" s="105"/>
      <c r="N201" s="105"/>
      <c r="O201" s="51"/>
      <c r="P201" s="105" t="str">
        <f>IF(OR($B201=0,$B201=""),"",IF(AND($E$3="Nursery"),'Marks Entry Nursery'!O200,IF(AND($E$3="LKG"),'Marks Entry LKG'!O200,IF(AND($E$3="UKG"),'Marks Entry UKG'!O200,""))))</f>
        <v/>
      </c>
      <c r="Q201" s="105" t="str">
        <f>IF(OR($B201=0,$B201=""),"",IF(AND($E$3="Nursery"),'Marks Entry Nursery'!P200,IF(AND($E$3="LKG"),'Marks Entry LKG'!P200,IF(AND($E$3="UKG"),'Marks Entry UKG'!P200,""))))</f>
        <v/>
      </c>
      <c r="R201" s="54" t="str">
        <f t="shared" ref="R201:R207" si="192">IF(AND(P201="",Q201=""),"",IF(AND(P201="NA",Q201="NA"),"NA",IF(AND(P201="AB",Q201="AB"),"AB",SUM(P201:Q201))))</f>
        <v/>
      </c>
      <c r="S201" s="51">
        <f t="shared" ref="S201:S207" si="193">IF(AND(O201="NA",R201="NA"),"NA",IF(AND(O201="AB",R201="AB"),"AB",SUM(O201,R201)))</f>
        <v>0</v>
      </c>
      <c r="T201" s="105" t="str">
        <f>IF(OR($B201=0,$B201=""),"",IF(AND($E$3="Nursery"),'Marks Entry Nursery'!Q200,IF(AND($E$3="LKG"),'Marks Entry LKG'!Q200,IF(AND($E$3="UKG"),'Marks Entry UKG'!Q200,""))))</f>
        <v/>
      </c>
      <c r="U201" s="105" t="str">
        <f>IF(OR($B201=0,$B201=""),"",IF(AND($E$3="Nursery"),'Marks Entry Nursery'!R200,IF(AND($E$3="LKG"),'Marks Entry LKG'!R200,IF(AND($E$3="UKG"),'Marks Entry UKG'!R200,""))))</f>
        <v/>
      </c>
      <c r="V201" s="55" t="str">
        <f t="shared" ref="V201:V207" si="194">IF(AND(T201="",U201=""),"",IF(AND(T201="AB",U201="AB"),"AB",SUM(T201:U201)))</f>
        <v/>
      </c>
      <c r="W201" s="51" t="str">
        <f t="shared" ref="W201:W207" si="195">IF(V201="","",IF(AND(S201="AB",V201="AB"),"AB",SUM(S201,V201)))</f>
        <v/>
      </c>
      <c r="X201" s="89">
        <f t="shared" ref="X201:X207" si="196">COUNTIF(L201:N201,"NA")*10+(COUNTIF(L201:N201,"ML")*10)+(COUNTIF(P201,"ML")*50)+(COUNTIF(Q201,"ML")*20)+(COUNTIF(T201,"ML")*70)+(COUNTIF(U201,"ML")*30)</f>
        <v>0</v>
      </c>
      <c r="Y201" s="89" t="str">
        <f t="shared" ref="Y201:Y207" si="197">IF(OR(B201="NSO",B201=0,B201=""),"",IF(AND(P201="",T201=""),"",IF(AND(P201="",Q201=""),70-X201,IF(AND(T201="",U201=""),100-X201,200-X201))))</f>
        <v/>
      </c>
      <c r="Z201" s="89" t="str">
        <f t="shared" ref="Z201:Z207" si="198">IF(AND(OR(L201="ab",L201="ml"),OR(M201="ab",M201="ml"),OR(P201="ab",P201="ml")),"AB",IF(AND(OR(L201="ab",L201="ml"),OR(P201="ab",P201="ml"),OR(T201="ab",T201="ml")),"AB",IF(AND(OR(M201="ab",M201="ml"),OR(N201="ab",N201="ml"),OR(P201="ab",P201="ml")),"AB",IF(AND(OR(M201="ab",M201="ml"),OR(N201="ab",N201="ml"),OR(T201="ab",T201="ml")),"AB",""))))</f>
        <v/>
      </c>
      <c r="AA201" s="89" t="str">
        <f t="shared" ref="AA201:AA207" si="199">IF(OR(B201="NSO",B201="",T201=""),"",IF(OR(Z201="AB",T201="ab"),"AB",IF(T201="ML","RE",IF(AND(W201&gt;=36%*Y201,T201&gt;=14),"P",IF(AND(W201&gt;=34%*Y201,T201&gt;=14),"G2",IF(AND(W201&gt;=31%*Y201,T201&gt;=14),"G1",IF(AND(W201&gt;=25%*Y201,T201&gt;=14),"S","F")))))))</f>
        <v/>
      </c>
      <c r="AB201" s="89" t="str">
        <f t="shared" ref="AB201:AB207" si="200">IF(OR(AA201="",AA201=0,AA201="S",AA201="RE",AA201="F",AA201="AB"),"",IF(W201&gt;=75%*Y201,"D",IF(W201&gt;=60%*Y201,"I",IF(W201&gt;=48%*Y201,"II",IF(W201&gt;=36%*Y201,"III","")))))</f>
        <v/>
      </c>
      <c r="AC201" s="93" t="str">
        <f t="shared" ref="AC201:AC207" si="201">IF(W201="","",IF(OR(AA201="",AA201=0,AA201="RE",AA201="AB"),"",IF(W201&gt;85%*Y201,"A",IF(W201&gt;70%*Y201,"B",IF(W201&gt;50%*Y201,"C",IF(W201&gt;30%*Y201,"D","E"))))))</f>
        <v/>
      </c>
      <c r="AD201" s="105"/>
      <c r="AE201" s="105"/>
      <c r="AF201" s="105"/>
      <c r="AG201" s="51"/>
      <c r="AH201" s="105" t="str">
        <f>IF(OR($B201=0,$B201=""),"",IF(AND($E$3="Nursery"),'Marks Entry Nursery'!V200,IF(AND($E$3="LKG"),'Marks Entry LKG'!V200,IF(AND($E$3="UKG"),'Marks Entry UKG'!V200,""))))</f>
        <v/>
      </c>
      <c r="AI201" s="105" t="str">
        <f>IF(OR($B201=0,$B201=""),"",IF(AND($E$3="Nursery"),'Marks Entry Nursery'!W200,IF(AND($E$3="LKG"),'Marks Entry LKG'!W200,IF(AND($E$3="UKG"),'Marks Entry UKG'!W200,""))))</f>
        <v/>
      </c>
      <c r="AJ201" s="54" t="str">
        <f t="shared" ref="AJ201:AJ207" si="202">IF(AND(AH201="",AI201=""),"",IF(AND(AH201="NA",AI201="NA"),"NA",IF(AND(AH201="AB",AI201="AB"),"AB",SUM(AH201:AI201))))</f>
        <v/>
      </c>
      <c r="AK201" s="51">
        <f t="shared" ref="AK201:AK207" si="203">IF(AND(AG201="NA",AJ201="NA"),"NA",IF(AND(AG201="AB",AJ201="AB"),"AB",SUM(AG201,AJ201)))</f>
        <v>0</v>
      </c>
      <c r="AL201" s="105" t="str">
        <f>IF(OR($B201=0,$B201=""),"",IF(AND($E$3="Nursery"),'Marks Entry Nursery'!X200,IF(AND($E$3="LKG"),'Marks Entry LKG'!X200,IF(AND($E$3="UKG"),'Marks Entry UKG'!X200,""))))</f>
        <v/>
      </c>
      <c r="AM201" s="105" t="str">
        <f>IF(OR($B201=0,$B201=""),"",IF(AND($E$3="Nursery"),'Marks Entry Nursery'!Y200,IF(AND($E$3="LKG"),'Marks Entry LKG'!Y200,IF(AND($E$3="UKG"),'Marks Entry UKG'!Y200,""))))</f>
        <v/>
      </c>
      <c r="AN201" s="55" t="str">
        <f t="shared" ref="AN201:AN207" si="204">IF(AND(AL201="",AM201=""),"",IF(AND(AL201="AB",AM201="AB"),"AB",SUM(AL201:AM201)))</f>
        <v/>
      </c>
      <c r="AO201" s="51" t="str">
        <f t="shared" ref="AO201:AO207" si="205">IF(AN201="","",IF(AND(AK201="AB",AN201="AB"),"AB",SUM(AK201,AN201)))</f>
        <v/>
      </c>
      <c r="AP201" s="89">
        <f t="shared" ref="AP201:AP207" si="206">COUNTIF(AD201:AF201,"NA")*10+(COUNTIF(AD201:AF201,"ML")*10)+(COUNTIF(AH201,"ML")*50)+(COUNTIF(AI201,"ML")*20)+(COUNTIF(AL201,"ML")*70)+(COUNTIF(AM201,"ML")*30)</f>
        <v>0</v>
      </c>
      <c r="AQ201" s="89" t="str">
        <f t="shared" ref="AQ201:AQ207" si="207">IF(OR(B201="NSO",B201=0,B201=""),"",IF(AND(AH201="",AL201=""),"",IF(AND(AH201="",AI201=""),500-AP201,IF(AND(AL201="",AM201=""),50-AP201,100-AP201))))</f>
        <v/>
      </c>
      <c r="AR201" s="89" t="str">
        <f t="shared" ref="AR201:AR207" si="208">IF(AND(OR(AD201="ab",AD201="ml"),OR(AE201="ab",AE201="ml"),OR(AH201="ab",AH201="ml")),"AB",IF(AND(OR(AD201="ab",AD201="ml"),OR(AH201="ab",AH201="ml"),OR(AL201="ab",AL201="ml")),"AB",IF(AND(OR(AE201="ab",AE201="ml"),OR(AF201="ab",AF201="ml"),OR(AH201="ab",AH201="ml")),"AB",IF(AND(OR(AE201="ab",AE201="ml"),OR(AF201="ab",AF201="ml"),OR(AL201="ab",AL201="ml")),"AB",""))))</f>
        <v/>
      </c>
      <c r="AS201" s="89" t="str">
        <f t="shared" ref="AS201:AS207" si="209">IF(OR(B201="NSO",B201="",AL201=""),"",IF(OR(AR201="AB",AL201="ab"),"AB",IF(AL201="ML","RE",IF(AND(AO201&gt;=36%*AQ201,AL201&gt;=$AL$7*20%),"P",IF(AND(AO201&gt;=34%*AQ201,AL201&gt;=$AL$7*20%),"G2",IF(AND(AO201&gt;=31%*AQ201,AL201&gt;=$AL$7*20%),"G1",IF(AND(AO201&gt;=25%*AQ201,AL201&gt;=$AL$7*20%),"S","F")))))))</f>
        <v/>
      </c>
      <c r="AT201" s="89" t="str">
        <f t="shared" ref="AT201:AT207" si="210">IF(OR(AS201="",AS201=0,AS201="S",AS201="RE",AS201="F",AS201="AB"),"",IF(AO201&gt;=75%*AQ201,"D",IF(AO201&gt;=60%*AQ201,"I",IF(AO201&gt;=48%*AQ201,"II",IF(AO201&gt;=36%*AQ201,"III","")))))</f>
        <v/>
      </c>
      <c r="AU201" s="93" t="str">
        <f t="shared" ref="AU201:AU207" si="211">IF(AO201="","",IF(OR(AS201="",AS201=0,AS201="RE",AS201="AB"),"",IF(AO201&gt;85%*AQ201,"A",IF(AO201&gt;70%*AQ201,"B",IF(AO201&gt;50%*AQ201,"C",IF(AO201&gt;30%*AQ201,"D","E"))))))</f>
        <v/>
      </c>
      <c r="AV201" s="105"/>
      <c r="AW201" s="105"/>
      <c r="AX201" s="105"/>
      <c r="AY201" s="51"/>
      <c r="AZ201" s="105" t="str">
        <f>IF(OR($B201=0,$B201=""),"",IF(AND($E$3="Nursery"),'Marks Entry Nursery'!AC200,IF(AND($E$3="LKG"),'Marks Entry LKG'!AC200,IF(AND($E$3="UKG"),'Marks Entry UKG'!AC200,""))))</f>
        <v/>
      </c>
      <c r="BA201" s="105" t="str">
        <f>IF(OR($B201=0,$B201=""),"",IF(AND($E$3="Nursery"),'Marks Entry Nursery'!AD200,IF(AND($E$3="LKG"),'Marks Entry LKG'!AD200,IF(AND($E$3="UKG"),'Marks Entry UKG'!AD200,""))))</f>
        <v/>
      </c>
      <c r="BB201" s="54" t="str">
        <f t="shared" ref="BB201:BB207" si="212">IF(AND(AZ201="",BA201=""),"",IF(AND(AZ201="NA",BA201="NA"),"NA",IF(AND(AZ201="AB",BA201="AB"),"AB",SUM(AZ201:BA201))))</f>
        <v/>
      </c>
      <c r="BC201" s="51">
        <f t="shared" ref="BC201:BC207" si="213">IF(AND(AY201="NA",BB201="NA"),"NA",IF(AND(AY201="AB",BB201="AB"),"AB",SUM(AY201,BB201)))</f>
        <v>0</v>
      </c>
      <c r="BD201" s="105" t="str">
        <f>IF(OR($B201=0,$B201=""),"",IF(AND($E$3="Nursery"),'Marks Entry Nursery'!AE200,IF(AND($E$3="LKG"),'Marks Entry LKG'!AE200,IF(AND($E$3="UKG"),'Marks Entry UKG'!AE200,""))))</f>
        <v/>
      </c>
      <c r="BE201" s="105" t="str">
        <f>IF(OR($B201=0,$B201=""),"",IF(AND($E$3="Nursery"),'Marks Entry Nursery'!AF200,IF(AND($E$3="LKG"),'Marks Entry LKG'!AF200,IF(AND($E$3="UKG"),'Marks Entry UKG'!AF200,""))))</f>
        <v/>
      </c>
      <c r="BF201" s="55" t="str">
        <f t="shared" ref="BF201:BF207" si="214">IF(AND(BD201="",BE201=""),"",IF(AND(BD201="AB",BE201="AB"),"AB",SUM(BD201:BE201)))</f>
        <v/>
      </c>
      <c r="BG201" s="51" t="str">
        <f t="shared" ref="BG201:BG207" si="215">IF(BF201="","",IF(AND(BC201="AB",BF201="AB"),"AB",SUM(BC201,BF201)))</f>
        <v/>
      </c>
      <c r="BH201" s="89">
        <f t="shared" ref="BH201:BH207" si="216">COUNTIF(AV201:AX201,"NA")*10+(COUNTIF(AV201:AX201,"ML")*10)+(COUNTIF(AZ201,"ML")*50)+(COUNTIF(BA201,"ML")*20)+(COUNTIF(BD201,"ML")*70)+(COUNTIF(BE201,"ML")*30)</f>
        <v>0</v>
      </c>
      <c r="BI201" s="89" t="str">
        <f t="shared" ref="BI201:BI207" si="217">IF(OR(B201="NSO",B201=0,B201=""),"",IF(AND(AZ201="",BD201=""),"",IF(AND(AZ201="",BA201=""),70-BH201,IF(AND(BD201="",BE201=""),100-BH201,200-BH201))))</f>
        <v/>
      </c>
      <c r="BJ201" s="89" t="str">
        <f t="shared" ref="BJ201:BJ207" si="218">IF(AND(OR(AV201="ab",AV201="ml"),OR(AW201="ab",AW201="ml"),OR(AZ201="ab",AZ201="ml")),"AB",IF(AND(OR(AV201="ab",AV201="ml"),OR(AZ201="ab",AZ201="ml"),OR(BD201="ab",BD201="ml")),"AB",IF(AND(OR(AW201="ab",AW201="ml"),OR(AX201="ab",AX201="ml"),OR(AZ201="ab",AZ201="ml")),"AB",IF(AND(OR(AW201="ab",AW201="ml"),OR(AX201="ab",AX201="ml"),OR(BD201="ab",BD201="ml")),"AB",""))))</f>
        <v/>
      </c>
      <c r="BK201" s="89" t="str">
        <f t="shared" ref="BK201:BK207" si="219">IF(OR(B201="NSO",B201="",BD201=""),"",IF(OR(BJ201="AB",BD201="ab"),"AB",IF(BD201="ML","RE",IF(AND(BG201&gt;=36%*BI201,BD201&gt;=14),"P",IF(AND(BG201&gt;=34%*BI201,BD201&gt;=14),"G2",IF(AND(BG201&gt;=31%*BI201,BD201&gt;=14),"G1",IF(AND(BG201&gt;=25%*BI201,BD201&gt;=14),"S","F")))))))</f>
        <v/>
      </c>
      <c r="BL201" s="89" t="str">
        <f t="shared" ref="BL201:BL207" si="220">IF(OR(BK201="",BK201=0,BK201="S",BK201="RE",BK201="F",BK201="AB"),"",IF(BG201&gt;=75%*BI201,"D",IF(BG201&gt;=60%*BI201,"I",IF(BG201&gt;=48%*BI201,"II",IF(BG201&gt;=36%*BI201,"III","")))))</f>
        <v/>
      </c>
      <c r="BM201" s="93" t="str">
        <f t="shared" ref="BM201:BM207" si="221">IF(BG201="","",IF(OR(BK201="",BK201=0,BK201="RE",BK201="AB"),"",IF(BG201&gt;85%*BI201,"A",IF(BG201&gt;70%*BI201,"B",IF(BG201&gt;50%*BI201,"C",IF(BG201&gt;30%*BI201,"D","E"))))))</f>
        <v/>
      </c>
      <c r="BN201" s="105"/>
      <c r="BO201" s="105"/>
      <c r="BP201" s="105"/>
      <c r="BQ201" s="51"/>
      <c r="BR201" s="105" t="str">
        <f>IF(OR($B201=0,$B201=""),"",IF(AND($E$3="Nursery"),'Marks Entry Nursery'!AJ200,IF(AND($E$3="LKG"),'Marks Entry LKG'!AJ200,IF(AND($E$3="UKG"),'Marks Entry UKG'!AJ200,""))))</f>
        <v/>
      </c>
      <c r="BS201" s="105" t="str">
        <f>IF(OR($B201=0,$B201=""),"",IF(AND($E$3="Nursery"),'Marks Entry Nursery'!AK200,IF(AND($E$3="LKG"),'Marks Entry LKG'!AK200,IF(AND($E$3="UKG"),'Marks Entry UKG'!AK200,""))))</f>
        <v/>
      </c>
      <c r="BT201" s="54" t="str">
        <f t="shared" ref="BT201:BT207" si="222">IF(AND(BR201="",BS201=""),"",IF(AND(BR201="NA",BS201="NA"),"NA",IF(AND(BR201="AB",BS201="AB"),"AB",SUM(BR201:BS201))))</f>
        <v/>
      </c>
      <c r="BU201" s="51">
        <f t="shared" ref="BU201:BU207" si="223">IF(AND(BQ201="NA",BT201="NA"),"NA",IF(AND(BQ201="AB",BT201="AB"),"AB",SUM(BQ201,BT201)))</f>
        <v>0</v>
      </c>
      <c r="BV201" s="105" t="str">
        <f>IF(OR($B201=0,$B201=""),"",IF(AND($E$3="Nursery"),'Marks Entry Nursery'!AL200,IF(AND($E$3="LKG"),'Marks Entry LKG'!AL200,IF(AND($E$3="UKG"),'Marks Entry UKG'!AL200,""))))</f>
        <v/>
      </c>
      <c r="BW201" s="105" t="str">
        <f>IF(OR($B201=0,$B201=""),"",IF(AND($E$3="Nursery"),'Marks Entry Nursery'!AM200,IF(AND($E$3="LKG"),'Marks Entry LKG'!AM200,IF(AND($E$3="UKG"),'Marks Entry UKG'!AM200,""))))</f>
        <v/>
      </c>
      <c r="BX201" s="55" t="str">
        <f t="shared" ref="BX201:BX207" si="224">IF(AND(BV201="",BW201=""),"",IF(AND(BV201="AB",BW201="AB"),"AB",SUM(BV201:BW201)))</f>
        <v/>
      </c>
      <c r="BY201" s="51" t="str">
        <f t="shared" ref="BY201:BY207" si="225">IF(BX201="","",IF(AND(BU201="AB",BX201="AB"),"AB",SUM(BU201,BX201)))</f>
        <v/>
      </c>
      <c r="BZ201" s="89">
        <f t="shared" ref="BZ201:BZ207" si="226">COUNTIF(BN201:BP201,"NA")*10+(COUNTIF(BN201:BP201,"ML")*10)+(COUNTIF(BR201,"ML")*50)+(COUNTIF(BS201,"ML")*20)+(COUNTIF(BV201,"ML")*70)+(COUNTIF(BW201,"ML")*30)</f>
        <v>0</v>
      </c>
      <c r="CA201" s="89" t="str">
        <f t="shared" ref="CA201:CA207" si="227">IF(OR(B201="NSO",B201=0,B201=""),"",IF(AND(BR201="",BV201=""),"",IF(AND(BR201="",BS201=""),50-BZ201,IF(AND(BV201="",BW201=""),50-BZ201,100-BZ201))))</f>
        <v/>
      </c>
      <c r="CB201" s="89" t="str">
        <f t="shared" ref="CB201:CB207" si="228">IF(AND(OR(BN201="ab",BN201="ml"),OR(BO201="ab",BO201="ml"),OR(BR201="ab",BR201="ml")),"AB",IF(AND(OR(BN201="ab",BN201="ml"),OR(BR201="ab",BR201="ml"),OR(BV201="ab",BV201="ml")),"AB",IF(AND(OR(BO201="ab",BO201="ml"),OR(BP201="ab",BP201="ml"),OR(BR201="ab",BR201="ml")),"AB",IF(AND(OR(BO201="ab",BO201="ml"),OR(BP201="ab",BP201="ml"),OR(BV201="ab",BV201="ml")),"AB",""))))</f>
        <v/>
      </c>
      <c r="CC201" s="89" t="str">
        <f t="shared" ref="CC201:CC207" si="229">IF(OR(B201="NSO",B201="",BV201=""),"",IF(OR(CB201="AB",BV201="ab"),"AB",IF(BV201="ML","RE",IF(AND(BY201&gt;=36%*CA201,BV201&gt;=14),"P",IF(AND(BY201&gt;=34%*CA201,BV201&gt;=14),"G2",IF(AND(BY201&gt;=31%*CA201,BV201&gt;=14),"G1",IF(AND(BY201&gt;=25%*CA201,BV201&gt;=14),"S","F")))))))</f>
        <v/>
      </c>
      <c r="CD201" s="89" t="str">
        <f t="shared" ref="CD201:CD207" si="230">IF(OR(CC201="",CC201=0,CC201="S",CC201="RE",CC201="F",CC201="AB"),"",IF(BY201&gt;=75%*CA201,"D",IF(BY201&gt;=60%*CA201,"I",IF(BY201&gt;=48%*CA201,"II",IF(BY201&gt;=36%*CA201,"III","")))))</f>
        <v/>
      </c>
      <c r="CE201" s="93" t="str">
        <f t="shared" ref="CE201:CE207" si="231">IF(BY201="","",IF(OR(CC201="",CC201=0,CC201="RE",CC201="AB"),"",IF(BY201&gt;85%*CA201,"A",IF(BY201&gt;70%*CA201,"B",IF(BY201&gt;50%*CA201,"C",IF(BY201&gt;30%*CA201,"D","E"))))))</f>
        <v/>
      </c>
      <c r="CF201" s="105" t="str">
        <f>IF(OR($B201=0,$B201=""),"",IF(AND($E$3="Nursery"),'Marks Entry Nursery'!AN200,IF(AND($E$3="LKG"),'Marks Entry LKG'!AN200,IF(AND($E$3="UKG"),'Marks Entry UKG'!AN200,""))))</f>
        <v/>
      </c>
      <c r="CG201" s="105" t="str">
        <f>IF(OR($B201=0,$B201=""),"",IF(AND($E$3="Nursery"),'Marks Entry Nursery'!AO200,IF(AND($E$3="LKG"),'Marks Entry LKG'!AO200,IF(AND($E$3="UKG"),'Marks Entry UKG'!AO200,""))))</f>
        <v/>
      </c>
      <c r="CH201" s="106" t="str">
        <f t="shared" ref="CH201:CH207" si="232">IF(AND(CF201="",CG201=""),"",IF(AND(CF201="AB",CG201="AB"),"AB",SUM(CF201:CG201)))</f>
        <v/>
      </c>
      <c r="CI201" s="107">
        <f t="shared" ref="CI201:CI207" si="233">COUNTIF(CF201,"ML")*$CF$7+COUNTIF(CG201,"ML")*$CG$7</f>
        <v>0</v>
      </c>
      <c r="CJ201" s="107" t="str">
        <f t="shared" ref="CJ201:CJ207" si="234">IF(OR(B201="NSO",B201="",CH201="",CH201=0),"",IF(AND(CF201="",CG201=""),"",IF(AND(CF201=""),$CF$7-CI201,IF(CG201="",($CF$7+$CG$7)-CI201,$CH$7-CI201))))</f>
        <v/>
      </c>
      <c r="CK201" s="107" t="str">
        <f t="shared" ref="CK201:CK207" si="235">IF(OR(B201="NSO",B201="",CH201="",CH201=0),"",IF(OR(CF201="AB",CG201="AB"),"AB",IF(CH201&gt;=36%*CJ201,"P","S")))</f>
        <v/>
      </c>
      <c r="CL201" s="92" t="str">
        <f t="shared" ref="CL201:CL207" si="236">IF(CH201="","",IF(OR(CK201="",CK201=0,CK201="S",CK201="RE",CK201="F",CK201="AB"),"",IF(CH201&gt;90%*CJ201,"A+",IF(CH201&gt;75%*CJ201,"A",IF(CH201&gt;60%*CJ201,"B",IF(CH201&gt;40%*CJ201,"C","D"))))))</f>
        <v/>
      </c>
      <c r="CM201" s="105" t="str">
        <f>IF(OR($B201=0,$B201=""),"",IF(AND($E$3="Nursery"),'Marks Entry Nursery'!AP200,IF(AND($E$3="LKG"),'Marks Entry LKG'!AP200,IF(AND($E$3="UKG"),'Marks Entry UKG'!AP200,""))))</f>
        <v/>
      </c>
      <c r="CN201" s="105" t="str">
        <f>IF(OR($B201=0,$B201=""),"",IF(AND($E$3="Nursery"),'Marks Entry Nursery'!AQ200,IF(AND($E$3="LKG"),'Marks Entry LKG'!AQ200,IF(AND($E$3="UKG"),'Marks Entry UKG'!AQ200,""))))</f>
        <v/>
      </c>
      <c r="CO201" s="106" t="str">
        <f t="shared" ref="CO201:CO207" si="237">IF(AND(CM201="",CN201=""),"",IF(AND(CM201="AB",CN201="AB"),"AB",SUM(CM201:CN201)))</f>
        <v/>
      </c>
      <c r="CP201" s="107">
        <f t="shared" ref="CP201:CP207" si="238">COUNTIF(CM201,"ML")*$CM$7+COUNTIF(CN201,"ML")*$CN$7</f>
        <v>0</v>
      </c>
      <c r="CQ201" s="107" t="str">
        <f t="shared" ref="CQ201:CQ207" si="239">IF(OR(B201="NSO",B201="",CO201="",CO201=0),"",IF(AND(CM201="",CN201=""),"",IF(AND(CM201=""),$CM$7-CP201,IF(CN201="",($CM$7+$CN$7)-CP201,$CO$7-CP201))))</f>
        <v/>
      </c>
      <c r="CR201" s="107" t="str">
        <f t="shared" ref="CR201:CR207" si="240">IF(OR(B201="NSO",B201="",CO201="",CO201=0),"",IF(OR(CM201="AB",CN201="AB"),"AB",IF(CO201&gt;=36%*CQ201,"P","S")))</f>
        <v/>
      </c>
      <c r="CS201" s="92" t="str">
        <f t="shared" ref="CS201:CS207" si="241">IF(CO201="","",IF(OR(CR201="",CR201=0,CR201="S",CR201="RE",CR201="F",CR201="AB"),"",IF(CO201&gt;90%*CQ201,"A+",IF(CO201&gt;75%*CQ201,"A",IF(CO201&gt;60%*CQ201,"B",IF(CO201&gt;40%*CQ201,"C","D"))))))</f>
        <v/>
      </c>
      <c r="CT201" s="105" t="str">
        <f>IF(OR($B201=0,$B201=""),"",IF(AND($E$3="Nursery"),'Marks Entry Nursery'!AR200,IF(AND($E$3="LKG"),'Marks Entry LKG'!AR200,IF(AND($E$3="UKG"),'Marks Entry UKG'!AR200,""))))</f>
        <v/>
      </c>
      <c r="CU201" s="105" t="str">
        <f>IF(OR($B201=0,$B201=""),"",IF(AND($E$3="Nursery"),'Marks Entry Nursery'!AS200,IF(AND($E$3="LKG"),'Marks Entry LKG'!AS200,IF(AND($E$3="UKG"),'Marks Entry UKG'!AS200,""))))</f>
        <v/>
      </c>
      <c r="CV201" s="106" t="str">
        <f t="shared" ref="CV201:CV207" si="242">IF(AND(CT201="",CU201=""),"",IF(AND(CT201="AB",CU201="AB"),"AB",SUM(CT201:CU201)))</f>
        <v/>
      </c>
      <c r="CW201" s="107">
        <f t="shared" ref="CW201:CW207" si="243">COUNTIF(CT201,"ML")*$CT$7+COUNTIF(CU201,"ML")*$CU$7</f>
        <v>0</v>
      </c>
      <c r="CX201" s="107" t="str">
        <f t="shared" ref="CX201:CX207" si="244">IF(OR(B201="NSO",B201="",CV201="",CV201=0),"",IF(AND(CT201="",CU201=""),"",IF(AND(CT201=""),$CT$7-CW201,IF(CU201="",($CT$7+$CU$7)-CW201,$CV$7-CW201))))</f>
        <v/>
      </c>
      <c r="CY201" s="107" t="str">
        <f t="shared" ref="CY201:CY207" si="245">IF(OR(B201="NSO",B201="",CV201="",CV201=0),"",IF(OR(CT201="AB",CU201="AB"),"AB",IF(CV201&gt;=36%*CX201,"P","S")))</f>
        <v/>
      </c>
      <c r="CZ201" s="92" t="str">
        <f t="shared" ref="CZ201:CZ207" si="246">IF(CV201="","",IF(OR(CY201="",CY201=0,CY201="S",CY201="RE",CY201="F",CY201="AB"),"",IF(CV201&gt;90%*CX201,"A+",IF(CV201&gt;75%*CX201,"A",IF(CV201&gt;60%*CX201,"B",IF(CV201&gt;40%*CX201,"C","D"))))))</f>
        <v/>
      </c>
      <c r="DA201" s="105" t="str">
        <f>IF(OR($B201=0,$B201=""),"",IF(AND($E$3="Nursery"),'Marks Entry Nursery'!AT200,IF(AND($E$3="LKG"),'Marks Entry LKG'!AT200,IF(AND($E$3="UKG"),'Marks Entry UKG'!AT200,""))))</f>
        <v/>
      </c>
      <c r="DB201" s="105" t="str">
        <f>IF(OR($B201=0,$B201=""),"",IF(AND($E$3="Nursery"),'Marks Entry Nursery'!AU200,IF(AND($E$3="LKG"),'Marks Entry LKG'!AU200,IF(AND($E$3="UKG"),'Marks Entry UKG'!AU200,""))))</f>
        <v/>
      </c>
      <c r="DC201" s="356" t="str">
        <f t="shared" ref="DC201:DC207" si="247">IF(AND(DA201="",DB201=""),"",SUM(DA201:DB201))</f>
        <v/>
      </c>
      <c r="DD201" s="93" t="str">
        <f t="shared" ref="DD201:DD207" si="248">IF(DC201="","",IF(OR(DC201="",DC201=0,DC201="RE",DC201="AB"),"",IF(DC201&gt;85%*$DC$7,"A",IF(DC201&gt;70%*$DC$7,"B",IF(DC201&gt;50%*$DC$7,"C",IF(DC201&gt;30%*$DC$7,"D","E"))))))</f>
        <v/>
      </c>
      <c r="DE201" s="105" t="str">
        <f>IF(OR($B201=0,$B201=""),"",IF(AND($E$3="Nursery"),'Marks Entry Nursery'!AV200,IF(AND($E$3="LKG"),'Marks Entry LKG'!AV200,IF(AND($E$3="UKG"),'Marks Entry UKG'!AV200,""))))</f>
        <v/>
      </c>
      <c r="DF201" s="105" t="str">
        <f>IF(OR($B201=0,$B201=""),"",IF(AND($E$3="Nursery"),'Marks Entry Nursery'!AW200,IF(AND($E$3="LKG"),'Marks Entry LKG'!AW200,IF(AND($E$3="UKG"),'Marks Entry UKG'!AW200,""))))</f>
        <v/>
      </c>
      <c r="DG201" s="356" t="str">
        <f t="shared" ref="DG201:DG207" si="249">IF(AND(DE201="",DF201=""),"",SUM(DE201:DF201))</f>
        <v/>
      </c>
      <c r="DH201" s="93" t="str">
        <f t="shared" ref="DH201:DH207" si="250">IF(DG201="","",IF(OR(DG201="",DG201=0,DG201="RE",DG201="AB"),"",IF(DG201&gt;85%*$DG$7,"A",IF(DG201&gt;70%*$DG$7,"B",IF(DG201&gt;50%*$DG$7,"C",IF(DG201&gt;30%*$DG$7,"D","E"))))))</f>
        <v/>
      </c>
      <c r="DI201" s="63" t="str">
        <f t="shared" ref="DI201:DI207" si="251">IF($E$3="","",IF(OR(B201="",G201="",C201=""),"",SUM(W201,AO201,BG201)))</f>
        <v/>
      </c>
      <c r="DJ201" s="358" t="str">
        <f t="shared" ref="DJ201:DJ207" si="252">IFERROR(IF(OR(DI201="",B201="NSO"),"",IF(OR(DI201="",DI201=0),"",DI201*100/(Y201+AQ201+BI201))),"")</f>
        <v/>
      </c>
      <c r="DK201" s="67" t="str">
        <f t="shared" ref="DK201:DK207" si="253">IF(OR(DJ201="",B201="NSO"),"",IF(AND(DJ201&gt;=60),"I",IF(AND(DJ201&gt;=48),"II",IF(AND(DJ201&gt;=36),"III",""))))</f>
        <v/>
      </c>
      <c r="DL201" s="68" t="str">
        <f t="shared" ref="DL201:DL207" si="254">IFERROR(IF(OR(DJ201="",B201="NSO",DI201=0),"",SUMPRODUCT((DJ201&lt;$DJ$8:$DJ$207)/COUNTIF($DJ$8:$DJ$207,$DJ$8:$DJ$207))),"")</f>
        <v/>
      </c>
      <c r="DM201" s="386" t="str">
        <f>IFERROR(IF(B201="NSO","NSO",IF(OR(D201="",G201="",F201="",B201="",DI201=0),"",IF('Master sheet'!$D$14="Hindi","कक्षोंन्नति","Promoted"))),"")</f>
        <v/>
      </c>
      <c r="DN201" s="42" t="str">
        <f>IF(OR(B201=0,B201=""),"",IF(AND($E$3="Nursery"),'Marks Entry Nursery'!AX200,IF(AND($E$3="LKG"),'Marks Entry LKG'!AX200,IF(AND($E$3="UKG"),'Marks Entry UKG'!AX200,""))))</f>
        <v/>
      </c>
      <c r="DO201" s="42" t="str">
        <f>IF(OR(B201=0,B201=""),"",IF(AND($E$3="Nursery"),'Marks Entry Nursery'!AY200,IF(AND($E$3="LKG"),'Marks Entry LKG'!AY200,IF(AND($E$3="UKG"),'Marks Entry UKG'!AY200,""))))</f>
        <v/>
      </c>
      <c r="DP201" s="213" t="str">
        <f t="shared" ref="DP201:DP207" si="255">IF(OR(B201="",G201="",DI201="",B201="NSO"),"",IF(DI201&gt;85%*(Y201+AQ201+BI201),"A",IF(DI201&gt;70%*(Y201+AQ201+BI201),"B",IF(DI201&gt;50%*(Y201+AQ201+BI201),"C",IF(DI201&gt;30%*(Y201+AQ201+BI201),"D","E")))))</f>
        <v/>
      </c>
      <c r="DQ201" s="43"/>
      <c r="DX201" s="44">
        <f>IF(AND($E$3="Nursery"),'Marks Entry Nursery'!I200,IF(AND($E$3="LKG"),'Marks Entry LKG'!I200,IF(AND($E$3="UKG"),'Marks Entry UKG'!I200,"")))</f>
        <v>0</v>
      </c>
    </row>
    <row r="202" spans="1:128" ht="18.95" customHeight="1">
      <c r="A202" s="56">
        <v>195</v>
      </c>
      <c r="B202" s="260" t="str">
        <f>IF(OR(DX202=0,DX202=""),"",IF(AND($E$3="Nursery"),'Marks Entry Nursery'!I201,IF(AND($E$3="LKG"),'Marks Entry LKG'!I201,IF(AND($E$3="UKG"),'Marks Entry UKG'!I201,""))))</f>
        <v/>
      </c>
      <c r="C202" s="57" t="str">
        <f>IF(OR($B202=0,$B202=""),"",IF(AND($E$3="Nursery"),'Marks Entry Nursery'!B201,IF(AND($E$3="LKG"),'Marks Entry LKG'!B201,IF(AND($E$3="UKG"),'Marks Entry UKG'!B201,""))))</f>
        <v/>
      </c>
      <c r="D202" s="57" t="str">
        <f>IF(OR($B202=0,$B202=""),"",IF(AND($E$3="Nursery"),'Marks Entry Nursery'!C201,IF(AND($E$3="LKG"),'Marks Entry LKG'!C201,IF(AND($E$3="UKG"),'Marks Entry UKG'!C201,""))))</f>
        <v/>
      </c>
      <c r="E202" s="401" t="str">
        <f>IF(OR(B202=0,B202=""),"",IF(AND($E$3="Nursery"),'Marks Entry Nursery'!E201,IF(AND($E$3="LKG"),'Marks Entry LKG'!E201,IF(AND($E$3="UKG"),'Marks Entry UKG'!E201,""))))</f>
        <v/>
      </c>
      <c r="F202" s="259" t="str">
        <f>IF(OR(B202=0,B202=""),"",IF(AND($E$3="Nursery"),'Marks Entry Nursery'!D201,IF(AND($E$3="LKG"),'Marks Entry LKG'!D201,IF(AND($E$3="UKG"),'Marks Entry UKG'!D201,""))))</f>
        <v/>
      </c>
      <c r="G202" s="406" t="str">
        <f>IF(OR($B202=0,$B202=""),"",IF(AND($E$3="Nursery"),'Marks Entry Nursery'!F201,IF(AND($E$3="LKG"),'Marks Entry LKG'!F201,IF(AND($E$3="UKG"),'Marks Entry UKG'!F201,""))))</f>
        <v/>
      </c>
      <c r="H202" s="406" t="str">
        <f>IF(OR($B202=0,$B202=""),"",IF(AND($E$3="Nursery"),'Marks Entry Nursery'!G201,IF(AND($E$3="LKG"),'Marks Entry LKG'!G201,IF(AND($E$3="UKG"),'Marks Entry UKG'!G201,""))))</f>
        <v/>
      </c>
      <c r="I202" s="406" t="str">
        <f>IF(OR($B202=0,$B202=""),"",IF(AND($E$3="Nursery"),'Marks Entry Nursery'!H201,IF(AND($E$3="LKG"),'Marks Entry LKG'!H201,IF(AND($E$3="UKG"),'Marks Entry UKG'!H201,""))))</f>
        <v/>
      </c>
      <c r="J202" s="228" t="str">
        <f>IF(OR($B202=0,$B202=""),"",IF(AND($E$3="Nursery"),'Marks Entry Nursery'!J201,IF(AND($E$3="LKG"),'Marks Entry LKG'!J201,IF(AND($E$3="UKG"),'Marks Entry UKG'!J201,""))))</f>
        <v/>
      </c>
      <c r="K202" s="228" t="str">
        <f>IF(OR($B202=0,$B202=""),"",IF(AND($E$3="Nursery"),'Marks Entry Nursery'!K201,IF(AND($E$3="LKG"),'Marks Entry LKG'!K201,IF(AND($E$3="UKG"),'Marks Entry UKG'!K201,""))))</f>
        <v/>
      </c>
      <c r="L202" s="105"/>
      <c r="M202" s="105"/>
      <c r="N202" s="105"/>
      <c r="O202" s="51"/>
      <c r="P202" s="105" t="str">
        <f>IF(OR($B202=0,$B202=""),"",IF(AND($E$3="Nursery"),'Marks Entry Nursery'!O201,IF(AND($E$3="LKG"),'Marks Entry LKG'!O201,IF(AND($E$3="UKG"),'Marks Entry UKG'!O201,""))))</f>
        <v/>
      </c>
      <c r="Q202" s="105" t="str">
        <f>IF(OR($B202=0,$B202=""),"",IF(AND($E$3="Nursery"),'Marks Entry Nursery'!P201,IF(AND($E$3="LKG"),'Marks Entry LKG'!P201,IF(AND($E$3="UKG"),'Marks Entry UKG'!P201,""))))</f>
        <v/>
      </c>
      <c r="R202" s="54" t="str">
        <f t="shared" si="192"/>
        <v/>
      </c>
      <c r="S202" s="51">
        <f t="shared" si="193"/>
        <v>0</v>
      </c>
      <c r="T202" s="105" t="str">
        <f>IF(OR($B202=0,$B202=""),"",IF(AND($E$3="Nursery"),'Marks Entry Nursery'!Q201,IF(AND($E$3="LKG"),'Marks Entry LKG'!Q201,IF(AND($E$3="UKG"),'Marks Entry UKG'!Q201,""))))</f>
        <v/>
      </c>
      <c r="U202" s="105" t="str">
        <f>IF(OR($B202=0,$B202=""),"",IF(AND($E$3="Nursery"),'Marks Entry Nursery'!R201,IF(AND($E$3="LKG"),'Marks Entry LKG'!R201,IF(AND($E$3="UKG"),'Marks Entry UKG'!R201,""))))</f>
        <v/>
      </c>
      <c r="V202" s="55" t="str">
        <f t="shared" si="194"/>
        <v/>
      </c>
      <c r="W202" s="51" t="str">
        <f t="shared" si="195"/>
        <v/>
      </c>
      <c r="X202" s="89">
        <f t="shared" si="196"/>
        <v>0</v>
      </c>
      <c r="Y202" s="89" t="str">
        <f t="shared" si="197"/>
        <v/>
      </c>
      <c r="Z202" s="89" t="str">
        <f t="shared" si="198"/>
        <v/>
      </c>
      <c r="AA202" s="89" t="str">
        <f t="shared" si="199"/>
        <v/>
      </c>
      <c r="AB202" s="89" t="str">
        <f t="shared" si="200"/>
        <v/>
      </c>
      <c r="AC202" s="93" t="str">
        <f t="shared" si="201"/>
        <v/>
      </c>
      <c r="AD202" s="105"/>
      <c r="AE202" s="105"/>
      <c r="AF202" s="105"/>
      <c r="AG202" s="51"/>
      <c r="AH202" s="105" t="str">
        <f>IF(OR($B202=0,$B202=""),"",IF(AND($E$3="Nursery"),'Marks Entry Nursery'!V201,IF(AND($E$3="LKG"),'Marks Entry LKG'!V201,IF(AND($E$3="UKG"),'Marks Entry UKG'!V201,""))))</f>
        <v/>
      </c>
      <c r="AI202" s="105" t="str">
        <f>IF(OR($B202=0,$B202=""),"",IF(AND($E$3="Nursery"),'Marks Entry Nursery'!W201,IF(AND($E$3="LKG"),'Marks Entry LKG'!W201,IF(AND($E$3="UKG"),'Marks Entry UKG'!W201,""))))</f>
        <v/>
      </c>
      <c r="AJ202" s="54" t="str">
        <f t="shared" si="202"/>
        <v/>
      </c>
      <c r="AK202" s="51">
        <f t="shared" si="203"/>
        <v>0</v>
      </c>
      <c r="AL202" s="105" t="str">
        <f>IF(OR($B202=0,$B202=""),"",IF(AND($E$3="Nursery"),'Marks Entry Nursery'!X201,IF(AND($E$3="LKG"),'Marks Entry LKG'!X201,IF(AND($E$3="UKG"),'Marks Entry UKG'!X201,""))))</f>
        <v/>
      </c>
      <c r="AM202" s="105" t="str">
        <f>IF(OR($B202=0,$B202=""),"",IF(AND($E$3="Nursery"),'Marks Entry Nursery'!Y201,IF(AND($E$3="LKG"),'Marks Entry LKG'!Y201,IF(AND($E$3="UKG"),'Marks Entry UKG'!Y201,""))))</f>
        <v/>
      </c>
      <c r="AN202" s="55" t="str">
        <f t="shared" si="204"/>
        <v/>
      </c>
      <c r="AO202" s="51" t="str">
        <f t="shared" si="205"/>
        <v/>
      </c>
      <c r="AP202" s="89">
        <f t="shared" si="206"/>
        <v>0</v>
      </c>
      <c r="AQ202" s="89" t="str">
        <f t="shared" si="207"/>
        <v/>
      </c>
      <c r="AR202" s="89" t="str">
        <f t="shared" si="208"/>
        <v/>
      </c>
      <c r="AS202" s="89" t="str">
        <f t="shared" si="209"/>
        <v/>
      </c>
      <c r="AT202" s="89" t="str">
        <f t="shared" si="210"/>
        <v/>
      </c>
      <c r="AU202" s="93" t="str">
        <f t="shared" si="211"/>
        <v/>
      </c>
      <c r="AV202" s="105"/>
      <c r="AW202" s="105"/>
      <c r="AX202" s="105"/>
      <c r="AY202" s="51"/>
      <c r="AZ202" s="105" t="str">
        <f>IF(OR($B202=0,$B202=""),"",IF(AND($E$3="Nursery"),'Marks Entry Nursery'!AC201,IF(AND($E$3="LKG"),'Marks Entry LKG'!AC201,IF(AND($E$3="UKG"),'Marks Entry UKG'!AC201,""))))</f>
        <v/>
      </c>
      <c r="BA202" s="105" t="str">
        <f>IF(OR($B202=0,$B202=""),"",IF(AND($E$3="Nursery"),'Marks Entry Nursery'!AD201,IF(AND($E$3="LKG"),'Marks Entry LKG'!AD201,IF(AND($E$3="UKG"),'Marks Entry UKG'!AD201,""))))</f>
        <v/>
      </c>
      <c r="BB202" s="54" t="str">
        <f t="shared" si="212"/>
        <v/>
      </c>
      <c r="BC202" s="51">
        <f t="shared" si="213"/>
        <v>0</v>
      </c>
      <c r="BD202" s="105" t="str">
        <f>IF(OR($B202=0,$B202=""),"",IF(AND($E$3="Nursery"),'Marks Entry Nursery'!AE201,IF(AND($E$3="LKG"),'Marks Entry LKG'!AE201,IF(AND($E$3="UKG"),'Marks Entry UKG'!AE201,""))))</f>
        <v/>
      </c>
      <c r="BE202" s="105" t="str">
        <f>IF(OR($B202=0,$B202=""),"",IF(AND($E$3="Nursery"),'Marks Entry Nursery'!AF201,IF(AND($E$3="LKG"),'Marks Entry LKG'!AF201,IF(AND($E$3="UKG"),'Marks Entry UKG'!AF201,""))))</f>
        <v/>
      </c>
      <c r="BF202" s="55" t="str">
        <f t="shared" si="214"/>
        <v/>
      </c>
      <c r="BG202" s="51" t="str">
        <f t="shared" si="215"/>
        <v/>
      </c>
      <c r="BH202" s="89">
        <f t="shared" si="216"/>
        <v>0</v>
      </c>
      <c r="BI202" s="89" t="str">
        <f t="shared" si="217"/>
        <v/>
      </c>
      <c r="BJ202" s="89" t="str">
        <f t="shared" si="218"/>
        <v/>
      </c>
      <c r="BK202" s="89" t="str">
        <f t="shared" si="219"/>
        <v/>
      </c>
      <c r="BL202" s="89" t="str">
        <f t="shared" si="220"/>
        <v/>
      </c>
      <c r="BM202" s="93" t="str">
        <f t="shared" si="221"/>
        <v/>
      </c>
      <c r="BN202" s="105"/>
      <c r="BO202" s="105"/>
      <c r="BP202" s="105"/>
      <c r="BQ202" s="51"/>
      <c r="BR202" s="105" t="str">
        <f>IF(OR($B202=0,$B202=""),"",IF(AND($E$3="Nursery"),'Marks Entry Nursery'!AJ201,IF(AND($E$3="LKG"),'Marks Entry LKG'!AJ201,IF(AND($E$3="UKG"),'Marks Entry UKG'!AJ201,""))))</f>
        <v/>
      </c>
      <c r="BS202" s="105" t="str">
        <f>IF(OR($B202=0,$B202=""),"",IF(AND($E$3="Nursery"),'Marks Entry Nursery'!AK201,IF(AND($E$3="LKG"),'Marks Entry LKG'!AK201,IF(AND($E$3="UKG"),'Marks Entry UKG'!AK201,""))))</f>
        <v/>
      </c>
      <c r="BT202" s="54" t="str">
        <f t="shared" si="222"/>
        <v/>
      </c>
      <c r="BU202" s="51">
        <f t="shared" si="223"/>
        <v>0</v>
      </c>
      <c r="BV202" s="105" t="str">
        <f>IF(OR($B202=0,$B202=""),"",IF(AND($E$3="Nursery"),'Marks Entry Nursery'!AL201,IF(AND($E$3="LKG"),'Marks Entry LKG'!AL201,IF(AND($E$3="UKG"),'Marks Entry UKG'!AL201,""))))</f>
        <v/>
      </c>
      <c r="BW202" s="105" t="str">
        <f>IF(OR($B202=0,$B202=""),"",IF(AND($E$3="Nursery"),'Marks Entry Nursery'!AM201,IF(AND($E$3="LKG"),'Marks Entry LKG'!AM201,IF(AND($E$3="UKG"),'Marks Entry UKG'!AM201,""))))</f>
        <v/>
      </c>
      <c r="BX202" s="55" t="str">
        <f t="shared" si="224"/>
        <v/>
      </c>
      <c r="BY202" s="51" t="str">
        <f t="shared" si="225"/>
        <v/>
      </c>
      <c r="BZ202" s="89">
        <f t="shared" si="226"/>
        <v>0</v>
      </c>
      <c r="CA202" s="89" t="str">
        <f t="shared" si="227"/>
        <v/>
      </c>
      <c r="CB202" s="89" t="str">
        <f t="shared" si="228"/>
        <v/>
      </c>
      <c r="CC202" s="89" t="str">
        <f t="shared" si="229"/>
        <v/>
      </c>
      <c r="CD202" s="89" t="str">
        <f t="shared" si="230"/>
        <v/>
      </c>
      <c r="CE202" s="93" t="str">
        <f t="shared" si="231"/>
        <v/>
      </c>
      <c r="CF202" s="105" t="str">
        <f>IF(OR($B202=0,$B202=""),"",IF(AND($E$3="Nursery"),'Marks Entry Nursery'!AN201,IF(AND($E$3="LKG"),'Marks Entry LKG'!AN201,IF(AND($E$3="UKG"),'Marks Entry UKG'!AN201,""))))</f>
        <v/>
      </c>
      <c r="CG202" s="105" t="str">
        <f>IF(OR($B202=0,$B202=""),"",IF(AND($E$3="Nursery"),'Marks Entry Nursery'!AO201,IF(AND($E$3="LKG"),'Marks Entry LKG'!AO201,IF(AND($E$3="UKG"),'Marks Entry UKG'!AO201,""))))</f>
        <v/>
      </c>
      <c r="CH202" s="106" t="str">
        <f t="shared" si="232"/>
        <v/>
      </c>
      <c r="CI202" s="107">
        <f t="shared" si="233"/>
        <v>0</v>
      </c>
      <c r="CJ202" s="107" t="str">
        <f t="shared" si="234"/>
        <v/>
      </c>
      <c r="CK202" s="107" t="str">
        <f t="shared" si="235"/>
        <v/>
      </c>
      <c r="CL202" s="92" t="str">
        <f t="shared" si="236"/>
        <v/>
      </c>
      <c r="CM202" s="105" t="str">
        <f>IF(OR($B202=0,$B202=""),"",IF(AND($E$3="Nursery"),'Marks Entry Nursery'!AP201,IF(AND($E$3="LKG"),'Marks Entry LKG'!AP201,IF(AND($E$3="UKG"),'Marks Entry UKG'!AP201,""))))</f>
        <v/>
      </c>
      <c r="CN202" s="105" t="str">
        <f>IF(OR($B202=0,$B202=""),"",IF(AND($E$3="Nursery"),'Marks Entry Nursery'!AQ201,IF(AND($E$3="LKG"),'Marks Entry LKG'!AQ201,IF(AND($E$3="UKG"),'Marks Entry UKG'!AQ201,""))))</f>
        <v/>
      </c>
      <c r="CO202" s="106" t="str">
        <f t="shared" si="237"/>
        <v/>
      </c>
      <c r="CP202" s="107">
        <f t="shared" si="238"/>
        <v>0</v>
      </c>
      <c r="CQ202" s="107" t="str">
        <f t="shared" si="239"/>
        <v/>
      </c>
      <c r="CR202" s="107" t="str">
        <f t="shared" si="240"/>
        <v/>
      </c>
      <c r="CS202" s="92" t="str">
        <f t="shared" si="241"/>
        <v/>
      </c>
      <c r="CT202" s="105" t="str">
        <f>IF(OR($B202=0,$B202=""),"",IF(AND($E$3="Nursery"),'Marks Entry Nursery'!AR201,IF(AND($E$3="LKG"),'Marks Entry LKG'!AR201,IF(AND($E$3="UKG"),'Marks Entry UKG'!AR201,""))))</f>
        <v/>
      </c>
      <c r="CU202" s="105" t="str">
        <f>IF(OR($B202=0,$B202=""),"",IF(AND($E$3="Nursery"),'Marks Entry Nursery'!AS201,IF(AND($E$3="LKG"),'Marks Entry LKG'!AS201,IF(AND($E$3="UKG"),'Marks Entry UKG'!AS201,""))))</f>
        <v/>
      </c>
      <c r="CV202" s="106" t="str">
        <f t="shared" si="242"/>
        <v/>
      </c>
      <c r="CW202" s="107">
        <f t="shared" si="243"/>
        <v>0</v>
      </c>
      <c r="CX202" s="107" t="str">
        <f t="shared" si="244"/>
        <v/>
      </c>
      <c r="CY202" s="107" t="str">
        <f t="shared" si="245"/>
        <v/>
      </c>
      <c r="CZ202" s="92" t="str">
        <f t="shared" si="246"/>
        <v/>
      </c>
      <c r="DA202" s="105" t="str">
        <f>IF(OR($B202=0,$B202=""),"",IF(AND($E$3="Nursery"),'Marks Entry Nursery'!AT201,IF(AND($E$3="LKG"),'Marks Entry LKG'!AT201,IF(AND($E$3="UKG"),'Marks Entry UKG'!AT201,""))))</f>
        <v/>
      </c>
      <c r="DB202" s="105" t="str">
        <f>IF(OR($B202=0,$B202=""),"",IF(AND($E$3="Nursery"),'Marks Entry Nursery'!AU201,IF(AND($E$3="LKG"),'Marks Entry LKG'!AU201,IF(AND($E$3="UKG"),'Marks Entry UKG'!AU201,""))))</f>
        <v/>
      </c>
      <c r="DC202" s="356" t="str">
        <f t="shared" si="247"/>
        <v/>
      </c>
      <c r="DD202" s="93" t="str">
        <f t="shared" si="248"/>
        <v/>
      </c>
      <c r="DE202" s="105" t="str">
        <f>IF(OR($B202=0,$B202=""),"",IF(AND($E$3="Nursery"),'Marks Entry Nursery'!AV201,IF(AND($E$3="LKG"),'Marks Entry LKG'!AV201,IF(AND($E$3="UKG"),'Marks Entry UKG'!AV201,""))))</f>
        <v/>
      </c>
      <c r="DF202" s="105" t="str">
        <f>IF(OR($B202=0,$B202=""),"",IF(AND($E$3="Nursery"),'Marks Entry Nursery'!AW201,IF(AND($E$3="LKG"),'Marks Entry LKG'!AW201,IF(AND($E$3="UKG"),'Marks Entry UKG'!AW201,""))))</f>
        <v/>
      </c>
      <c r="DG202" s="356" t="str">
        <f t="shared" si="249"/>
        <v/>
      </c>
      <c r="DH202" s="93" t="str">
        <f t="shared" si="250"/>
        <v/>
      </c>
      <c r="DI202" s="63" t="str">
        <f t="shared" si="251"/>
        <v/>
      </c>
      <c r="DJ202" s="358" t="str">
        <f t="shared" si="252"/>
        <v/>
      </c>
      <c r="DK202" s="67" t="str">
        <f t="shared" si="253"/>
        <v/>
      </c>
      <c r="DL202" s="68" t="str">
        <f t="shared" si="254"/>
        <v/>
      </c>
      <c r="DM202" s="386" t="str">
        <f>IFERROR(IF(B202="NSO","NSO",IF(OR(D202="",G202="",F202="",B202="",DI202=0),"",IF('Master sheet'!$D$14="Hindi","कक्षोंन्नति","Promoted"))),"")</f>
        <v/>
      </c>
      <c r="DN202" s="42" t="str">
        <f>IF(OR(B202=0,B202=""),"",IF(AND($E$3="Nursery"),'Marks Entry Nursery'!AX201,IF(AND($E$3="LKG"),'Marks Entry LKG'!AX201,IF(AND($E$3="UKG"),'Marks Entry UKG'!AX201,""))))</f>
        <v/>
      </c>
      <c r="DO202" s="42" t="str">
        <f>IF(OR(B202=0,B202=""),"",IF(AND($E$3="Nursery"),'Marks Entry Nursery'!AY201,IF(AND($E$3="LKG"),'Marks Entry LKG'!AY201,IF(AND($E$3="UKG"),'Marks Entry UKG'!AY201,""))))</f>
        <v/>
      </c>
      <c r="DP202" s="213" t="str">
        <f t="shared" si="255"/>
        <v/>
      </c>
      <c r="DQ202" s="43"/>
      <c r="DX202" s="44">
        <f>IF(AND($E$3="Nursery"),'Marks Entry Nursery'!I201,IF(AND($E$3="LKG"),'Marks Entry LKG'!I201,IF(AND($E$3="UKG"),'Marks Entry UKG'!I201,"")))</f>
        <v>0</v>
      </c>
    </row>
    <row r="203" spans="1:128" ht="18.95" customHeight="1">
      <c r="A203" s="56">
        <v>196</v>
      </c>
      <c r="B203" s="260" t="str">
        <f>IF(OR(DX203=0,DX203=""),"",IF(AND($E$3="Nursery"),'Marks Entry Nursery'!I202,IF(AND($E$3="LKG"),'Marks Entry LKG'!I202,IF(AND($E$3="UKG"),'Marks Entry UKG'!I202,""))))</f>
        <v/>
      </c>
      <c r="C203" s="57" t="str">
        <f>IF(OR($B203=0,$B203=""),"",IF(AND($E$3="Nursery"),'Marks Entry Nursery'!B202,IF(AND($E$3="LKG"),'Marks Entry LKG'!B202,IF(AND($E$3="UKG"),'Marks Entry UKG'!B202,""))))</f>
        <v/>
      </c>
      <c r="D203" s="57" t="str">
        <f>IF(OR($B203=0,$B203=""),"",IF(AND($E$3="Nursery"),'Marks Entry Nursery'!C202,IF(AND($E$3="LKG"),'Marks Entry LKG'!C202,IF(AND($E$3="UKG"),'Marks Entry UKG'!C202,""))))</f>
        <v/>
      </c>
      <c r="E203" s="401" t="str">
        <f>IF(OR(B203=0,B203=""),"",IF(AND($E$3="Nursery"),'Marks Entry Nursery'!E202,IF(AND($E$3="LKG"),'Marks Entry LKG'!E202,IF(AND($E$3="UKG"),'Marks Entry UKG'!E202,""))))</f>
        <v/>
      </c>
      <c r="F203" s="259" t="str">
        <f>IF(OR(B203=0,B203=""),"",IF(AND($E$3="Nursery"),'Marks Entry Nursery'!D202,IF(AND($E$3="LKG"),'Marks Entry LKG'!D202,IF(AND($E$3="UKG"),'Marks Entry UKG'!D202,""))))</f>
        <v/>
      </c>
      <c r="G203" s="406" t="str">
        <f>IF(OR($B203=0,$B203=""),"",IF(AND($E$3="Nursery"),'Marks Entry Nursery'!F202,IF(AND($E$3="LKG"),'Marks Entry LKG'!F202,IF(AND($E$3="UKG"),'Marks Entry UKG'!F202,""))))</f>
        <v/>
      </c>
      <c r="H203" s="406" t="str">
        <f>IF(OR($B203=0,$B203=""),"",IF(AND($E$3="Nursery"),'Marks Entry Nursery'!G202,IF(AND($E$3="LKG"),'Marks Entry LKG'!G202,IF(AND($E$3="UKG"),'Marks Entry UKG'!G202,""))))</f>
        <v/>
      </c>
      <c r="I203" s="406" t="str">
        <f>IF(OR($B203=0,$B203=""),"",IF(AND($E$3="Nursery"),'Marks Entry Nursery'!H202,IF(AND($E$3="LKG"),'Marks Entry LKG'!H202,IF(AND($E$3="UKG"),'Marks Entry UKG'!H202,""))))</f>
        <v/>
      </c>
      <c r="J203" s="228" t="str">
        <f>IF(OR($B203=0,$B203=""),"",IF(AND($E$3="Nursery"),'Marks Entry Nursery'!J202,IF(AND($E$3="LKG"),'Marks Entry LKG'!J202,IF(AND($E$3="UKG"),'Marks Entry UKG'!J202,""))))</f>
        <v/>
      </c>
      <c r="K203" s="228" t="str">
        <f>IF(OR($B203=0,$B203=""),"",IF(AND($E$3="Nursery"),'Marks Entry Nursery'!K202,IF(AND($E$3="LKG"),'Marks Entry LKG'!K202,IF(AND($E$3="UKG"),'Marks Entry UKG'!K202,""))))</f>
        <v/>
      </c>
      <c r="L203" s="105"/>
      <c r="M203" s="105"/>
      <c r="N203" s="105"/>
      <c r="O203" s="51"/>
      <c r="P203" s="105" t="str">
        <f>IF(OR($B203=0,$B203=""),"",IF(AND($E$3="Nursery"),'Marks Entry Nursery'!O202,IF(AND($E$3="LKG"),'Marks Entry LKG'!O202,IF(AND($E$3="UKG"),'Marks Entry UKG'!O202,""))))</f>
        <v/>
      </c>
      <c r="Q203" s="105" t="str">
        <f>IF(OR($B203=0,$B203=""),"",IF(AND($E$3="Nursery"),'Marks Entry Nursery'!P202,IF(AND($E$3="LKG"),'Marks Entry LKG'!P202,IF(AND($E$3="UKG"),'Marks Entry UKG'!P202,""))))</f>
        <v/>
      </c>
      <c r="R203" s="54" t="str">
        <f t="shared" si="192"/>
        <v/>
      </c>
      <c r="S203" s="51">
        <f t="shared" si="193"/>
        <v>0</v>
      </c>
      <c r="T203" s="105" t="str">
        <f>IF(OR($B203=0,$B203=""),"",IF(AND($E$3="Nursery"),'Marks Entry Nursery'!Q202,IF(AND($E$3="LKG"),'Marks Entry LKG'!Q202,IF(AND($E$3="UKG"),'Marks Entry UKG'!Q202,""))))</f>
        <v/>
      </c>
      <c r="U203" s="105" t="str">
        <f>IF(OR($B203=0,$B203=""),"",IF(AND($E$3="Nursery"),'Marks Entry Nursery'!R202,IF(AND($E$3="LKG"),'Marks Entry LKG'!R202,IF(AND($E$3="UKG"),'Marks Entry UKG'!R202,""))))</f>
        <v/>
      </c>
      <c r="V203" s="55" t="str">
        <f t="shared" si="194"/>
        <v/>
      </c>
      <c r="W203" s="51" t="str">
        <f t="shared" si="195"/>
        <v/>
      </c>
      <c r="X203" s="89">
        <f t="shared" si="196"/>
        <v>0</v>
      </c>
      <c r="Y203" s="89" t="str">
        <f t="shared" si="197"/>
        <v/>
      </c>
      <c r="Z203" s="89" t="str">
        <f t="shared" si="198"/>
        <v/>
      </c>
      <c r="AA203" s="89" t="str">
        <f t="shared" si="199"/>
        <v/>
      </c>
      <c r="AB203" s="89" t="str">
        <f t="shared" si="200"/>
        <v/>
      </c>
      <c r="AC203" s="93" t="str">
        <f t="shared" si="201"/>
        <v/>
      </c>
      <c r="AD203" s="105"/>
      <c r="AE203" s="105"/>
      <c r="AF203" s="105"/>
      <c r="AG203" s="51"/>
      <c r="AH203" s="105" t="str">
        <f>IF(OR($B203=0,$B203=""),"",IF(AND($E$3="Nursery"),'Marks Entry Nursery'!V202,IF(AND($E$3="LKG"),'Marks Entry LKG'!V202,IF(AND($E$3="UKG"),'Marks Entry UKG'!V202,""))))</f>
        <v/>
      </c>
      <c r="AI203" s="105" t="str">
        <f>IF(OR($B203=0,$B203=""),"",IF(AND($E$3="Nursery"),'Marks Entry Nursery'!W202,IF(AND($E$3="LKG"),'Marks Entry LKG'!W202,IF(AND($E$3="UKG"),'Marks Entry UKG'!W202,""))))</f>
        <v/>
      </c>
      <c r="AJ203" s="54" t="str">
        <f t="shared" si="202"/>
        <v/>
      </c>
      <c r="AK203" s="51">
        <f t="shared" si="203"/>
        <v>0</v>
      </c>
      <c r="AL203" s="105" t="str">
        <f>IF(OR($B203=0,$B203=""),"",IF(AND($E$3="Nursery"),'Marks Entry Nursery'!X202,IF(AND($E$3="LKG"),'Marks Entry LKG'!X202,IF(AND($E$3="UKG"),'Marks Entry UKG'!X202,""))))</f>
        <v/>
      </c>
      <c r="AM203" s="105" t="str">
        <f>IF(OR($B203=0,$B203=""),"",IF(AND($E$3="Nursery"),'Marks Entry Nursery'!Y202,IF(AND($E$3="LKG"),'Marks Entry LKG'!Y202,IF(AND($E$3="UKG"),'Marks Entry UKG'!Y202,""))))</f>
        <v/>
      </c>
      <c r="AN203" s="55" t="str">
        <f t="shared" si="204"/>
        <v/>
      </c>
      <c r="AO203" s="51" t="str">
        <f t="shared" si="205"/>
        <v/>
      </c>
      <c r="AP203" s="89">
        <f t="shared" si="206"/>
        <v>0</v>
      </c>
      <c r="AQ203" s="89" t="str">
        <f t="shared" si="207"/>
        <v/>
      </c>
      <c r="AR203" s="89" t="str">
        <f t="shared" si="208"/>
        <v/>
      </c>
      <c r="AS203" s="89" t="str">
        <f t="shared" si="209"/>
        <v/>
      </c>
      <c r="AT203" s="89" t="str">
        <f t="shared" si="210"/>
        <v/>
      </c>
      <c r="AU203" s="93" t="str">
        <f t="shared" si="211"/>
        <v/>
      </c>
      <c r="AV203" s="105"/>
      <c r="AW203" s="105"/>
      <c r="AX203" s="105"/>
      <c r="AY203" s="51"/>
      <c r="AZ203" s="105" t="str">
        <f>IF(OR($B203=0,$B203=""),"",IF(AND($E$3="Nursery"),'Marks Entry Nursery'!AC202,IF(AND($E$3="LKG"),'Marks Entry LKG'!AC202,IF(AND($E$3="UKG"),'Marks Entry UKG'!AC202,""))))</f>
        <v/>
      </c>
      <c r="BA203" s="105" t="str">
        <f>IF(OR($B203=0,$B203=""),"",IF(AND($E$3="Nursery"),'Marks Entry Nursery'!AD202,IF(AND($E$3="LKG"),'Marks Entry LKG'!AD202,IF(AND($E$3="UKG"),'Marks Entry UKG'!AD202,""))))</f>
        <v/>
      </c>
      <c r="BB203" s="54" t="str">
        <f t="shared" si="212"/>
        <v/>
      </c>
      <c r="BC203" s="51">
        <f t="shared" si="213"/>
        <v>0</v>
      </c>
      <c r="BD203" s="105" t="str">
        <f>IF(OR($B203=0,$B203=""),"",IF(AND($E$3="Nursery"),'Marks Entry Nursery'!AE202,IF(AND($E$3="LKG"),'Marks Entry LKG'!AE202,IF(AND($E$3="UKG"),'Marks Entry UKG'!AE202,""))))</f>
        <v/>
      </c>
      <c r="BE203" s="105" t="str">
        <f>IF(OR($B203=0,$B203=""),"",IF(AND($E$3="Nursery"),'Marks Entry Nursery'!AF202,IF(AND($E$3="LKG"),'Marks Entry LKG'!AF202,IF(AND($E$3="UKG"),'Marks Entry UKG'!AF202,""))))</f>
        <v/>
      </c>
      <c r="BF203" s="55" t="str">
        <f t="shared" si="214"/>
        <v/>
      </c>
      <c r="BG203" s="51" t="str">
        <f t="shared" si="215"/>
        <v/>
      </c>
      <c r="BH203" s="89">
        <f t="shared" si="216"/>
        <v>0</v>
      </c>
      <c r="BI203" s="89" t="str">
        <f t="shared" si="217"/>
        <v/>
      </c>
      <c r="BJ203" s="89" t="str">
        <f t="shared" si="218"/>
        <v/>
      </c>
      <c r="BK203" s="89" t="str">
        <f t="shared" si="219"/>
        <v/>
      </c>
      <c r="BL203" s="89" t="str">
        <f t="shared" si="220"/>
        <v/>
      </c>
      <c r="BM203" s="93" t="str">
        <f t="shared" si="221"/>
        <v/>
      </c>
      <c r="BN203" s="105"/>
      <c r="BO203" s="105"/>
      <c r="BP203" s="105"/>
      <c r="BQ203" s="51"/>
      <c r="BR203" s="105" t="str">
        <f>IF(OR($B203=0,$B203=""),"",IF(AND($E$3="Nursery"),'Marks Entry Nursery'!AJ202,IF(AND($E$3="LKG"),'Marks Entry LKG'!AJ202,IF(AND($E$3="UKG"),'Marks Entry UKG'!AJ202,""))))</f>
        <v/>
      </c>
      <c r="BS203" s="105" t="str">
        <f>IF(OR($B203=0,$B203=""),"",IF(AND($E$3="Nursery"),'Marks Entry Nursery'!AK202,IF(AND($E$3="LKG"),'Marks Entry LKG'!AK202,IF(AND($E$3="UKG"),'Marks Entry UKG'!AK202,""))))</f>
        <v/>
      </c>
      <c r="BT203" s="54" t="str">
        <f t="shared" si="222"/>
        <v/>
      </c>
      <c r="BU203" s="51">
        <f t="shared" si="223"/>
        <v>0</v>
      </c>
      <c r="BV203" s="105" t="str">
        <f>IF(OR($B203=0,$B203=""),"",IF(AND($E$3="Nursery"),'Marks Entry Nursery'!AL202,IF(AND($E$3="LKG"),'Marks Entry LKG'!AL202,IF(AND($E$3="UKG"),'Marks Entry UKG'!AL202,""))))</f>
        <v/>
      </c>
      <c r="BW203" s="105" t="str">
        <f>IF(OR($B203=0,$B203=""),"",IF(AND($E$3="Nursery"),'Marks Entry Nursery'!AM202,IF(AND($E$3="LKG"),'Marks Entry LKG'!AM202,IF(AND($E$3="UKG"),'Marks Entry UKG'!AM202,""))))</f>
        <v/>
      </c>
      <c r="BX203" s="55" t="str">
        <f t="shared" si="224"/>
        <v/>
      </c>
      <c r="BY203" s="51" t="str">
        <f t="shared" si="225"/>
        <v/>
      </c>
      <c r="BZ203" s="89">
        <f t="shared" si="226"/>
        <v>0</v>
      </c>
      <c r="CA203" s="89" t="str">
        <f t="shared" si="227"/>
        <v/>
      </c>
      <c r="CB203" s="89" t="str">
        <f t="shared" si="228"/>
        <v/>
      </c>
      <c r="CC203" s="89" t="str">
        <f t="shared" si="229"/>
        <v/>
      </c>
      <c r="CD203" s="89" t="str">
        <f t="shared" si="230"/>
        <v/>
      </c>
      <c r="CE203" s="93" t="str">
        <f t="shared" si="231"/>
        <v/>
      </c>
      <c r="CF203" s="105" t="str">
        <f>IF(OR($B203=0,$B203=""),"",IF(AND($E$3="Nursery"),'Marks Entry Nursery'!AN202,IF(AND($E$3="LKG"),'Marks Entry LKG'!AN202,IF(AND($E$3="UKG"),'Marks Entry UKG'!AN202,""))))</f>
        <v/>
      </c>
      <c r="CG203" s="105" t="str">
        <f>IF(OR($B203=0,$B203=""),"",IF(AND($E$3="Nursery"),'Marks Entry Nursery'!AO202,IF(AND($E$3="LKG"),'Marks Entry LKG'!AO202,IF(AND($E$3="UKG"),'Marks Entry UKG'!AO202,""))))</f>
        <v/>
      </c>
      <c r="CH203" s="106" t="str">
        <f t="shared" si="232"/>
        <v/>
      </c>
      <c r="CI203" s="107">
        <f t="shared" si="233"/>
        <v>0</v>
      </c>
      <c r="CJ203" s="107" t="str">
        <f t="shared" si="234"/>
        <v/>
      </c>
      <c r="CK203" s="107" t="str">
        <f t="shared" si="235"/>
        <v/>
      </c>
      <c r="CL203" s="92" t="str">
        <f t="shared" si="236"/>
        <v/>
      </c>
      <c r="CM203" s="105" t="str">
        <f>IF(OR($B203=0,$B203=""),"",IF(AND($E$3="Nursery"),'Marks Entry Nursery'!AP202,IF(AND($E$3="LKG"),'Marks Entry LKG'!AP202,IF(AND($E$3="UKG"),'Marks Entry UKG'!AP202,""))))</f>
        <v/>
      </c>
      <c r="CN203" s="105" t="str">
        <f>IF(OR($B203=0,$B203=""),"",IF(AND($E$3="Nursery"),'Marks Entry Nursery'!AQ202,IF(AND($E$3="LKG"),'Marks Entry LKG'!AQ202,IF(AND($E$3="UKG"),'Marks Entry UKG'!AQ202,""))))</f>
        <v/>
      </c>
      <c r="CO203" s="106" t="str">
        <f t="shared" si="237"/>
        <v/>
      </c>
      <c r="CP203" s="107">
        <f t="shared" si="238"/>
        <v>0</v>
      </c>
      <c r="CQ203" s="107" t="str">
        <f t="shared" si="239"/>
        <v/>
      </c>
      <c r="CR203" s="107" t="str">
        <f t="shared" si="240"/>
        <v/>
      </c>
      <c r="CS203" s="92" t="str">
        <f t="shared" si="241"/>
        <v/>
      </c>
      <c r="CT203" s="105" t="str">
        <f>IF(OR($B203=0,$B203=""),"",IF(AND($E$3="Nursery"),'Marks Entry Nursery'!AR202,IF(AND($E$3="LKG"),'Marks Entry LKG'!AR202,IF(AND($E$3="UKG"),'Marks Entry UKG'!AR202,""))))</f>
        <v/>
      </c>
      <c r="CU203" s="105" t="str">
        <f>IF(OR($B203=0,$B203=""),"",IF(AND($E$3="Nursery"),'Marks Entry Nursery'!AS202,IF(AND($E$3="LKG"),'Marks Entry LKG'!AS202,IF(AND($E$3="UKG"),'Marks Entry UKG'!AS202,""))))</f>
        <v/>
      </c>
      <c r="CV203" s="106" t="str">
        <f t="shared" si="242"/>
        <v/>
      </c>
      <c r="CW203" s="107">
        <f t="shared" si="243"/>
        <v>0</v>
      </c>
      <c r="CX203" s="107" t="str">
        <f t="shared" si="244"/>
        <v/>
      </c>
      <c r="CY203" s="107" t="str">
        <f t="shared" si="245"/>
        <v/>
      </c>
      <c r="CZ203" s="92" t="str">
        <f t="shared" si="246"/>
        <v/>
      </c>
      <c r="DA203" s="105" t="str">
        <f>IF(OR($B203=0,$B203=""),"",IF(AND($E$3="Nursery"),'Marks Entry Nursery'!AT202,IF(AND($E$3="LKG"),'Marks Entry LKG'!AT202,IF(AND($E$3="UKG"),'Marks Entry UKG'!AT202,""))))</f>
        <v/>
      </c>
      <c r="DB203" s="105" t="str">
        <f>IF(OR($B203=0,$B203=""),"",IF(AND($E$3="Nursery"),'Marks Entry Nursery'!AU202,IF(AND($E$3="LKG"),'Marks Entry LKG'!AU202,IF(AND($E$3="UKG"),'Marks Entry UKG'!AU202,""))))</f>
        <v/>
      </c>
      <c r="DC203" s="356" t="str">
        <f t="shared" si="247"/>
        <v/>
      </c>
      <c r="DD203" s="93" t="str">
        <f t="shared" si="248"/>
        <v/>
      </c>
      <c r="DE203" s="105" t="str">
        <f>IF(OR($B203=0,$B203=""),"",IF(AND($E$3="Nursery"),'Marks Entry Nursery'!AV202,IF(AND($E$3="LKG"),'Marks Entry LKG'!AV202,IF(AND($E$3="UKG"),'Marks Entry UKG'!AV202,""))))</f>
        <v/>
      </c>
      <c r="DF203" s="105" t="str">
        <f>IF(OR($B203=0,$B203=""),"",IF(AND($E$3="Nursery"),'Marks Entry Nursery'!AW202,IF(AND($E$3="LKG"),'Marks Entry LKG'!AW202,IF(AND($E$3="UKG"),'Marks Entry UKG'!AW202,""))))</f>
        <v/>
      </c>
      <c r="DG203" s="356" t="str">
        <f t="shared" si="249"/>
        <v/>
      </c>
      <c r="DH203" s="93" t="str">
        <f t="shared" si="250"/>
        <v/>
      </c>
      <c r="DI203" s="63" t="str">
        <f t="shared" si="251"/>
        <v/>
      </c>
      <c r="DJ203" s="358" t="str">
        <f t="shared" si="252"/>
        <v/>
      </c>
      <c r="DK203" s="67" t="str">
        <f t="shared" si="253"/>
        <v/>
      </c>
      <c r="DL203" s="68" t="str">
        <f t="shared" si="254"/>
        <v/>
      </c>
      <c r="DM203" s="386" t="str">
        <f>IFERROR(IF(B203="NSO","NSO",IF(OR(D203="",G203="",F203="",B203="",DI203=0),"",IF('Master sheet'!$D$14="Hindi","कक्षोंन्नति","Promoted"))),"")</f>
        <v/>
      </c>
      <c r="DN203" s="42" t="str">
        <f>IF(OR(B203=0,B203=""),"",IF(AND($E$3="Nursery"),'Marks Entry Nursery'!AX202,IF(AND($E$3="LKG"),'Marks Entry LKG'!AX202,IF(AND($E$3="UKG"),'Marks Entry UKG'!AX202,""))))</f>
        <v/>
      </c>
      <c r="DO203" s="42" t="str">
        <f>IF(OR(B203=0,B203=""),"",IF(AND($E$3="Nursery"),'Marks Entry Nursery'!AY202,IF(AND($E$3="LKG"),'Marks Entry LKG'!AY202,IF(AND($E$3="UKG"),'Marks Entry UKG'!AY202,""))))</f>
        <v/>
      </c>
      <c r="DP203" s="213" t="str">
        <f t="shared" si="255"/>
        <v/>
      </c>
      <c r="DQ203" s="43"/>
      <c r="DX203" s="44">
        <f>IF(AND($E$3="Nursery"),'Marks Entry Nursery'!I202,IF(AND($E$3="LKG"),'Marks Entry LKG'!I202,IF(AND($E$3="UKG"),'Marks Entry UKG'!I202,"")))</f>
        <v>0</v>
      </c>
    </row>
    <row r="204" spans="1:128" ht="18.95" customHeight="1">
      <c r="A204" s="56">
        <v>197</v>
      </c>
      <c r="B204" s="260" t="str">
        <f>IF(OR(DX204=0,DX204=""),"",IF(AND($E$3="Nursery"),'Marks Entry Nursery'!I203,IF(AND($E$3="LKG"),'Marks Entry LKG'!I203,IF(AND($E$3="UKG"),'Marks Entry UKG'!I203,""))))</f>
        <v/>
      </c>
      <c r="C204" s="57" t="str">
        <f>IF(OR($B204=0,$B204=""),"",IF(AND($E$3="Nursery"),'Marks Entry Nursery'!B203,IF(AND($E$3="LKG"),'Marks Entry LKG'!B203,IF(AND($E$3="UKG"),'Marks Entry UKG'!B203,""))))</f>
        <v/>
      </c>
      <c r="D204" s="57" t="str">
        <f>IF(OR($B204=0,$B204=""),"",IF(AND($E$3="Nursery"),'Marks Entry Nursery'!C203,IF(AND($E$3="LKG"),'Marks Entry LKG'!C203,IF(AND($E$3="UKG"),'Marks Entry UKG'!C203,""))))</f>
        <v/>
      </c>
      <c r="E204" s="401" t="str">
        <f>IF(OR(B204=0,B204=""),"",IF(AND($E$3="Nursery"),'Marks Entry Nursery'!E203,IF(AND($E$3="LKG"),'Marks Entry LKG'!E203,IF(AND($E$3="UKG"),'Marks Entry UKG'!E203,""))))</f>
        <v/>
      </c>
      <c r="F204" s="259" t="str">
        <f>IF(OR(B204=0,B204=""),"",IF(AND($E$3="Nursery"),'Marks Entry Nursery'!D203,IF(AND($E$3="LKG"),'Marks Entry LKG'!D203,IF(AND($E$3="UKG"),'Marks Entry UKG'!D203,""))))</f>
        <v/>
      </c>
      <c r="G204" s="406" t="str">
        <f>IF(OR($B204=0,$B204=""),"",IF(AND($E$3="Nursery"),'Marks Entry Nursery'!F203,IF(AND($E$3="LKG"),'Marks Entry LKG'!F203,IF(AND($E$3="UKG"),'Marks Entry UKG'!F203,""))))</f>
        <v/>
      </c>
      <c r="H204" s="406" t="str">
        <f>IF(OR($B204=0,$B204=""),"",IF(AND($E$3="Nursery"),'Marks Entry Nursery'!G203,IF(AND($E$3="LKG"),'Marks Entry LKG'!G203,IF(AND($E$3="UKG"),'Marks Entry UKG'!G203,""))))</f>
        <v/>
      </c>
      <c r="I204" s="406" t="str">
        <f>IF(OR($B204=0,$B204=""),"",IF(AND($E$3="Nursery"),'Marks Entry Nursery'!H203,IF(AND($E$3="LKG"),'Marks Entry LKG'!H203,IF(AND($E$3="UKG"),'Marks Entry UKG'!H203,""))))</f>
        <v/>
      </c>
      <c r="J204" s="228" t="str">
        <f>IF(OR($B204=0,$B204=""),"",IF(AND($E$3="Nursery"),'Marks Entry Nursery'!J203,IF(AND($E$3="LKG"),'Marks Entry LKG'!J203,IF(AND($E$3="UKG"),'Marks Entry UKG'!J203,""))))</f>
        <v/>
      </c>
      <c r="K204" s="228" t="str">
        <f>IF(OR($B204=0,$B204=""),"",IF(AND($E$3="Nursery"),'Marks Entry Nursery'!K203,IF(AND($E$3="LKG"),'Marks Entry LKG'!K203,IF(AND($E$3="UKG"),'Marks Entry UKG'!K203,""))))</f>
        <v/>
      </c>
      <c r="L204" s="105"/>
      <c r="M204" s="105"/>
      <c r="N204" s="105"/>
      <c r="O204" s="51"/>
      <c r="P204" s="105" t="str">
        <f>IF(OR($B204=0,$B204=""),"",IF(AND($E$3="Nursery"),'Marks Entry Nursery'!O203,IF(AND($E$3="LKG"),'Marks Entry LKG'!O203,IF(AND($E$3="UKG"),'Marks Entry UKG'!O203,""))))</f>
        <v/>
      </c>
      <c r="Q204" s="105" t="str">
        <f>IF(OR($B204=0,$B204=""),"",IF(AND($E$3="Nursery"),'Marks Entry Nursery'!P203,IF(AND($E$3="LKG"),'Marks Entry LKG'!P203,IF(AND($E$3="UKG"),'Marks Entry UKG'!P203,""))))</f>
        <v/>
      </c>
      <c r="R204" s="54" t="str">
        <f t="shared" si="192"/>
        <v/>
      </c>
      <c r="S204" s="51">
        <f t="shared" si="193"/>
        <v>0</v>
      </c>
      <c r="T204" s="105" t="str">
        <f>IF(OR($B204=0,$B204=""),"",IF(AND($E$3="Nursery"),'Marks Entry Nursery'!Q203,IF(AND($E$3="LKG"),'Marks Entry LKG'!Q203,IF(AND($E$3="UKG"),'Marks Entry UKG'!Q203,""))))</f>
        <v/>
      </c>
      <c r="U204" s="105" t="str">
        <f>IF(OR($B204=0,$B204=""),"",IF(AND($E$3="Nursery"),'Marks Entry Nursery'!R203,IF(AND($E$3="LKG"),'Marks Entry LKG'!R203,IF(AND($E$3="UKG"),'Marks Entry UKG'!R203,""))))</f>
        <v/>
      </c>
      <c r="V204" s="55" t="str">
        <f t="shared" si="194"/>
        <v/>
      </c>
      <c r="W204" s="51" t="str">
        <f t="shared" si="195"/>
        <v/>
      </c>
      <c r="X204" s="89">
        <f t="shared" si="196"/>
        <v>0</v>
      </c>
      <c r="Y204" s="89" t="str">
        <f t="shared" si="197"/>
        <v/>
      </c>
      <c r="Z204" s="89" t="str">
        <f t="shared" si="198"/>
        <v/>
      </c>
      <c r="AA204" s="89" t="str">
        <f t="shared" si="199"/>
        <v/>
      </c>
      <c r="AB204" s="89" t="str">
        <f t="shared" si="200"/>
        <v/>
      </c>
      <c r="AC204" s="93" t="str">
        <f t="shared" si="201"/>
        <v/>
      </c>
      <c r="AD204" s="105"/>
      <c r="AE204" s="105"/>
      <c r="AF204" s="105"/>
      <c r="AG204" s="51"/>
      <c r="AH204" s="105" t="str">
        <f>IF(OR($B204=0,$B204=""),"",IF(AND($E$3="Nursery"),'Marks Entry Nursery'!V203,IF(AND($E$3="LKG"),'Marks Entry LKG'!V203,IF(AND($E$3="UKG"),'Marks Entry UKG'!V203,""))))</f>
        <v/>
      </c>
      <c r="AI204" s="105" t="str">
        <f>IF(OR($B204=0,$B204=""),"",IF(AND($E$3="Nursery"),'Marks Entry Nursery'!W203,IF(AND($E$3="LKG"),'Marks Entry LKG'!W203,IF(AND($E$3="UKG"),'Marks Entry UKG'!W203,""))))</f>
        <v/>
      </c>
      <c r="AJ204" s="54" t="str">
        <f t="shared" si="202"/>
        <v/>
      </c>
      <c r="AK204" s="51">
        <f t="shared" si="203"/>
        <v>0</v>
      </c>
      <c r="AL204" s="105" t="str">
        <f>IF(OR($B204=0,$B204=""),"",IF(AND($E$3="Nursery"),'Marks Entry Nursery'!X203,IF(AND($E$3="LKG"),'Marks Entry LKG'!X203,IF(AND($E$3="UKG"),'Marks Entry UKG'!X203,""))))</f>
        <v/>
      </c>
      <c r="AM204" s="105" t="str">
        <f>IF(OR($B204=0,$B204=""),"",IF(AND($E$3="Nursery"),'Marks Entry Nursery'!Y203,IF(AND($E$3="LKG"),'Marks Entry LKG'!Y203,IF(AND($E$3="UKG"),'Marks Entry UKG'!Y203,""))))</f>
        <v/>
      </c>
      <c r="AN204" s="55" t="str">
        <f t="shared" si="204"/>
        <v/>
      </c>
      <c r="AO204" s="51" t="str">
        <f t="shared" si="205"/>
        <v/>
      </c>
      <c r="AP204" s="89">
        <f t="shared" si="206"/>
        <v>0</v>
      </c>
      <c r="AQ204" s="89" t="str">
        <f t="shared" si="207"/>
        <v/>
      </c>
      <c r="AR204" s="89" t="str">
        <f t="shared" si="208"/>
        <v/>
      </c>
      <c r="AS204" s="89" t="str">
        <f t="shared" si="209"/>
        <v/>
      </c>
      <c r="AT204" s="89" t="str">
        <f t="shared" si="210"/>
        <v/>
      </c>
      <c r="AU204" s="93" t="str">
        <f t="shared" si="211"/>
        <v/>
      </c>
      <c r="AV204" s="105"/>
      <c r="AW204" s="105"/>
      <c r="AX204" s="105"/>
      <c r="AY204" s="51"/>
      <c r="AZ204" s="105" t="str">
        <f>IF(OR($B204=0,$B204=""),"",IF(AND($E$3="Nursery"),'Marks Entry Nursery'!AC203,IF(AND($E$3="LKG"),'Marks Entry LKG'!AC203,IF(AND($E$3="UKG"),'Marks Entry UKG'!AC203,""))))</f>
        <v/>
      </c>
      <c r="BA204" s="105" t="str">
        <f>IF(OR($B204=0,$B204=""),"",IF(AND($E$3="Nursery"),'Marks Entry Nursery'!AD203,IF(AND($E$3="LKG"),'Marks Entry LKG'!AD203,IF(AND($E$3="UKG"),'Marks Entry UKG'!AD203,""))))</f>
        <v/>
      </c>
      <c r="BB204" s="54" t="str">
        <f t="shared" si="212"/>
        <v/>
      </c>
      <c r="BC204" s="51">
        <f t="shared" si="213"/>
        <v>0</v>
      </c>
      <c r="BD204" s="105" t="str">
        <f>IF(OR($B204=0,$B204=""),"",IF(AND($E$3="Nursery"),'Marks Entry Nursery'!AE203,IF(AND($E$3="LKG"),'Marks Entry LKG'!AE203,IF(AND($E$3="UKG"),'Marks Entry UKG'!AE203,""))))</f>
        <v/>
      </c>
      <c r="BE204" s="105" t="str">
        <f>IF(OR($B204=0,$B204=""),"",IF(AND($E$3="Nursery"),'Marks Entry Nursery'!AF203,IF(AND($E$3="LKG"),'Marks Entry LKG'!AF203,IF(AND($E$3="UKG"),'Marks Entry UKG'!AF203,""))))</f>
        <v/>
      </c>
      <c r="BF204" s="55" t="str">
        <f t="shared" si="214"/>
        <v/>
      </c>
      <c r="BG204" s="51" t="str">
        <f t="shared" si="215"/>
        <v/>
      </c>
      <c r="BH204" s="89">
        <f t="shared" si="216"/>
        <v>0</v>
      </c>
      <c r="BI204" s="89" t="str">
        <f t="shared" si="217"/>
        <v/>
      </c>
      <c r="BJ204" s="89" t="str">
        <f t="shared" si="218"/>
        <v/>
      </c>
      <c r="BK204" s="89" t="str">
        <f t="shared" si="219"/>
        <v/>
      </c>
      <c r="BL204" s="89" t="str">
        <f t="shared" si="220"/>
        <v/>
      </c>
      <c r="BM204" s="93" t="str">
        <f t="shared" si="221"/>
        <v/>
      </c>
      <c r="BN204" s="105"/>
      <c r="BO204" s="105"/>
      <c r="BP204" s="105"/>
      <c r="BQ204" s="51"/>
      <c r="BR204" s="105" t="str">
        <f>IF(OR($B204=0,$B204=""),"",IF(AND($E$3="Nursery"),'Marks Entry Nursery'!AJ203,IF(AND($E$3="LKG"),'Marks Entry LKG'!AJ203,IF(AND($E$3="UKG"),'Marks Entry UKG'!AJ203,""))))</f>
        <v/>
      </c>
      <c r="BS204" s="105" t="str">
        <f>IF(OR($B204=0,$B204=""),"",IF(AND($E$3="Nursery"),'Marks Entry Nursery'!AK203,IF(AND($E$3="LKG"),'Marks Entry LKG'!AK203,IF(AND($E$3="UKG"),'Marks Entry UKG'!AK203,""))))</f>
        <v/>
      </c>
      <c r="BT204" s="54" t="str">
        <f t="shared" si="222"/>
        <v/>
      </c>
      <c r="BU204" s="51">
        <f t="shared" si="223"/>
        <v>0</v>
      </c>
      <c r="BV204" s="105" t="str">
        <f>IF(OR($B204=0,$B204=""),"",IF(AND($E$3="Nursery"),'Marks Entry Nursery'!AL203,IF(AND($E$3="LKG"),'Marks Entry LKG'!AL203,IF(AND($E$3="UKG"),'Marks Entry UKG'!AL203,""))))</f>
        <v/>
      </c>
      <c r="BW204" s="105" t="str">
        <f>IF(OR($B204=0,$B204=""),"",IF(AND($E$3="Nursery"),'Marks Entry Nursery'!AM203,IF(AND($E$3="LKG"),'Marks Entry LKG'!AM203,IF(AND($E$3="UKG"),'Marks Entry UKG'!AM203,""))))</f>
        <v/>
      </c>
      <c r="BX204" s="55" t="str">
        <f t="shared" si="224"/>
        <v/>
      </c>
      <c r="BY204" s="51" t="str">
        <f t="shared" si="225"/>
        <v/>
      </c>
      <c r="BZ204" s="89">
        <f t="shared" si="226"/>
        <v>0</v>
      </c>
      <c r="CA204" s="89" t="str">
        <f t="shared" si="227"/>
        <v/>
      </c>
      <c r="CB204" s="89" t="str">
        <f t="shared" si="228"/>
        <v/>
      </c>
      <c r="CC204" s="89" t="str">
        <f t="shared" si="229"/>
        <v/>
      </c>
      <c r="CD204" s="89" t="str">
        <f t="shared" si="230"/>
        <v/>
      </c>
      <c r="CE204" s="93" t="str">
        <f t="shared" si="231"/>
        <v/>
      </c>
      <c r="CF204" s="105" t="str">
        <f>IF(OR($B204=0,$B204=""),"",IF(AND($E$3="Nursery"),'Marks Entry Nursery'!AN203,IF(AND($E$3="LKG"),'Marks Entry LKG'!AN203,IF(AND($E$3="UKG"),'Marks Entry UKG'!AN203,""))))</f>
        <v/>
      </c>
      <c r="CG204" s="105" t="str">
        <f>IF(OR($B204=0,$B204=""),"",IF(AND($E$3="Nursery"),'Marks Entry Nursery'!AO203,IF(AND($E$3="LKG"),'Marks Entry LKG'!AO203,IF(AND($E$3="UKG"),'Marks Entry UKG'!AO203,""))))</f>
        <v/>
      </c>
      <c r="CH204" s="106" t="str">
        <f t="shared" si="232"/>
        <v/>
      </c>
      <c r="CI204" s="107">
        <f t="shared" si="233"/>
        <v>0</v>
      </c>
      <c r="CJ204" s="107" t="str">
        <f t="shared" si="234"/>
        <v/>
      </c>
      <c r="CK204" s="107" t="str">
        <f t="shared" si="235"/>
        <v/>
      </c>
      <c r="CL204" s="92" t="str">
        <f t="shared" si="236"/>
        <v/>
      </c>
      <c r="CM204" s="105" t="str">
        <f>IF(OR($B204=0,$B204=""),"",IF(AND($E$3="Nursery"),'Marks Entry Nursery'!AP203,IF(AND($E$3="LKG"),'Marks Entry LKG'!AP203,IF(AND($E$3="UKG"),'Marks Entry UKG'!AP203,""))))</f>
        <v/>
      </c>
      <c r="CN204" s="105" t="str">
        <f>IF(OR($B204=0,$B204=""),"",IF(AND($E$3="Nursery"),'Marks Entry Nursery'!AQ203,IF(AND($E$3="LKG"),'Marks Entry LKG'!AQ203,IF(AND($E$3="UKG"),'Marks Entry UKG'!AQ203,""))))</f>
        <v/>
      </c>
      <c r="CO204" s="106" t="str">
        <f t="shared" si="237"/>
        <v/>
      </c>
      <c r="CP204" s="107">
        <f t="shared" si="238"/>
        <v>0</v>
      </c>
      <c r="CQ204" s="107" t="str">
        <f t="shared" si="239"/>
        <v/>
      </c>
      <c r="CR204" s="107" t="str">
        <f t="shared" si="240"/>
        <v/>
      </c>
      <c r="CS204" s="92" t="str">
        <f t="shared" si="241"/>
        <v/>
      </c>
      <c r="CT204" s="105" t="str">
        <f>IF(OR($B204=0,$B204=""),"",IF(AND($E$3="Nursery"),'Marks Entry Nursery'!AR203,IF(AND($E$3="LKG"),'Marks Entry LKG'!AR203,IF(AND($E$3="UKG"),'Marks Entry UKG'!AR203,""))))</f>
        <v/>
      </c>
      <c r="CU204" s="105" t="str">
        <f>IF(OR($B204=0,$B204=""),"",IF(AND($E$3="Nursery"),'Marks Entry Nursery'!AS203,IF(AND($E$3="LKG"),'Marks Entry LKG'!AS203,IF(AND($E$3="UKG"),'Marks Entry UKG'!AS203,""))))</f>
        <v/>
      </c>
      <c r="CV204" s="106" t="str">
        <f t="shared" si="242"/>
        <v/>
      </c>
      <c r="CW204" s="107">
        <f t="shared" si="243"/>
        <v>0</v>
      </c>
      <c r="CX204" s="107" t="str">
        <f t="shared" si="244"/>
        <v/>
      </c>
      <c r="CY204" s="107" t="str">
        <f t="shared" si="245"/>
        <v/>
      </c>
      <c r="CZ204" s="92" t="str">
        <f t="shared" si="246"/>
        <v/>
      </c>
      <c r="DA204" s="105" t="str">
        <f>IF(OR($B204=0,$B204=""),"",IF(AND($E$3="Nursery"),'Marks Entry Nursery'!AT203,IF(AND($E$3="LKG"),'Marks Entry LKG'!AT203,IF(AND($E$3="UKG"),'Marks Entry UKG'!AT203,""))))</f>
        <v/>
      </c>
      <c r="DB204" s="105" t="str">
        <f>IF(OR($B204=0,$B204=""),"",IF(AND($E$3="Nursery"),'Marks Entry Nursery'!AU203,IF(AND($E$3="LKG"),'Marks Entry LKG'!AU203,IF(AND($E$3="UKG"),'Marks Entry UKG'!AU203,""))))</f>
        <v/>
      </c>
      <c r="DC204" s="356" t="str">
        <f t="shared" si="247"/>
        <v/>
      </c>
      <c r="DD204" s="93" t="str">
        <f t="shared" si="248"/>
        <v/>
      </c>
      <c r="DE204" s="105" t="str">
        <f>IF(OR($B204=0,$B204=""),"",IF(AND($E$3="Nursery"),'Marks Entry Nursery'!AV203,IF(AND($E$3="LKG"),'Marks Entry LKG'!AV203,IF(AND($E$3="UKG"),'Marks Entry UKG'!AV203,""))))</f>
        <v/>
      </c>
      <c r="DF204" s="105" t="str">
        <f>IF(OR($B204=0,$B204=""),"",IF(AND($E$3="Nursery"),'Marks Entry Nursery'!AW203,IF(AND($E$3="LKG"),'Marks Entry LKG'!AW203,IF(AND($E$3="UKG"),'Marks Entry UKG'!AW203,""))))</f>
        <v/>
      </c>
      <c r="DG204" s="356" t="str">
        <f t="shared" si="249"/>
        <v/>
      </c>
      <c r="DH204" s="93" t="str">
        <f t="shared" si="250"/>
        <v/>
      </c>
      <c r="DI204" s="63" t="str">
        <f t="shared" si="251"/>
        <v/>
      </c>
      <c r="DJ204" s="358" t="str">
        <f t="shared" si="252"/>
        <v/>
      </c>
      <c r="DK204" s="67" t="str">
        <f t="shared" si="253"/>
        <v/>
      </c>
      <c r="DL204" s="68" t="str">
        <f t="shared" si="254"/>
        <v/>
      </c>
      <c r="DM204" s="386" t="str">
        <f>IFERROR(IF(B204="NSO","NSO",IF(OR(D204="",G204="",F204="",B204="",DI204=0),"",IF('Master sheet'!$D$14="Hindi","कक्षोंन्नति","Promoted"))),"")</f>
        <v/>
      </c>
      <c r="DN204" s="42" t="str">
        <f>IF(OR(B204=0,B204=""),"",IF(AND($E$3="Nursery"),'Marks Entry Nursery'!AX203,IF(AND($E$3="LKG"),'Marks Entry LKG'!AX203,IF(AND($E$3="UKG"),'Marks Entry UKG'!AX203,""))))</f>
        <v/>
      </c>
      <c r="DO204" s="42" t="str">
        <f>IF(OR(B204=0,B204=""),"",IF(AND($E$3="Nursery"),'Marks Entry Nursery'!AY203,IF(AND($E$3="LKG"),'Marks Entry LKG'!AY203,IF(AND($E$3="UKG"),'Marks Entry UKG'!AY203,""))))</f>
        <v/>
      </c>
      <c r="DP204" s="213" t="str">
        <f t="shared" si="255"/>
        <v/>
      </c>
      <c r="DQ204" s="43"/>
      <c r="DX204" s="44">
        <f>IF(AND($E$3="Nursery"),'Marks Entry Nursery'!I203,IF(AND($E$3="LKG"),'Marks Entry LKG'!I203,IF(AND($E$3="UKG"),'Marks Entry UKG'!I203,"")))</f>
        <v>0</v>
      </c>
    </row>
    <row r="205" spans="1:128" ht="18.95" customHeight="1">
      <c r="A205" s="56">
        <v>198</v>
      </c>
      <c r="B205" s="260" t="str">
        <f>IF(OR(DX205=0,DX205=""),"",IF(AND($E$3="Nursery"),'Marks Entry Nursery'!I204,IF(AND($E$3="LKG"),'Marks Entry LKG'!I204,IF(AND($E$3="UKG"),'Marks Entry UKG'!I204,""))))</f>
        <v/>
      </c>
      <c r="C205" s="57" t="str">
        <f>IF(OR($B205=0,$B205=""),"",IF(AND($E$3="Nursery"),'Marks Entry Nursery'!B204,IF(AND($E$3="LKG"),'Marks Entry LKG'!B204,IF(AND($E$3="UKG"),'Marks Entry UKG'!B204,""))))</f>
        <v/>
      </c>
      <c r="D205" s="57" t="str">
        <f>IF(OR($B205=0,$B205=""),"",IF(AND($E$3="Nursery"),'Marks Entry Nursery'!C204,IF(AND($E$3="LKG"),'Marks Entry LKG'!C204,IF(AND($E$3="UKG"),'Marks Entry UKG'!C204,""))))</f>
        <v/>
      </c>
      <c r="E205" s="401" t="str">
        <f>IF(OR(B205=0,B205=""),"",IF(AND($E$3="Nursery"),'Marks Entry Nursery'!E204,IF(AND($E$3="LKG"),'Marks Entry LKG'!E204,IF(AND($E$3="UKG"),'Marks Entry UKG'!E204,""))))</f>
        <v/>
      </c>
      <c r="F205" s="259" t="str">
        <f>IF(OR(B205=0,B205=""),"",IF(AND($E$3="Nursery"),'Marks Entry Nursery'!D204,IF(AND($E$3="LKG"),'Marks Entry LKG'!D204,IF(AND($E$3="UKG"),'Marks Entry UKG'!D204,""))))</f>
        <v/>
      </c>
      <c r="G205" s="406" t="str">
        <f>IF(OR($B205=0,$B205=""),"",IF(AND($E$3="Nursery"),'Marks Entry Nursery'!F204,IF(AND($E$3="LKG"),'Marks Entry LKG'!F204,IF(AND($E$3="UKG"),'Marks Entry UKG'!F204,""))))</f>
        <v/>
      </c>
      <c r="H205" s="406" t="str">
        <f>IF(OR($B205=0,$B205=""),"",IF(AND($E$3="Nursery"),'Marks Entry Nursery'!G204,IF(AND($E$3="LKG"),'Marks Entry LKG'!G204,IF(AND($E$3="UKG"),'Marks Entry UKG'!G204,""))))</f>
        <v/>
      </c>
      <c r="I205" s="406" t="str">
        <f>IF(OR($B205=0,$B205=""),"",IF(AND($E$3="Nursery"),'Marks Entry Nursery'!H204,IF(AND($E$3="LKG"),'Marks Entry LKG'!H204,IF(AND($E$3="UKG"),'Marks Entry UKG'!H204,""))))</f>
        <v/>
      </c>
      <c r="J205" s="228" t="str">
        <f>IF(OR($B205=0,$B205=""),"",IF(AND($E$3="Nursery"),'Marks Entry Nursery'!J204,IF(AND($E$3="LKG"),'Marks Entry LKG'!J204,IF(AND($E$3="UKG"),'Marks Entry UKG'!J204,""))))</f>
        <v/>
      </c>
      <c r="K205" s="228" t="str">
        <f>IF(OR($B205=0,$B205=""),"",IF(AND($E$3="Nursery"),'Marks Entry Nursery'!K204,IF(AND($E$3="LKG"),'Marks Entry LKG'!K204,IF(AND($E$3="UKG"),'Marks Entry UKG'!K204,""))))</f>
        <v/>
      </c>
      <c r="L205" s="105"/>
      <c r="M205" s="105"/>
      <c r="N205" s="105"/>
      <c r="O205" s="51"/>
      <c r="P205" s="105" t="str">
        <f>IF(OR($B205=0,$B205=""),"",IF(AND($E$3="Nursery"),'Marks Entry Nursery'!O204,IF(AND($E$3="LKG"),'Marks Entry LKG'!O204,IF(AND($E$3="UKG"),'Marks Entry UKG'!O204,""))))</f>
        <v/>
      </c>
      <c r="Q205" s="105" t="str">
        <f>IF(OR($B205=0,$B205=""),"",IF(AND($E$3="Nursery"),'Marks Entry Nursery'!P204,IF(AND($E$3="LKG"),'Marks Entry LKG'!P204,IF(AND($E$3="UKG"),'Marks Entry UKG'!P204,""))))</f>
        <v/>
      </c>
      <c r="R205" s="54" t="str">
        <f t="shared" si="192"/>
        <v/>
      </c>
      <c r="S205" s="51">
        <f t="shared" si="193"/>
        <v>0</v>
      </c>
      <c r="T205" s="105" t="str">
        <f>IF(OR($B205=0,$B205=""),"",IF(AND($E$3="Nursery"),'Marks Entry Nursery'!Q204,IF(AND($E$3="LKG"),'Marks Entry LKG'!Q204,IF(AND($E$3="UKG"),'Marks Entry UKG'!Q204,""))))</f>
        <v/>
      </c>
      <c r="U205" s="105" t="str">
        <f>IF(OR($B205=0,$B205=""),"",IF(AND($E$3="Nursery"),'Marks Entry Nursery'!R204,IF(AND($E$3="LKG"),'Marks Entry LKG'!R204,IF(AND($E$3="UKG"),'Marks Entry UKG'!R204,""))))</f>
        <v/>
      </c>
      <c r="V205" s="55" t="str">
        <f t="shared" si="194"/>
        <v/>
      </c>
      <c r="W205" s="51" t="str">
        <f t="shared" si="195"/>
        <v/>
      </c>
      <c r="X205" s="89">
        <f t="shared" si="196"/>
        <v>0</v>
      </c>
      <c r="Y205" s="89" t="str">
        <f t="shared" si="197"/>
        <v/>
      </c>
      <c r="Z205" s="89" t="str">
        <f t="shared" si="198"/>
        <v/>
      </c>
      <c r="AA205" s="89" t="str">
        <f t="shared" si="199"/>
        <v/>
      </c>
      <c r="AB205" s="89" t="str">
        <f t="shared" si="200"/>
        <v/>
      </c>
      <c r="AC205" s="93" t="str">
        <f t="shared" si="201"/>
        <v/>
      </c>
      <c r="AD205" s="105"/>
      <c r="AE205" s="105"/>
      <c r="AF205" s="105"/>
      <c r="AG205" s="51"/>
      <c r="AH205" s="105" t="str">
        <f>IF(OR($B205=0,$B205=""),"",IF(AND($E$3="Nursery"),'Marks Entry Nursery'!V204,IF(AND($E$3="LKG"),'Marks Entry LKG'!V204,IF(AND($E$3="UKG"),'Marks Entry UKG'!V204,""))))</f>
        <v/>
      </c>
      <c r="AI205" s="105" t="str">
        <f>IF(OR($B205=0,$B205=""),"",IF(AND($E$3="Nursery"),'Marks Entry Nursery'!W204,IF(AND($E$3="LKG"),'Marks Entry LKG'!W204,IF(AND($E$3="UKG"),'Marks Entry UKG'!W204,""))))</f>
        <v/>
      </c>
      <c r="AJ205" s="54" t="str">
        <f t="shared" si="202"/>
        <v/>
      </c>
      <c r="AK205" s="51">
        <f t="shared" si="203"/>
        <v>0</v>
      </c>
      <c r="AL205" s="105" t="str">
        <f>IF(OR($B205=0,$B205=""),"",IF(AND($E$3="Nursery"),'Marks Entry Nursery'!X204,IF(AND($E$3="LKG"),'Marks Entry LKG'!X204,IF(AND($E$3="UKG"),'Marks Entry UKG'!X204,""))))</f>
        <v/>
      </c>
      <c r="AM205" s="105" t="str">
        <f>IF(OR($B205=0,$B205=""),"",IF(AND($E$3="Nursery"),'Marks Entry Nursery'!Y204,IF(AND($E$3="LKG"),'Marks Entry LKG'!Y204,IF(AND($E$3="UKG"),'Marks Entry UKG'!Y204,""))))</f>
        <v/>
      </c>
      <c r="AN205" s="55" t="str">
        <f t="shared" si="204"/>
        <v/>
      </c>
      <c r="AO205" s="51" t="str">
        <f t="shared" si="205"/>
        <v/>
      </c>
      <c r="AP205" s="89">
        <f t="shared" si="206"/>
        <v>0</v>
      </c>
      <c r="AQ205" s="89" t="str">
        <f t="shared" si="207"/>
        <v/>
      </c>
      <c r="AR205" s="89" t="str">
        <f t="shared" si="208"/>
        <v/>
      </c>
      <c r="AS205" s="89" t="str">
        <f t="shared" si="209"/>
        <v/>
      </c>
      <c r="AT205" s="89" t="str">
        <f t="shared" si="210"/>
        <v/>
      </c>
      <c r="AU205" s="93" t="str">
        <f t="shared" si="211"/>
        <v/>
      </c>
      <c r="AV205" s="105"/>
      <c r="AW205" s="105"/>
      <c r="AX205" s="105"/>
      <c r="AY205" s="51"/>
      <c r="AZ205" s="105" t="str">
        <f>IF(OR($B205=0,$B205=""),"",IF(AND($E$3="Nursery"),'Marks Entry Nursery'!AC204,IF(AND($E$3="LKG"),'Marks Entry LKG'!AC204,IF(AND($E$3="UKG"),'Marks Entry UKG'!AC204,""))))</f>
        <v/>
      </c>
      <c r="BA205" s="105" t="str">
        <f>IF(OR($B205=0,$B205=""),"",IF(AND($E$3="Nursery"),'Marks Entry Nursery'!AD204,IF(AND($E$3="LKG"),'Marks Entry LKG'!AD204,IF(AND($E$3="UKG"),'Marks Entry UKG'!AD204,""))))</f>
        <v/>
      </c>
      <c r="BB205" s="54" t="str">
        <f t="shared" si="212"/>
        <v/>
      </c>
      <c r="BC205" s="51">
        <f t="shared" si="213"/>
        <v>0</v>
      </c>
      <c r="BD205" s="105" t="str">
        <f>IF(OR($B205=0,$B205=""),"",IF(AND($E$3="Nursery"),'Marks Entry Nursery'!AE204,IF(AND($E$3="LKG"),'Marks Entry LKG'!AE204,IF(AND($E$3="UKG"),'Marks Entry UKG'!AE204,""))))</f>
        <v/>
      </c>
      <c r="BE205" s="105" t="str">
        <f>IF(OR($B205=0,$B205=""),"",IF(AND($E$3="Nursery"),'Marks Entry Nursery'!AF204,IF(AND($E$3="LKG"),'Marks Entry LKG'!AF204,IF(AND($E$3="UKG"),'Marks Entry UKG'!AF204,""))))</f>
        <v/>
      </c>
      <c r="BF205" s="55" t="str">
        <f t="shared" si="214"/>
        <v/>
      </c>
      <c r="BG205" s="51" t="str">
        <f t="shared" si="215"/>
        <v/>
      </c>
      <c r="BH205" s="89">
        <f t="shared" si="216"/>
        <v>0</v>
      </c>
      <c r="BI205" s="89" t="str">
        <f t="shared" si="217"/>
        <v/>
      </c>
      <c r="BJ205" s="89" t="str">
        <f t="shared" si="218"/>
        <v/>
      </c>
      <c r="BK205" s="89" t="str">
        <f t="shared" si="219"/>
        <v/>
      </c>
      <c r="BL205" s="89" t="str">
        <f t="shared" si="220"/>
        <v/>
      </c>
      <c r="BM205" s="93" t="str">
        <f t="shared" si="221"/>
        <v/>
      </c>
      <c r="BN205" s="105"/>
      <c r="BO205" s="105"/>
      <c r="BP205" s="105"/>
      <c r="BQ205" s="51"/>
      <c r="BR205" s="105" t="str">
        <f>IF(OR($B205=0,$B205=""),"",IF(AND($E$3="Nursery"),'Marks Entry Nursery'!AJ204,IF(AND($E$3="LKG"),'Marks Entry LKG'!AJ204,IF(AND($E$3="UKG"),'Marks Entry UKG'!AJ204,""))))</f>
        <v/>
      </c>
      <c r="BS205" s="105" t="str">
        <f>IF(OR($B205=0,$B205=""),"",IF(AND($E$3="Nursery"),'Marks Entry Nursery'!AK204,IF(AND($E$3="LKG"),'Marks Entry LKG'!AK204,IF(AND($E$3="UKG"),'Marks Entry UKG'!AK204,""))))</f>
        <v/>
      </c>
      <c r="BT205" s="54" t="str">
        <f t="shared" si="222"/>
        <v/>
      </c>
      <c r="BU205" s="51">
        <f t="shared" si="223"/>
        <v>0</v>
      </c>
      <c r="BV205" s="105" t="str">
        <f>IF(OR($B205=0,$B205=""),"",IF(AND($E$3="Nursery"),'Marks Entry Nursery'!AL204,IF(AND($E$3="LKG"),'Marks Entry LKG'!AL204,IF(AND($E$3="UKG"),'Marks Entry UKG'!AL204,""))))</f>
        <v/>
      </c>
      <c r="BW205" s="105" t="str">
        <f>IF(OR($B205=0,$B205=""),"",IF(AND($E$3="Nursery"),'Marks Entry Nursery'!AM204,IF(AND($E$3="LKG"),'Marks Entry LKG'!AM204,IF(AND($E$3="UKG"),'Marks Entry UKG'!AM204,""))))</f>
        <v/>
      </c>
      <c r="BX205" s="55" t="str">
        <f t="shared" si="224"/>
        <v/>
      </c>
      <c r="BY205" s="51" t="str">
        <f t="shared" si="225"/>
        <v/>
      </c>
      <c r="BZ205" s="89">
        <f t="shared" si="226"/>
        <v>0</v>
      </c>
      <c r="CA205" s="89" t="str">
        <f t="shared" si="227"/>
        <v/>
      </c>
      <c r="CB205" s="89" t="str">
        <f t="shared" si="228"/>
        <v/>
      </c>
      <c r="CC205" s="89" t="str">
        <f t="shared" si="229"/>
        <v/>
      </c>
      <c r="CD205" s="89" t="str">
        <f t="shared" si="230"/>
        <v/>
      </c>
      <c r="CE205" s="93" t="str">
        <f t="shared" si="231"/>
        <v/>
      </c>
      <c r="CF205" s="105" t="str">
        <f>IF(OR($B205=0,$B205=""),"",IF(AND($E$3="Nursery"),'Marks Entry Nursery'!AN204,IF(AND($E$3="LKG"),'Marks Entry LKG'!AN204,IF(AND($E$3="UKG"),'Marks Entry UKG'!AN204,""))))</f>
        <v/>
      </c>
      <c r="CG205" s="105" t="str">
        <f>IF(OR($B205=0,$B205=""),"",IF(AND($E$3="Nursery"),'Marks Entry Nursery'!AO204,IF(AND($E$3="LKG"),'Marks Entry LKG'!AO204,IF(AND($E$3="UKG"),'Marks Entry UKG'!AO204,""))))</f>
        <v/>
      </c>
      <c r="CH205" s="106" t="str">
        <f t="shared" si="232"/>
        <v/>
      </c>
      <c r="CI205" s="107">
        <f t="shared" si="233"/>
        <v>0</v>
      </c>
      <c r="CJ205" s="107" t="str">
        <f t="shared" si="234"/>
        <v/>
      </c>
      <c r="CK205" s="107" t="str">
        <f t="shared" si="235"/>
        <v/>
      </c>
      <c r="CL205" s="92" t="str">
        <f t="shared" si="236"/>
        <v/>
      </c>
      <c r="CM205" s="105" t="str">
        <f>IF(OR($B205=0,$B205=""),"",IF(AND($E$3="Nursery"),'Marks Entry Nursery'!AP204,IF(AND($E$3="LKG"),'Marks Entry LKG'!AP204,IF(AND($E$3="UKG"),'Marks Entry UKG'!AP204,""))))</f>
        <v/>
      </c>
      <c r="CN205" s="105" t="str">
        <f>IF(OR($B205=0,$B205=""),"",IF(AND($E$3="Nursery"),'Marks Entry Nursery'!AQ204,IF(AND($E$3="LKG"),'Marks Entry LKG'!AQ204,IF(AND($E$3="UKG"),'Marks Entry UKG'!AQ204,""))))</f>
        <v/>
      </c>
      <c r="CO205" s="106" t="str">
        <f t="shared" si="237"/>
        <v/>
      </c>
      <c r="CP205" s="107">
        <f t="shared" si="238"/>
        <v>0</v>
      </c>
      <c r="CQ205" s="107" t="str">
        <f t="shared" si="239"/>
        <v/>
      </c>
      <c r="CR205" s="107" t="str">
        <f t="shared" si="240"/>
        <v/>
      </c>
      <c r="CS205" s="92" t="str">
        <f t="shared" si="241"/>
        <v/>
      </c>
      <c r="CT205" s="105" t="str">
        <f>IF(OR($B205=0,$B205=""),"",IF(AND($E$3="Nursery"),'Marks Entry Nursery'!AR204,IF(AND($E$3="LKG"),'Marks Entry LKG'!AR204,IF(AND($E$3="UKG"),'Marks Entry UKG'!AR204,""))))</f>
        <v/>
      </c>
      <c r="CU205" s="105" t="str">
        <f>IF(OR($B205=0,$B205=""),"",IF(AND($E$3="Nursery"),'Marks Entry Nursery'!AS204,IF(AND($E$3="LKG"),'Marks Entry LKG'!AS204,IF(AND($E$3="UKG"),'Marks Entry UKG'!AS204,""))))</f>
        <v/>
      </c>
      <c r="CV205" s="106" t="str">
        <f t="shared" si="242"/>
        <v/>
      </c>
      <c r="CW205" s="107">
        <f t="shared" si="243"/>
        <v>0</v>
      </c>
      <c r="CX205" s="107" t="str">
        <f t="shared" si="244"/>
        <v/>
      </c>
      <c r="CY205" s="107" t="str">
        <f t="shared" si="245"/>
        <v/>
      </c>
      <c r="CZ205" s="92" t="str">
        <f t="shared" si="246"/>
        <v/>
      </c>
      <c r="DA205" s="105" t="str">
        <f>IF(OR($B205=0,$B205=""),"",IF(AND($E$3="Nursery"),'Marks Entry Nursery'!AT204,IF(AND($E$3="LKG"),'Marks Entry LKG'!AT204,IF(AND($E$3="UKG"),'Marks Entry UKG'!AT204,""))))</f>
        <v/>
      </c>
      <c r="DB205" s="105" t="str">
        <f>IF(OR($B205=0,$B205=""),"",IF(AND($E$3="Nursery"),'Marks Entry Nursery'!AU204,IF(AND($E$3="LKG"),'Marks Entry LKG'!AU204,IF(AND($E$3="UKG"),'Marks Entry UKG'!AU204,""))))</f>
        <v/>
      </c>
      <c r="DC205" s="356" t="str">
        <f t="shared" si="247"/>
        <v/>
      </c>
      <c r="DD205" s="93" t="str">
        <f t="shared" si="248"/>
        <v/>
      </c>
      <c r="DE205" s="105" t="str">
        <f>IF(OR($B205=0,$B205=""),"",IF(AND($E$3="Nursery"),'Marks Entry Nursery'!AV204,IF(AND($E$3="LKG"),'Marks Entry LKG'!AV204,IF(AND($E$3="UKG"),'Marks Entry UKG'!AV204,""))))</f>
        <v/>
      </c>
      <c r="DF205" s="105" t="str">
        <f>IF(OR($B205=0,$B205=""),"",IF(AND($E$3="Nursery"),'Marks Entry Nursery'!AW204,IF(AND($E$3="LKG"),'Marks Entry LKG'!AW204,IF(AND($E$3="UKG"),'Marks Entry UKG'!AW204,""))))</f>
        <v/>
      </c>
      <c r="DG205" s="356" t="str">
        <f t="shared" si="249"/>
        <v/>
      </c>
      <c r="DH205" s="93" t="str">
        <f t="shared" si="250"/>
        <v/>
      </c>
      <c r="DI205" s="63" t="str">
        <f t="shared" si="251"/>
        <v/>
      </c>
      <c r="DJ205" s="358" t="str">
        <f t="shared" si="252"/>
        <v/>
      </c>
      <c r="DK205" s="67" t="str">
        <f t="shared" si="253"/>
        <v/>
      </c>
      <c r="DL205" s="68" t="str">
        <f t="shared" si="254"/>
        <v/>
      </c>
      <c r="DM205" s="386" t="str">
        <f>IFERROR(IF(B205="NSO","NSO",IF(OR(D205="",G205="",F205="",B205="",DI205=0),"",IF('Master sheet'!$D$14="Hindi","कक्षोंन्नति","Promoted"))),"")</f>
        <v/>
      </c>
      <c r="DN205" s="42" t="str">
        <f>IF(OR(B205=0,B205=""),"",IF(AND($E$3="Nursery"),'Marks Entry Nursery'!AX204,IF(AND($E$3="LKG"),'Marks Entry LKG'!AX204,IF(AND($E$3="UKG"),'Marks Entry UKG'!AX204,""))))</f>
        <v/>
      </c>
      <c r="DO205" s="42" t="str">
        <f>IF(OR(B205=0,B205=""),"",IF(AND($E$3="Nursery"),'Marks Entry Nursery'!AY204,IF(AND($E$3="LKG"),'Marks Entry LKG'!AY204,IF(AND($E$3="UKG"),'Marks Entry UKG'!AY204,""))))</f>
        <v/>
      </c>
      <c r="DP205" s="213" t="str">
        <f t="shared" si="255"/>
        <v/>
      </c>
      <c r="DQ205" s="43"/>
      <c r="DX205" s="44">
        <f>IF(AND($E$3="Nursery"),'Marks Entry Nursery'!I204,IF(AND($E$3="LKG"),'Marks Entry LKG'!I204,IF(AND($E$3="UKG"),'Marks Entry UKG'!I204,"")))</f>
        <v>0</v>
      </c>
    </row>
    <row r="206" spans="1:128" ht="18.95" customHeight="1">
      <c r="A206" s="56">
        <v>199</v>
      </c>
      <c r="B206" s="260" t="str">
        <f>IF(OR(DX206=0,DX206=""),"",IF(AND($E$3="Nursery"),'Marks Entry Nursery'!I205,IF(AND($E$3="LKG"),'Marks Entry LKG'!I205,IF(AND($E$3="UKG"),'Marks Entry UKG'!I205,""))))</f>
        <v/>
      </c>
      <c r="C206" s="57" t="str">
        <f>IF(OR($B206=0,$B206=""),"",IF(AND($E$3="Nursery"),'Marks Entry Nursery'!B205,IF(AND($E$3="LKG"),'Marks Entry LKG'!B205,IF(AND($E$3="UKG"),'Marks Entry UKG'!B205,""))))</f>
        <v/>
      </c>
      <c r="D206" s="57" t="str">
        <f>IF(OR($B206=0,$B206=""),"",IF(AND($E$3="Nursery"),'Marks Entry Nursery'!C205,IF(AND($E$3="LKG"),'Marks Entry LKG'!C205,IF(AND($E$3="UKG"),'Marks Entry UKG'!C205,""))))</f>
        <v/>
      </c>
      <c r="E206" s="401" t="str">
        <f>IF(OR(B206=0,B206=""),"",IF(AND($E$3="Nursery"),'Marks Entry Nursery'!E205,IF(AND($E$3="LKG"),'Marks Entry LKG'!E205,IF(AND($E$3="UKG"),'Marks Entry UKG'!E205,""))))</f>
        <v/>
      </c>
      <c r="F206" s="259" t="str">
        <f>IF(OR(B206=0,B206=""),"",IF(AND($E$3="Nursery"),'Marks Entry Nursery'!D205,IF(AND($E$3="LKG"),'Marks Entry LKG'!D205,IF(AND($E$3="UKG"),'Marks Entry UKG'!D205,""))))</f>
        <v/>
      </c>
      <c r="G206" s="406" t="str">
        <f>IF(OR($B206=0,$B206=""),"",IF(AND($E$3="Nursery"),'Marks Entry Nursery'!F205,IF(AND($E$3="LKG"),'Marks Entry LKG'!F205,IF(AND($E$3="UKG"),'Marks Entry UKG'!F205,""))))</f>
        <v/>
      </c>
      <c r="H206" s="406" t="str">
        <f>IF(OR($B206=0,$B206=""),"",IF(AND($E$3="Nursery"),'Marks Entry Nursery'!G205,IF(AND($E$3="LKG"),'Marks Entry LKG'!G205,IF(AND($E$3="UKG"),'Marks Entry UKG'!G205,""))))</f>
        <v/>
      </c>
      <c r="I206" s="406" t="str">
        <f>IF(OR($B206=0,$B206=""),"",IF(AND($E$3="Nursery"),'Marks Entry Nursery'!H205,IF(AND($E$3="LKG"),'Marks Entry LKG'!H205,IF(AND($E$3="UKG"),'Marks Entry UKG'!H205,""))))</f>
        <v/>
      </c>
      <c r="J206" s="228" t="str">
        <f>IF(OR($B206=0,$B206=""),"",IF(AND($E$3="Nursery"),'Marks Entry Nursery'!J205,IF(AND($E$3="LKG"),'Marks Entry LKG'!J205,IF(AND($E$3="UKG"),'Marks Entry UKG'!J205,""))))</f>
        <v/>
      </c>
      <c r="K206" s="228" t="str">
        <f>IF(OR($B206=0,$B206=""),"",IF(AND($E$3="Nursery"),'Marks Entry Nursery'!K205,IF(AND($E$3="LKG"),'Marks Entry LKG'!K205,IF(AND($E$3="UKG"),'Marks Entry UKG'!K205,""))))</f>
        <v/>
      </c>
      <c r="L206" s="105"/>
      <c r="M206" s="105"/>
      <c r="N206" s="105"/>
      <c r="O206" s="51"/>
      <c r="P206" s="105" t="str">
        <f>IF(OR($B206=0,$B206=""),"",IF(AND($E$3="Nursery"),'Marks Entry Nursery'!O205,IF(AND($E$3="LKG"),'Marks Entry LKG'!O205,IF(AND($E$3="UKG"),'Marks Entry UKG'!O205,""))))</f>
        <v/>
      </c>
      <c r="Q206" s="105" t="str">
        <f>IF(OR($B206=0,$B206=""),"",IF(AND($E$3="Nursery"),'Marks Entry Nursery'!P205,IF(AND($E$3="LKG"),'Marks Entry LKG'!P205,IF(AND($E$3="UKG"),'Marks Entry UKG'!P205,""))))</f>
        <v/>
      </c>
      <c r="R206" s="54" t="str">
        <f t="shared" si="192"/>
        <v/>
      </c>
      <c r="S206" s="51">
        <f t="shared" si="193"/>
        <v>0</v>
      </c>
      <c r="T206" s="105" t="str">
        <f>IF(OR($B206=0,$B206=""),"",IF(AND($E$3="Nursery"),'Marks Entry Nursery'!Q205,IF(AND($E$3="LKG"),'Marks Entry LKG'!Q205,IF(AND($E$3="UKG"),'Marks Entry UKG'!Q205,""))))</f>
        <v/>
      </c>
      <c r="U206" s="105" t="str">
        <f>IF(OR($B206=0,$B206=""),"",IF(AND($E$3="Nursery"),'Marks Entry Nursery'!R205,IF(AND($E$3="LKG"),'Marks Entry LKG'!R205,IF(AND($E$3="UKG"),'Marks Entry UKG'!R205,""))))</f>
        <v/>
      </c>
      <c r="V206" s="55" t="str">
        <f t="shared" si="194"/>
        <v/>
      </c>
      <c r="W206" s="51" t="str">
        <f t="shared" si="195"/>
        <v/>
      </c>
      <c r="X206" s="89">
        <f t="shared" si="196"/>
        <v>0</v>
      </c>
      <c r="Y206" s="89" t="str">
        <f t="shared" si="197"/>
        <v/>
      </c>
      <c r="Z206" s="89" t="str">
        <f t="shared" si="198"/>
        <v/>
      </c>
      <c r="AA206" s="89" t="str">
        <f t="shared" si="199"/>
        <v/>
      </c>
      <c r="AB206" s="89" t="str">
        <f t="shared" si="200"/>
        <v/>
      </c>
      <c r="AC206" s="93" t="str">
        <f t="shared" si="201"/>
        <v/>
      </c>
      <c r="AD206" s="105"/>
      <c r="AE206" s="105"/>
      <c r="AF206" s="105"/>
      <c r="AG206" s="51"/>
      <c r="AH206" s="105" t="str">
        <f>IF(OR($B206=0,$B206=""),"",IF(AND($E$3="Nursery"),'Marks Entry Nursery'!V205,IF(AND($E$3="LKG"),'Marks Entry LKG'!V205,IF(AND($E$3="UKG"),'Marks Entry UKG'!V205,""))))</f>
        <v/>
      </c>
      <c r="AI206" s="105" t="str">
        <f>IF(OR($B206=0,$B206=""),"",IF(AND($E$3="Nursery"),'Marks Entry Nursery'!W205,IF(AND($E$3="LKG"),'Marks Entry LKG'!W205,IF(AND($E$3="UKG"),'Marks Entry UKG'!W205,""))))</f>
        <v/>
      </c>
      <c r="AJ206" s="54" t="str">
        <f t="shared" si="202"/>
        <v/>
      </c>
      <c r="AK206" s="51">
        <f t="shared" si="203"/>
        <v>0</v>
      </c>
      <c r="AL206" s="105" t="str">
        <f>IF(OR($B206=0,$B206=""),"",IF(AND($E$3="Nursery"),'Marks Entry Nursery'!X205,IF(AND($E$3="LKG"),'Marks Entry LKG'!X205,IF(AND($E$3="UKG"),'Marks Entry UKG'!X205,""))))</f>
        <v/>
      </c>
      <c r="AM206" s="105" t="str">
        <f>IF(OR($B206=0,$B206=""),"",IF(AND($E$3="Nursery"),'Marks Entry Nursery'!Y205,IF(AND($E$3="LKG"),'Marks Entry LKG'!Y205,IF(AND($E$3="UKG"),'Marks Entry UKG'!Y205,""))))</f>
        <v/>
      </c>
      <c r="AN206" s="55" t="str">
        <f t="shared" si="204"/>
        <v/>
      </c>
      <c r="AO206" s="51" t="str">
        <f t="shared" si="205"/>
        <v/>
      </c>
      <c r="AP206" s="89">
        <f t="shared" si="206"/>
        <v>0</v>
      </c>
      <c r="AQ206" s="89" t="str">
        <f t="shared" si="207"/>
        <v/>
      </c>
      <c r="AR206" s="89" t="str">
        <f t="shared" si="208"/>
        <v/>
      </c>
      <c r="AS206" s="89" t="str">
        <f t="shared" si="209"/>
        <v/>
      </c>
      <c r="AT206" s="89" t="str">
        <f t="shared" si="210"/>
        <v/>
      </c>
      <c r="AU206" s="93" t="str">
        <f t="shared" si="211"/>
        <v/>
      </c>
      <c r="AV206" s="105"/>
      <c r="AW206" s="105"/>
      <c r="AX206" s="105"/>
      <c r="AY206" s="51"/>
      <c r="AZ206" s="105" t="str">
        <f>IF(OR($B206=0,$B206=""),"",IF(AND($E$3="Nursery"),'Marks Entry Nursery'!AC205,IF(AND($E$3="LKG"),'Marks Entry LKG'!AC205,IF(AND($E$3="UKG"),'Marks Entry UKG'!AC205,""))))</f>
        <v/>
      </c>
      <c r="BA206" s="105" t="str">
        <f>IF(OR($B206=0,$B206=""),"",IF(AND($E$3="Nursery"),'Marks Entry Nursery'!AD205,IF(AND($E$3="LKG"),'Marks Entry LKG'!AD205,IF(AND($E$3="UKG"),'Marks Entry UKG'!AD205,""))))</f>
        <v/>
      </c>
      <c r="BB206" s="54" t="str">
        <f t="shared" si="212"/>
        <v/>
      </c>
      <c r="BC206" s="51">
        <f t="shared" si="213"/>
        <v>0</v>
      </c>
      <c r="BD206" s="105" t="str">
        <f>IF(OR($B206=0,$B206=""),"",IF(AND($E$3="Nursery"),'Marks Entry Nursery'!AE205,IF(AND($E$3="LKG"),'Marks Entry LKG'!AE205,IF(AND($E$3="UKG"),'Marks Entry UKG'!AE205,""))))</f>
        <v/>
      </c>
      <c r="BE206" s="105" t="str">
        <f>IF(OR($B206=0,$B206=""),"",IF(AND($E$3="Nursery"),'Marks Entry Nursery'!AF205,IF(AND($E$3="LKG"),'Marks Entry LKG'!AF205,IF(AND($E$3="UKG"),'Marks Entry UKG'!AF205,""))))</f>
        <v/>
      </c>
      <c r="BF206" s="55" t="str">
        <f t="shared" si="214"/>
        <v/>
      </c>
      <c r="BG206" s="51" t="str">
        <f t="shared" si="215"/>
        <v/>
      </c>
      <c r="BH206" s="89">
        <f t="shared" si="216"/>
        <v>0</v>
      </c>
      <c r="BI206" s="89" t="str">
        <f t="shared" si="217"/>
        <v/>
      </c>
      <c r="BJ206" s="89" t="str">
        <f t="shared" si="218"/>
        <v/>
      </c>
      <c r="BK206" s="89" t="str">
        <f t="shared" si="219"/>
        <v/>
      </c>
      <c r="BL206" s="89" t="str">
        <f t="shared" si="220"/>
        <v/>
      </c>
      <c r="BM206" s="93" t="str">
        <f t="shared" si="221"/>
        <v/>
      </c>
      <c r="BN206" s="105"/>
      <c r="BO206" s="105"/>
      <c r="BP206" s="105"/>
      <c r="BQ206" s="51"/>
      <c r="BR206" s="105" t="str">
        <f>IF(OR($B206=0,$B206=""),"",IF(AND($E$3="Nursery"),'Marks Entry Nursery'!AJ205,IF(AND($E$3="LKG"),'Marks Entry LKG'!AJ205,IF(AND($E$3="UKG"),'Marks Entry UKG'!AJ205,""))))</f>
        <v/>
      </c>
      <c r="BS206" s="105" t="str">
        <f>IF(OR($B206=0,$B206=""),"",IF(AND($E$3="Nursery"),'Marks Entry Nursery'!AK205,IF(AND($E$3="LKG"),'Marks Entry LKG'!AK205,IF(AND($E$3="UKG"),'Marks Entry UKG'!AK205,""))))</f>
        <v/>
      </c>
      <c r="BT206" s="54" t="str">
        <f t="shared" si="222"/>
        <v/>
      </c>
      <c r="BU206" s="51">
        <f t="shared" si="223"/>
        <v>0</v>
      </c>
      <c r="BV206" s="105" t="str">
        <f>IF(OR($B206=0,$B206=""),"",IF(AND($E$3="Nursery"),'Marks Entry Nursery'!AL205,IF(AND($E$3="LKG"),'Marks Entry LKG'!AL205,IF(AND($E$3="UKG"),'Marks Entry UKG'!AL205,""))))</f>
        <v/>
      </c>
      <c r="BW206" s="105" t="str">
        <f>IF(OR($B206=0,$B206=""),"",IF(AND($E$3="Nursery"),'Marks Entry Nursery'!AM205,IF(AND($E$3="LKG"),'Marks Entry LKG'!AM205,IF(AND($E$3="UKG"),'Marks Entry UKG'!AM205,""))))</f>
        <v/>
      </c>
      <c r="BX206" s="55" t="str">
        <f t="shared" si="224"/>
        <v/>
      </c>
      <c r="BY206" s="51" t="str">
        <f t="shared" si="225"/>
        <v/>
      </c>
      <c r="BZ206" s="89">
        <f t="shared" si="226"/>
        <v>0</v>
      </c>
      <c r="CA206" s="89" t="str">
        <f t="shared" si="227"/>
        <v/>
      </c>
      <c r="CB206" s="89" t="str">
        <f t="shared" si="228"/>
        <v/>
      </c>
      <c r="CC206" s="89" t="str">
        <f t="shared" si="229"/>
        <v/>
      </c>
      <c r="CD206" s="89" t="str">
        <f t="shared" si="230"/>
        <v/>
      </c>
      <c r="CE206" s="93" t="str">
        <f t="shared" si="231"/>
        <v/>
      </c>
      <c r="CF206" s="105" t="str">
        <f>IF(OR($B206=0,$B206=""),"",IF(AND($E$3="Nursery"),'Marks Entry Nursery'!AN205,IF(AND($E$3="LKG"),'Marks Entry LKG'!AN205,IF(AND($E$3="UKG"),'Marks Entry UKG'!AN205,""))))</f>
        <v/>
      </c>
      <c r="CG206" s="105" t="str">
        <f>IF(OR($B206=0,$B206=""),"",IF(AND($E$3="Nursery"),'Marks Entry Nursery'!AO205,IF(AND($E$3="LKG"),'Marks Entry LKG'!AO205,IF(AND($E$3="UKG"),'Marks Entry UKG'!AO205,""))))</f>
        <v/>
      </c>
      <c r="CH206" s="106" t="str">
        <f t="shared" si="232"/>
        <v/>
      </c>
      <c r="CI206" s="107">
        <f t="shared" si="233"/>
        <v>0</v>
      </c>
      <c r="CJ206" s="107" t="str">
        <f t="shared" si="234"/>
        <v/>
      </c>
      <c r="CK206" s="107" t="str">
        <f t="shared" si="235"/>
        <v/>
      </c>
      <c r="CL206" s="92" t="str">
        <f t="shared" si="236"/>
        <v/>
      </c>
      <c r="CM206" s="105" t="str">
        <f>IF(OR($B206=0,$B206=""),"",IF(AND($E$3="Nursery"),'Marks Entry Nursery'!AP205,IF(AND($E$3="LKG"),'Marks Entry LKG'!AP205,IF(AND($E$3="UKG"),'Marks Entry UKG'!AP205,""))))</f>
        <v/>
      </c>
      <c r="CN206" s="105" t="str">
        <f>IF(OR($B206=0,$B206=""),"",IF(AND($E$3="Nursery"),'Marks Entry Nursery'!AQ205,IF(AND($E$3="LKG"),'Marks Entry LKG'!AQ205,IF(AND($E$3="UKG"),'Marks Entry UKG'!AQ205,""))))</f>
        <v/>
      </c>
      <c r="CO206" s="106" t="str">
        <f t="shared" si="237"/>
        <v/>
      </c>
      <c r="CP206" s="107">
        <f t="shared" si="238"/>
        <v>0</v>
      </c>
      <c r="CQ206" s="107" t="str">
        <f t="shared" si="239"/>
        <v/>
      </c>
      <c r="CR206" s="107" t="str">
        <f t="shared" si="240"/>
        <v/>
      </c>
      <c r="CS206" s="92" t="str">
        <f t="shared" si="241"/>
        <v/>
      </c>
      <c r="CT206" s="105" t="str">
        <f>IF(OR($B206=0,$B206=""),"",IF(AND($E$3="Nursery"),'Marks Entry Nursery'!AR205,IF(AND($E$3="LKG"),'Marks Entry LKG'!AR205,IF(AND($E$3="UKG"),'Marks Entry UKG'!AR205,""))))</f>
        <v/>
      </c>
      <c r="CU206" s="105" t="str">
        <f>IF(OR($B206=0,$B206=""),"",IF(AND($E$3="Nursery"),'Marks Entry Nursery'!AS205,IF(AND($E$3="LKG"),'Marks Entry LKG'!AS205,IF(AND($E$3="UKG"),'Marks Entry UKG'!AS205,""))))</f>
        <v/>
      </c>
      <c r="CV206" s="106" t="str">
        <f t="shared" si="242"/>
        <v/>
      </c>
      <c r="CW206" s="107">
        <f t="shared" si="243"/>
        <v>0</v>
      </c>
      <c r="CX206" s="107" t="str">
        <f t="shared" si="244"/>
        <v/>
      </c>
      <c r="CY206" s="107" t="str">
        <f t="shared" si="245"/>
        <v/>
      </c>
      <c r="CZ206" s="92" t="str">
        <f t="shared" si="246"/>
        <v/>
      </c>
      <c r="DA206" s="105" t="str">
        <f>IF(OR($B206=0,$B206=""),"",IF(AND($E$3="Nursery"),'Marks Entry Nursery'!AT205,IF(AND($E$3="LKG"),'Marks Entry LKG'!AT205,IF(AND($E$3="UKG"),'Marks Entry UKG'!AT205,""))))</f>
        <v/>
      </c>
      <c r="DB206" s="105" t="str">
        <f>IF(OR($B206=0,$B206=""),"",IF(AND($E$3="Nursery"),'Marks Entry Nursery'!AU205,IF(AND($E$3="LKG"),'Marks Entry LKG'!AU205,IF(AND($E$3="UKG"),'Marks Entry UKG'!AU205,""))))</f>
        <v/>
      </c>
      <c r="DC206" s="356" t="str">
        <f t="shared" si="247"/>
        <v/>
      </c>
      <c r="DD206" s="93" t="str">
        <f t="shared" si="248"/>
        <v/>
      </c>
      <c r="DE206" s="105" t="str">
        <f>IF(OR($B206=0,$B206=""),"",IF(AND($E$3="Nursery"),'Marks Entry Nursery'!AV205,IF(AND($E$3="LKG"),'Marks Entry LKG'!AV205,IF(AND($E$3="UKG"),'Marks Entry UKG'!AV205,""))))</f>
        <v/>
      </c>
      <c r="DF206" s="105" t="str">
        <f>IF(OR($B206=0,$B206=""),"",IF(AND($E$3="Nursery"),'Marks Entry Nursery'!AW205,IF(AND($E$3="LKG"),'Marks Entry LKG'!AW205,IF(AND($E$3="UKG"),'Marks Entry UKG'!AW205,""))))</f>
        <v/>
      </c>
      <c r="DG206" s="356" t="str">
        <f t="shared" si="249"/>
        <v/>
      </c>
      <c r="DH206" s="93" t="str">
        <f t="shared" si="250"/>
        <v/>
      </c>
      <c r="DI206" s="63" t="str">
        <f t="shared" si="251"/>
        <v/>
      </c>
      <c r="DJ206" s="358" t="str">
        <f t="shared" si="252"/>
        <v/>
      </c>
      <c r="DK206" s="67" t="str">
        <f t="shared" si="253"/>
        <v/>
      </c>
      <c r="DL206" s="68" t="str">
        <f t="shared" si="254"/>
        <v/>
      </c>
      <c r="DM206" s="386" t="str">
        <f>IFERROR(IF(B206="NSO","NSO",IF(OR(D206="",G206="",F206="",B206="",DI206=0),"",IF('Master sheet'!$D$14="Hindi","कक्षोंन्नति","Promoted"))),"")</f>
        <v/>
      </c>
      <c r="DN206" s="42" t="str">
        <f>IF(OR(B206=0,B206=""),"",IF(AND($E$3="Nursery"),'Marks Entry Nursery'!AX205,IF(AND($E$3="LKG"),'Marks Entry LKG'!AX205,IF(AND($E$3="UKG"),'Marks Entry UKG'!AX205,""))))</f>
        <v/>
      </c>
      <c r="DO206" s="42" t="str">
        <f>IF(OR(B206=0,B206=""),"",IF(AND($E$3="Nursery"),'Marks Entry Nursery'!AY205,IF(AND($E$3="LKG"),'Marks Entry LKG'!AY205,IF(AND($E$3="UKG"),'Marks Entry UKG'!AY205,""))))</f>
        <v/>
      </c>
      <c r="DP206" s="213" t="str">
        <f t="shared" si="255"/>
        <v/>
      </c>
      <c r="DQ206" s="43"/>
      <c r="DX206" s="44">
        <f>IF(AND($E$3="Nursery"),'Marks Entry Nursery'!I205,IF(AND($E$3="LKG"),'Marks Entry LKG'!I205,IF(AND($E$3="UKG"),'Marks Entry UKG'!I205,"")))</f>
        <v>0</v>
      </c>
    </row>
    <row r="207" spans="1:128" ht="18.95" customHeight="1">
      <c r="A207" s="56">
        <v>200</v>
      </c>
      <c r="B207" s="260" t="str">
        <f>IF(OR(DX207=0,DX207=""),"",IF(AND($E$3="Nursery"),'Marks Entry Nursery'!I206,IF(AND($E$3="LKG"),'Marks Entry LKG'!I206,IF(AND($E$3="UKG"),'Marks Entry UKG'!I206,""))))</f>
        <v/>
      </c>
      <c r="C207" s="57" t="str">
        <f>IF(OR($B207=0,$B207=""),"",IF(AND($E$3="Nursery"),'Marks Entry Nursery'!B206,IF(AND($E$3="LKG"),'Marks Entry LKG'!B206,IF(AND($E$3="UKG"),'Marks Entry UKG'!B206,""))))</f>
        <v/>
      </c>
      <c r="D207" s="57" t="str">
        <f>IF(OR($B207=0,$B207=""),"",IF(AND($E$3="Nursery"),'Marks Entry Nursery'!C206,IF(AND($E$3="LKG"),'Marks Entry LKG'!C206,IF(AND($E$3="UKG"),'Marks Entry UKG'!C206,""))))</f>
        <v/>
      </c>
      <c r="E207" s="401" t="str">
        <f>IF(OR(B207=0,B207=""),"",IF(AND($E$3="Nursery"),'Marks Entry Nursery'!E206,IF(AND($E$3="LKG"),'Marks Entry LKG'!E206,IF(AND($E$3="UKG"),'Marks Entry UKG'!E206,""))))</f>
        <v/>
      </c>
      <c r="F207" s="259" t="str">
        <f>IF(OR(B207=0,B207=""),"",IF(AND($E$3="Nursery"),'Marks Entry Nursery'!D206,IF(AND($E$3="LKG"),'Marks Entry LKG'!D206,IF(AND($E$3="UKG"),'Marks Entry UKG'!D206,""))))</f>
        <v/>
      </c>
      <c r="G207" s="406" t="str">
        <f>IF(OR($B207=0,$B207=""),"",IF(AND($E$3="Nursery"),'Marks Entry Nursery'!F206,IF(AND($E$3="LKG"),'Marks Entry LKG'!F206,IF(AND($E$3="UKG"),'Marks Entry UKG'!F206,""))))</f>
        <v/>
      </c>
      <c r="H207" s="406" t="str">
        <f>IF(OR($B207=0,$B207=""),"",IF(AND($E$3="Nursery"),'Marks Entry Nursery'!G206,IF(AND($E$3="LKG"),'Marks Entry LKG'!G206,IF(AND($E$3="UKG"),'Marks Entry UKG'!G206,""))))</f>
        <v/>
      </c>
      <c r="I207" s="406" t="str">
        <f>IF(OR($B207=0,$B207=""),"",IF(AND($E$3="Nursery"),'Marks Entry Nursery'!H206,IF(AND($E$3="LKG"),'Marks Entry LKG'!H206,IF(AND($E$3="UKG"),'Marks Entry UKG'!H206,""))))</f>
        <v/>
      </c>
      <c r="J207" s="228" t="str">
        <f>IF(OR($B207=0,$B207=""),"",IF(AND($E$3="Nursery"),'Marks Entry Nursery'!J206,IF(AND($E$3="LKG"),'Marks Entry LKG'!J206,IF(AND($E$3="UKG"),'Marks Entry UKG'!J206,""))))</f>
        <v/>
      </c>
      <c r="K207" s="228" t="str">
        <f>IF(OR($B207=0,$B207=""),"",IF(AND($E$3="Nursery"),'Marks Entry Nursery'!K206,IF(AND($E$3="LKG"),'Marks Entry LKG'!K206,IF(AND($E$3="UKG"),'Marks Entry UKG'!K206,""))))</f>
        <v/>
      </c>
      <c r="L207" s="105"/>
      <c r="M207" s="105"/>
      <c r="N207" s="105"/>
      <c r="O207" s="51"/>
      <c r="P207" s="105" t="str">
        <f>IF(OR($B207=0,$B207=""),"",IF(AND($E$3="Nursery"),'Marks Entry Nursery'!O206,IF(AND($E$3="LKG"),'Marks Entry LKG'!O206,IF(AND($E$3="UKG"),'Marks Entry UKG'!O206,""))))</f>
        <v/>
      </c>
      <c r="Q207" s="105" t="str">
        <f>IF(OR($B207=0,$B207=""),"",IF(AND($E$3="Nursery"),'Marks Entry Nursery'!P206,IF(AND($E$3="LKG"),'Marks Entry LKG'!P206,IF(AND($E$3="UKG"),'Marks Entry UKG'!P206,""))))</f>
        <v/>
      </c>
      <c r="R207" s="54" t="str">
        <f t="shared" si="192"/>
        <v/>
      </c>
      <c r="S207" s="51">
        <f t="shared" si="193"/>
        <v>0</v>
      </c>
      <c r="T207" s="105" t="str">
        <f>IF(OR($B207=0,$B207=""),"",IF(AND($E$3="Nursery"),'Marks Entry Nursery'!Q206,IF(AND($E$3="LKG"),'Marks Entry LKG'!Q206,IF(AND($E$3="UKG"),'Marks Entry UKG'!Q206,""))))</f>
        <v/>
      </c>
      <c r="U207" s="105" t="str">
        <f>IF(OR($B207=0,$B207=""),"",IF(AND($E$3="Nursery"),'Marks Entry Nursery'!R206,IF(AND($E$3="LKG"),'Marks Entry LKG'!R206,IF(AND($E$3="UKG"),'Marks Entry UKG'!R206,""))))</f>
        <v/>
      </c>
      <c r="V207" s="55" t="str">
        <f t="shared" si="194"/>
        <v/>
      </c>
      <c r="W207" s="51" t="str">
        <f t="shared" si="195"/>
        <v/>
      </c>
      <c r="X207" s="89">
        <f t="shared" si="196"/>
        <v>0</v>
      </c>
      <c r="Y207" s="89" t="str">
        <f t="shared" si="197"/>
        <v/>
      </c>
      <c r="Z207" s="89" t="str">
        <f t="shared" si="198"/>
        <v/>
      </c>
      <c r="AA207" s="89" t="str">
        <f t="shared" si="199"/>
        <v/>
      </c>
      <c r="AB207" s="89" t="str">
        <f t="shared" si="200"/>
        <v/>
      </c>
      <c r="AC207" s="93" t="str">
        <f t="shared" si="201"/>
        <v/>
      </c>
      <c r="AD207" s="105"/>
      <c r="AE207" s="105"/>
      <c r="AF207" s="105"/>
      <c r="AG207" s="51"/>
      <c r="AH207" s="105" t="str">
        <f>IF(OR($B207=0,$B207=""),"",IF(AND($E$3="Nursery"),'Marks Entry Nursery'!V206,IF(AND($E$3="LKG"),'Marks Entry LKG'!V206,IF(AND($E$3="UKG"),'Marks Entry UKG'!V206,""))))</f>
        <v/>
      </c>
      <c r="AI207" s="105" t="str">
        <f>IF(OR($B207=0,$B207=""),"",IF(AND($E$3="Nursery"),'Marks Entry Nursery'!W206,IF(AND($E$3="LKG"),'Marks Entry LKG'!W206,IF(AND($E$3="UKG"),'Marks Entry UKG'!W206,""))))</f>
        <v/>
      </c>
      <c r="AJ207" s="54" t="str">
        <f t="shared" si="202"/>
        <v/>
      </c>
      <c r="AK207" s="51">
        <f t="shared" si="203"/>
        <v>0</v>
      </c>
      <c r="AL207" s="105" t="str">
        <f>IF(OR($B207=0,$B207=""),"",IF(AND($E$3="Nursery"),'Marks Entry Nursery'!X206,IF(AND($E$3="LKG"),'Marks Entry LKG'!X206,IF(AND($E$3="UKG"),'Marks Entry UKG'!X206,""))))</f>
        <v/>
      </c>
      <c r="AM207" s="105" t="str">
        <f>IF(OR($B207=0,$B207=""),"",IF(AND($E$3="Nursery"),'Marks Entry Nursery'!Y206,IF(AND($E$3="LKG"),'Marks Entry LKG'!Y206,IF(AND($E$3="UKG"),'Marks Entry UKG'!Y206,""))))</f>
        <v/>
      </c>
      <c r="AN207" s="55" t="str">
        <f t="shared" si="204"/>
        <v/>
      </c>
      <c r="AO207" s="51" t="str">
        <f t="shared" si="205"/>
        <v/>
      </c>
      <c r="AP207" s="89">
        <f t="shared" si="206"/>
        <v>0</v>
      </c>
      <c r="AQ207" s="89" t="str">
        <f t="shared" si="207"/>
        <v/>
      </c>
      <c r="AR207" s="89" t="str">
        <f t="shared" si="208"/>
        <v/>
      </c>
      <c r="AS207" s="89" t="str">
        <f t="shared" si="209"/>
        <v/>
      </c>
      <c r="AT207" s="89" t="str">
        <f t="shared" si="210"/>
        <v/>
      </c>
      <c r="AU207" s="93" t="str">
        <f t="shared" si="211"/>
        <v/>
      </c>
      <c r="AV207" s="105"/>
      <c r="AW207" s="105"/>
      <c r="AX207" s="105"/>
      <c r="AY207" s="51"/>
      <c r="AZ207" s="105" t="str">
        <f>IF(OR($B207=0,$B207=""),"",IF(AND($E$3="Nursery"),'Marks Entry Nursery'!AC206,IF(AND($E$3="LKG"),'Marks Entry LKG'!AC206,IF(AND($E$3="UKG"),'Marks Entry UKG'!AC206,""))))</f>
        <v/>
      </c>
      <c r="BA207" s="105" t="str">
        <f>IF(OR($B207=0,$B207=""),"",IF(AND($E$3="Nursery"),'Marks Entry Nursery'!AD206,IF(AND($E$3="LKG"),'Marks Entry LKG'!AD206,IF(AND($E$3="UKG"),'Marks Entry UKG'!AD206,""))))</f>
        <v/>
      </c>
      <c r="BB207" s="54" t="str">
        <f t="shared" si="212"/>
        <v/>
      </c>
      <c r="BC207" s="51">
        <f t="shared" si="213"/>
        <v>0</v>
      </c>
      <c r="BD207" s="105" t="str">
        <f>IF(OR($B207=0,$B207=""),"",IF(AND($E$3="Nursery"),'Marks Entry Nursery'!AE206,IF(AND($E$3="LKG"),'Marks Entry LKG'!AE206,IF(AND($E$3="UKG"),'Marks Entry UKG'!AE206,""))))</f>
        <v/>
      </c>
      <c r="BE207" s="105" t="str">
        <f>IF(OR($B207=0,$B207=""),"",IF(AND($E$3="Nursery"),'Marks Entry Nursery'!AF206,IF(AND($E$3="LKG"),'Marks Entry LKG'!AF206,IF(AND($E$3="UKG"),'Marks Entry UKG'!AF206,""))))</f>
        <v/>
      </c>
      <c r="BF207" s="55" t="str">
        <f t="shared" si="214"/>
        <v/>
      </c>
      <c r="BG207" s="51" t="str">
        <f t="shared" si="215"/>
        <v/>
      </c>
      <c r="BH207" s="89">
        <f t="shared" si="216"/>
        <v>0</v>
      </c>
      <c r="BI207" s="89" t="str">
        <f t="shared" si="217"/>
        <v/>
      </c>
      <c r="BJ207" s="89" t="str">
        <f t="shared" si="218"/>
        <v/>
      </c>
      <c r="BK207" s="89" t="str">
        <f t="shared" si="219"/>
        <v/>
      </c>
      <c r="BL207" s="89" t="str">
        <f t="shared" si="220"/>
        <v/>
      </c>
      <c r="BM207" s="93" t="str">
        <f t="shared" si="221"/>
        <v/>
      </c>
      <c r="BN207" s="105"/>
      <c r="BO207" s="105"/>
      <c r="BP207" s="105"/>
      <c r="BQ207" s="51"/>
      <c r="BR207" s="105" t="str">
        <f>IF(OR($B207=0,$B207=""),"",IF(AND($E$3="Nursery"),'Marks Entry Nursery'!AJ206,IF(AND($E$3="LKG"),'Marks Entry LKG'!AJ206,IF(AND($E$3="UKG"),'Marks Entry UKG'!AJ206,""))))</f>
        <v/>
      </c>
      <c r="BS207" s="105" t="str">
        <f>IF(OR($B207=0,$B207=""),"",IF(AND($E$3="Nursery"),'Marks Entry Nursery'!AK206,IF(AND($E$3="LKG"),'Marks Entry LKG'!AK206,IF(AND($E$3="UKG"),'Marks Entry UKG'!AK206,""))))</f>
        <v/>
      </c>
      <c r="BT207" s="54" t="str">
        <f t="shared" si="222"/>
        <v/>
      </c>
      <c r="BU207" s="51">
        <f t="shared" si="223"/>
        <v>0</v>
      </c>
      <c r="BV207" s="105" t="str">
        <f>IF(OR($B207=0,$B207=""),"",IF(AND($E$3="Nursery"),'Marks Entry Nursery'!AL206,IF(AND($E$3="LKG"),'Marks Entry LKG'!AL206,IF(AND($E$3="UKG"),'Marks Entry UKG'!AL206,""))))</f>
        <v/>
      </c>
      <c r="BW207" s="105" t="str">
        <f>IF(OR($B207=0,$B207=""),"",IF(AND($E$3="Nursery"),'Marks Entry Nursery'!AM206,IF(AND($E$3="LKG"),'Marks Entry LKG'!AM206,IF(AND($E$3="UKG"),'Marks Entry UKG'!AM206,""))))</f>
        <v/>
      </c>
      <c r="BX207" s="55" t="str">
        <f t="shared" si="224"/>
        <v/>
      </c>
      <c r="BY207" s="51" t="str">
        <f t="shared" si="225"/>
        <v/>
      </c>
      <c r="BZ207" s="89">
        <f t="shared" si="226"/>
        <v>0</v>
      </c>
      <c r="CA207" s="89" t="str">
        <f t="shared" si="227"/>
        <v/>
      </c>
      <c r="CB207" s="89" t="str">
        <f t="shared" si="228"/>
        <v/>
      </c>
      <c r="CC207" s="89" t="str">
        <f t="shared" si="229"/>
        <v/>
      </c>
      <c r="CD207" s="89" t="str">
        <f t="shared" si="230"/>
        <v/>
      </c>
      <c r="CE207" s="93" t="str">
        <f t="shared" si="231"/>
        <v/>
      </c>
      <c r="CF207" s="105" t="str">
        <f>IF(OR($B207=0,$B207=""),"",IF(AND($E$3="Nursery"),'Marks Entry Nursery'!AN206,IF(AND($E$3="LKG"),'Marks Entry LKG'!AN206,IF(AND($E$3="UKG"),'Marks Entry UKG'!AN206,""))))</f>
        <v/>
      </c>
      <c r="CG207" s="105" t="str">
        <f>IF(OR($B207=0,$B207=""),"",IF(AND($E$3="Nursery"),'Marks Entry Nursery'!AO206,IF(AND($E$3="LKG"),'Marks Entry LKG'!AO206,IF(AND($E$3="UKG"),'Marks Entry UKG'!AO206,""))))</f>
        <v/>
      </c>
      <c r="CH207" s="106" t="str">
        <f t="shared" si="232"/>
        <v/>
      </c>
      <c r="CI207" s="107">
        <f t="shared" si="233"/>
        <v>0</v>
      </c>
      <c r="CJ207" s="107" t="str">
        <f t="shared" si="234"/>
        <v/>
      </c>
      <c r="CK207" s="107" t="str">
        <f t="shared" si="235"/>
        <v/>
      </c>
      <c r="CL207" s="92" t="str">
        <f t="shared" si="236"/>
        <v/>
      </c>
      <c r="CM207" s="105" t="str">
        <f>IF(OR($B207=0,$B207=""),"",IF(AND($E$3="Nursery"),'Marks Entry Nursery'!AP206,IF(AND($E$3="LKG"),'Marks Entry LKG'!AP206,IF(AND($E$3="UKG"),'Marks Entry UKG'!AP206,""))))</f>
        <v/>
      </c>
      <c r="CN207" s="105" t="str">
        <f>IF(OR($B207=0,$B207=""),"",IF(AND($E$3="Nursery"),'Marks Entry Nursery'!AQ206,IF(AND($E$3="LKG"),'Marks Entry LKG'!AQ206,IF(AND($E$3="UKG"),'Marks Entry UKG'!AQ206,""))))</f>
        <v/>
      </c>
      <c r="CO207" s="106" t="str">
        <f t="shared" si="237"/>
        <v/>
      </c>
      <c r="CP207" s="107">
        <f t="shared" si="238"/>
        <v>0</v>
      </c>
      <c r="CQ207" s="107" t="str">
        <f t="shared" si="239"/>
        <v/>
      </c>
      <c r="CR207" s="107" t="str">
        <f t="shared" si="240"/>
        <v/>
      </c>
      <c r="CS207" s="92" t="str">
        <f t="shared" si="241"/>
        <v/>
      </c>
      <c r="CT207" s="105" t="str">
        <f>IF(OR($B207=0,$B207=""),"",IF(AND($E$3="Nursery"),'Marks Entry Nursery'!AR206,IF(AND($E$3="LKG"),'Marks Entry LKG'!AR206,IF(AND($E$3="UKG"),'Marks Entry UKG'!AR206,""))))</f>
        <v/>
      </c>
      <c r="CU207" s="105" t="str">
        <f>IF(OR($B207=0,$B207=""),"",IF(AND($E$3="Nursery"),'Marks Entry Nursery'!AS206,IF(AND($E$3="LKG"),'Marks Entry LKG'!AS206,IF(AND($E$3="UKG"),'Marks Entry UKG'!AS206,""))))</f>
        <v/>
      </c>
      <c r="CV207" s="106" t="str">
        <f t="shared" si="242"/>
        <v/>
      </c>
      <c r="CW207" s="107">
        <f t="shared" si="243"/>
        <v>0</v>
      </c>
      <c r="CX207" s="107" t="str">
        <f t="shared" si="244"/>
        <v/>
      </c>
      <c r="CY207" s="107" t="str">
        <f t="shared" si="245"/>
        <v/>
      </c>
      <c r="CZ207" s="92" t="str">
        <f t="shared" si="246"/>
        <v/>
      </c>
      <c r="DA207" s="105" t="str">
        <f>IF(OR($B207=0,$B207=""),"",IF(AND($E$3="Nursery"),'Marks Entry Nursery'!AT206,IF(AND($E$3="LKG"),'Marks Entry LKG'!AT206,IF(AND($E$3="UKG"),'Marks Entry UKG'!AT206,""))))</f>
        <v/>
      </c>
      <c r="DB207" s="105" t="str">
        <f>IF(OR($B207=0,$B207=""),"",IF(AND($E$3="Nursery"),'Marks Entry Nursery'!AU206,IF(AND($E$3="LKG"),'Marks Entry LKG'!AU206,IF(AND($E$3="UKG"),'Marks Entry UKG'!AU206,""))))</f>
        <v/>
      </c>
      <c r="DC207" s="356" t="str">
        <f t="shared" si="247"/>
        <v/>
      </c>
      <c r="DD207" s="93" t="str">
        <f t="shared" si="248"/>
        <v/>
      </c>
      <c r="DE207" s="105" t="str">
        <f>IF(OR($B207=0,$B207=""),"",IF(AND($E$3="Nursery"),'Marks Entry Nursery'!AV206,IF(AND($E$3="LKG"),'Marks Entry LKG'!AV206,IF(AND($E$3="UKG"),'Marks Entry UKG'!AV206,""))))</f>
        <v/>
      </c>
      <c r="DF207" s="105" t="str">
        <f>IF(OR($B207=0,$B207=""),"",IF(AND($E$3="Nursery"),'Marks Entry Nursery'!AW206,IF(AND($E$3="LKG"),'Marks Entry LKG'!AW206,IF(AND($E$3="UKG"),'Marks Entry UKG'!AW206,""))))</f>
        <v/>
      </c>
      <c r="DG207" s="356" t="str">
        <f t="shared" si="249"/>
        <v/>
      </c>
      <c r="DH207" s="93" t="str">
        <f t="shared" si="250"/>
        <v/>
      </c>
      <c r="DI207" s="63" t="str">
        <f t="shared" si="251"/>
        <v/>
      </c>
      <c r="DJ207" s="358" t="str">
        <f t="shared" si="252"/>
        <v/>
      </c>
      <c r="DK207" s="67" t="str">
        <f t="shared" si="253"/>
        <v/>
      </c>
      <c r="DL207" s="68" t="str">
        <f t="shared" si="254"/>
        <v/>
      </c>
      <c r="DM207" s="386" t="str">
        <f>IFERROR(IF(B207="NSO","NSO",IF(OR(D207="",G207="",F207="",B207="",DI207=0),"",IF('Master sheet'!$D$14="Hindi","कक्षोंन्नति","Promoted"))),"")</f>
        <v/>
      </c>
      <c r="DN207" s="42" t="str">
        <f>IF(OR(B207=0,B207=""),"",IF(AND($E$3="Nursery"),'Marks Entry Nursery'!AX206,IF(AND($E$3="LKG"),'Marks Entry LKG'!AX206,IF(AND($E$3="UKG"),'Marks Entry UKG'!AX206,""))))</f>
        <v/>
      </c>
      <c r="DO207" s="42" t="str">
        <f>IF(OR(B207=0,B207=""),"",IF(AND($E$3="Nursery"),'Marks Entry Nursery'!AY206,IF(AND($E$3="LKG"),'Marks Entry LKG'!AY206,IF(AND($E$3="UKG"),'Marks Entry UKG'!AY206,""))))</f>
        <v/>
      </c>
      <c r="DP207" s="213" t="str">
        <f t="shared" si="255"/>
        <v/>
      </c>
      <c r="DQ207" s="43"/>
      <c r="DX207" s="44">
        <f>IF(AND($E$3="Nursery"),'Marks Entry Nursery'!I206,IF(AND($E$3="LKG"),'Marks Entry LKG'!I206,IF(AND($E$3="UKG"),'Marks Entry UKG'!I206,"")))</f>
        <v>0</v>
      </c>
    </row>
    <row r="208" spans="1:128" s="99" customFormat="1" ht="24.75" customHeight="1">
      <c r="A208" s="675" t="str">
        <f>IF('Master sheet'!D14="Hindi","विषयवार सांख्यिकी सूचना","Subject-Wise Result Statistics")</f>
        <v>विषयवार सांख्यिकी सूचना</v>
      </c>
      <c r="B208" s="675"/>
      <c r="C208" s="675"/>
      <c r="D208" s="675"/>
      <c r="E208" s="675"/>
      <c r="F208" s="675"/>
      <c r="G208" s="675"/>
      <c r="H208" s="665" t="str">
        <f>IF('Master sheet'!D14="Hindi","विषय का नाम :","Subject Name :")</f>
        <v>विषय का नाम :</v>
      </c>
      <c r="I208" s="665"/>
      <c r="J208" s="108" t="s">
        <v>104</v>
      </c>
      <c r="K208" s="651" t="str">
        <f>IF('Master sheet'!$D$14="Hindi","हिंदी","Hindi")</f>
        <v>हिंदी</v>
      </c>
      <c r="L208" s="651"/>
      <c r="M208" s="651"/>
      <c r="N208" s="651"/>
      <c r="O208" s="651"/>
      <c r="P208" s="651"/>
      <c r="Q208" s="651"/>
      <c r="R208" s="651"/>
      <c r="S208" s="651"/>
      <c r="T208" s="651"/>
      <c r="U208" s="651"/>
      <c r="V208" s="651"/>
      <c r="W208" s="651"/>
      <c r="AC208" s="109"/>
      <c r="AD208" s="651" t="str">
        <f>IF('Master sheet'!$D$14="Hindi","अंग्रेजी","English")</f>
        <v>अंग्रेजी</v>
      </c>
      <c r="AE208" s="651"/>
      <c r="AF208" s="651"/>
      <c r="AG208" s="651"/>
      <c r="AH208" s="651"/>
      <c r="AI208" s="651"/>
      <c r="AJ208" s="651"/>
      <c r="AK208" s="651"/>
      <c r="AL208" s="651"/>
      <c r="AM208" s="651"/>
      <c r="AN208" s="651"/>
      <c r="AO208" s="651"/>
      <c r="AP208" s="651"/>
      <c r="AQ208" s="651"/>
      <c r="AU208" s="109"/>
      <c r="AV208" s="651" t="str">
        <f>IF('Master sheet'!$D$14="Hindi","गणित","Maths")</f>
        <v>गणित</v>
      </c>
      <c r="AW208" s="651"/>
      <c r="AX208" s="651"/>
      <c r="AY208" s="651"/>
      <c r="AZ208" s="651"/>
      <c r="BA208" s="651"/>
      <c r="BB208" s="651"/>
      <c r="BC208" s="651"/>
      <c r="BD208" s="651"/>
      <c r="BE208" s="651"/>
      <c r="BF208" s="651"/>
      <c r="BG208" s="651"/>
      <c r="BH208" s="651"/>
      <c r="BI208" s="651"/>
      <c r="BM208" s="109"/>
      <c r="BN208" s="651" t="str">
        <f>IF('Master sheet'!$D$14="Hindi","पर्यावरण अध्ययन","EVS")</f>
        <v>पर्यावरण अध्ययन</v>
      </c>
      <c r="BO208" s="651"/>
      <c r="BP208" s="651"/>
      <c r="BQ208" s="651"/>
      <c r="BR208" s="651"/>
      <c r="BS208" s="651"/>
      <c r="BT208" s="651"/>
      <c r="BU208" s="651"/>
      <c r="BV208" s="651"/>
      <c r="BW208" s="651"/>
      <c r="BX208" s="651"/>
      <c r="BY208" s="651"/>
      <c r="BZ208" s="651"/>
      <c r="CA208" s="651"/>
      <c r="CE208" s="109"/>
      <c r="CF208" s="663" t="str">
        <f>IF('Master sheet'!$D$14="Hindi","कार्यानुभव","WORK EXP.")</f>
        <v>कार्यानुभव</v>
      </c>
      <c r="CG208" s="663"/>
      <c r="CH208" s="663"/>
      <c r="CI208" s="663"/>
      <c r="CJ208" s="663"/>
      <c r="CK208" s="663"/>
      <c r="CL208" s="663"/>
      <c r="CM208" s="663" t="str">
        <f>IF('Master sheet'!$D$14="Hindi","कला शिक्षा","ART EDU.")</f>
        <v>कला शिक्षा</v>
      </c>
      <c r="CN208" s="663"/>
      <c r="CO208" s="663"/>
      <c r="CP208" s="663"/>
      <c r="CQ208" s="663"/>
      <c r="CR208" s="663"/>
      <c r="CS208" s="663"/>
      <c r="CT208" s="663" t="str">
        <f>IF('Master sheet'!$D$14="Hindi","स्वा. एवं शा. शिक्षा","HE.&amp;PH. EDU.")</f>
        <v>स्वा. एवं शा. शिक्षा</v>
      </c>
      <c r="CU208" s="663"/>
      <c r="CV208" s="663"/>
      <c r="CW208" s="663"/>
      <c r="CX208" s="663"/>
      <c r="CY208" s="663"/>
      <c r="CZ208" s="663"/>
      <c r="DA208" s="663" t="str">
        <f>IF(AND($E$3="Nursery"),UPPER('Marks Entry Nursery'!AT3),IF(AND($E$3="LKG"),UPPER('Marks Entry LKG'!AT3),IF(AND($E$3="UKG"),UPPER('Marks Entry LKG'!AT3),"")))</f>
        <v>COMPUTER</v>
      </c>
      <c r="DB208" s="663"/>
      <c r="DC208" s="663"/>
      <c r="DD208" s="663"/>
      <c r="DE208" s="663" t="str">
        <f>IF(AND($E$3="Nursery"),UPPER('Marks Entry Nursery'!AV3),IF(AND($E$3="LKG"),UPPER('Marks Entry LKG'!AV3),IF(AND($E$3="UKG"),UPPER('Marks Entry LKG'!AV3),"")))</f>
        <v>G.K.</v>
      </c>
      <c r="DF208" s="663"/>
      <c r="DG208" s="663"/>
      <c r="DH208" s="663"/>
      <c r="DI208" s="638" t="str">
        <f>IF('Master sheet'!$D$14="Hindi","कुल प्रविष्ट","Total appeared")</f>
        <v>कुल प्रविष्ट</v>
      </c>
      <c r="DJ208" s="639"/>
      <c r="DK208" s="642">
        <f>COUNTA(DK8:DK207)-COUNTIF(DK8:DK207,"0")-COUNTIF(DK8:DK207,"blank")-COUNTIF(DK8:DK207,"")</f>
        <v>30</v>
      </c>
      <c r="DL208" s="642"/>
      <c r="DM208" s="646" t="str">
        <f>IF('Master sheet'!$D$14="Hindi","परिणाम घोषित दिनांक","Date of result declaration")</f>
        <v>परिणाम घोषित दिनांक</v>
      </c>
      <c r="DN208" s="646"/>
      <c r="DO208" s="645">
        <f>IF('Master sheet'!D13="","",'Master sheet'!D13)</f>
        <v>46106</v>
      </c>
      <c r="DP208" s="645"/>
      <c r="DQ208" s="645"/>
    </row>
    <row r="209" spans="1:121" ht="21" customHeight="1">
      <c r="A209" s="675"/>
      <c r="B209" s="675"/>
      <c r="C209" s="675"/>
      <c r="D209" s="675"/>
      <c r="E209" s="675"/>
      <c r="F209" s="675"/>
      <c r="G209" s="675"/>
      <c r="H209" s="665" t="str">
        <f>IF('Master sheet'!D14="Hindi","विषयाध्यापक का नाम :","Name Of Subject Teacher :")</f>
        <v>विषयाध्यापक का नाम :</v>
      </c>
      <c r="I209" s="665"/>
      <c r="J209" s="108" t="s">
        <v>104</v>
      </c>
      <c r="K209" s="651" t="str">
        <f>IF(AND($E$3="Nursery"),UPPER('Marks Entry Nursery'!P3),IF(AND($E$3="LKG"),UPPER('Marks Entry LKG'!P3),IF(AND($E$3="UKG"),UPPER('Marks Entry LKG'!P3),"")))</f>
        <v>MANOJ KUMAR PACHORI</v>
      </c>
      <c r="L209" s="651"/>
      <c r="M209" s="651"/>
      <c r="N209" s="651"/>
      <c r="O209" s="651"/>
      <c r="P209" s="651"/>
      <c r="Q209" s="651"/>
      <c r="R209" s="651"/>
      <c r="S209" s="651"/>
      <c r="T209" s="651"/>
      <c r="U209" s="651"/>
      <c r="V209" s="651"/>
      <c r="W209" s="651"/>
      <c r="AC209" s="110"/>
      <c r="AD209" s="651" t="str">
        <f>IF(AND($E$3="Nursery"),UPPER('Marks Entry Nursery'!W3),IF(AND($E$3="LKG"),UPPER('Marks Entry LKG'!W3),IF(AND($E$3="UKG"),UPPER('Marks Entry LKG'!W3),"")))</f>
        <v>SAMPAT RAJ</v>
      </c>
      <c r="AE209" s="651"/>
      <c r="AF209" s="651"/>
      <c r="AG209" s="651"/>
      <c r="AH209" s="651"/>
      <c r="AI209" s="651"/>
      <c r="AJ209" s="651"/>
      <c r="AK209" s="651"/>
      <c r="AL209" s="651"/>
      <c r="AM209" s="651"/>
      <c r="AN209" s="651"/>
      <c r="AO209" s="651"/>
      <c r="AP209" s="651"/>
      <c r="AQ209" s="651"/>
      <c r="AU209" s="110"/>
      <c r="AV209" s="651" t="str">
        <f>IF(AND($E$3="Nursery"),UPPER('Marks Entry Nursery'!AD3),IF(AND($E$3="LKG"),UPPER('Marks Entry LKG'!AD3),IF(AND($E$3="UKG"),UPPER('Marks Entry LKG'!AD3),"")))</f>
        <v>PRADIP SINGH</v>
      </c>
      <c r="AW209" s="651"/>
      <c r="AX209" s="651"/>
      <c r="AY209" s="651"/>
      <c r="AZ209" s="651"/>
      <c r="BA209" s="651"/>
      <c r="BB209" s="651"/>
      <c r="BC209" s="651"/>
      <c r="BD209" s="651"/>
      <c r="BE209" s="651"/>
      <c r="BF209" s="651"/>
      <c r="BG209" s="651"/>
      <c r="BH209" s="651"/>
      <c r="BI209" s="651"/>
      <c r="BM209" s="110"/>
      <c r="BN209" s="651" t="str">
        <f>IF(AND($E$3="Nursery"),UPPER('Marks Entry Nursery'!AK3),IF(AND($E$3="LKG"),UPPER('Marks Entry LKG'!AK3),IF(AND($E$3="UKG"),UPPER('Marks Entry LKG'!AK3),"")))</f>
        <v>PUSHPENDRA JAWRA</v>
      </c>
      <c r="BO209" s="651"/>
      <c r="BP209" s="651"/>
      <c r="BQ209" s="651"/>
      <c r="BR209" s="651"/>
      <c r="BS209" s="651"/>
      <c r="BT209" s="651"/>
      <c r="BU209" s="651"/>
      <c r="BV209" s="651"/>
      <c r="BW209" s="651"/>
      <c r="BX209" s="651"/>
      <c r="BY209" s="651"/>
      <c r="BZ209" s="651"/>
      <c r="CA209" s="651"/>
      <c r="CE209" s="110"/>
      <c r="CF209" s="656" t="str">
        <f>IF(AND($E$3="Nursery"),UPPER('Marks Entry Nursery'!AN4),IF(AND($E$3="LKG"),UPPER('Marks Entry LKG'!AN4),IF(AND($E$3="UKG"),UPPER('Marks Entry LKG'!AN4),"")))</f>
        <v>SUMAN</v>
      </c>
      <c r="CG209" s="657"/>
      <c r="CH209" s="657"/>
      <c r="CI209" s="657"/>
      <c r="CJ209" s="657"/>
      <c r="CK209" s="657"/>
      <c r="CL209" s="658"/>
      <c r="CM209" s="656" t="str">
        <f>IF(AND($E$3="Nursery"),UPPER('Marks Entry Nursery'!AP4),IF(AND($E$3="LKG"),UPPER('Marks Entry LKG'!AP4),IF(AND($E$3="UKG"),UPPER('Marks Entry LKG'!AP4),"")))</f>
        <v>MADHURI</v>
      </c>
      <c r="CN209" s="657"/>
      <c r="CO209" s="657"/>
      <c r="CP209" s="657"/>
      <c r="CQ209" s="657"/>
      <c r="CR209" s="657"/>
      <c r="CS209" s="658"/>
      <c r="CT209" s="656" t="str">
        <f>IF(AND($E$3="Nursery"),UPPER('Marks Entry Nursery'!AR4),IF(AND($E$3="LKG"),UPPER('Marks Entry LKG'!AR4),IF(AND($E$3="UKG"),UPPER('Marks Entry LKG'!AR4),"")))</f>
        <v>SHARADA</v>
      </c>
      <c r="CU209" s="657"/>
      <c r="CV209" s="657"/>
      <c r="CW209" s="657"/>
      <c r="CX209" s="657"/>
      <c r="CY209" s="657"/>
      <c r="CZ209" s="658"/>
      <c r="DA209" s="655" t="str">
        <f>IF(AND($E$3="Nursery"),UPPER('Marks Entry Nursery'!AT4),IF(AND($E$3="LKG"),UPPER('Marks Entry LKG'!AT4),IF(AND($E$3="UKG"),UPPER('Marks Entry LKG'!AT4),"")))</f>
        <v>RAJU</v>
      </c>
      <c r="DB209" s="655"/>
      <c r="DC209" s="655"/>
      <c r="DD209" s="655"/>
      <c r="DE209" s="655" t="str">
        <f>IF(AND($E$3="Nursery"),UPPER('Marks Entry Nursery'!AV4),IF(AND($E$3="LKG"),UPPER('Marks Entry LKG'!AV4),IF(AND($E$3="UKG"),UPPER('Marks Entry LKG'!AV4),"")))</f>
        <v>NARPAT</v>
      </c>
      <c r="DF209" s="655"/>
      <c r="DG209" s="655"/>
      <c r="DH209" s="655"/>
      <c r="DI209" s="640" t="str">
        <f>IF('Master sheet'!$D$14="Hindi","प्रथम श्रेणी","1st Div.")</f>
        <v>प्रथम श्रेणी</v>
      </c>
      <c r="DJ209" s="641"/>
      <c r="DK209" s="643">
        <f>COUNTIF(DK8:DK207,"I")</f>
        <v>30</v>
      </c>
      <c r="DL209" s="643"/>
      <c r="DM209" s="647" t="str">
        <f>IF('Master sheet'!$D$14="Hindi","परिणाम तैयारकर्ता","Signature of the maker")</f>
        <v>परिणाम तैयारकर्ता</v>
      </c>
      <c r="DN209" s="647"/>
      <c r="DO209" s="632" t="str">
        <f>CONCATENATE("( ",UPPER('Master sheet'!D19)," )")</f>
        <v>( YOGESH )</v>
      </c>
      <c r="DP209" s="633"/>
      <c r="DQ209" s="634"/>
    </row>
    <row r="210" spans="1:121" ht="21" customHeight="1">
      <c r="A210" s="675"/>
      <c r="B210" s="675"/>
      <c r="C210" s="675"/>
      <c r="D210" s="675"/>
      <c r="E210" s="675"/>
      <c r="F210" s="675"/>
      <c r="G210" s="675"/>
      <c r="H210" s="665" t="str">
        <f>IF('Master sheet'!D14="Hindi","परीक्षा में बैठने वाले विद्यार्थियों की संख्या :","No. of students appeared :")</f>
        <v>परीक्षा में बैठने वाले विद्यार्थियों की संख्या :</v>
      </c>
      <c r="I210" s="665"/>
      <c r="J210" s="108" t="s">
        <v>104</v>
      </c>
      <c r="K210" s="652">
        <f>IF(AND(K208="",K209=""),"",COUNTA(AA8:AA207)-COUNTIF(B8:B207,"NSO")-COUNTIF(AA8:AA207,"AB")-COUNTIF(AA8:AA207,""))</f>
        <v>30</v>
      </c>
      <c r="L210" s="652"/>
      <c r="M210" s="652"/>
      <c r="N210" s="652"/>
      <c r="O210" s="652"/>
      <c r="P210" s="652"/>
      <c r="Q210" s="652"/>
      <c r="R210" s="652"/>
      <c r="S210" s="652"/>
      <c r="T210" s="652"/>
      <c r="U210" s="652"/>
      <c r="V210" s="652"/>
      <c r="W210" s="652"/>
      <c r="AC210" s="110"/>
      <c r="AD210" s="652">
        <f>IF(AND(AD208="",AD209=""),"",COUNTA(AS8:AS207)-COUNTIF(B8:B207,"NSO")-COUNTIF(AS8:AS207,"AB")-COUNTIF(AS8:AS207,""))</f>
        <v>30</v>
      </c>
      <c r="AE210" s="652"/>
      <c r="AF210" s="652"/>
      <c r="AG210" s="652"/>
      <c r="AH210" s="652"/>
      <c r="AI210" s="652"/>
      <c r="AJ210" s="652"/>
      <c r="AK210" s="652"/>
      <c r="AL210" s="652"/>
      <c r="AM210" s="652"/>
      <c r="AN210" s="652"/>
      <c r="AO210" s="652"/>
      <c r="AP210" s="652"/>
      <c r="AQ210" s="652"/>
      <c r="AU210" s="110"/>
      <c r="AV210" s="652">
        <f>IF(AND(AV208="",AV209=""),"",COUNTA(BK8:BK207)-COUNTIF(B8:B207,"NSO")-COUNTIF(BK8:BK207,"AB")-COUNTIF(BK8:BK207,""))</f>
        <v>30</v>
      </c>
      <c r="AW210" s="652"/>
      <c r="AX210" s="652"/>
      <c r="AY210" s="652"/>
      <c r="AZ210" s="652"/>
      <c r="BA210" s="652"/>
      <c r="BB210" s="652"/>
      <c r="BC210" s="652"/>
      <c r="BD210" s="652"/>
      <c r="BE210" s="652"/>
      <c r="BF210" s="652"/>
      <c r="BG210" s="652"/>
      <c r="BH210" s="652"/>
      <c r="BI210" s="652"/>
      <c r="BM210" s="110"/>
      <c r="BN210" s="652">
        <f>IF(AND(BN208="",BN209=""),"",COUNTA(CC8:CC207)-COUNTIF(B8:B207,"NSO")-COUNTIF(CC8:CC207,"AB")-COUNTIF(CC8:CC207,""))</f>
        <v>30</v>
      </c>
      <c r="BO210" s="652"/>
      <c r="BP210" s="652"/>
      <c r="BQ210" s="652"/>
      <c r="BR210" s="652"/>
      <c r="BS210" s="652"/>
      <c r="BT210" s="652"/>
      <c r="BU210" s="652"/>
      <c r="BV210" s="652"/>
      <c r="BW210" s="652"/>
      <c r="BX210" s="652"/>
      <c r="BY210" s="652"/>
      <c r="BZ210" s="652"/>
      <c r="CA210" s="652"/>
      <c r="CE210" s="110"/>
      <c r="CF210" s="656">
        <f>IF(AND(CF208="",CF209=""),"",COUNTA(CK8:CK207)-COUNTIF(B8:B207,"NSO")-COUNTIF(CK8:CK207,"AB")-COUNTIF(CK8:CK207,""))</f>
        <v>11</v>
      </c>
      <c r="CG210" s="657"/>
      <c r="CH210" s="657"/>
      <c r="CI210" s="657"/>
      <c r="CJ210" s="657"/>
      <c r="CK210" s="657"/>
      <c r="CL210" s="658"/>
      <c r="CM210" s="656">
        <f>IF(AND(CM208="",CM209=""),"",COUNTA(CR8:CR207)-COUNTIF(B8:B207,"NSO")-COUNTIF(CR8:CR207,"AB")-COUNTIF(CR8:CR207,""))</f>
        <v>16</v>
      </c>
      <c r="CN210" s="657"/>
      <c r="CO210" s="657"/>
      <c r="CP210" s="657"/>
      <c r="CQ210" s="657"/>
      <c r="CR210" s="657"/>
      <c r="CS210" s="658"/>
      <c r="CT210" s="656">
        <f>IF(AND(CT208="",CT209=""),"",COUNTA(CY8:CY207)-COUNTIF(B8:B207,"NSO")-COUNTIF(CY8:CY207,"AB")-COUNTIF(CY8:CY207,""))</f>
        <v>19</v>
      </c>
      <c r="CU210" s="657"/>
      <c r="CV210" s="657"/>
      <c r="CW210" s="657"/>
      <c r="CX210" s="657"/>
      <c r="CY210" s="657"/>
      <c r="CZ210" s="658"/>
      <c r="DA210" s="655">
        <f>IF(AND(DA208="",DA209=""),"",COUNTA(DD8:DD207)-COUNTIF(B8:B207,"NSO")-COUNTIF(DD8:DD207,"AB")-COUNTIF(DD8:DD207,""))</f>
        <v>0</v>
      </c>
      <c r="DB210" s="655"/>
      <c r="DC210" s="655"/>
      <c r="DD210" s="655"/>
      <c r="DE210" s="655">
        <f>IF(AND(DE208="",DE209=""),"",COUNTA(DH8:DH207)-COUNTIF(B8:B207,"NSO")-COUNTIF(DH8:DH207,"AB")-COUNTIF(DH8:DH207,""))</f>
        <v>0</v>
      </c>
      <c r="DF210" s="655"/>
      <c r="DG210" s="655"/>
      <c r="DH210" s="655"/>
      <c r="DI210" s="640" t="str">
        <f>IF('Master sheet'!$D$14="Hindi","द्वितीय श्रेणी","2nd Div.")</f>
        <v>द्वितीय श्रेणी</v>
      </c>
      <c r="DJ210" s="641"/>
      <c r="DK210" s="643">
        <f>COUNTIF(DK8:DK207,"II")</f>
        <v>0</v>
      </c>
      <c r="DL210" s="643"/>
      <c r="DM210" s="647"/>
      <c r="DN210" s="647"/>
      <c r="DO210" s="635"/>
      <c r="DP210" s="636"/>
      <c r="DQ210" s="637"/>
    </row>
    <row r="211" spans="1:121" ht="21" customHeight="1">
      <c r="A211" s="675"/>
      <c r="B211" s="675"/>
      <c r="C211" s="675"/>
      <c r="D211" s="675"/>
      <c r="E211" s="675"/>
      <c r="F211" s="675"/>
      <c r="G211" s="675"/>
      <c r="H211" s="676" t="str">
        <f>IF('Master sheet'!$D$14="Hindi","ग्रेड :","Grade :")</f>
        <v>ग्रेड :</v>
      </c>
      <c r="I211" s="676"/>
      <c r="J211" s="108" t="s">
        <v>104</v>
      </c>
      <c r="K211" s="670" t="s">
        <v>6</v>
      </c>
      <c r="L211" s="670"/>
      <c r="M211" s="670"/>
      <c r="N211" s="670"/>
      <c r="O211" s="670" t="s">
        <v>106</v>
      </c>
      <c r="P211" s="670"/>
      <c r="Q211" s="333" t="s">
        <v>107</v>
      </c>
      <c r="R211" s="333" t="s">
        <v>108</v>
      </c>
      <c r="S211" s="670" t="s">
        <v>221</v>
      </c>
      <c r="T211" s="670"/>
      <c r="U211" s="671" t="s">
        <v>105</v>
      </c>
      <c r="V211" s="672"/>
      <c r="W211" s="673"/>
      <c r="AC211" s="110"/>
      <c r="AD211" s="670" t="s">
        <v>6</v>
      </c>
      <c r="AE211" s="670"/>
      <c r="AF211" s="670" t="s">
        <v>106</v>
      </c>
      <c r="AG211" s="670"/>
      <c r="AH211" s="333" t="s">
        <v>6</v>
      </c>
      <c r="AI211" s="333" t="s">
        <v>106</v>
      </c>
      <c r="AJ211" s="333" t="s">
        <v>107</v>
      </c>
      <c r="AK211" s="333" t="s">
        <v>108</v>
      </c>
      <c r="AL211" s="333" t="s">
        <v>221</v>
      </c>
      <c r="AM211" s="333"/>
      <c r="AN211" s="671" t="s">
        <v>105</v>
      </c>
      <c r="AO211" s="672"/>
      <c r="AP211" s="673"/>
      <c r="AQ211" s="111"/>
      <c r="AU211" s="110"/>
      <c r="AV211" s="670" t="s">
        <v>6</v>
      </c>
      <c r="AW211" s="670"/>
      <c r="AX211" s="670" t="s">
        <v>106</v>
      </c>
      <c r="AY211" s="670"/>
      <c r="AZ211" s="333" t="s">
        <v>6</v>
      </c>
      <c r="BA211" s="333" t="s">
        <v>106</v>
      </c>
      <c r="BB211" s="333" t="s">
        <v>107</v>
      </c>
      <c r="BC211" s="333" t="s">
        <v>108</v>
      </c>
      <c r="BD211" s="333" t="s">
        <v>221</v>
      </c>
      <c r="BE211" s="333"/>
      <c r="BF211" s="671" t="s">
        <v>105</v>
      </c>
      <c r="BG211" s="672"/>
      <c r="BH211" s="673"/>
      <c r="BI211" s="111"/>
      <c r="BM211" s="110"/>
      <c r="BN211" s="670" t="s">
        <v>6</v>
      </c>
      <c r="BO211" s="670"/>
      <c r="BP211" s="670" t="s">
        <v>106</v>
      </c>
      <c r="BQ211" s="670"/>
      <c r="BR211" s="333" t="s">
        <v>6</v>
      </c>
      <c r="BS211" s="333" t="s">
        <v>106</v>
      </c>
      <c r="BT211" s="333" t="s">
        <v>107</v>
      </c>
      <c r="BU211" s="333" t="s">
        <v>108</v>
      </c>
      <c r="BV211" s="333" t="s">
        <v>221</v>
      </c>
      <c r="BW211" s="333"/>
      <c r="BX211" s="671" t="s">
        <v>105</v>
      </c>
      <c r="BY211" s="672"/>
      <c r="BZ211" s="673"/>
      <c r="CA211" s="111"/>
      <c r="CE211" s="110"/>
      <c r="CF211" s="212" t="s">
        <v>133</v>
      </c>
      <c r="CG211" s="212" t="s">
        <v>6</v>
      </c>
      <c r="CH211" s="212" t="s">
        <v>106</v>
      </c>
      <c r="CI211" s="112" t="s">
        <v>107</v>
      </c>
      <c r="CJ211" s="112" t="s">
        <v>108</v>
      </c>
      <c r="CK211" s="112" t="s">
        <v>221</v>
      </c>
      <c r="CL211" s="112" t="s">
        <v>105</v>
      </c>
      <c r="CM211" s="212" t="s">
        <v>133</v>
      </c>
      <c r="CN211" s="212" t="s">
        <v>6</v>
      </c>
      <c r="CO211" s="212" t="s">
        <v>106</v>
      </c>
      <c r="CP211" s="112" t="s">
        <v>107</v>
      </c>
      <c r="CQ211" s="112" t="s">
        <v>108</v>
      </c>
      <c r="CR211" s="112" t="s">
        <v>221</v>
      </c>
      <c r="CS211" s="112" t="s">
        <v>105</v>
      </c>
      <c r="CT211" s="212" t="s">
        <v>133</v>
      </c>
      <c r="CU211" s="212" t="s">
        <v>6</v>
      </c>
      <c r="CV211" s="212" t="s">
        <v>106</v>
      </c>
      <c r="CW211" s="112" t="s">
        <v>107</v>
      </c>
      <c r="CX211" s="112" t="s">
        <v>108</v>
      </c>
      <c r="CY211" s="112" t="s">
        <v>221</v>
      </c>
      <c r="CZ211" s="112" t="s">
        <v>105</v>
      </c>
      <c r="DA211" s="212" t="s">
        <v>6</v>
      </c>
      <c r="DB211" s="212" t="s">
        <v>106</v>
      </c>
      <c r="DC211" s="112" t="s">
        <v>107</v>
      </c>
      <c r="DD211" s="112" t="s">
        <v>108</v>
      </c>
      <c r="DE211" s="212" t="s">
        <v>6</v>
      </c>
      <c r="DF211" s="212" t="s">
        <v>106</v>
      </c>
      <c r="DG211" s="112" t="s">
        <v>107</v>
      </c>
      <c r="DH211" s="112" t="s">
        <v>108</v>
      </c>
      <c r="DI211" s="640" t="str">
        <f>IF('Master sheet'!$D$14="Hindi","तृतीय श्रेणी","3rd Div.")</f>
        <v>तृतीय श्रेणी</v>
      </c>
      <c r="DJ211" s="641"/>
      <c r="DK211" s="643">
        <f>COUNTIF(DK8:DK207,"III")</f>
        <v>0</v>
      </c>
      <c r="DL211" s="643"/>
      <c r="DM211" s="647" t="str">
        <f>IF('Master sheet'!$D$14="Hindi","हस्ताक्षर कक्षाध्यापक","Signature of the class teacher")</f>
        <v>हस्ताक्षर कक्षाध्यापक</v>
      </c>
      <c r="DN211" s="647"/>
      <c r="DO211" s="632" t="str">
        <f>IF(AND($E$3="Nursery"),CONCATENATE("( ",UPPER('Master sheet'!H13)," )"),IF(AND($E$3="LKG"),CONCATENATE("( ",UPPER('Master sheet'!L13)," )"),IF(AND($E$3="UKG"),CONCATENATE("( ",UPPER('Master sheet'!H24)," )"),"")))</f>
        <v>( PUSHPENDRA JAWRA )</v>
      </c>
      <c r="DP211" s="633"/>
      <c r="DQ211" s="634"/>
    </row>
    <row r="212" spans="1:121" ht="21" customHeight="1">
      <c r="A212" s="675"/>
      <c r="B212" s="675"/>
      <c r="C212" s="675"/>
      <c r="D212" s="675"/>
      <c r="E212" s="675"/>
      <c r="F212" s="675"/>
      <c r="G212" s="675"/>
      <c r="H212" s="665" t="str">
        <f>IF('Master sheet'!$D$14="Hindi","ग्रेडवार उत्तीर्ण विद्यार्थी :","Total Passed Grade wise :")</f>
        <v>ग्रेडवार उत्तीर्ण विद्यार्थी :</v>
      </c>
      <c r="I212" s="665"/>
      <c r="J212" s="108" t="s">
        <v>104</v>
      </c>
      <c r="K212" s="674">
        <f>IF(AND(K208="",K209=""),"",COUNTIF(AC8:AC207,"A"))</f>
        <v>0</v>
      </c>
      <c r="L212" s="674"/>
      <c r="M212" s="674"/>
      <c r="N212" s="674"/>
      <c r="O212" s="674">
        <f>IF(AND(K208="",K209=""),"",COUNTIF(AC8:AC207,"B"))</f>
        <v>16</v>
      </c>
      <c r="P212" s="674"/>
      <c r="Q212" s="332">
        <f>IF(AND(K208="",K209=""),"",COUNTIF(AC8:AC207,"C"))</f>
        <v>14</v>
      </c>
      <c r="R212" s="332">
        <f>IF(AND(K208="",K209=""),"",COUNTIF(AC8:AC207,"D"))</f>
        <v>0</v>
      </c>
      <c r="S212" s="674">
        <f>IF(AND(K208="",K209=""),"",COUNTIF(AC8:AC207,"E"))</f>
        <v>0</v>
      </c>
      <c r="T212" s="674"/>
      <c r="U212" s="667">
        <f>IF(AND(K208="",K209=""),"",SUM(K212,O212,R212,Q212,S212))</f>
        <v>30</v>
      </c>
      <c r="V212" s="668"/>
      <c r="W212" s="669"/>
      <c r="AC212" s="110"/>
      <c r="AD212" s="674">
        <f>IF(AND(AD208="",AD209=""),"",COUNTIF(AU8:AU207,"A"))</f>
        <v>25</v>
      </c>
      <c r="AE212" s="674"/>
      <c r="AF212" s="674">
        <f>IF(AND(AD208="",AD209=""),"",COUNTIF(AU8:AU207,"B"))</f>
        <v>5</v>
      </c>
      <c r="AG212" s="674"/>
      <c r="AH212" s="332">
        <f>IF(AND(AD208="",AD209=""),"",COUNTIF(AU8:AU207,"A"))</f>
        <v>25</v>
      </c>
      <c r="AI212" s="332">
        <f>IF(AND(AD208="",AD209=""),"",COUNTIF(AU8:AU207,"B"))</f>
        <v>5</v>
      </c>
      <c r="AJ212" s="332">
        <f>IF(AND(AD208="",AD209=""),"",COUNTIF(AU8:AU207,"C"))</f>
        <v>0</v>
      </c>
      <c r="AK212" s="332">
        <f>IF(AND(AD208="",AD209=""),"",COUNTIF(AU8:AU207,"D"))</f>
        <v>0</v>
      </c>
      <c r="AL212" s="332">
        <f>IF(AND(AD208="",AD209=""),"",COUNTIF(AU8:AU207,"E"))</f>
        <v>0</v>
      </c>
      <c r="AM212" s="332"/>
      <c r="AN212" s="667">
        <f>IF(AND(AD208="",AD209=""),"",SUM(AH212,AI212,AJ212,AK212,AL212))</f>
        <v>30</v>
      </c>
      <c r="AO212" s="668"/>
      <c r="AP212" s="669"/>
      <c r="AQ212" s="113"/>
      <c r="AU212" s="110"/>
      <c r="AV212" s="674">
        <f>IF(AND(AV208="",AV209=""),"",COUNTIF(BM8:BM207,"A"))</f>
        <v>20</v>
      </c>
      <c r="AW212" s="674"/>
      <c r="AX212" s="674">
        <f>IF(AND(AV208="",AV209=""),"",COUNTIF(BM8:BM207,"B"))</f>
        <v>10</v>
      </c>
      <c r="AY212" s="674"/>
      <c r="AZ212" s="332">
        <f>IF(AND(AV208="",AV209=""),"",COUNTIF(BM8:BM207,"A"))</f>
        <v>20</v>
      </c>
      <c r="BA212" s="332">
        <f>IF(AND(AV208="",AV209=""),"",COUNTIF(BM8:BM207,"B"))</f>
        <v>10</v>
      </c>
      <c r="BB212" s="332">
        <f>IF(AND(AV208="",AV209=""),"",COUNTIF(BM8:BM207,"C"))</f>
        <v>0</v>
      </c>
      <c r="BC212" s="332">
        <f>IF(AND(AV208="",AV209=""),"",COUNTIF(BM8:BM207,"D"))</f>
        <v>0</v>
      </c>
      <c r="BD212" s="332">
        <f>IF(AND(AV208="",AV209=""),"",COUNTIF(BM8:BM207,"E"))</f>
        <v>0</v>
      </c>
      <c r="BE212" s="332"/>
      <c r="BF212" s="667">
        <f>IF(AND(AV208="",AV209=""),"",SUM(AZ212,BA212,BB212,BC212,BD212))</f>
        <v>30</v>
      </c>
      <c r="BG212" s="668"/>
      <c r="BH212" s="669"/>
      <c r="BI212" s="113"/>
      <c r="BM212" s="110"/>
      <c r="BN212" s="674">
        <f>IF(AND(BN208="",BN209=""),"",COUNTIF(CE8:CE207,"A"))</f>
        <v>26</v>
      </c>
      <c r="BO212" s="674"/>
      <c r="BP212" s="674">
        <f>IF(AND(BN208="",BN209=""),"",COUNTIF(CE8:CE207,"B"))</f>
        <v>3</v>
      </c>
      <c r="BQ212" s="674"/>
      <c r="BR212" s="332">
        <f>IF(AND(BN208="",BN209=""),"",COUNTIF(CE8:CE207,"A"))</f>
        <v>26</v>
      </c>
      <c r="BS212" s="332">
        <f>IF(AND(BN208="",BN209=""),"",COUNTIF(CE8:CE207,"B"))</f>
        <v>3</v>
      </c>
      <c r="BT212" s="332">
        <f>IF(AND(BN208="",BN209=""),"",COUNTIF(CE8:CE207,"C"))</f>
        <v>1</v>
      </c>
      <c r="BU212" s="332">
        <f>IF(AND(BN208="",BN209=""),"",COUNTIF(CE8:CE207,"D"))</f>
        <v>0</v>
      </c>
      <c r="BV212" s="332">
        <f>IF(AND(BN208="",BN209=""),"",COUNTIF(CE8:CE207,"E"))</f>
        <v>0</v>
      </c>
      <c r="BW212" s="332"/>
      <c r="BX212" s="667">
        <f>IF(AND(BN208="",BN209=""),"",SUM(BR212,BS212,BT212,BU212,BV212))</f>
        <v>30</v>
      </c>
      <c r="BY212" s="668"/>
      <c r="BZ212" s="669"/>
      <c r="CA212" s="113"/>
      <c r="CE212" s="110"/>
      <c r="CF212" s="114">
        <f>IF(AND(CF208="",CF209=""),"",COUNTIF(CL8:CL207,"A+"))</f>
        <v>3</v>
      </c>
      <c r="CG212" s="114">
        <f>IF(AND(CF208="",CF209=""),"",COUNTIF(CL8:CL207,"A"))</f>
        <v>7</v>
      </c>
      <c r="CH212" s="114">
        <f>IF(AND(CF208="",CF209=""),"",COUNTIF(CL8:CL207,"B"))</f>
        <v>0</v>
      </c>
      <c r="CI212" s="114">
        <f>IF(AND(CF208="",CF209=""),"",COUNTIF(CL8:CL207,"C"))</f>
        <v>1</v>
      </c>
      <c r="CJ212" s="114">
        <f>IF(AND(CF208="",CF209=""),"",COUNTIF(CL8:CL207,"D"))</f>
        <v>0</v>
      </c>
      <c r="CK212" s="114">
        <f>IF(AND(CF208="",CF209=""),"",COUNTIF(CL8:CL207,"E"))</f>
        <v>0</v>
      </c>
      <c r="CL212" s="115">
        <f>IF(AND(CF208="",CF209=""),"",SUM(CF212,CG212,CJ212,CH212,CI212,CK212))</f>
        <v>11</v>
      </c>
      <c r="CM212" s="114">
        <f>IF(AND(CM208="",CM209=""),"",COUNTIF(CS8:CS207,"A+"))</f>
        <v>0</v>
      </c>
      <c r="CN212" s="114">
        <f>IF(AND(CM208="",CM209=""),"",COUNTIF(CS8:CS207,"A"))</f>
        <v>1</v>
      </c>
      <c r="CO212" s="114">
        <f>IF(AND(CM208="",CM209=""),"",COUNTIF(CS8:CS207,"B"))</f>
        <v>12</v>
      </c>
      <c r="CP212" s="114">
        <f>IF(AND(CM208="",CM209=""),"",COUNTIF(CS8:CS207,"C"))</f>
        <v>2</v>
      </c>
      <c r="CQ212" s="114">
        <f>IF(AND(CM208="",CM209=""),"",COUNTIF(CS8:CS207,"D"))</f>
        <v>1</v>
      </c>
      <c r="CR212" s="114">
        <f>IF(AND(CM208="",CM209=""),"",COUNTIF(CS8:CS207,"E"))</f>
        <v>0</v>
      </c>
      <c r="CS212" s="115">
        <f>IF(AND(CM208="",CM209=""),"",SUM(CM212,CN212,CO212,CP212,CQ212,CR212))</f>
        <v>16</v>
      </c>
      <c r="CT212" s="114">
        <f>IF(AND(CT208="",CT209=""),"",COUNTIF(CZ8:CZ207,"A+"))</f>
        <v>0</v>
      </c>
      <c r="CU212" s="114">
        <f>IF(AND(CT208="",CT209=""),"",COUNTIF(CZ8:CZ207,"A"))</f>
        <v>9</v>
      </c>
      <c r="CV212" s="114">
        <f>IF(AND(CT208="",CT209=""),"",COUNTIF(CZ8:CZ207,"B"))</f>
        <v>3</v>
      </c>
      <c r="CW212" s="114">
        <f>IF(AND(CT208="",CT209=""),"",COUNTIF(CZ8:CZ207,"C"))</f>
        <v>5</v>
      </c>
      <c r="CX212" s="114">
        <f>IF(AND(CT208="",CT209=""),"",COUNTIF(CZ8:CZ207,"D"))</f>
        <v>1</v>
      </c>
      <c r="CY212" s="114">
        <f>IF(AND(CT208="",CT209=""),"",COUNTIF(CZ8:CZ207,"E"))</f>
        <v>0</v>
      </c>
      <c r="CZ212" s="115">
        <f>IF(AND(CT208="",CT209=""),"",SUM(CT212,CU212,CV212,CW212,CX212,CY212))</f>
        <v>18</v>
      </c>
      <c r="DA212" s="334">
        <f>IF(AND(DA208="",DA209=""),"",COUNTIF(DD8:DD207,"A"))</f>
        <v>0</v>
      </c>
      <c r="DB212" s="334">
        <f>IF(AND(DA208="",DA209=""),"",COUNTIF(DD8:DD207,"B"))</f>
        <v>0</v>
      </c>
      <c r="DC212" s="334">
        <f>IF(AND(DA208="",DA209=""),"",COUNTIF(DD8:DD207,"C"))</f>
        <v>0</v>
      </c>
      <c r="DD212" s="334">
        <f>IF(AND(DA208="",DA209=""),"",COUNTIF(DD8:DD207,"D"))</f>
        <v>0</v>
      </c>
      <c r="DE212" s="334">
        <f>IF(AND(DE208="",DE209=""),"",COUNTIF(DH8:DH207,"A"))</f>
        <v>0</v>
      </c>
      <c r="DF212" s="334">
        <f>IF(AND(DE208="",DE209=""),"",COUNTIF(DH8:DH207,"B"))</f>
        <v>0</v>
      </c>
      <c r="DG212" s="334">
        <f>IF(AND(DE208="",DE209=""),"",COUNTIF(DH8:DH207,"C"))</f>
        <v>0</v>
      </c>
      <c r="DH212" s="334">
        <f>IF(AND(DE208="",DE209=""),"",COUNTIF(DH8:DH207,"D"))</f>
        <v>0</v>
      </c>
      <c r="DI212" s="640" t="str">
        <f>IF('Master sheet'!$D$14="Hindi","कुल उत्तीर्ण","Total Pass")</f>
        <v>कुल उत्तीर्ण</v>
      </c>
      <c r="DJ212" s="641"/>
      <c r="DK212" s="644">
        <f>SUM(DK209:DL211)</f>
        <v>30</v>
      </c>
      <c r="DL212" s="644"/>
      <c r="DM212" s="647"/>
      <c r="DN212" s="647"/>
      <c r="DO212" s="635"/>
      <c r="DP212" s="636"/>
      <c r="DQ212" s="637"/>
    </row>
    <row r="213" spans="1:121" ht="21" customHeight="1">
      <c r="A213" s="675"/>
      <c r="B213" s="675"/>
      <c r="C213" s="675"/>
      <c r="D213" s="675"/>
      <c r="E213" s="675"/>
      <c r="F213" s="675"/>
      <c r="G213" s="675"/>
      <c r="H213" s="665" t="str">
        <f>IF('Master sheet'!$D$14="Hindi","कुल उत्तीर्ण प्रतिशत में  :","Total Pass  %  :")</f>
        <v>कुल उत्तीर्ण प्रतिशत में  :</v>
      </c>
      <c r="I213" s="665"/>
      <c r="J213" s="108" t="s">
        <v>104</v>
      </c>
      <c r="K213" s="664">
        <f>IF(AND(K208="",K209=""),"",IF(K210=0,0,U212/K210*100))</f>
        <v>100</v>
      </c>
      <c r="L213" s="664"/>
      <c r="M213" s="664"/>
      <c r="N213" s="664"/>
      <c r="O213" s="664"/>
      <c r="P213" s="664"/>
      <c r="Q213" s="664"/>
      <c r="R213" s="664"/>
      <c r="S213" s="664"/>
      <c r="T213" s="664"/>
      <c r="U213" s="664"/>
      <c r="V213" s="664"/>
      <c r="W213" s="664"/>
      <c r="AC213" s="110"/>
      <c r="AD213" s="664">
        <f>IF(AND(AD208="",AD209=""),"",IF(AD210=0,0,AN212/AD210*100))</f>
        <v>100</v>
      </c>
      <c r="AE213" s="664"/>
      <c r="AF213" s="664"/>
      <c r="AG213" s="664"/>
      <c r="AH213" s="664"/>
      <c r="AI213" s="664"/>
      <c r="AJ213" s="664"/>
      <c r="AK213" s="664"/>
      <c r="AL213" s="664"/>
      <c r="AM213" s="664"/>
      <c r="AN213" s="664"/>
      <c r="AO213" s="664"/>
      <c r="AP213" s="664"/>
      <c r="AQ213" s="664"/>
      <c r="AU213" s="110"/>
      <c r="AV213" s="664">
        <f>IF(AND(AV208="",AV209=""),"",IF(AV210=0,0,BF212/AV210*100))</f>
        <v>100</v>
      </c>
      <c r="AW213" s="664"/>
      <c r="AX213" s="664"/>
      <c r="AY213" s="664"/>
      <c r="AZ213" s="664"/>
      <c r="BA213" s="664"/>
      <c r="BB213" s="664"/>
      <c r="BC213" s="664"/>
      <c r="BD213" s="664"/>
      <c r="BE213" s="664"/>
      <c r="BF213" s="664"/>
      <c r="BG213" s="664"/>
      <c r="BH213" s="664"/>
      <c r="BI213" s="664"/>
      <c r="BM213" s="110"/>
      <c r="BN213" s="664">
        <f>IF(AND(BN208="",BN209=""),"",IF(BN210=0,0,BX212/BN210*100))</f>
        <v>100</v>
      </c>
      <c r="BO213" s="664"/>
      <c r="BP213" s="664"/>
      <c r="BQ213" s="664"/>
      <c r="BR213" s="664"/>
      <c r="BS213" s="664"/>
      <c r="BT213" s="664"/>
      <c r="BU213" s="664"/>
      <c r="BV213" s="664"/>
      <c r="BW213" s="664"/>
      <c r="BX213" s="664"/>
      <c r="BY213" s="664"/>
      <c r="BZ213" s="664"/>
      <c r="CA213" s="664"/>
      <c r="CE213" s="110"/>
      <c r="CF213" s="659">
        <f>IF(AND(CF208="",CF209=""),"",IF(CL212=0,0,CL212/CF210*100))</f>
        <v>100</v>
      </c>
      <c r="CG213" s="660"/>
      <c r="CH213" s="660"/>
      <c r="CI213" s="660"/>
      <c r="CJ213" s="660"/>
      <c r="CK213" s="660"/>
      <c r="CL213" s="661"/>
      <c r="CM213" s="659">
        <f>IF(AND(CM208="",CM209=""),"",IF(CS212=0,0,CS212/CM210*100))</f>
        <v>100</v>
      </c>
      <c r="CN213" s="660"/>
      <c r="CO213" s="660"/>
      <c r="CP213" s="660"/>
      <c r="CQ213" s="660"/>
      <c r="CR213" s="660"/>
      <c r="CS213" s="661"/>
      <c r="CT213" s="659">
        <f>IF(AND(CT208="",CT209=""),"",IF(CZ212=0,0,CZ212/CT210*100))</f>
        <v>94.73684210526315</v>
      </c>
      <c r="CU213" s="660"/>
      <c r="CV213" s="660"/>
      <c r="CW213" s="660"/>
      <c r="CX213" s="660"/>
      <c r="CY213" s="660"/>
      <c r="CZ213" s="661"/>
      <c r="DA213" s="659" t="e">
        <f>IF(AND(DA209="",DA210=""),"",SUM(DA212:DD212)/DA210*100)</f>
        <v>#DIV/0!</v>
      </c>
      <c r="DB213" s="660"/>
      <c r="DC213" s="660"/>
      <c r="DD213" s="660"/>
      <c r="DE213" s="659" t="e">
        <f>IF(AND(DE209="",DE210=""),"",SUM(DE212:DH212)/DE210*100)</f>
        <v>#DIV/0!</v>
      </c>
      <c r="DF213" s="660"/>
      <c r="DG213" s="660"/>
      <c r="DH213" s="660"/>
      <c r="DI213" s="640" t="str">
        <f>IF('Master sheet'!$D$14="Hindi","पूरक","Supp.")</f>
        <v>पूरक</v>
      </c>
      <c r="DJ213" s="641"/>
      <c r="DK213" s="648">
        <f>COUNTIF(DK8:DK207,"Supplementary")</f>
        <v>0</v>
      </c>
      <c r="DL213" s="648"/>
      <c r="DM213" s="647" t="str">
        <f>IF('Master sheet'!$D$14="Hindi","हस्ताक्षर जांचकर्ता","Signature of the checker")</f>
        <v>हस्ताक्षर जांचकर्ता</v>
      </c>
      <c r="DN213" s="647"/>
      <c r="DO213" s="632" t="str">
        <f>CONCATENATE("( ",UPPER('Master sheet'!D18)," )")</f>
        <v>( RAKESH KUMAR )</v>
      </c>
      <c r="DP213" s="633"/>
      <c r="DQ213" s="634"/>
    </row>
    <row r="214" spans="1:121" ht="21" customHeight="1">
      <c r="A214" s="675"/>
      <c r="B214" s="675"/>
      <c r="C214" s="675"/>
      <c r="D214" s="675"/>
      <c r="E214" s="675"/>
      <c r="F214" s="675"/>
      <c r="G214" s="675"/>
      <c r="H214" s="665" t="str">
        <f>IF('Master sheet'!$D$14="Hindi","पूरक परीक्षा  :","Supplementary   :")</f>
        <v>पूरक परीक्षा  :</v>
      </c>
      <c r="I214" s="665"/>
      <c r="J214" s="108" t="s">
        <v>104</v>
      </c>
      <c r="K214" s="662">
        <f>IF(AND(K208="",K209=""),"",COUNTIF(AA8:AA207,"S"))</f>
        <v>0</v>
      </c>
      <c r="L214" s="662"/>
      <c r="M214" s="662"/>
      <c r="N214" s="662"/>
      <c r="O214" s="662"/>
      <c r="P214" s="662"/>
      <c r="Q214" s="662"/>
      <c r="R214" s="662"/>
      <c r="S214" s="662"/>
      <c r="T214" s="662"/>
      <c r="U214" s="662"/>
      <c r="V214" s="662"/>
      <c r="W214" s="662"/>
      <c r="AC214" s="110"/>
      <c r="AD214" s="662">
        <f>IF(AND(AD208="",AD209=""),"",COUNTIF(AS8:AS207,"S"))</f>
        <v>0</v>
      </c>
      <c r="AE214" s="662"/>
      <c r="AF214" s="662"/>
      <c r="AG214" s="662"/>
      <c r="AH214" s="662"/>
      <c r="AI214" s="662"/>
      <c r="AJ214" s="662"/>
      <c r="AK214" s="662"/>
      <c r="AL214" s="662"/>
      <c r="AM214" s="662"/>
      <c r="AN214" s="662"/>
      <c r="AO214" s="662"/>
      <c r="AP214" s="662"/>
      <c r="AQ214" s="662"/>
      <c r="AU214" s="110"/>
      <c r="AV214" s="662">
        <f>IF(AND(AV208="",AV209=""),"",COUNTIF(BK8:BK207,"S"))</f>
        <v>0</v>
      </c>
      <c r="AW214" s="662"/>
      <c r="AX214" s="662"/>
      <c r="AY214" s="662"/>
      <c r="AZ214" s="662"/>
      <c r="BA214" s="662"/>
      <c r="BB214" s="662"/>
      <c r="BC214" s="662"/>
      <c r="BD214" s="662"/>
      <c r="BE214" s="662"/>
      <c r="BF214" s="662"/>
      <c r="BG214" s="662"/>
      <c r="BH214" s="662"/>
      <c r="BI214" s="662"/>
      <c r="BM214" s="110"/>
      <c r="BN214" s="662">
        <f>IF(AND(BN208="",BN209=""),"",COUNTIF(CC8:CC207,"S"))</f>
        <v>0</v>
      </c>
      <c r="BO214" s="662"/>
      <c r="BP214" s="662"/>
      <c r="BQ214" s="662"/>
      <c r="BR214" s="662"/>
      <c r="BS214" s="662"/>
      <c r="BT214" s="662"/>
      <c r="BU214" s="662"/>
      <c r="BV214" s="662"/>
      <c r="BW214" s="662"/>
      <c r="BX214" s="662"/>
      <c r="BY214" s="662"/>
      <c r="BZ214" s="662"/>
      <c r="CA214" s="662"/>
      <c r="CE214" s="110"/>
      <c r="CF214" s="655">
        <f>IF(AND(CF208="",CF209=""),"",COUNTIF(CK8:CK207,"S"))</f>
        <v>0</v>
      </c>
      <c r="CG214" s="655"/>
      <c r="CH214" s="655"/>
      <c r="CI214" s="655"/>
      <c r="CJ214" s="655"/>
      <c r="CK214" s="655"/>
      <c r="CL214" s="655"/>
      <c r="CM214" s="655">
        <f>IF(AND(CM208="",CM209=""),"",COUNTIF(CR8:CR207,"S"))</f>
        <v>0</v>
      </c>
      <c r="CN214" s="655"/>
      <c r="CO214" s="655"/>
      <c r="CP214" s="655"/>
      <c r="CQ214" s="655"/>
      <c r="CR214" s="655"/>
      <c r="CS214" s="655"/>
      <c r="CT214" s="655">
        <f>IF(AND(CT208="",CT209=""),"",COUNTIF(CY8:CY207,"S"))</f>
        <v>1</v>
      </c>
      <c r="CU214" s="655"/>
      <c r="CV214" s="655"/>
      <c r="CW214" s="655"/>
      <c r="CX214" s="655"/>
      <c r="CY214" s="655"/>
      <c r="CZ214" s="655"/>
      <c r="DA214" s="733"/>
      <c r="DB214" s="733"/>
      <c r="DC214" s="733"/>
      <c r="DD214" s="733"/>
      <c r="DE214" s="659"/>
      <c r="DF214" s="660"/>
      <c r="DG214" s="660"/>
      <c r="DH214" s="661"/>
      <c r="DI214" s="640" t="str">
        <f>IF('Master sheet'!$D$14="Hindi","अनुतीर्ण","Failed")</f>
        <v>अनुतीर्ण</v>
      </c>
      <c r="DJ214" s="641"/>
      <c r="DK214" s="642">
        <f>COUNTIF(DK8:DK207,"Fail")</f>
        <v>0</v>
      </c>
      <c r="DL214" s="642"/>
      <c r="DM214" s="647"/>
      <c r="DN214" s="647"/>
      <c r="DO214" s="635"/>
      <c r="DP214" s="636"/>
      <c r="DQ214" s="637"/>
    </row>
    <row r="215" spans="1:121" ht="21" customHeight="1">
      <c r="A215" s="675"/>
      <c r="B215" s="675"/>
      <c r="C215" s="675"/>
      <c r="D215" s="675"/>
      <c r="E215" s="675"/>
      <c r="F215" s="675"/>
      <c r="G215" s="675"/>
      <c r="H215" s="666" t="str">
        <f>IF('Master sheet'!$D$14="Hindi","अनुतीर्ण  :","Failed   :")</f>
        <v>अनुतीर्ण  :</v>
      </c>
      <c r="I215" s="666"/>
      <c r="J215" s="108" t="s">
        <v>104</v>
      </c>
      <c r="K215" s="662">
        <f>IF(AND(K208="",K209=""),"",COUNTIF(AA8:AA207,"F"))</f>
        <v>0</v>
      </c>
      <c r="L215" s="662"/>
      <c r="M215" s="662"/>
      <c r="N215" s="662"/>
      <c r="O215" s="662"/>
      <c r="P215" s="662"/>
      <c r="Q215" s="662"/>
      <c r="R215" s="662"/>
      <c r="S215" s="662"/>
      <c r="T215" s="662"/>
      <c r="U215" s="662"/>
      <c r="V215" s="662"/>
      <c r="W215" s="662"/>
      <c r="AC215" s="110"/>
      <c r="AD215" s="662">
        <f>IF(AND(AD208="",AD209=""),"",COUNTIF(AS8:AS207,"F"))</f>
        <v>0</v>
      </c>
      <c r="AE215" s="662"/>
      <c r="AF215" s="662"/>
      <c r="AG215" s="662"/>
      <c r="AH215" s="662"/>
      <c r="AI215" s="662"/>
      <c r="AJ215" s="662"/>
      <c r="AK215" s="662"/>
      <c r="AL215" s="662"/>
      <c r="AM215" s="662"/>
      <c r="AN215" s="662"/>
      <c r="AO215" s="662"/>
      <c r="AP215" s="662"/>
      <c r="AQ215" s="662"/>
      <c r="AU215" s="110"/>
      <c r="AV215" s="662">
        <f>IF(AND(AV208="",AV209=""),"",COUNTIF(BK8:BK207,"F"))</f>
        <v>0</v>
      </c>
      <c r="AW215" s="662"/>
      <c r="AX215" s="662"/>
      <c r="AY215" s="662"/>
      <c r="AZ215" s="662"/>
      <c r="BA215" s="662"/>
      <c r="BB215" s="662"/>
      <c r="BC215" s="662"/>
      <c r="BD215" s="662"/>
      <c r="BE215" s="662"/>
      <c r="BF215" s="662"/>
      <c r="BG215" s="662"/>
      <c r="BH215" s="662"/>
      <c r="BI215" s="662"/>
      <c r="BM215" s="110"/>
      <c r="BN215" s="662">
        <f>IF(AND(BN208="",BN209=""),"",COUNTIF(CC8:CC207,"F"))</f>
        <v>0</v>
      </c>
      <c r="BO215" s="662"/>
      <c r="BP215" s="662"/>
      <c r="BQ215" s="662"/>
      <c r="BR215" s="662"/>
      <c r="BS215" s="662"/>
      <c r="BT215" s="662"/>
      <c r="BU215" s="662"/>
      <c r="BV215" s="662"/>
      <c r="BW215" s="662"/>
      <c r="BX215" s="662"/>
      <c r="BY215" s="662"/>
      <c r="BZ215" s="662"/>
      <c r="CA215" s="662"/>
      <c r="CE215" s="110"/>
      <c r="CF215" s="655">
        <f>IF(AND(CF208="",CF209=""),"",COUNTIF(CK8:CK207,"F"))</f>
        <v>0</v>
      </c>
      <c r="CG215" s="655"/>
      <c r="CH215" s="655"/>
      <c r="CI215" s="655"/>
      <c r="CJ215" s="655"/>
      <c r="CK215" s="655"/>
      <c r="CL215" s="655"/>
      <c r="CM215" s="655">
        <f>IF(AND(CM208="",CM209=""),"",COUNTIF(CR8:CR207,"F"))</f>
        <v>0</v>
      </c>
      <c r="CN215" s="655"/>
      <c r="CO215" s="655"/>
      <c r="CP215" s="655"/>
      <c r="CQ215" s="655"/>
      <c r="CR215" s="655"/>
      <c r="CS215" s="655"/>
      <c r="CT215" s="655">
        <f>IF(AND(CT208="",CT209=""),"",COUNTIF(CY8:CY207,"AB"))</f>
        <v>0</v>
      </c>
      <c r="CU215" s="655"/>
      <c r="CV215" s="655"/>
      <c r="CW215" s="655"/>
      <c r="CX215" s="655"/>
      <c r="CY215" s="655"/>
      <c r="CZ215" s="655"/>
      <c r="DA215" s="733"/>
      <c r="DB215" s="733"/>
      <c r="DC215" s="733"/>
      <c r="DD215" s="733"/>
      <c r="DE215" s="659"/>
      <c r="DF215" s="660"/>
      <c r="DG215" s="660"/>
      <c r="DH215" s="661"/>
      <c r="DI215" s="640" t="str">
        <f>IF('Master sheet'!$D$14="Hindi","उत्तीर्ण %","Pass %")</f>
        <v>उत्तीर्ण %</v>
      </c>
      <c r="DJ215" s="641"/>
      <c r="DK215" s="649">
        <f>IF(DK208=0,0,DK212/DK208*100)</f>
        <v>100</v>
      </c>
      <c r="DL215" s="649"/>
      <c r="DM215" s="647" t="str">
        <f>IF('Master sheet'!$D$14="Hindi","हस्ताक्षर परीक्षा प्रभारी","Signature of the exam. Incharge")</f>
        <v>हस्ताक्षर परीक्षा प्रभारी</v>
      </c>
      <c r="DN215" s="647"/>
      <c r="DO215" s="632" t="str">
        <f>CONCATENATE("( ",UPPER('Master sheet'!D17)," )")</f>
        <v>( SURESH KUMAR )</v>
      </c>
      <c r="DP215" s="633"/>
      <c r="DQ215" s="634"/>
    </row>
    <row r="216" spans="1:121" ht="21" customHeight="1">
      <c r="A216" s="675"/>
      <c r="B216" s="675"/>
      <c r="C216" s="675"/>
      <c r="D216" s="675"/>
      <c r="E216" s="675"/>
      <c r="F216" s="675"/>
      <c r="G216" s="675"/>
      <c r="H216" s="666" t="str">
        <f>IF('Master sheet'!$D$14="Hindi","पुनः परीक्षा तक परिणाम रोका गया  :","Result with held until re-exam  :")</f>
        <v>पुनः परीक्षा तक परिणाम रोका गया  :</v>
      </c>
      <c r="I216" s="666"/>
      <c r="J216" s="108" t="s">
        <v>104</v>
      </c>
      <c r="K216" s="662">
        <f>IF(AND(K208="",K209=""),"",COUNTIF(AA8:AA207,"RW"))</f>
        <v>0</v>
      </c>
      <c r="L216" s="662"/>
      <c r="M216" s="662"/>
      <c r="N216" s="662"/>
      <c r="O216" s="662"/>
      <c r="P216" s="662"/>
      <c r="Q216" s="662"/>
      <c r="R216" s="662"/>
      <c r="S216" s="662"/>
      <c r="T216" s="662"/>
      <c r="U216" s="662"/>
      <c r="V216" s="662"/>
      <c r="W216" s="662"/>
      <c r="AC216" s="110"/>
      <c r="AD216" s="662">
        <f>IF(AND(AD208="",AD209=""),"",COUNTIF(AS8:AS207,"RW"))</f>
        <v>0</v>
      </c>
      <c r="AE216" s="662"/>
      <c r="AF216" s="662"/>
      <c r="AG216" s="662"/>
      <c r="AH216" s="662"/>
      <c r="AI216" s="662"/>
      <c r="AJ216" s="662"/>
      <c r="AK216" s="662"/>
      <c r="AL216" s="662"/>
      <c r="AM216" s="662"/>
      <c r="AN216" s="662"/>
      <c r="AO216" s="662"/>
      <c r="AP216" s="662"/>
      <c r="AQ216" s="662"/>
      <c r="AU216" s="110"/>
      <c r="AV216" s="662">
        <f>IF(AND(AV208="",AV209=""),"",COUNTIF(BK8:BK207,"RW"))</f>
        <v>0</v>
      </c>
      <c r="AW216" s="662"/>
      <c r="AX216" s="662"/>
      <c r="AY216" s="662"/>
      <c r="AZ216" s="662"/>
      <c r="BA216" s="662"/>
      <c r="BB216" s="662"/>
      <c r="BC216" s="662"/>
      <c r="BD216" s="662"/>
      <c r="BE216" s="662"/>
      <c r="BF216" s="662"/>
      <c r="BG216" s="662"/>
      <c r="BH216" s="662"/>
      <c r="BI216" s="662"/>
      <c r="BM216" s="110"/>
      <c r="BN216" s="662">
        <f>IF(AND(BN208="",BN209=""),"",COUNTIF(CC8:CC207,"RW"))</f>
        <v>0</v>
      </c>
      <c r="BO216" s="662"/>
      <c r="BP216" s="662"/>
      <c r="BQ216" s="662"/>
      <c r="BR216" s="662"/>
      <c r="BS216" s="662"/>
      <c r="BT216" s="662"/>
      <c r="BU216" s="662"/>
      <c r="BV216" s="662"/>
      <c r="BW216" s="662"/>
      <c r="BX216" s="662"/>
      <c r="BY216" s="662"/>
      <c r="BZ216" s="662"/>
      <c r="CA216" s="662"/>
      <c r="CE216" s="110"/>
      <c r="CF216" s="655">
        <f>IF(AND(CF208="",CF209=""),"",COUNTIF(CK8:CK207,"RW"))</f>
        <v>0</v>
      </c>
      <c r="CG216" s="655"/>
      <c r="CH216" s="655"/>
      <c r="CI216" s="655"/>
      <c r="CJ216" s="655"/>
      <c r="CK216" s="655"/>
      <c r="CL216" s="655"/>
      <c r="CM216" s="655">
        <f>IF(AND(CM208="",CM209=""),"",COUNTIF(CR8:CR207,"RW"))</f>
        <v>0</v>
      </c>
      <c r="CN216" s="655"/>
      <c r="CO216" s="655"/>
      <c r="CP216" s="655"/>
      <c r="CQ216" s="655"/>
      <c r="CR216" s="655"/>
      <c r="CS216" s="655"/>
      <c r="CT216" s="655">
        <f>IF(AND(CT208="",CT209=""),"",COUNTIF(CY8:CY207,"RW"))</f>
        <v>0</v>
      </c>
      <c r="CU216" s="655"/>
      <c r="CV216" s="655"/>
      <c r="CW216" s="655"/>
      <c r="CX216" s="655"/>
      <c r="CY216" s="655"/>
      <c r="CZ216" s="655"/>
      <c r="DA216" s="733"/>
      <c r="DB216" s="733"/>
      <c r="DC216" s="733"/>
      <c r="DD216" s="733"/>
      <c r="DE216" s="659"/>
      <c r="DF216" s="660"/>
      <c r="DG216" s="660"/>
      <c r="DH216" s="661"/>
      <c r="DI216" s="640" t="str">
        <f>IF('Master sheet'!$D$14="Hindi","पुनः परीक्षा","Re-Exam")</f>
        <v>पुनः परीक्षा</v>
      </c>
      <c r="DJ216" s="641"/>
      <c r="DK216" s="650">
        <f>COUNTIF(DM8:DM207,"Re-Exam")</f>
        <v>0</v>
      </c>
      <c r="DL216" s="650"/>
      <c r="DM216" s="647"/>
      <c r="DN216" s="647"/>
      <c r="DO216" s="635"/>
      <c r="DP216" s="636"/>
      <c r="DQ216" s="637"/>
    </row>
    <row r="217" spans="1:121" ht="21" customHeight="1">
      <c r="A217" s="675"/>
      <c r="B217" s="675"/>
      <c r="C217" s="675"/>
      <c r="D217" s="675"/>
      <c r="E217" s="675"/>
      <c r="F217" s="675"/>
      <c r="G217" s="675"/>
      <c r="H217" s="665" t="str">
        <f>IF('Master sheet'!$D$14="Hindi","अनुपस्थित  :","Absence  :")</f>
        <v>अनुपस्थित  :</v>
      </c>
      <c r="I217" s="665"/>
      <c r="J217" s="108" t="s">
        <v>104</v>
      </c>
      <c r="K217" s="662">
        <f>IF(AND(K208="",K209=""),"",COUNTIF(AA8:AA207,"AB"))</f>
        <v>0</v>
      </c>
      <c r="L217" s="662"/>
      <c r="M217" s="662"/>
      <c r="N217" s="662"/>
      <c r="O217" s="662"/>
      <c r="P217" s="662"/>
      <c r="Q217" s="662"/>
      <c r="R217" s="662"/>
      <c r="S217" s="662"/>
      <c r="T217" s="662"/>
      <c r="U217" s="662"/>
      <c r="V217" s="662"/>
      <c r="W217" s="662"/>
      <c r="AC217" s="110"/>
      <c r="AD217" s="662">
        <f>IF(AND(AD208="",AD209=""),"",COUNTIF(AS8:AS207,"AB"))</f>
        <v>0</v>
      </c>
      <c r="AE217" s="662"/>
      <c r="AF217" s="662"/>
      <c r="AG217" s="662"/>
      <c r="AH217" s="662"/>
      <c r="AI217" s="662"/>
      <c r="AJ217" s="662"/>
      <c r="AK217" s="662"/>
      <c r="AL217" s="662"/>
      <c r="AM217" s="662"/>
      <c r="AN217" s="662"/>
      <c r="AO217" s="662"/>
      <c r="AP217" s="662"/>
      <c r="AQ217" s="662"/>
      <c r="AU217" s="110"/>
      <c r="AV217" s="662">
        <f>IF(AND(AV208="",AV209=""),"",COUNTIF(BK8:BK207,"AB"))</f>
        <v>0</v>
      </c>
      <c r="AW217" s="662"/>
      <c r="AX217" s="662"/>
      <c r="AY217" s="662"/>
      <c r="AZ217" s="662"/>
      <c r="BA217" s="662"/>
      <c r="BB217" s="662"/>
      <c r="BC217" s="662"/>
      <c r="BD217" s="662"/>
      <c r="BE217" s="662"/>
      <c r="BF217" s="662"/>
      <c r="BG217" s="662"/>
      <c r="BH217" s="662"/>
      <c r="BI217" s="662"/>
      <c r="BM217" s="110"/>
      <c r="BN217" s="662">
        <f>IF(AND(BN208="",BN209=""),"",COUNTIF(CC8:CC207,"AB"))</f>
        <v>0</v>
      </c>
      <c r="BO217" s="662"/>
      <c r="BP217" s="662"/>
      <c r="BQ217" s="662"/>
      <c r="BR217" s="662"/>
      <c r="BS217" s="662"/>
      <c r="BT217" s="662"/>
      <c r="BU217" s="662"/>
      <c r="BV217" s="662"/>
      <c r="BW217" s="662"/>
      <c r="BX217" s="662"/>
      <c r="BY217" s="662"/>
      <c r="BZ217" s="662"/>
      <c r="CA217" s="662"/>
      <c r="CE217" s="110"/>
      <c r="CF217" s="655">
        <f>IF(AND(CF208="",CF209=""),"",COUNTIF(CK8:CK207,"AB"))</f>
        <v>3</v>
      </c>
      <c r="CG217" s="655"/>
      <c r="CH217" s="655"/>
      <c r="CI217" s="655"/>
      <c r="CJ217" s="655"/>
      <c r="CK217" s="655"/>
      <c r="CL217" s="655"/>
      <c r="CM217" s="655">
        <f>IF(AND(CM208="",CM209=""),"",COUNTIF(CR8:CR207,"AB"))</f>
        <v>0</v>
      </c>
      <c r="CN217" s="655"/>
      <c r="CO217" s="655"/>
      <c r="CP217" s="655"/>
      <c r="CQ217" s="655"/>
      <c r="CR217" s="655"/>
      <c r="CS217" s="655"/>
      <c r="CT217" s="655">
        <f>IF(AND(CT208="",CT209=""),"",COUNTIF(CY8:CY207,"AB"))</f>
        <v>0</v>
      </c>
      <c r="CU217" s="655"/>
      <c r="CV217" s="655"/>
      <c r="CW217" s="655"/>
      <c r="CX217" s="655"/>
      <c r="CY217" s="655"/>
      <c r="CZ217" s="655"/>
      <c r="DA217" s="733"/>
      <c r="DB217" s="733"/>
      <c r="DC217" s="733"/>
      <c r="DD217" s="733"/>
      <c r="DE217" s="659"/>
      <c r="DF217" s="660"/>
      <c r="DG217" s="660"/>
      <c r="DH217" s="661"/>
      <c r="DI217" s="640" t="str">
        <f>IF('Master sheet'!$D$14="Hindi","नाम पृथक","NSO")</f>
        <v>नाम पृथक</v>
      </c>
      <c r="DJ217" s="641"/>
      <c r="DK217" s="653">
        <f>COUNTIF(B8:B207,"NSO")</f>
        <v>0</v>
      </c>
      <c r="DL217" s="653"/>
      <c r="DM217" s="647" t="str">
        <f>IF('Master sheet'!$D$14="Hindi","हस्ताक्षर संस्था प्रधान","Head of Institute's Signature")</f>
        <v>हस्ताक्षर संस्था प्रधान</v>
      </c>
      <c r="DN217" s="647"/>
      <c r="DO217" s="632" t="str">
        <f>CONCATENATE("( ",UPPER('Master sheet'!D15)," )")</f>
        <v>( DEWANAND )</v>
      </c>
      <c r="DP217" s="633"/>
      <c r="DQ217" s="634"/>
    </row>
    <row r="218" spans="1:121" ht="21" customHeight="1">
      <c r="A218" s="675"/>
      <c r="B218" s="675"/>
      <c r="C218" s="675"/>
      <c r="D218" s="675"/>
      <c r="E218" s="675"/>
      <c r="F218" s="675"/>
      <c r="G218" s="675"/>
      <c r="H218" s="665" t="str">
        <f>IF('Master sheet'!$D$14="Hindi","पुनः परीक्षा वाले विद्यार्थियों की संख्या  :","No. of students for re-exam.  :")</f>
        <v>पुनः परीक्षा वाले विद्यार्थियों की संख्या  :</v>
      </c>
      <c r="I218" s="665"/>
      <c r="J218" s="108" t="s">
        <v>104</v>
      </c>
      <c r="K218" s="662">
        <f>IF(AND(K208="",K209=""),"",COUNTIF(AA8:AA207,"RE"))</f>
        <v>0</v>
      </c>
      <c r="L218" s="662"/>
      <c r="M218" s="662"/>
      <c r="N218" s="662"/>
      <c r="O218" s="662"/>
      <c r="P218" s="662"/>
      <c r="Q218" s="662"/>
      <c r="R218" s="662"/>
      <c r="S218" s="662"/>
      <c r="T218" s="662"/>
      <c r="U218" s="662"/>
      <c r="V218" s="662"/>
      <c r="W218" s="662"/>
      <c r="AC218" s="116"/>
      <c r="AD218" s="662">
        <f>IF(AND(AD208="",AD209=""),"",COUNTIF(AS8:AS207,"RE"))</f>
        <v>0</v>
      </c>
      <c r="AE218" s="662"/>
      <c r="AF218" s="662"/>
      <c r="AG218" s="662"/>
      <c r="AH218" s="662"/>
      <c r="AI218" s="662"/>
      <c r="AJ218" s="662"/>
      <c r="AK218" s="662"/>
      <c r="AL218" s="662"/>
      <c r="AM218" s="662"/>
      <c r="AN218" s="662"/>
      <c r="AO218" s="662"/>
      <c r="AP218" s="662"/>
      <c r="AQ218" s="662"/>
      <c r="AU218" s="116"/>
      <c r="AV218" s="662">
        <f>IF(AND(AV208="",AV209=""),"",COUNTIF(BK8:BK207,"RE"))</f>
        <v>0</v>
      </c>
      <c r="AW218" s="662"/>
      <c r="AX218" s="662"/>
      <c r="AY218" s="662"/>
      <c r="AZ218" s="662"/>
      <c r="BA218" s="662"/>
      <c r="BB218" s="662"/>
      <c r="BC218" s="662"/>
      <c r="BD218" s="662"/>
      <c r="BE218" s="662"/>
      <c r="BF218" s="662"/>
      <c r="BG218" s="662"/>
      <c r="BH218" s="662"/>
      <c r="BI218" s="662"/>
      <c r="BM218" s="116"/>
      <c r="BN218" s="662">
        <f>IF(AND(BN208="",BN209=""),"",COUNTIF(CC8:CC207,"RE"))</f>
        <v>0</v>
      </c>
      <c r="BO218" s="662"/>
      <c r="BP218" s="662"/>
      <c r="BQ218" s="662"/>
      <c r="BR218" s="662"/>
      <c r="BS218" s="662"/>
      <c r="BT218" s="662"/>
      <c r="BU218" s="662"/>
      <c r="BV218" s="662"/>
      <c r="BW218" s="662"/>
      <c r="BX218" s="662"/>
      <c r="BY218" s="662"/>
      <c r="BZ218" s="662"/>
      <c r="CA218" s="662"/>
      <c r="CE218" s="116"/>
      <c r="CF218" s="655">
        <f>IF(AND(CF208="",CF209=""),"",COUNTIF(CK8:CK207,"RE"))</f>
        <v>0</v>
      </c>
      <c r="CG218" s="655"/>
      <c r="CH218" s="655"/>
      <c r="CI218" s="655"/>
      <c r="CJ218" s="655"/>
      <c r="CK218" s="655"/>
      <c r="CL218" s="655"/>
      <c r="CM218" s="655">
        <f>IF(AND(CM208="",CM209=""),"",COUNTIF(CR8:CR207,"RE"))</f>
        <v>0</v>
      </c>
      <c r="CN218" s="655"/>
      <c r="CO218" s="655"/>
      <c r="CP218" s="655"/>
      <c r="CQ218" s="655"/>
      <c r="CR218" s="655"/>
      <c r="CS218" s="655"/>
      <c r="CT218" s="655">
        <f>IF(AND(CT208="",CT209=""),"",COUNTIF(CY8:CY207,"RE"))</f>
        <v>0</v>
      </c>
      <c r="CU218" s="655"/>
      <c r="CV218" s="655"/>
      <c r="CW218" s="655"/>
      <c r="CX218" s="655"/>
      <c r="CY218" s="655"/>
      <c r="CZ218" s="655"/>
      <c r="DA218" s="733"/>
      <c r="DB218" s="733"/>
      <c r="DC218" s="733"/>
      <c r="DD218" s="733"/>
      <c r="DE218" s="659"/>
      <c r="DF218" s="660"/>
      <c r="DG218" s="660"/>
      <c r="DH218" s="661"/>
      <c r="DI218" s="640" t="str">
        <f>IF('Master sheet'!$D$14="Hindi","कुल योग","Total")</f>
        <v>कुल योग</v>
      </c>
      <c r="DJ218" s="641"/>
      <c r="DK218" s="654">
        <f>DK212+DK213+DK214+DK216+DK217</f>
        <v>30</v>
      </c>
      <c r="DL218" s="654"/>
      <c r="DM218" s="647"/>
      <c r="DN218" s="647"/>
      <c r="DO218" s="635"/>
      <c r="DP218" s="636"/>
      <c r="DQ218" s="637"/>
    </row>
    <row r="226" spans="14:18">
      <c r="N226" s="45"/>
      <c r="O226" s="45"/>
      <c r="P226" s="45"/>
      <c r="Q226" s="45"/>
      <c r="R226" s="45"/>
    </row>
    <row r="227" spans="14:18" ht="15" customHeight="1">
      <c r="N227" s="265"/>
      <c r="O227" s="265"/>
      <c r="P227" s="45"/>
      <c r="Q227" s="265"/>
      <c r="R227" s="265"/>
    </row>
    <row r="228" spans="14:18">
      <c r="N228" s="45"/>
      <c r="O228" s="45"/>
      <c r="P228" s="45"/>
      <c r="Q228" s="45"/>
      <c r="R228" s="45"/>
    </row>
    <row r="229" spans="14:18">
      <c r="N229" s="45"/>
      <c r="O229" s="45"/>
      <c r="P229" s="45"/>
      <c r="Q229" s="45"/>
      <c r="R229" s="45"/>
    </row>
  </sheetData>
  <sheetProtection password="D49C" sheet="1" objects="1" scenarios="1" formatCells="0" formatColumns="0" formatRows="0"/>
  <mergeCells count="273">
    <mergeCell ref="DA215:DD215"/>
    <mergeCell ref="DE215:DH215"/>
    <mergeCell ref="DA216:DD216"/>
    <mergeCell ref="DE216:DH216"/>
    <mergeCell ref="DA217:DD217"/>
    <mergeCell ref="DE217:DH217"/>
    <mergeCell ref="DA218:DD218"/>
    <mergeCell ref="DE218:DH218"/>
    <mergeCell ref="G1:AN1"/>
    <mergeCell ref="DA208:DD208"/>
    <mergeCell ref="DE208:DH208"/>
    <mergeCell ref="DA209:DD209"/>
    <mergeCell ref="DE209:DH209"/>
    <mergeCell ref="DA210:DD210"/>
    <mergeCell ref="DE210:DH210"/>
    <mergeCell ref="DA213:DD213"/>
    <mergeCell ref="DE213:DH213"/>
    <mergeCell ref="DA214:DD214"/>
    <mergeCell ref="DE214:DH214"/>
    <mergeCell ref="AZ4:BB4"/>
    <mergeCell ref="BC4:BM4"/>
    <mergeCell ref="BR4:BT4"/>
    <mergeCell ref="BU4:CE4"/>
    <mergeCell ref="DA3:DH3"/>
    <mergeCell ref="DE4:DH4"/>
    <mergeCell ref="DA5:DA6"/>
    <mergeCell ref="DB5:DB6"/>
    <mergeCell ref="DC5:DC6"/>
    <mergeCell ref="DD5:DD6"/>
    <mergeCell ref="DE5:DE6"/>
    <mergeCell ref="DF5:DF6"/>
    <mergeCell ref="DG5:DG6"/>
    <mergeCell ref="DH5:DH6"/>
    <mergeCell ref="CJ5:CJ6"/>
    <mergeCell ref="CK5:CK6"/>
    <mergeCell ref="BN208:CA208"/>
    <mergeCell ref="BI5:BI6"/>
    <mergeCell ref="BJ5:BJ6"/>
    <mergeCell ref="BK5:BK6"/>
    <mergeCell ref="AS5:AS6"/>
    <mergeCell ref="AT5:AT6"/>
    <mergeCell ref="DA4:DD4"/>
    <mergeCell ref="CF4:CH4"/>
    <mergeCell ref="BM5:BM6"/>
    <mergeCell ref="BL5:BL6"/>
    <mergeCell ref="BN5:BQ5"/>
    <mergeCell ref="CG5:CG6"/>
    <mergeCell ref="BZ5:BZ6"/>
    <mergeCell ref="CE5:CE6"/>
    <mergeCell ref="CA5:CA6"/>
    <mergeCell ref="CB5:CB6"/>
    <mergeCell ref="CC5:CC6"/>
    <mergeCell ref="CD5:CD6"/>
    <mergeCell ref="CF5:CF6"/>
    <mergeCell ref="BR5:BT5"/>
    <mergeCell ref="BU5:BU6"/>
    <mergeCell ref="BV5:BX5"/>
    <mergeCell ref="AH2:AU2"/>
    <mergeCell ref="AD5:AG5"/>
    <mergeCell ref="AL5:AN5"/>
    <mergeCell ref="AO5:AO6"/>
    <mergeCell ref="AV5:AY5"/>
    <mergeCell ref="AZ5:BB5"/>
    <mergeCell ref="BD5:BF5"/>
    <mergeCell ref="J3:P3"/>
    <mergeCell ref="L5:O5"/>
    <mergeCell ref="AV4:AX4"/>
    <mergeCell ref="S4:AC4"/>
    <mergeCell ref="P4:R4"/>
    <mergeCell ref="AH4:AJ4"/>
    <mergeCell ref="AK4:AU4"/>
    <mergeCell ref="A2:E2"/>
    <mergeCell ref="F2:Q2"/>
    <mergeCell ref="C5:C7"/>
    <mergeCell ref="B5:B7"/>
    <mergeCell ref="L4:O4"/>
    <mergeCell ref="AD4:AF4"/>
    <mergeCell ref="CP5:CP6"/>
    <mergeCell ref="CQ5:CQ6"/>
    <mergeCell ref="CR5:CR6"/>
    <mergeCell ref="A5:A7"/>
    <mergeCell ref="D5:D7"/>
    <mergeCell ref="AU5:AU6"/>
    <mergeCell ref="F5:F7"/>
    <mergeCell ref="G5:G7"/>
    <mergeCell ref="H5:H7"/>
    <mergeCell ref="I5:I7"/>
    <mergeCell ref="A4:K4"/>
    <mergeCell ref="AK5:AK6"/>
    <mergeCell ref="AP5:AP6"/>
    <mergeCell ref="X5:X6"/>
    <mergeCell ref="Y5:Y6"/>
    <mergeCell ref="CI5:CI6"/>
    <mergeCell ref="BN4:BP4"/>
    <mergeCell ref="BC5:BC6"/>
    <mergeCell ref="A3:D3"/>
    <mergeCell ref="G3:I3"/>
    <mergeCell ref="AH3:AU3"/>
    <mergeCell ref="P5:R5"/>
    <mergeCell ref="S5:S6"/>
    <mergeCell ref="Z5:Z6"/>
    <mergeCell ref="AA5:AA6"/>
    <mergeCell ref="AB5:AB6"/>
    <mergeCell ref="T5:V5"/>
    <mergeCell ref="W5:W6"/>
    <mergeCell ref="E5:E7"/>
    <mergeCell ref="AC5:AC6"/>
    <mergeCell ref="AQ5:AQ6"/>
    <mergeCell ref="AR5:AR6"/>
    <mergeCell ref="AH5:AJ5"/>
    <mergeCell ref="DQ4:DQ7"/>
    <mergeCell ref="CH5:CH6"/>
    <mergeCell ref="CL5:CL6"/>
    <mergeCell ref="CM5:CM6"/>
    <mergeCell ref="CN5:CN6"/>
    <mergeCell ref="CU5:CU6"/>
    <mergeCell ref="CV5:CV6"/>
    <mergeCell ref="CZ5:CZ6"/>
    <mergeCell ref="CO5:CO6"/>
    <mergeCell ref="CS5:CS6"/>
    <mergeCell ref="DM4:DM7"/>
    <mergeCell ref="CT4:CV4"/>
    <mergeCell ref="DI4:DI6"/>
    <mergeCell ref="DN4:DO5"/>
    <mergeCell ref="CY5:CY6"/>
    <mergeCell ref="CT5:CT6"/>
    <mergeCell ref="CM4:CO4"/>
    <mergeCell ref="DL4:DL7"/>
    <mergeCell ref="DK4:DK7"/>
    <mergeCell ref="DJ4:DJ7"/>
    <mergeCell ref="DO6:DO7"/>
    <mergeCell ref="CX5:CX6"/>
    <mergeCell ref="CW5:CW6"/>
    <mergeCell ref="DP4:DP7"/>
    <mergeCell ref="BY5:BY6"/>
    <mergeCell ref="AV215:BI215"/>
    <mergeCell ref="BN212:BO212"/>
    <mergeCell ref="BP212:BQ212"/>
    <mergeCell ref="BX212:BZ212"/>
    <mergeCell ref="BN211:BO211"/>
    <mergeCell ref="BP211:BQ211"/>
    <mergeCell ref="BX211:BZ211"/>
    <mergeCell ref="BH5:BH6"/>
    <mergeCell ref="BG5:BG6"/>
    <mergeCell ref="AV218:BI218"/>
    <mergeCell ref="BN215:CA215"/>
    <mergeCell ref="BN218:CA218"/>
    <mergeCell ref="BN214:CA214"/>
    <mergeCell ref="BN213:CA213"/>
    <mergeCell ref="AV216:BI216"/>
    <mergeCell ref="AV212:AW212"/>
    <mergeCell ref="AX212:AY212"/>
    <mergeCell ref="BF212:BH212"/>
    <mergeCell ref="AV217:BI217"/>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S211:T211"/>
    <mergeCell ref="U211:W211"/>
    <mergeCell ref="K212:L212"/>
    <mergeCell ref="M212:N212"/>
    <mergeCell ref="AD208:AQ208"/>
    <mergeCell ref="AD209:AQ209"/>
    <mergeCell ref="H213:I213"/>
    <mergeCell ref="H214:I214"/>
    <mergeCell ref="AD210:AQ210"/>
    <mergeCell ref="AN212:AP212"/>
    <mergeCell ref="AV211:AW211"/>
    <mergeCell ref="AX211:AY211"/>
    <mergeCell ref="AV213:BI213"/>
    <mergeCell ref="AV214:BI214"/>
    <mergeCell ref="AV208:BI208"/>
    <mergeCell ref="AV209:BI209"/>
    <mergeCell ref="AV210:BI210"/>
    <mergeCell ref="BF211:BH211"/>
    <mergeCell ref="S212:T212"/>
    <mergeCell ref="U212:W212"/>
    <mergeCell ref="AD211:AE211"/>
    <mergeCell ref="AF211:AG211"/>
    <mergeCell ref="AN211:AP211"/>
    <mergeCell ref="AD212:AE212"/>
    <mergeCell ref="AF212:AG212"/>
    <mergeCell ref="AD216:AQ216"/>
    <mergeCell ref="AD217:AQ217"/>
    <mergeCell ref="AD213:AQ213"/>
    <mergeCell ref="AD214:AQ214"/>
    <mergeCell ref="AD215:AQ215"/>
    <mergeCell ref="H212:I212"/>
    <mergeCell ref="AD218:AQ218"/>
    <mergeCell ref="H216:I216"/>
    <mergeCell ref="H217:I217"/>
    <mergeCell ref="H215:I215"/>
    <mergeCell ref="CF217:CL217"/>
    <mergeCell ref="BN216:CA216"/>
    <mergeCell ref="BN217:CA217"/>
    <mergeCell ref="CM218:CS218"/>
    <mergeCell ref="CT208:CZ208"/>
    <mergeCell ref="CT209:CZ209"/>
    <mergeCell ref="CT210:CZ210"/>
    <mergeCell ref="CT213:CZ213"/>
    <mergeCell ref="CT214:CZ214"/>
    <mergeCell ref="CT215:CZ215"/>
    <mergeCell ref="CT216:CZ216"/>
    <mergeCell ref="CF214:CL214"/>
    <mergeCell ref="CF218:CL218"/>
    <mergeCell ref="CM216:CS216"/>
    <mergeCell ref="CM217:CS217"/>
    <mergeCell ref="CM208:CS208"/>
    <mergeCell ref="CF208:CL208"/>
    <mergeCell ref="DK215:DL215"/>
    <mergeCell ref="DK216:DL216"/>
    <mergeCell ref="BN209:CA209"/>
    <mergeCell ref="BN210:CA210"/>
    <mergeCell ref="DI216:DJ216"/>
    <mergeCell ref="DI217:DJ217"/>
    <mergeCell ref="DI218:DJ218"/>
    <mergeCell ref="DK217:DL217"/>
    <mergeCell ref="DK218:DL218"/>
    <mergeCell ref="CT217:CZ217"/>
    <mergeCell ref="CT218:CZ218"/>
    <mergeCell ref="CM209:CS209"/>
    <mergeCell ref="CM210:CS210"/>
    <mergeCell ref="CM213:CS213"/>
    <mergeCell ref="CM214:CS214"/>
    <mergeCell ref="CM215:CS215"/>
    <mergeCell ref="DI213:DJ213"/>
    <mergeCell ref="DI214:DJ214"/>
    <mergeCell ref="DI215:DJ215"/>
    <mergeCell ref="CF209:CL209"/>
    <mergeCell ref="CF210:CL210"/>
    <mergeCell ref="CF213:CL213"/>
    <mergeCell ref="CF215:CL215"/>
    <mergeCell ref="CF216:CL216"/>
    <mergeCell ref="DO213:DQ214"/>
    <mergeCell ref="DO215:DQ216"/>
    <mergeCell ref="DO217:DQ218"/>
    <mergeCell ref="DI208:DJ208"/>
    <mergeCell ref="DI209:DJ209"/>
    <mergeCell ref="DI210:DJ210"/>
    <mergeCell ref="DI211:DJ211"/>
    <mergeCell ref="DI212:DJ212"/>
    <mergeCell ref="DK208:DL208"/>
    <mergeCell ref="DK209:DL209"/>
    <mergeCell ref="DK210:DL210"/>
    <mergeCell ref="DK211:DL211"/>
    <mergeCell ref="DK212:DL212"/>
    <mergeCell ref="DO208:DQ208"/>
    <mergeCell ref="DM208:DN208"/>
    <mergeCell ref="DM209:DN210"/>
    <mergeCell ref="DM211:DN212"/>
    <mergeCell ref="DO209:DQ210"/>
    <mergeCell ref="DO211:DQ212"/>
    <mergeCell ref="DM213:DN214"/>
    <mergeCell ref="DM215:DN216"/>
    <mergeCell ref="DM217:DN218"/>
    <mergeCell ref="DK213:DL213"/>
    <mergeCell ref="DK214:DL214"/>
  </mergeCells>
  <conditionalFormatting sqref="AN7:AO7 BF7:BG7 BX7:BY7 R7:S207 CV7:CY207 AJ7:AK207 AN8:AN207 CO7:CR207 BB7:BC207 BF8:BF207 CH7:CK207 AG7:AG207 AY7:AY207 O7:O207 BT7:BU207 BQ7:BQ207 BX8:BX207 V7:AB207 BG7:BL207 BY7:CD207 AO7:AT207">
    <cfRule type="cellIs" dxfId="91" priority="52" operator="equal">
      <formula>0</formula>
    </cfRule>
  </conditionalFormatting>
  <conditionalFormatting sqref="DM8:DM207">
    <cfRule type="cellIs" dxfId="90" priority="28" stopIfTrue="1" operator="equal">
      <formula>"NSO"</formula>
    </cfRule>
    <cfRule type="expression" dxfId="89" priority="48" stopIfTrue="1">
      <formula>$DM8="Promoted"</formula>
    </cfRule>
    <cfRule type="expression" dxfId="88" priority="15" stopIfTrue="1">
      <formula>$DM8="कक्षोंन्नति"</formula>
    </cfRule>
  </conditionalFormatting>
  <conditionalFormatting sqref="DO209:DP209 DK209 DM209 DO211:DP211 DO213:DP213 DO215:DP215 DO217:DP217">
    <cfRule type="containsText" dxfId="87" priority="45" operator="containsText" text="jk">
      <formula>NOT(ISERROR(SEARCH("jk",DK209)))</formula>
    </cfRule>
    <cfRule type="containsText" dxfId="86" priority="46" operator="containsText" text="fo">
      <formula>NOT(ISERROR(SEARCH("fo",DK209)))</formula>
    </cfRule>
    <cfRule type="containsText" dxfId="85" priority="47" operator="containsText" text="f'k">
      <formula>NOT(ISERROR(SEARCH("f'k",DK209)))</formula>
    </cfRule>
  </conditionalFormatting>
  <conditionalFormatting sqref="B8:B207">
    <cfRule type="cellIs" dxfId="84" priority="29" stopIfTrue="1" operator="equal">
      <formula>"NSO"</formula>
    </cfRule>
  </conditionalFormatting>
  <conditionalFormatting sqref="DL8:DL207">
    <cfRule type="cellIs" dxfId="83" priority="18" stopIfTrue="1" operator="equal">
      <formula>3</formula>
    </cfRule>
    <cfRule type="cellIs" dxfId="82" priority="19" stopIfTrue="1" operator="equal">
      <formula>2</formula>
    </cfRule>
    <cfRule type="cellIs" dxfId="81" priority="20" stopIfTrue="1" operator="lessThan">
      <formula>2</formula>
    </cfRule>
  </conditionalFormatting>
  <conditionalFormatting sqref="DC7">
    <cfRule type="cellIs" dxfId="80" priority="17" operator="equal">
      <formula>0</formula>
    </cfRule>
  </conditionalFormatting>
  <conditionalFormatting sqref="DG7">
    <cfRule type="cellIs" dxfId="79" priority="16" operator="equal">
      <formula>0</formula>
    </cfRule>
  </conditionalFormatting>
  <conditionalFormatting sqref="BS7:BS207">
    <cfRule type="cellIs" dxfId="78" priority="14" operator="equal">
      <formula>0</formula>
    </cfRule>
  </conditionalFormatting>
  <conditionalFormatting sqref="BW7:BW207">
    <cfRule type="cellIs" dxfId="77" priority="13" operator="equal">
      <formula>0</formula>
    </cfRule>
  </conditionalFormatting>
  <conditionalFormatting sqref="BV8:BW207">
    <cfRule type="cellIs" dxfId="76" priority="12" operator="equal">
      <formula>0</formula>
    </cfRule>
  </conditionalFormatting>
  <conditionalFormatting sqref="BR8:BR207">
    <cfRule type="cellIs" dxfId="75" priority="11" operator="equal">
      <formula>0</formula>
    </cfRule>
  </conditionalFormatting>
  <conditionalFormatting sqref="CF8:CG207">
    <cfRule type="cellIs" dxfId="74" priority="10" operator="equal">
      <formula>0</formula>
    </cfRule>
  </conditionalFormatting>
  <conditionalFormatting sqref="CF8:CG207">
    <cfRule type="cellIs" dxfId="73" priority="9" operator="equal">
      <formula>0</formula>
    </cfRule>
  </conditionalFormatting>
  <conditionalFormatting sqref="CM8:CN207">
    <cfRule type="cellIs" dxfId="72" priority="8" operator="equal">
      <formula>0</formula>
    </cfRule>
  </conditionalFormatting>
  <conditionalFormatting sqref="CM8:CN207">
    <cfRule type="cellIs" dxfId="71" priority="7" operator="equal">
      <formula>0</formula>
    </cfRule>
  </conditionalFormatting>
  <conditionalFormatting sqref="CT8:CU207">
    <cfRule type="cellIs" dxfId="70" priority="6" operator="equal">
      <formula>0</formula>
    </cfRule>
  </conditionalFormatting>
  <conditionalFormatting sqref="CT8:CU207">
    <cfRule type="cellIs" dxfId="69" priority="5" operator="equal">
      <formula>0</formula>
    </cfRule>
  </conditionalFormatting>
  <conditionalFormatting sqref="DA8:DB207">
    <cfRule type="cellIs" dxfId="68" priority="4" operator="equal">
      <formula>0</formula>
    </cfRule>
  </conditionalFormatting>
  <conditionalFormatting sqref="DA8:DB207">
    <cfRule type="cellIs" dxfId="67" priority="3" operator="equal">
      <formula>0</formula>
    </cfRule>
  </conditionalFormatting>
  <conditionalFormatting sqref="DE8:DF207">
    <cfRule type="cellIs" dxfId="66" priority="2" operator="equal">
      <formula>0</formula>
    </cfRule>
  </conditionalFormatting>
  <conditionalFormatting sqref="DE8:DF207">
    <cfRule type="cellIs" dxfId="65" priority="1" operator="equal">
      <formula>0</formula>
    </cfRule>
  </conditionalFormatting>
  <dataValidations count="1">
    <dataValidation type="list" allowBlank="1" showInputMessage="1" showErrorMessage="1" sqref="E3">
      <formula1>"Nursery, LKG, UKG"</formula1>
    </dataValidation>
  </dataValidations>
  <pageMargins left="0.3" right="0.2" top="0.25" bottom="0.25" header="0.3" footer="0.3"/>
  <pageSetup paperSize="9" scale="65" fitToHeight="20" orientation="landscape"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AJ219"/>
  <sheetViews>
    <sheetView showGridLines="0" view="pageBreakPreview" zoomScaleSheetLayoutView="100" workbookViewId="0">
      <selection activeCell="Y13" sqref="Y13"/>
    </sheetView>
  </sheetViews>
  <sheetFormatPr defaultRowHeight="15"/>
  <cols>
    <col min="1" max="1" width="5" style="44" customWidth="1"/>
    <col min="2" max="2" width="7.25" style="44" customWidth="1"/>
    <col min="3" max="3" width="7.875" style="44" customWidth="1"/>
    <col min="4" max="4" width="10.875" style="44" customWidth="1"/>
    <col min="5" max="5" width="18.25" style="44" customWidth="1"/>
    <col min="6" max="6" width="18.75" style="44" customWidth="1"/>
    <col min="7" max="7" width="16.75" style="44" customWidth="1"/>
    <col min="8" max="8" width="6.625" style="44" customWidth="1"/>
    <col min="9" max="9" width="5.375" style="44" customWidth="1"/>
    <col min="10" max="17" width="4.625" style="44" customWidth="1"/>
    <col min="18" max="20" width="4.625" style="44" hidden="1" customWidth="1"/>
    <col min="21" max="23" width="4.625" style="44" customWidth="1"/>
    <col min="24" max="35" width="9" style="44"/>
    <col min="36" max="36" width="9" style="44" hidden="1" customWidth="1"/>
    <col min="37" max="16384" width="9" style="44"/>
  </cols>
  <sheetData>
    <row r="1" spans="1:36" ht="34.5" customHeight="1">
      <c r="A1" s="780" t="str">
        <f>IF('Master sheet'!D14="Hindi",CONCATENATE("विद्यालय का नाम :-","  ",'Master sheet'!D8),CONCATENATE("School Name :-","  ",'Master sheet'!D7))</f>
        <v xml:space="preserve">विद्यालय का नाम :-  महात्मा गाँधी राजकीय विद्यालय (अंग्रेजी माध्यम) बर, पाली </v>
      </c>
      <c r="B1" s="780"/>
      <c r="C1" s="780"/>
      <c r="D1" s="780"/>
      <c r="E1" s="780"/>
      <c r="F1" s="780"/>
      <c r="G1" s="780"/>
      <c r="H1" s="780"/>
      <c r="I1" s="780"/>
      <c r="J1" s="780"/>
      <c r="K1" s="780"/>
      <c r="L1" s="780"/>
      <c r="M1" s="780"/>
      <c r="N1" s="780"/>
      <c r="O1" s="780"/>
      <c r="P1" s="780"/>
      <c r="Q1" s="780"/>
      <c r="R1" s="780"/>
      <c r="S1" s="780"/>
      <c r="T1" s="780"/>
      <c r="U1" s="780"/>
      <c r="V1" s="780"/>
      <c r="W1" s="780"/>
    </row>
    <row r="2" spans="1:36" ht="23.25" customHeight="1">
      <c r="A2" s="781" t="s">
        <v>252</v>
      </c>
      <c r="B2" s="781"/>
      <c r="C2" s="781"/>
      <c r="D2" s="781"/>
      <c r="E2" s="781"/>
      <c r="F2" s="781"/>
      <c r="G2" s="781"/>
      <c r="H2" s="781"/>
      <c r="I2" s="781"/>
      <c r="J2" s="781"/>
      <c r="K2" s="781"/>
      <c r="L2" s="781"/>
      <c r="M2" s="781"/>
      <c r="N2" s="781"/>
      <c r="O2" s="781"/>
      <c r="P2" s="781"/>
      <c r="Q2" s="781"/>
      <c r="R2" s="781"/>
      <c r="S2" s="781"/>
      <c r="T2" s="781"/>
      <c r="U2" s="781"/>
      <c r="V2" s="781"/>
      <c r="W2" s="781"/>
    </row>
    <row r="3" spans="1:36" ht="23.25" customHeight="1">
      <c r="A3" s="409"/>
      <c r="B3" s="782" t="str">
        <f>IF('Master sheet'!D14="Hindi","कक्षा  :-","CLASS :- ")</f>
        <v>कक्षा  :-</v>
      </c>
      <c r="C3" s="782"/>
      <c r="D3" s="412" t="str">
        <f>IF('Result Sheet'!E3="","",'Result Sheet'!E3)</f>
        <v>UKG</v>
      </c>
      <c r="E3" s="409"/>
      <c r="F3" s="413" t="str">
        <f>IF('Master sheet'!D14="Hindi","सत्र :- ","Session :- ")</f>
        <v xml:space="preserve">सत्र :- </v>
      </c>
      <c r="G3" s="414" t="str">
        <f>IF('Master sheet'!D12="","",'Master sheet'!D12)</f>
        <v>2025-26</v>
      </c>
      <c r="H3" s="409"/>
      <c r="I3" s="413"/>
      <c r="J3" s="782" t="str">
        <f>IF('Master sheet'!$D$14="Hindi","विषय :-","Subject :-")</f>
        <v>विषय :-</v>
      </c>
      <c r="K3" s="782"/>
      <c r="L3" s="782"/>
      <c r="M3" s="782"/>
      <c r="N3" s="783" t="s">
        <v>45</v>
      </c>
      <c r="O3" s="783"/>
      <c r="P3" s="783"/>
      <c r="Q3" s="783"/>
      <c r="R3" s="783"/>
      <c r="S3" s="783"/>
      <c r="T3" s="783"/>
      <c r="U3" s="783"/>
      <c r="V3" s="783"/>
      <c r="W3" s="783"/>
    </row>
    <row r="4" spans="1:36" ht="9.75" customHeight="1">
      <c r="A4" s="409"/>
      <c r="B4" s="415"/>
      <c r="C4" s="415"/>
      <c r="D4" s="409"/>
      <c r="E4" s="409"/>
      <c r="F4" s="416"/>
      <c r="G4" s="414"/>
      <c r="H4" s="409"/>
      <c r="I4" s="413"/>
      <c r="J4" s="413"/>
      <c r="K4" s="413"/>
      <c r="L4" s="413"/>
      <c r="M4" s="413"/>
      <c r="N4" s="417"/>
      <c r="O4" s="417"/>
      <c r="P4" s="417"/>
      <c r="Q4" s="417"/>
      <c r="R4" s="417"/>
      <c r="S4" s="417"/>
      <c r="T4" s="417"/>
      <c r="U4" s="417"/>
      <c r="V4" s="417"/>
      <c r="W4" s="417"/>
    </row>
    <row r="5" spans="1:36" ht="26.25" customHeight="1">
      <c r="A5" s="777" t="str">
        <f>IF('Master sheet'!D14="Hindi","क्र. स.","Sr. No. ")</f>
        <v>क्र. स.</v>
      </c>
      <c r="B5" s="777" t="str">
        <f>IF('Master sheet'!D14="Hindi","नामांक","Roll No.")</f>
        <v>नामांक</v>
      </c>
      <c r="C5" s="777" t="str">
        <f>IF('Master sheet'!D14="Hindi","प्रवेशांक","SR. NO.")</f>
        <v>प्रवेशांक</v>
      </c>
      <c r="D5" s="769" t="str">
        <f>IF('Master sheet'!D14="Hindi","जन्म दिनांक","Date of Birth")</f>
        <v>जन्म दिनांक</v>
      </c>
      <c r="E5" s="769" t="str">
        <f>IF('Master sheet'!D14="Hindi","विद्यार्थी का नाम","Student's Name")</f>
        <v>विद्यार्थी का नाम</v>
      </c>
      <c r="F5" s="769" t="str">
        <f>IF('Master sheet'!D14="Hindi","पिता का नाम","Father's Name")</f>
        <v>पिता का नाम</v>
      </c>
      <c r="G5" s="769" t="str">
        <f>IF('Master sheet'!D14="Hindi","माता का नाम ","Mother's Name")</f>
        <v xml:space="preserve">माता का नाम </v>
      </c>
      <c r="H5" s="770" t="str">
        <f>IF('Master sheet'!D14="Hindi","वर्ग  ","Category")</f>
        <v xml:space="preserve">वर्ग  </v>
      </c>
      <c r="I5" s="773" t="str">
        <f>IF('Master sheet'!D14="Hindi","लिंग ","Gender")</f>
        <v xml:space="preserve">लिंग </v>
      </c>
      <c r="J5" s="766" t="str">
        <f>IF('Master sheet'!$D$14="Hindi","अर्द्धवार्षिक","Half Yearly")</f>
        <v>अर्द्धवार्षिक</v>
      </c>
      <c r="K5" s="766"/>
      <c r="L5" s="766"/>
      <c r="M5" s="776" t="str">
        <f>IF('Master sheet'!$D$14="Hindi","अर्द्ध वा. तक योग","Total Till H.Y.")</f>
        <v>अर्द्ध वा. तक योग</v>
      </c>
      <c r="N5" s="766" t="str">
        <f>IF('Master sheet'!$D$14="Hindi","वार्षिक","Yearly")</f>
        <v>वार्षिक</v>
      </c>
      <c r="O5" s="766"/>
      <c r="P5" s="766"/>
      <c r="Q5" s="767" t="str">
        <f>IF('Master sheet'!$D$14="Hindi","विषय कुल योग ","Subject Total")</f>
        <v xml:space="preserve">विषय कुल योग </v>
      </c>
      <c r="R5" s="768" t="s">
        <v>99</v>
      </c>
      <c r="S5" s="768" t="s">
        <v>100</v>
      </c>
      <c r="T5" s="768" t="s">
        <v>101</v>
      </c>
      <c r="U5" s="768" t="s">
        <v>102</v>
      </c>
      <c r="V5" s="768" t="s">
        <v>103</v>
      </c>
      <c r="W5" s="784" t="str">
        <f>IF('Master sheet'!$D$14="Hindi","ग्रेड","Grade")</f>
        <v>ग्रेड</v>
      </c>
      <c r="Z5" s="753" t="s">
        <v>253</v>
      </c>
      <c r="AA5" s="753"/>
      <c r="AB5" s="753"/>
      <c r="AC5" s="753"/>
      <c r="AD5" s="753"/>
    </row>
    <row r="6" spans="1:36" ht="73.5" customHeight="1">
      <c r="A6" s="778"/>
      <c r="B6" s="778"/>
      <c r="C6" s="778"/>
      <c r="D6" s="769"/>
      <c r="E6" s="769"/>
      <c r="F6" s="769"/>
      <c r="G6" s="769"/>
      <c r="H6" s="771"/>
      <c r="I6" s="774"/>
      <c r="J6" s="418" t="str">
        <f>IF('Master sheet'!$D$14="Hindi","लिखित","Written")</f>
        <v>लिखित</v>
      </c>
      <c r="K6" s="418" t="str">
        <f>IF('Master sheet'!$D$14="Hindi","मौखिक","Oral")</f>
        <v>मौखिक</v>
      </c>
      <c r="L6" s="418" t="str">
        <f>IF('Master sheet'!$D$14="Hindi","अर्द्ध वा. योग","H.Y. Total")</f>
        <v>अर्द्ध वा. योग</v>
      </c>
      <c r="M6" s="776"/>
      <c r="N6" s="418" t="str">
        <f>IF('Master sheet'!$D$14="Hindi","लिखित","Written")</f>
        <v>लिखित</v>
      </c>
      <c r="O6" s="418" t="str">
        <f>IF('Master sheet'!$D$14="Hindi","मौखिक","Oral")</f>
        <v>मौखिक</v>
      </c>
      <c r="P6" s="418" t="str">
        <f>IF('Master sheet'!$D$14="Hindi","वार्षिक योग","Yearly Total")</f>
        <v>वार्षिक योग</v>
      </c>
      <c r="Q6" s="767"/>
      <c r="R6" s="768"/>
      <c r="S6" s="768"/>
      <c r="T6" s="768"/>
      <c r="U6" s="768"/>
      <c r="V6" s="768"/>
      <c r="W6" s="785">
        <v>0</v>
      </c>
      <c r="Z6" s="753"/>
      <c r="AA6" s="753"/>
      <c r="AB6" s="753"/>
      <c r="AC6" s="753"/>
      <c r="AD6" s="753"/>
    </row>
    <row r="7" spans="1:36" ht="17.25" customHeight="1">
      <c r="A7" s="779"/>
      <c r="B7" s="779"/>
      <c r="C7" s="779"/>
      <c r="D7" s="769"/>
      <c r="E7" s="769"/>
      <c r="F7" s="769"/>
      <c r="G7" s="769"/>
      <c r="H7" s="772"/>
      <c r="I7" s="775"/>
      <c r="J7" s="419">
        <f>IF($N$3=$AJ$8,'Result Sheet'!P7,IF($N$3=$AJ$9,'Result Sheet'!AH7,IF($N$3=$AJ$10,'Result Sheet'!AZ7,IF($N$3=$AJ$11,'Result Sheet'!BR7,""))))</f>
        <v>15</v>
      </c>
      <c r="K7" s="419">
        <f>IF($N$3=$AJ$8,'Result Sheet'!Q7,IF($N$3=$AJ$9,'Result Sheet'!AI7,IF($N$3=$AJ$10,'Result Sheet'!BA7,IF($N$3=$AJ$11,'Result Sheet'!BS7,""))))</f>
        <v>35</v>
      </c>
      <c r="L7" s="420">
        <f>IF(OR(D3="",N3=""),"",IF(AND(K7="NA",J7="NA"),"NA",IF($N$3=$AJ$12,'Result Sheet'!CF7,IF($N$3=$AJ$13,'Result Sheet'!CM7,IF($N$3=$AJ$14,'Result Sheet'!CT7,IF($N$3=$AJ$15,'Result Sheet'!DA7,IF($N$3=$AJ$16,'Result Sheet'!DE7,SUM(J7:K7))))))))</f>
        <v>50</v>
      </c>
      <c r="M7" s="421">
        <f>IF(L7="","",IF(AND(L7="NA"),"NA",SUM(L7)))</f>
        <v>50</v>
      </c>
      <c r="N7" s="419">
        <f>IF($N$3=$AJ$8,'Result Sheet'!T7,IF($N$3=$AJ$9,'Result Sheet'!AL7,IF($N$3=$AJ$10,'Result Sheet'!BD7,IF($N$3=$AJ$11,'Result Sheet'!BV7,""))))</f>
        <v>15</v>
      </c>
      <c r="O7" s="419">
        <f>IF($N$3=$AJ$8,'Result Sheet'!U7,IF($N$3=$AJ$9,'Result Sheet'!AM7,IF($N$3=$AJ$10,'Result Sheet'!BE7,IF($N$3=$AJ$11,'Result Sheet'!BW7,""))))</f>
        <v>35</v>
      </c>
      <c r="P7" s="422">
        <f>IF(OR(D3="",N3=""),"",IF(AND(N7="NA",O7="NA"),"NA",IF($N$3=$AJ$12,'Result Sheet'!CG7,IF($N$3=$AJ$13,'Result Sheet'!CN7,IF($N$3=$AJ$14,'Result Sheet'!CU7,IF($N$3=$AJ$15,'Result Sheet'!DB7,IF($N$3=$AJ$16,'Result Sheet'!DF7,SUM(N7:O7))))))))</f>
        <v>50</v>
      </c>
      <c r="Q7" s="421">
        <f>IF(P7="","",SUM(M7,P7))</f>
        <v>100</v>
      </c>
      <c r="R7" s="421"/>
      <c r="S7" s="421"/>
      <c r="T7" s="421"/>
      <c r="U7" s="421"/>
      <c r="V7" s="421"/>
      <c r="W7" s="423"/>
    </row>
    <row r="8" spans="1:36" ht="18" customHeight="1">
      <c r="A8" s="424">
        <f>IF('Result Sheet'!A8="","",'Result Sheet'!A8)</f>
        <v>1</v>
      </c>
      <c r="B8" s="425">
        <f>IF(OR($D$3="",$N$3=""),"",IF('Result Sheet'!B8="","",'Result Sheet'!B8))</f>
        <v>301</v>
      </c>
      <c r="C8" s="426">
        <f>IF(OR($D$3="",$N$3=""),"",IF('Result Sheet'!F8="","",'Result Sheet'!F8))</f>
        <v>936</v>
      </c>
      <c r="D8" s="427" t="str">
        <f>IF(OR($D$3="",$N$3=""),"",IF('Result Sheet'!E8="","",'Result Sheet'!E8))</f>
        <v>28-10-2014</v>
      </c>
      <c r="E8" s="428" t="str">
        <f>IF(OR($D$3="",$N$3=""),"",IF('Result Sheet'!G8="","",'Result Sheet'!G8))</f>
        <v>AAKIFA BANO</v>
      </c>
      <c r="F8" s="428" t="str">
        <f>IF(OR($D$3="",$N$3=""),"",IF('Result Sheet'!H8="","",'Result Sheet'!H8))</f>
        <v>SHABBIR MOHAMMAD</v>
      </c>
      <c r="G8" s="428" t="str">
        <f>IF(OR($D$3="",$N$3=""),"",IF('Result Sheet'!I8="","",'Result Sheet'!I8))</f>
        <v>HEENA KOUSER</v>
      </c>
      <c r="H8" s="429" t="str">
        <f>IF(OR($D$3="",$N$3=""),"",IF('Result Sheet'!K8="","",'Result Sheet'!K8))</f>
        <v>OBC</v>
      </c>
      <c r="I8" s="430" t="str">
        <f>IF(OR($D$3="",$N$3=""),"",IF('Result Sheet'!J8="","",'Result Sheet'!J8))</f>
        <v>F</v>
      </c>
      <c r="J8" s="431">
        <f>IF($N$3=$AJ$8,'Result Sheet'!P8,IF($N$3=$AJ$9,'Result Sheet'!AH8,IF($N$3=$AJ$10,'Result Sheet'!AZ8,IF($N$3=$AJ$11,'Result Sheet'!BR8,""))))</f>
        <v>15</v>
      </c>
      <c r="K8" s="431">
        <f>IF($N$3=$AJ$8,'Result Sheet'!Q8,IF($N$3=$AJ$9,'Result Sheet'!AI8,IF($N$3=$AJ$10,'Result Sheet'!BA8,IF($N$3=$AJ$11,'Result Sheet'!BS8,""))))</f>
        <v>30</v>
      </c>
      <c r="L8" s="432">
        <f>IF(OR($D$3="",$N$3=""),"",IF(B8="","",IF(AND(K8="NA",J8="NA"),"NA",IF($N$3=$AJ$12,'Result Sheet'!CF8,IF($N$3=$AJ$13,'Result Sheet'!CM8,IF($N$3=$AJ$14,'Result Sheet'!CT8,IF($N$3=$AJ$15,'Result Sheet'!DA8,IF($N$3=$AJ$16,'Result Sheet'!DE8,SUM(J8:K8)))))))))</f>
        <v>45</v>
      </c>
      <c r="M8" s="433">
        <f>IF(L8="","",IF(AND(L8="NA"),"NA",IF(AND(L8="AB"),"AB",SUM(L8))))</f>
        <v>45</v>
      </c>
      <c r="N8" s="434">
        <f>IF($N$3=$AJ$8,'Result Sheet'!T8,IF($N$3=$AJ$9,'Result Sheet'!AL8,IF($N$3=$AJ$10,'Result Sheet'!BD8,IF($N$3=$AJ$11,'Result Sheet'!BV8,""))))</f>
        <v>10</v>
      </c>
      <c r="O8" s="434">
        <f>IF($N$3=$AJ$8,'Result Sheet'!U8,IF($N$3=$AJ$9,'Result Sheet'!AM8,IF($N$3=$AJ$10,'Result Sheet'!BE8,IF($N$3=$AJ$11,'Result Sheet'!BW8,""))))</f>
        <v>30</v>
      </c>
      <c r="P8" s="435">
        <f>IF(OR($D$3="",$N$3=""),"",IF(B8="","",IF(AND(N8="NA",O8="NA"),"NA",IF($N$3=$AJ$12,'Result Sheet'!CG8,IF($N$3=$AJ$13,'Result Sheet'!CN8,IF($N$3=$AJ$14,'Result Sheet'!CU8,IF($N$3=$AJ$15,'Result Sheet'!DB8,IF($N$3=$AJ$16,'Result Sheet'!DF8,SUM(N8:O8)))))))))</f>
        <v>40</v>
      </c>
      <c r="Q8" s="433">
        <f>IF(P8="","",IF(AND(M8="AB",P8="AB"),"AB",SUM(M8,P8)))</f>
        <v>85</v>
      </c>
      <c r="R8" s="436">
        <f>COUNTIF(O8,"ML")*$O$7+(COUNTIF(J8,"ML")*$J$7)+(COUNTIF(K8,"ML")*$K$7)+(COUNTIF(N8,"ML")*$N$7)</f>
        <v>0</v>
      </c>
      <c r="S8" s="436">
        <f>IF(OR(B8="NSO",B8=0,B8=""),"",IF(OR($N$3=$AJ$12,$N$3=$AJ$13,$N$3=$AJ$14,$N$3=$AJ$15,$N$3=$AJ$16),$Q$7,IF(OR($N$3=$AJ$9,$N$3=$AJ$11),IF(AND(J8="NA",K8="NA"),50-R8,IF(AND(J8="ML",K8="ML"),50-R8,IF(AND(N8="ML",O8="ML"),50-R8,100-R8))),IF(AND(J8="NA",K8="NA"),100-R8,IF(AND(J8="ML",K8="ML"),100-R8,IF(AND(N8="ML",O8="ML"),100-R8,200-R8))))))</f>
        <v>100</v>
      </c>
      <c r="T8" s="436" t="str">
        <f>IF(AND(OR(N8="ab",N8="ml"),OR(J8="ab",J8="ml"),OR(J8="ab",J8="ml")),"AB",IF(AND(OR(N8="ab",N8="ml"),OR(J8="ab",J8="ml"),OR(N8="ab",N8="ml")),"AB",IF(AND(OR(N8="ab",N8="ml"),OR(J8="ab",J8="ml"),OR(J8="ab",J8="ml")),"AB",IF(AND(OR(N8="ab",N8="ml"),OR(J8="ab",J8="ml"),OR(N8="ab",N8="ml")),"AB",""))))</f>
        <v/>
      </c>
      <c r="U8" s="436" t="str">
        <f>IF(OR(B8="NSO",B8="",$N$3=""),"",IF(Q8=0,"",IF(OR($N$3=$AJ$12,$N$3=$AJ$13,$N$3=$AJ$14,$N$3=$AJ$15,$N$3=$AJ$16),"P",IF(OR(T8="AB",P8="ab"),"AB",IF(P8="ML","RE",IF(AND(Q8&gt;=36%*S8,N8&gt;=$N$7*20%),"P",IF(AND(Q8&gt;=34%*S8,N8&gt;=$N$7*20%),"G2",IF(AND(Q8&gt;=31%*S8,N8&gt;=$N$7*20%),"G1",IF(AND(Q8&gt;=25%*S8,N8&gt;=$N$7*20%),"S","F")))))))))</f>
        <v>P</v>
      </c>
      <c r="V8" s="437" t="str">
        <f>IF(OR(U8="",U8=0,U8="S",U8="RE",U8="F",U8="AB"),"",IF(Q8&gt;=75%*S8,"I",IF(Q8&gt;=60%*S8,"I",IF(Q8&gt;=48%*S8,"II",IF(Q8&gt;=36%*S8,"III","")))))</f>
        <v>I</v>
      </c>
      <c r="W8" s="438" t="str">
        <f>IF(Q8="","",IF(OR(U8="",U8=0,U8="RE",U8="AB",B8="NSO"),"",IF(OR($N$3=$AJ$12,$N$3=$AJ$13,$N$3=$AJ$14),IF(Q8&gt;90%*S8,"A+",IF(Q8&gt;75%*S8,"A",IF(Q8&gt;=60%*S8,"B",IF(Q8&gt;=40%*S8,"C","D")))),IF(Q8&gt;85%*S8,"A",IF(Q8&gt;70%*S8,"B",IF(Q8&gt;=50%*S8,"C",IF(Q8&gt;=30%*S8,"D","E")))))))</f>
        <v>B</v>
      </c>
      <c r="Z8" s="754" t="s">
        <v>281</v>
      </c>
      <c r="AA8" s="754"/>
      <c r="AB8" s="754"/>
      <c r="AC8" s="754"/>
      <c r="AD8" s="754"/>
      <c r="AE8" s="754"/>
      <c r="AJ8" s="44" t="str">
        <f>'Result Sheet'!P4</f>
        <v>हिंदी</v>
      </c>
    </row>
    <row r="9" spans="1:36" ht="18" customHeight="1">
      <c r="A9" s="424">
        <f>IF('Result Sheet'!A9="","",'Result Sheet'!A9)</f>
        <v>2</v>
      </c>
      <c r="B9" s="425">
        <f>IF(OR($D$3="",$N$3=""),"",IF('Result Sheet'!B9="","",'Result Sheet'!B9))</f>
        <v>302</v>
      </c>
      <c r="C9" s="426">
        <f>IF(OR($D$3="",$N$3=""),"",IF('Result Sheet'!F9="","",'Result Sheet'!F9))</f>
        <v>944</v>
      </c>
      <c r="D9" s="427">
        <f>IF(OR($D$3="",$N$3=""),"",IF('Result Sheet'!E9="","",'Result Sheet'!E9))</f>
        <v>42015</v>
      </c>
      <c r="E9" s="428" t="str">
        <f>IF(OR($D$3="",$N$3=""),"",IF('Result Sheet'!G9="","",'Result Sheet'!G9))</f>
        <v>ANUJ GIRI</v>
      </c>
      <c r="F9" s="428" t="str">
        <f>IF(OR($D$3="",$N$3=""),"",IF('Result Sheet'!H9="","",'Result Sheet'!H9))</f>
        <v>BHAGWAT GIRI</v>
      </c>
      <c r="G9" s="428" t="str">
        <f>IF(OR($D$3="",$N$3=""),"",IF('Result Sheet'!I9="","",'Result Sheet'!I9))</f>
        <v>KANTA DEVI</v>
      </c>
      <c r="H9" s="429" t="str">
        <f>IF(OR($D$3="",$N$3=""),"",IF('Result Sheet'!K9="","",'Result Sheet'!K9))</f>
        <v>OBC</v>
      </c>
      <c r="I9" s="430" t="str">
        <f>IF(OR($D$3="",$N$3=""),"",IF('Result Sheet'!J9="","",'Result Sheet'!J9))</f>
        <v>M</v>
      </c>
      <c r="J9" s="431">
        <f>IF($N$3=$AJ$8,'Result Sheet'!P9,IF($N$3=$AJ$9,'Result Sheet'!AH9,IF($N$3=$AJ$10,'Result Sheet'!AZ9,IF($N$3=$AJ$11,'Result Sheet'!BR9,""))))</f>
        <v>12</v>
      </c>
      <c r="K9" s="431">
        <f>IF($N$3=$AJ$8,'Result Sheet'!Q9,IF($N$3=$AJ$9,'Result Sheet'!AI9,IF($N$3=$AJ$10,'Result Sheet'!BA9,IF($N$3=$AJ$11,'Result Sheet'!BS9,""))))</f>
        <v>31</v>
      </c>
      <c r="L9" s="432">
        <f>IF(OR($D$3="",$N$3=""),"",IF(B9="","",IF(AND(K9="NA",J9="NA"),"NA",IF($N$3=$AJ$12,'Result Sheet'!CF9,IF($N$3=$AJ$13,'Result Sheet'!CM9,IF($N$3=$AJ$14,'Result Sheet'!CT9,IF($N$3=$AJ$15,'Result Sheet'!DA9,IF($N$3=$AJ$16,'Result Sheet'!DE9,SUM(J9:K9)))))))))</f>
        <v>43</v>
      </c>
      <c r="M9" s="433">
        <f t="shared" ref="M9:M72" si="0">IF(L9="","",IF(AND(L9="NA"),"NA",IF(AND(L9="AB"),"AB",SUM(L9))))</f>
        <v>43</v>
      </c>
      <c r="N9" s="434">
        <f>IF($N$3=$AJ$8,'Result Sheet'!T9,IF($N$3=$AJ$9,'Result Sheet'!AL9,IF($N$3=$AJ$10,'Result Sheet'!BD9,IF($N$3=$AJ$11,'Result Sheet'!BV9,""))))</f>
        <v>10</v>
      </c>
      <c r="O9" s="434">
        <f>IF($N$3=$AJ$8,'Result Sheet'!U9,IF($N$3=$AJ$9,'Result Sheet'!AM9,IF($N$3=$AJ$10,'Result Sheet'!BE9,IF($N$3=$AJ$11,'Result Sheet'!BW9,""))))</f>
        <v>31</v>
      </c>
      <c r="P9" s="435">
        <f>IF(OR($D$3="",$N$3=""),"",IF(B9="","",IF(AND(N9="NA",O9="NA"),"NA",IF($N$3=$AJ$12,'Result Sheet'!CG9,IF($N$3=$AJ$13,'Result Sheet'!CN9,IF($N$3=$AJ$14,'Result Sheet'!CU9,IF($N$3=$AJ$15,'Result Sheet'!DB9,IF($N$3=$AJ$16,'Result Sheet'!DF9,SUM(N9:O9)))))))))</f>
        <v>41</v>
      </c>
      <c r="Q9" s="433">
        <f t="shared" ref="Q9:Q72" si="1">IF(P9="","",IF(AND(M9="AB",P9="AB"),"AB",SUM(M9,P9)))</f>
        <v>84</v>
      </c>
      <c r="R9" s="436">
        <f t="shared" ref="R9:R72" si="2">COUNTIF(O9,"ML")*$O$7+(COUNTIF(J9,"ML")*$J$7)+(COUNTIF(K9,"ML")*$K$7)+(COUNTIF(N9,"ML")*$N$7)</f>
        <v>0</v>
      </c>
      <c r="S9" s="436">
        <f t="shared" ref="S9:S72" si="3">IF(OR(B9="NSO",B9=0,B9=""),"",IF(OR($N$3=$AJ$12,$N$3=$AJ$13,$N$3=$AJ$14,$N$3=$AJ$15,$N$3=$AJ$16),$Q$7,IF(OR($N$3=$AJ$9,$N$3=$AJ$11),IF(AND(J9="NA",K9="NA"),50-R9,IF(AND(J9="ML",K9="ML"),50-R9,IF(AND(N9="ML",O9="ML"),50-R9,100-R9))),IF(AND(J9="NA",K9="NA"),100-R9,IF(AND(J9="ML",K9="ML"),100-R9,IF(AND(N9="ML",O9="ML"),100-R9,200-R9))))))</f>
        <v>100</v>
      </c>
      <c r="T9" s="436" t="str">
        <f t="shared" ref="T9:T72" si="4">IF(AND(OR(N9="ab",N9="ml"),OR(J9="ab",J9="ml"),OR(J9="ab",J9="ml")),"AB",IF(AND(OR(N9="ab",N9="ml"),OR(J9="ab",J9="ml"),OR(N9="ab",N9="ml")),"AB",IF(AND(OR(N9="ab",N9="ml"),OR(J9="ab",J9="ml"),OR(J9="ab",J9="ml")),"AB",IF(AND(OR(N9="ab",N9="ml"),OR(J9="ab",J9="ml"),OR(N9="ab",N9="ml")),"AB",""))))</f>
        <v/>
      </c>
      <c r="U9" s="436" t="str">
        <f t="shared" ref="U9:U72" si="5">IF(OR(B9="NSO",B9="",$N$3=""),"",IF(Q9=0,"",IF(OR($N$3=$AJ$12,$N$3=$AJ$13,$N$3=$AJ$14,$N$3=$AJ$15,$N$3=$AJ$16),"P",IF(OR(T9="AB",P9="ab"),"AB",IF(P9="ML","RE",IF(AND(Q9&gt;=36%*S9,N9&gt;=$N$7*20%),"P",IF(AND(Q9&gt;=34%*S9,N9&gt;=$N$7*20%),"G2",IF(AND(Q9&gt;=31%*S9,N9&gt;=$N$7*20%),"G1",IF(AND(Q9&gt;=25%*S9,N9&gt;=$N$7*20%),"S","F")))))))))</f>
        <v>P</v>
      </c>
      <c r="V9" s="437" t="str">
        <f t="shared" ref="V9:V72" si="6">IF(OR(U9="",U9=0,U9="S",U9="RE",U9="F",U9="AB"),"",IF(Q9&gt;=75%*S9,"I",IF(Q9&gt;=60%*S9,"I",IF(Q9&gt;=48%*S9,"II",IF(Q9&gt;=36%*S9,"III","")))))</f>
        <v>I</v>
      </c>
      <c r="W9" s="438" t="str">
        <f t="shared" ref="W9:W72" si="7">IF(Q9="","",IF(OR(U9="",U9=0,U9="RE",U9="AB",B9="NSO"),"",IF(OR($N$3=$AJ$12,$N$3=$AJ$13,$N$3=$AJ$14),IF(Q9&gt;90%*S9,"A+",IF(Q9&gt;75%*S9,"A",IF(Q9&gt;=60%*S9,"B",IF(Q9&gt;=40%*S9,"C","D")))),IF(Q9&gt;85%*S9,"A",IF(Q9&gt;70%*S9,"B",IF(Q9&gt;=50%*S9,"C",IF(Q9&gt;=30%*S9,"D","E")))))))</f>
        <v>B</v>
      </c>
      <c r="Z9" s="754"/>
      <c r="AA9" s="754"/>
      <c r="AB9" s="754"/>
      <c r="AC9" s="754"/>
      <c r="AD9" s="754"/>
      <c r="AE9" s="754"/>
      <c r="AJ9" s="44" t="str">
        <f>'Result Sheet'!AH4</f>
        <v>अंग्रेजी</v>
      </c>
    </row>
    <row r="10" spans="1:36" ht="18" customHeight="1">
      <c r="A10" s="424">
        <f>IF('Result Sheet'!A10="","",'Result Sheet'!A10)</f>
        <v>3</v>
      </c>
      <c r="B10" s="425">
        <f>IF(OR($D$3="",$N$3=""),"",IF('Result Sheet'!B10="","",'Result Sheet'!B10))</f>
        <v>303</v>
      </c>
      <c r="C10" s="426">
        <f>IF(OR($D$3="",$N$3=""),"",IF('Result Sheet'!F10="","",'Result Sheet'!F10))</f>
        <v>934</v>
      </c>
      <c r="D10" s="427">
        <f>IF(OR($D$3="",$N$3=""),"",IF('Result Sheet'!E10="","",'Result Sheet'!E10))</f>
        <v>42348</v>
      </c>
      <c r="E10" s="428" t="str">
        <f>IF(OR($D$3="",$N$3=""),"",IF('Result Sheet'!G10="","",'Result Sheet'!G10))</f>
        <v>ARMAN HUSSAIN</v>
      </c>
      <c r="F10" s="428" t="str">
        <f>IF(OR($D$3="",$N$3=""),"",IF('Result Sheet'!H10="","",'Result Sheet'!H10))</f>
        <v>AARIF HUSSAIN</v>
      </c>
      <c r="G10" s="428" t="str">
        <f>IF(OR($D$3="",$N$3=""),"",IF('Result Sheet'!I10="","",'Result Sheet'!I10))</f>
        <v>SALMA BANO</v>
      </c>
      <c r="H10" s="429" t="str">
        <f>IF(OR($D$3="",$N$3=""),"",IF('Result Sheet'!K10="","",'Result Sheet'!K10))</f>
        <v>OBC</v>
      </c>
      <c r="I10" s="430" t="str">
        <f>IF(OR($D$3="",$N$3=""),"",IF('Result Sheet'!J10="","",'Result Sheet'!J10))</f>
        <v>M</v>
      </c>
      <c r="J10" s="431">
        <f>IF($N$3=$AJ$8,'Result Sheet'!P10,IF($N$3=$AJ$9,'Result Sheet'!AH10,IF($N$3=$AJ$10,'Result Sheet'!AZ10,IF($N$3=$AJ$11,'Result Sheet'!BR10,""))))</f>
        <v>13</v>
      </c>
      <c r="K10" s="431">
        <f>IF($N$3=$AJ$8,'Result Sheet'!Q10,IF($N$3=$AJ$9,'Result Sheet'!AI10,IF($N$3=$AJ$10,'Result Sheet'!BA10,IF($N$3=$AJ$11,'Result Sheet'!BS10,""))))</f>
        <v>30</v>
      </c>
      <c r="L10" s="432">
        <f>IF(OR($D$3="",$N$3=""),"",IF(B10="","",IF(AND(K10="NA",J10="NA"),"NA",IF($N$3=$AJ$12,'Result Sheet'!CF10,IF($N$3=$AJ$13,'Result Sheet'!CM10,IF($N$3=$AJ$14,'Result Sheet'!CT10,IF($N$3=$AJ$15,'Result Sheet'!DA10,IF($N$3=$AJ$16,'Result Sheet'!DE10,SUM(J10:K10)))))))))</f>
        <v>43</v>
      </c>
      <c r="M10" s="433">
        <f t="shared" si="0"/>
        <v>43</v>
      </c>
      <c r="N10" s="434">
        <f>IF($N$3=$AJ$8,'Result Sheet'!T10,IF($N$3=$AJ$9,'Result Sheet'!AL10,IF($N$3=$AJ$10,'Result Sheet'!BD10,IF($N$3=$AJ$11,'Result Sheet'!BV10,""))))</f>
        <v>11</v>
      </c>
      <c r="O10" s="434">
        <f>IF($N$3=$AJ$8,'Result Sheet'!U10,IF($N$3=$AJ$9,'Result Sheet'!AM10,IF($N$3=$AJ$10,'Result Sheet'!BE10,IF($N$3=$AJ$11,'Result Sheet'!BW10,""))))</f>
        <v>32</v>
      </c>
      <c r="P10" s="435">
        <f>IF(OR($D$3="",$N$3=""),"",IF(B10="","",IF(AND(N10="NA",O10="NA"),"NA",IF($N$3=$AJ$12,'Result Sheet'!CG10,IF($N$3=$AJ$13,'Result Sheet'!CN10,IF($N$3=$AJ$14,'Result Sheet'!CU10,IF($N$3=$AJ$15,'Result Sheet'!DB10,IF($N$3=$AJ$16,'Result Sheet'!DF10,SUM(N10:O10)))))))))</f>
        <v>43</v>
      </c>
      <c r="Q10" s="433">
        <f t="shared" si="1"/>
        <v>86</v>
      </c>
      <c r="R10" s="436">
        <f t="shared" si="2"/>
        <v>0</v>
      </c>
      <c r="S10" s="436">
        <f t="shared" si="3"/>
        <v>100</v>
      </c>
      <c r="T10" s="436" t="str">
        <f t="shared" si="4"/>
        <v/>
      </c>
      <c r="U10" s="436" t="str">
        <f t="shared" si="5"/>
        <v>P</v>
      </c>
      <c r="V10" s="437" t="str">
        <f t="shared" si="6"/>
        <v>I</v>
      </c>
      <c r="W10" s="438" t="str">
        <f t="shared" si="7"/>
        <v>A</v>
      </c>
      <c r="Z10" s="755" t="s">
        <v>254</v>
      </c>
      <c r="AA10" s="755"/>
      <c r="AB10" s="755"/>
      <c r="AC10" s="755"/>
      <c r="AD10" s="755"/>
      <c r="AE10" s="755"/>
      <c r="AJ10" s="44" t="str">
        <f>'Result Sheet'!AZ4</f>
        <v>गणित</v>
      </c>
    </row>
    <row r="11" spans="1:36" ht="18" customHeight="1">
      <c r="A11" s="424">
        <f>IF('Result Sheet'!A11="","",'Result Sheet'!A11)</f>
        <v>4</v>
      </c>
      <c r="B11" s="425">
        <f>IF(OR($D$3="",$N$3=""),"",IF('Result Sheet'!B11="","",'Result Sheet'!B11))</f>
        <v>304</v>
      </c>
      <c r="C11" s="426">
        <f>IF(OR($D$3="",$N$3=""),"",IF('Result Sheet'!F11="","",'Result Sheet'!F11))</f>
        <v>926</v>
      </c>
      <c r="D11" s="427">
        <f>IF(OR($D$3="",$N$3=""),"",IF('Result Sheet'!E11="","",'Result Sheet'!E11))</f>
        <v>42491</v>
      </c>
      <c r="E11" s="428" t="str">
        <f>IF(OR($D$3="",$N$3=""),"",IF('Result Sheet'!G11="","",'Result Sheet'!G11))</f>
        <v>ARMAN SHAH</v>
      </c>
      <c r="F11" s="428" t="str">
        <f>IF(OR($D$3="",$N$3=""),"",IF('Result Sheet'!H11="","",'Result Sheet'!H11))</f>
        <v>JAKIR SHAH</v>
      </c>
      <c r="G11" s="428" t="str">
        <f>IF(OR($D$3="",$N$3=""),"",IF('Result Sheet'!I11="","",'Result Sheet'!I11))</f>
        <v>HEENA BANU</v>
      </c>
      <c r="H11" s="429" t="str">
        <f>IF(OR($D$3="",$N$3=""),"",IF('Result Sheet'!K11="","",'Result Sheet'!K11))</f>
        <v>OBC</v>
      </c>
      <c r="I11" s="430" t="str">
        <f>IF(OR($D$3="",$N$3=""),"",IF('Result Sheet'!J11="","",'Result Sheet'!J11))</f>
        <v>M</v>
      </c>
      <c r="J11" s="431">
        <f>IF($N$3=$AJ$8,'Result Sheet'!P11,IF($N$3=$AJ$9,'Result Sheet'!AH11,IF($N$3=$AJ$10,'Result Sheet'!AZ11,IF($N$3=$AJ$11,'Result Sheet'!BR11,""))))</f>
        <v>14</v>
      </c>
      <c r="K11" s="431">
        <f>IF($N$3=$AJ$8,'Result Sheet'!Q11,IF($N$3=$AJ$9,'Result Sheet'!AI11,IF($N$3=$AJ$10,'Result Sheet'!BA11,IF($N$3=$AJ$11,'Result Sheet'!BS11,""))))</f>
        <v>32</v>
      </c>
      <c r="L11" s="432">
        <f>IF(OR($D$3="",$N$3=""),"",IF(B11="","",IF(AND(K11="NA",J11="NA"),"NA",IF($N$3=$AJ$12,'Result Sheet'!CF11,IF($N$3=$AJ$13,'Result Sheet'!CM11,IF($N$3=$AJ$14,'Result Sheet'!CT11,IF($N$3=$AJ$15,'Result Sheet'!DA11,IF($N$3=$AJ$16,'Result Sheet'!DE11,SUM(J11:K11)))))))))</f>
        <v>46</v>
      </c>
      <c r="M11" s="433">
        <f t="shared" si="0"/>
        <v>46</v>
      </c>
      <c r="N11" s="434">
        <f>IF($N$3=$AJ$8,'Result Sheet'!T11,IF($N$3=$AJ$9,'Result Sheet'!AL11,IF($N$3=$AJ$10,'Result Sheet'!BD11,IF($N$3=$AJ$11,'Result Sheet'!BV11,""))))</f>
        <v>12</v>
      </c>
      <c r="O11" s="434">
        <f>IF($N$3=$AJ$8,'Result Sheet'!U11,IF($N$3=$AJ$9,'Result Sheet'!AM11,IF($N$3=$AJ$10,'Result Sheet'!BE11,IF($N$3=$AJ$11,'Result Sheet'!BW11,""))))</f>
        <v>30</v>
      </c>
      <c r="P11" s="435">
        <f>IF(OR($D$3="",$N$3=""),"",IF(B11="","",IF(AND(N11="NA",O11="NA"),"NA",IF($N$3=$AJ$12,'Result Sheet'!CG11,IF($N$3=$AJ$13,'Result Sheet'!CN11,IF($N$3=$AJ$14,'Result Sheet'!CU11,IF($N$3=$AJ$15,'Result Sheet'!DB11,IF($N$3=$AJ$16,'Result Sheet'!DF11,SUM(N11:O11)))))))))</f>
        <v>42</v>
      </c>
      <c r="Q11" s="433">
        <f t="shared" si="1"/>
        <v>88</v>
      </c>
      <c r="R11" s="436">
        <f t="shared" si="2"/>
        <v>0</v>
      </c>
      <c r="S11" s="436">
        <f t="shared" si="3"/>
        <v>100</v>
      </c>
      <c r="T11" s="436" t="str">
        <f t="shared" si="4"/>
        <v/>
      </c>
      <c r="U11" s="436" t="str">
        <f t="shared" si="5"/>
        <v>P</v>
      </c>
      <c r="V11" s="437" t="str">
        <f t="shared" si="6"/>
        <v>I</v>
      </c>
      <c r="W11" s="438" t="str">
        <f t="shared" si="7"/>
        <v>A</v>
      </c>
      <c r="AJ11" s="44" t="str">
        <f>'Result Sheet'!BR4</f>
        <v>पर्यावरण अध्ययन</v>
      </c>
    </row>
    <row r="12" spans="1:36" ht="18" customHeight="1">
      <c r="A12" s="424">
        <f>IF('Result Sheet'!A12="","",'Result Sheet'!A12)</f>
        <v>5</v>
      </c>
      <c r="B12" s="425">
        <f>IF(OR($D$3="",$N$3=""),"",IF('Result Sheet'!B12="","",'Result Sheet'!B12))</f>
        <v>305</v>
      </c>
      <c r="C12" s="426">
        <f>IF(OR($D$3="",$N$3=""),"",IF('Result Sheet'!F12="","",'Result Sheet'!F12))</f>
        <v>951</v>
      </c>
      <c r="D12" s="427" t="str">
        <f>IF(OR($D$3="",$N$3=""),"",IF('Result Sheet'!E12="","",'Result Sheet'!E12))</f>
        <v>25-08-2015</v>
      </c>
      <c r="E12" s="428" t="str">
        <f>IF(OR($D$3="",$N$3=""),"",IF('Result Sheet'!G12="","",'Result Sheet'!G12))</f>
        <v>BHAVYANSH SINGH CHOUHAN</v>
      </c>
      <c r="F12" s="428" t="str">
        <f>IF(OR($D$3="",$N$3=""),"",IF('Result Sheet'!H12="","",'Result Sheet'!H12))</f>
        <v>AJIT SINGH</v>
      </c>
      <c r="G12" s="428" t="str">
        <f>IF(OR($D$3="",$N$3=""),"",IF('Result Sheet'!I12="","",'Result Sheet'!I12))</f>
        <v>MEENA</v>
      </c>
      <c r="H12" s="429" t="str">
        <f>IF(OR($D$3="",$N$3=""),"",IF('Result Sheet'!K12="","",'Result Sheet'!K12))</f>
        <v>OBC</v>
      </c>
      <c r="I12" s="430" t="str">
        <f>IF(OR($D$3="",$N$3=""),"",IF('Result Sheet'!J12="","",'Result Sheet'!J12))</f>
        <v>M</v>
      </c>
      <c r="J12" s="431">
        <f>IF($N$3=$AJ$8,'Result Sheet'!P12,IF($N$3=$AJ$9,'Result Sheet'!AH12,IF($N$3=$AJ$10,'Result Sheet'!AZ12,IF($N$3=$AJ$11,'Result Sheet'!BR12,""))))</f>
        <v>15</v>
      </c>
      <c r="K12" s="431">
        <f>IF($N$3=$AJ$8,'Result Sheet'!Q12,IF($N$3=$AJ$9,'Result Sheet'!AI12,IF($N$3=$AJ$10,'Result Sheet'!BA12,IF($N$3=$AJ$11,'Result Sheet'!BS12,""))))</f>
        <v>31</v>
      </c>
      <c r="L12" s="432">
        <f>IF(OR($D$3="",$N$3=""),"",IF(B12="","",IF(AND(K12="NA",J12="NA"),"NA",IF($N$3=$AJ$12,'Result Sheet'!CF12,IF($N$3=$AJ$13,'Result Sheet'!CM12,IF($N$3=$AJ$14,'Result Sheet'!CT12,IF($N$3=$AJ$15,'Result Sheet'!DA12,IF($N$3=$AJ$16,'Result Sheet'!DE12,SUM(J12:K12)))))))))</f>
        <v>46</v>
      </c>
      <c r="M12" s="433">
        <f t="shared" si="0"/>
        <v>46</v>
      </c>
      <c r="N12" s="434">
        <f>IF($N$3=$AJ$8,'Result Sheet'!T12,IF($N$3=$AJ$9,'Result Sheet'!AL12,IF($N$3=$AJ$10,'Result Sheet'!BD12,IF($N$3=$AJ$11,'Result Sheet'!BV12,""))))</f>
        <v>12</v>
      </c>
      <c r="O12" s="434">
        <f>IF($N$3=$AJ$8,'Result Sheet'!U12,IF($N$3=$AJ$9,'Result Sheet'!AM12,IF($N$3=$AJ$10,'Result Sheet'!BE12,IF($N$3=$AJ$11,'Result Sheet'!BW12,""))))</f>
        <v>32</v>
      </c>
      <c r="P12" s="435">
        <f>IF(OR($D$3="",$N$3=""),"",IF(B12="","",IF(AND(N12="NA",O12="NA"),"NA",IF($N$3=$AJ$12,'Result Sheet'!CG12,IF($N$3=$AJ$13,'Result Sheet'!CN12,IF($N$3=$AJ$14,'Result Sheet'!CU12,IF($N$3=$AJ$15,'Result Sheet'!DB12,IF($N$3=$AJ$16,'Result Sheet'!DF12,SUM(N12:O12)))))))))</f>
        <v>44</v>
      </c>
      <c r="Q12" s="433">
        <f t="shared" si="1"/>
        <v>90</v>
      </c>
      <c r="R12" s="436">
        <f t="shared" si="2"/>
        <v>0</v>
      </c>
      <c r="S12" s="436">
        <f t="shared" si="3"/>
        <v>100</v>
      </c>
      <c r="T12" s="436" t="str">
        <f t="shared" si="4"/>
        <v/>
      </c>
      <c r="U12" s="436" t="str">
        <f t="shared" si="5"/>
        <v>P</v>
      </c>
      <c r="V12" s="437" t="str">
        <f t="shared" si="6"/>
        <v>I</v>
      </c>
      <c r="W12" s="438" t="str">
        <f t="shared" si="7"/>
        <v>A</v>
      </c>
      <c r="AJ12" s="44" t="str">
        <f>'Result Sheet'!CF4</f>
        <v>कार्यानुभव</v>
      </c>
    </row>
    <row r="13" spans="1:36" ht="18" customHeight="1">
      <c r="A13" s="424">
        <f>IF('Result Sheet'!A13="","",'Result Sheet'!A13)</f>
        <v>6</v>
      </c>
      <c r="B13" s="425">
        <f>IF(OR($D$3="",$N$3=""),"",IF('Result Sheet'!B13="","",'Result Sheet'!B13))</f>
        <v>306</v>
      </c>
      <c r="C13" s="426">
        <f>IF(OR($D$3="",$N$3=""),"",IF('Result Sheet'!F13="","",'Result Sheet'!F13))</f>
        <v>939</v>
      </c>
      <c r="D13" s="427" t="str">
        <f>IF(OR($D$3="",$N$3=""),"",IF('Result Sheet'!E13="","",'Result Sheet'!E13))</f>
        <v>16-06-2014</v>
      </c>
      <c r="E13" s="428" t="str">
        <f>IF(OR($D$3="",$N$3=""),"",IF('Result Sheet'!G13="","",'Result Sheet'!G13))</f>
        <v>BHUMIKA BAGRI</v>
      </c>
      <c r="F13" s="428" t="str">
        <f>IF(OR($D$3="",$N$3=""),"",IF('Result Sheet'!H13="","",'Result Sheet'!H13))</f>
        <v>MUKESH BAGRI</v>
      </c>
      <c r="G13" s="428" t="str">
        <f>IF(OR($D$3="",$N$3=""),"",IF('Result Sheet'!I13="","",'Result Sheet'!I13))</f>
        <v>SEEMA BAGRI</v>
      </c>
      <c r="H13" s="429" t="str">
        <f>IF(OR($D$3="",$N$3=""),"",IF('Result Sheet'!K13="","",'Result Sheet'!K13))</f>
        <v>OBC</v>
      </c>
      <c r="I13" s="430" t="str">
        <f>IF(OR($D$3="",$N$3=""),"",IF('Result Sheet'!J13="","",'Result Sheet'!J13))</f>
        <v>F</v>
      </c>
      <c r="J13" s="431">
        <f>IF($N$3=$AJ$8,'Result Sheet'!P13,IF($N$3=$AJ$9,'Result Sheet'!AH13,IF($N$3=$AJ$10,'Result Sheet'!AZ13,IF($N$3=$AJ$11,'Result Sheet'!BR13,""))))</f>
        <v>12</v>
      </c>
      <c r="K13" s="431">
        <f>IF($N$3=$AJ$8,'Result Sheet'!Q13,IF($N$3=$AJ$9,'Result Sheet'!AI13,IF($N$3=$AJ$10,'Result Sheet'!BA13,IF($N$3=$AJ$11,'Result Sheet'!BS13,""))))</f>
        <v>30</v>
      </c>
      <c r="L13" s="432">
        <f>IF(OR($D$3="",$N$3=""),"",IF(B13="","",IF(AND(K13="NA",J13="NA"),"NA",IF($N$3=$AJ$12,'Result Sheet'!CF13,IF($N$3=$AJ$13,'Result Sheet'!CM13,IF($N$3=$AJ$14,'Result Sheet'!CT13,IF($N$3=$AJ$15,'Result Sheet'!DA13,IF($N$3=$AJ$16,'Result Sheet'!DE13,SUM(J13:K13)))))))))</f>
        <v>42</v>
      </c>
      <c r="M13" s="433">
        <f t="shared" si="0"/>
        <v>42</v>
      </c>
      <c r="N13" s="434">
        <f>IF($N$3=$AJ$8,'Result Sheet'!T13,IF($N$3=$AJ$9,'Result Sheet'!AL13,IF($N$3=$AJ$10,'Result Sheet'!BD13,IF($N$3=$AJ$11,'Result Sheet'!BV13,""))))</f>
        <v>10</v>
      </c>
      <c r="O13" s="434">
        <f>IF($N$3=$AJ$8,'Result Sheet'!U13,IF($N$3=$AJ$9,'Result Sheet'!AM13,IF($N$3=$AJ$10,'Result Sheet'!BE13,IF($N$3=$AJ$11,'Result Sheet'!BW13,""))))</f>
        <v>31</v>
      </c>
      <c r="P13" s="435">
        <f>IF(OR($D$3="",$N$3=""),"",IF(B13="","",IF(AND(N13="NA",O13="NA"),"NA",IF($N$3=$AJ$12,'Result Sheet'!CG13,IF($N$3=$AJ$13,'Result Sheet'!CN13,IF($N$3=$AJ$14,'Result Sheet'!CU13,IF($N$3=$AJ$15,'Result Sheet'!DB13,IF($N$3=$AJ$16,'Result Sheet'!DF13,SUM(N13:O13)))))))))</f>
        <v>41</v>
      </c>
      <c r="Q13" s="433">
        <f t="shared" si="1"/>
        <v>83</v>
      </c>
      <c r="R13" s="436">
        <f t="shared" si="2"/>
        <v>0</v>
      </c>
      <c r="S13" s="436">
        <f t="shared" si="3"/>
        <v>100</v>
      </c>
      <c r="T13" s="436" t="str">
        <f t="shared" si="4"/>
        <v/>
      </c>
      <c r="U13" s="436" t="str">
        <f t="shared" si="5"/>
        <v>P</v>
      </c>
      <c r="V13" s="437" t="str">
        <f t="shared" si="6"/>
        <v>I</v>
      </c>
      <c r="W13" s="438" t="str">
        <f t="shared" si="7"/>
        <v>B</v>
      </c>
      <c r="AJ13" s="44" t="str">
        <f>'Result Sheet'!CM4</f>
        <v>कला शिक्षा</v>
      </c>
    </row>
    <row r="14" spans="1:36" ht="18" customHeight="1">
      <c r="A14" s="424">
        <f>IF('Result Sheet'!A14="","",'Result Sheet'!A14)</f>
        <v>7</v>
      </c>
      <c r="B14" s="425">
        <f>IF(OR($D$3="",$N$3=""),"",IF('Result Sheet'!B14="","",'Result Sheet'!B14))</f>
        <v>307</v>
      </c>
      <c r="C14" s="426">
        <f>IF(OR($D$3="",$N$3=""),"",IF('Result Sheet'!F14="","",'Result Sheet'!F14))</f>
        <v>942</v>
      </c>
      <c r="D14" s="427" t="str">
        <f>IF(OR($D$3="",$N$3=""),"",IF('Result Sheet'!E14="","",'Result Sheet'!E14))</f>
        <v>28-09-2015</v>
      </c>
      <c r="E14" s="428" t="str">
        <f>IF(OR($D$3="",$N$3=""),"",IF('Result Sheet'!G14="","",'Result Sheet'!G14))</f>
        <v>DAKSH PRAJAPAT</v>
      </c>
      <c r="F14" s="428" t="str">
        <f>IF(OR($D$3="",$N$3=""),"",IF('Result Sheet'!H14="","",'Result Sheet'!H14))</f>
        <v>PRAKASH PRAJAPAT</v>
      </c>
      <c r="G14" s="428" t="str">
        <f>IF(OR($D$3="",$N$3=""),"",IF('Result Sheet'!I14="","",'Result Sheet'!I14))</f>
        <v>REKHA PRAJAPATI</v>
      </c>
      <c r="H14" s="429" t="str">
        <f>IF(OR($D$3="",$N$3=""),"",IF('Result Sheet'!K14="","",'Result Sheet'!K14))</f>
        <v>OBC</v>
      </c>
      <c r="I14" s="430" t="str">
        <f>IF(OR($D$3="",$N$3=""),"",IF('Result Sheet'!J14="","",'Result Sheet'!J14))</f>
        <v>M</v>
      </c>
      <c r="J14" s="431">
        <f>IF($N$3=$AJ$8,'Result Sheet'!P14,IF($N$3=$AJ$9,'Result Sheet'!AH14,IF($N$3=$AJ$10,'Result Sheet'!AZ14,IF($N$3=$AJ$11,'Result Sheet'!BR14,""))))</f>
        <v>13</v>
      </c>
      <c r="K14" s="431">
        <f>IF($N$3=$AJ$8,'Result Sheet'!Q14,IF($N$3=$AJ$9,'Result Sheet'!AI14,IF($N$3=$AJ$10,'Result Sheet'!BA14,IF($N$3=$AJ$11,'Result Sheet'!BS14,""))))</f>
        <v>32</v>
      </c>
      <c r="L14" s="432">
        <f>IF(OR($D$3="",$N$3=""),"",IF(B14="","",IF(AND(K14="NA",J14="NA"),"NA",IF($N$3=$AJ$12,'Result Sheet'!CF14,IF($N$3=$AJ$13,'Result Sheet'!CM14,IF($N$3=$AJ$14,'Result Sheet'!CT14,IF($N$3=$AJ$15,'Result Sheet'!DA14,IF($N$3=$AJ$16,'Result Sheet'!DE14,SUM(J14:K14)))))))))</f>
        <v>45</v>
      </c>
      <c r="M14" s="433">
        <f t="shared" si="0"/>
        <v>45</v>
      </c>
      <c r="N14" s="434">
        <f>IF($N$3=$AJ$8,'Result Sheet'!T14,IF($N$3=$AJ$9,'Result Sheet'!AL14,IF($N$3=$AJ$10,'Result Sheet'!BD14,IF($N$3=$AJ$11,'Result Sheet'!BV14,""))))</f>
        <v>12</v>
      </c>
      <c r="O14" s="434">
        <f>IF($N$3=$AJ$8,'Result Sheet'!U14,IF($N$3=$AJ$9,'Result Sheet'!AM14,IF($N$3=$AJ$10,'Result Sheet'!BE14,IF($N$3=$AJ$11,'Result Sheet'!BW14,""))))</f>
        <v>34</v>
      </c>
      <c r="P14" s="435">
        <f>IF(OR($D$3="",$N$3=""),"",IF(B14="","",IF(AND(N14="NA",O14="NA"),"NA",IF($N$3=$AJ$12,'Result Sheet'!CG14,IF($N$3=$AJ$13,'Result Sheet'!CN14,IF($N$3=$AJ$14,'Result Sheet'!CU14,IF($N$3=$AJ$15,'Result Sheet'!DB14,IF($N$3=$AJ$16,'Result Sheet'!DF14,SUM(N14:O14)))))))))</f>
        <v>46</v>
      </c>
      <c r="Q14" s="433">
        <f t="shared" si="1"/>
        <v>91</v>
      </c>
      <c r="R14" s="436">
        <f>COUNTIF(O14,"ML")*$O$7+(COUNTIF(J14,"ML")*$J$7)+(COUNTIF(K14,"ML")*$K$7)+(COUNTIF(N14,"ML")*$N$7)</f>
        <v>0</v>
      </c>
      <c r="S14" s="436">
        <f t="shared" si="3"/>
        <v>100</v>
      </c>
      <c r="T14" s="436" t="str">
        <f t="shared" si="4"/>
        <v/>
      </c>
      <c r="U14" s="436" t="str">
        <f t="shared" si="5"/>
        <v>P</v>
      </c>
      <c r="V14" s="437" t="str">
        <f t="shared" si="6"/>
        <v>I</v>
      </c>
      <c r="W14" s="438" t="str">
        <f t="shared" si="7"/>
        <v>A</v>
      </c>
      <c r="AJ14" s="44" t="str">
        <f>'Result Sheet'!CT4</f>
        <v>स्वा. एवं शा. शिक्षा</v>
      </c>
    </row>
    <row r="15" spans="1:36" ht="18" customHeight="1">
      <c r="A15" s="424">
        <f>IF('Result Sheet'!A15="","",'Result Sheet'!A15)</f>
        <v>8</v>
      </c>
      <c r="B15" s="425">
        <f>IF(OR($D$3="",$N$3=""),"",IF('Result Sheet'!B15="","",'Result Sheet'!B15))</f>
        <v>308</v>
      </c>
      <c r="C15" s="426">
        <f>IF(OR($D$3="",$N$3=""),"",IF('Result Sheet'!F15="","",'Result Sheet'!F15))</f>
        <v>925</v>
      </c>
      <c r="D15" s="427" t="str">
        <f>IF(OR($D$3="",$N$3=""),"",IF('Result Sheet'!E15="","",'Result Sheet'!E15))</f>
        <v>26-10-2015</v>
      </c>
      <c r="E15" s="428" t="str">
        <f>IF(OR($D$3="",$N$3=""),"",IF('Result Sheet'!G15="","",'Result Sheet'!G15))</f>
        <v>DIVYA BAGRI</v>
      </c>
      <c r="F15" s="428" t="str">
        <f>IF(OR($D$3="",$N$3=""),"",IF('Result Sheet'!H15="","",'Result Sheet'!H15))</f>
        <v>MUKESH</v>
      </c>
      <c r="G15" s="428" t="str">
        <f>IF(OR($D$3="",$N$3=""),"",IF('Result Sheet'!I15="","",'Result Sheet'!I15))</f>
        <v>SEEMA</v>
      </c>
      <c r="H15" s="429" t="str">
        <f>IF(OR($D$3="",$N$3=""),"",IF('Result Sheet'!K15="","",'Result Sheet'!K15))</f>
        <v>OBC</v>
      </c>
      <c r="I15" s="430" t="str">
        <f>IF(OR($D$3="",$N$3=""),"",IF('Result Sheet'!J15="","",'Result Sheet'!J15))</f>
        <v>F</v>
      </c>
      <c r="J15" s="431">
        <f>IF($N$3=$AJ$8,'Result Sheet'!P15,IF($N$3=$AJ$9,'Result Sheet'!AH15,IF($N$3=$AJ$10,'Result Sheet'!AZ15,IF($N$3=$AJ$11,'Result Sheet'!BR15,""))))</f>
        <v>10</v>
      </c>
      <c r="K15" s="431">
        <f>IF($N$3=$AJ$8,'Result Sheet'!Q15,IF($N$3=$AJ$9,'Result Sheet'!AI15,IF($N$3=$AJ$10,'Result Sheet'!BA15,IF($N$3=$AJ$11,'Result Sheet'!BS15,""))))</f>
        <v>31</v>
      </c>
      <c r="L15" s="432">
        <f>IF(OR($D$3="",$N$3=""),"",IF(B15="","",IF(AND(K15="NA",J15="NA"),"NA",IF($N$3=$AJ$12,'Result Sheet'!CF15,IF($N$3=$AJ$13,'Result Sheet'!CM15,IF($N$3=$AJ$14,'Result Sheet'!CT15,IF($N$3=$AJ$15,'Result Sheet'!DA15,IF($N$3=$AJ$16,'Result Sheet'!DE15,SUM(J15:K15)))))))))</f>
        <v>41</v>
      </c>
      <c r="M15" s="433">
        <f t="shared" si="0"/>
        <v>41</v>
      </c>
      <c r="N15" s="434">
        <f>IF($N$3=$AJ$8,'Result Sheet'!T15,IF($N$3=$AJ$9,'Result Sheet'!AL15,IF($N$3=$AJ$10,'Result Sheet'!BD15,IF($N$3=$AJ$11,'Result Sheet'!BV15,""))))</f>
        <v>14</v>
      </c>
      <c r="O15" s="434">
        <f>IF($N$3=$AJ$8,'Result Sheet'!U15,IF($N$3=$AJ$9,'Result Sheet'!AM15,IF($N$3=$AJ$10,'Result Sheet'!BE15,IF($N$3=$AJ$11,'Result Sheet'!BW15,""))))</f>
        <v>32</v>
      </c>
      <c r="P15" s="435">
        <f>IF(OR($D$3="",$N$3=""),"",IF(B15="","",IF(AND(N15="NA",O15="NA"),"NA",IF($N$3=$AJ$12,'Result Sheet'!CG15,IF($N$3=$AJ$13,'Result Sheet'!CN15,IF($N$3=$AJ$14,'Result Sheet'!CU15,IF($N$3=$AJ$15,'Result Sheet'!DB15,IF($N$3=$AJ$16,'Result Sheet'!DF15,SUM(N15:O15)))))))))</f>
        <v>46</v>
      </c>
      <c r="Q15" s="433">
        <f t="shared" si="1"/>
        <v>87</v>
      </c>
      <c r="R15" s="436">
        <f t="shared" si="2"/>
        <v>0</v>
      </c>
      <c r="S15" s="436">
        <f t="shared" si="3"/>
        <v>100</v>
      </c>
      <c r="T15" s="436" t="str">
        <f t="shared" si="4"/>
        <v/>
      </c>
      <c r="U15" s="436" t="str">
        <f t="shared" si="5"/>
        <v>P</v>
      </c>
      <c r="V15" s="437" t="str">
        <f t="shared" si="6"/>
        <v>I</v>
      </c>
      <c r="W15" s="438" t="str">
        <f t="shared" si="7"/>
        <v>A</v>
      </c>
      <c r="AJ15" s="44" t="str">
        <f>IF('Result Sheet'!DA4="","",'Result Sheet'!DA4)</f>
        <v>COMPUTER</v>
      </c>
    </row>
    <row r="16" spans="1:36" ht="18" customHeight="1">
      <c r="A16" s="424">
        <f>IF('Result Sheet'!A16="","",'Result Sheet'!A16)</f>
        <v>9</v>
      </c>
      <c r="B16" s="425">
        <f>IF(OR($D$3="",$N$3=""),"",IF('Result Sheet'!B16="","",'Result Sheet'!B16))</f>
        <v>309</v>
      </c>
      <c r="C16" s="426">
        <f>IF(OR($D$3="",$N$3=""),"",IF('Result Sheet'!F16="","",'Result Sheet'!F16))</f>
        <v>952</v>
      </c>
      <c r="D16" s="427">
        <f>IF(OR($D$3="",$N$3=""),"",IF('Result Sheet'!E16="","",'Result Sheet'!E16))</f>
        <v>42047</v>
      </c>
      <c r="E16" s="428" t="str">
        <f>IF(OR($D$3="",$N$3=""),"",IF('Result Sheet'!G16="","",'Result Sheet'!G16))</f>
        <v>DUSHYANT DAYAMA</v>
      </c>
      <c r="F16" s="428" t="str">
        <f>IF(OR($D$3="",$N$3=""),"",IF('Result Sheet'!H16="","",'Result Sheet'!H16))</f>
        <v>BASANT KUMAR DAYAMA</v>
      </c>
      <c r="G16" s="428" t="str">
        <f>IF(OR($D$3="",$N$3=""),"",IF('Result Sheet'!I16="","",'Result Sheet'!I16))</f>
        <v>PUSHPA DAYAMA</v>
      </c>
      <c r="H16" s="429" t="str">
        <f>IF(OR($D$3="",$N$3=""),"",IF('Result Sheet'!K16="","",'Result Sheet'!K16))</f>
        <v>SC</v>
      </c>
      <c r="I16" s="430" t="str">
        <f>IF(OR($D$3="",$N$3=""),"",IF('Result Sheet'!J16="","",'Result Sheet'!J16))</f>
        <v>M</v>
      </c>
      <c r="J16" s="431">
        <f>IF($N$3=$AJ$8,'Result Sheet'!P16,IF($N$3=$AJ$9,'Result Sheet'!AH16,IF($N$3=$AJ$10,'Result Sheet'!AZ16,IF($N$3=$AJ$11,'Result Sheet'!BR16,""))))</f>
        <v>14</v>
      </c>
      <c r="K16" s="431">
        <f>IF($N$3=$AJ$8,'Result Sheet'!Q16,IF($N$3=$AJ$9,'Result Sheet'!AI16,IF($N$3=$AJ$10,'Result Sheet'!BA16,IF($N$3=$AJ$11,'Result Sheet'!BS16,""))))</f>
        <v>30</v>
      </c>
      <c r="L16" s="432">
        <f>IF(OR($D$3="",$N$3=""),"",IF(B16="","",IF(AND(K16="NA",J16="NA"),"NA",IF($N$3=$AJ$12,'Result Sheet'!CF16,IF($N$3=$AJ$13,'Result Sheet'!CM16,IF($N$3=$AJ$14,'Result Sheet'!CT16,IF($N$3=$AJ$15,'Result Sheet'!DA16,IF($N$3=$AJ$16,'Result Sheet'!DE16,SUM(J16:K16)))))))))</f>
        <v>44</v>
      </c>
      <c r="M16" s="433">
        <f t="shared" si="0"/>
        <v>44</v>
      </c>
      <c r="N16" s="434">
        <f>IF($N$3=$AJ$8,'Result Sheet'!T16,IF($N$3=$AJ$9,'Result Sheet'!AL16,IF($N$3=$AJ$10,'Result Sheet'!BD16,IF($N$3=$AJ$11,'Result Sheet'!BV16,""))))</f>
        <v>10</v>
      </c>
      <c r="O16" s="434">
        <f>IF($N$3=$AJ$8,'Result Sheet'!U16,IF($N$3=$AJ$9,'Result Sheet'!AM16,IF($N$3=$AJ$10,'Result Sheet'!BE16,IF($N$3=$AJ$11,'Result Sheet'!BW16,""))))</f>
        <v>31</v>
      </c>
      <c r="P16" s="435">
        <f>IF(OR($D$3="",$N$3=""),"",IF(B16="","",IF(AND(N16="NA",O16="NA"),"NA",IF($N$3=$AJ$12,'Result Sheet'!CG16,IF($N$3=$AJ$13,'Result Sheet'!CN16,IF($N$3=$AJ$14,'Result Sheet'!CU16,IF($N$3=$AJ$15,'Result Sheet'!DB16,IF($N$3=$AJ$16,'Result Sheet'!DF16,SUM(N16:O16)))))))))</f>
        <v>41</v>
      </c>
      <c r="Q16" s="433">
        <f t="shared" si="1"/>
        <v>85</v>
      </c>
      <c r="R16" s="436">
        <f t="shared" si="2"/>
        <v>0</v>
      </c>
      <c r="S16" s="436">
        <f t="shared" si="3"/>
        <v>100</v>
      </c>
      <c r="T16" s="436" t="str">
        <f t="shared" si="4"/>
        <v/>
      </c>
      <c r="U16" s="436" t="str">
        <f t="shared" si="5"/>
        <v>P</v>
      </c>
      <c r="V16" s="437" t="str">
        <f t="shared" si="6"/>
        <v>I</v>
      </c>
      <c r="W16" s="438" t="str">
        <f t="shared" si="7"/>
        <v>B</v>
      </c>
      <c r="AJ16" s="44" t="str">
        <f>IF('Result Sheet'!DE4="","",'Result Sheet'!DE4)</f>
        <v>G.K.</v>
      </c>
    </row>
    <row r="17" spans="1:23">
      <c r="A17" s="424">
        <f>IF('Result Sheet'!A17="","",'Result Sheet'!A17)</f>
        <v>10</v>
      </c>
      <c r="B17" s="425">
        <f>IF(OR($D$3="",$N$3=""),"",IF('Result Sheet'!B17="","",'Result Sheet'!B17))</f>
        <v>310</v>
      </c>
      <c r="C17" s="426">
        <f>IF(OR($D$3="",$N$3=""),"",IF('Result Sheet'!F17="","",'Result Sheet'!F17))</f>
        <v>931</v>
      </c>
      <c r="D17" s="427" t="str">
        <f>IF(OR($D$3="",$N$3=""),"",IF('Result Sheet'!E17="","",'Result Sheet'!E17))</f>
        <v>23-10-2015</v>
      </c>
      <c r="E17" s="428" t="str">
        <f>IF(OR($D$3="",$N$3=""),"",IF('Result Sheet'!G17="","",'Result Sheet'!G17))</f>
        <v>GUNEET CHOUHAN</v>
      </c>
      <c r="F17" s="428" t="str">
        <f>IF(OR($D$3="",$N$3=""),"",IF('Result Sheet'!H17="","",'Result Sheet'!H17))</f>
        <v>KAILASH CHOUHAN</v>
      </c>
      <c r="G17" s="428" t="str">
        <f>IF(OR($D$3="",$N$3=""),"",IF('Result Sheet'!I17="","",'Result Sheet'!I17))</f>
        <v>PUSHPA DEVI</v>
      </c>
      <c r="H17" s="429" t="str">
        <f>IF(OR($D$3="",$N$3=""),"",IF('Result Sheet'!K17="","",'Result Sheet'!K17))</f>
        <v>OBC</v>
      </c>
      <c r="I17" s="430" t="str">
        <f>IF(OR($D$3="",$N$3=""),"",IF('Result Sheet'!J17="","",'Result Sheet'!J17))</f>
        <v>M</v>
      </c>
      <c r="J17" s="431">
        <f>IF($N$3=$AJ$8,'Result Sheet'!P17,IF($N$3=$AJ$9,'Result Sheet'!AH17,IF($N$3=$AJ$10,'Result Sheet'!AZ17,IF($N$3=$AJ$11,'Result Sheet'!BR17,""))))</f>
        <v>14</v>
      </c>
      <c r="K17" s="431">
        <f>IF($N$3=$AJ$8,'Result Sheet'!Q17,IF($N$3=$AJ$9,'Result Sheet'!AI17,IF($N$3=$AJ$10,'Result Sheet'!BA17,IF($N$3=$AJ$11,'Result Sheet'!BS17,""))))</f>
        <v>32</v>
      </c>
      <c r="L17" s="432">
        <f>IF(OR($D$3="",$N$3=""),"",IF(B17="","",IF(AND(K17="NA",J17="NA"),"NA",IF($N$3=$AJ$12,'Result Sheet'!CF17,IF($N$3=$AJ$13,'Result Sheet'!CM17,IF($N$3=$AJ$14,'Result Sheet'!CT17,IF($N$3=$AJ$15,'Result Sheet'!DA17,IF($N$3=$AJ$16,'Result Sheet'!DE17,SUM(J17:K17)))))))))</f>
        <v>46</v>
      </c>
      <c r="M17" s="433">
        <f t="shared" si="0"/>
        <v>46</v>
      </c>
      <c r="N17" s="434">
        <f>IF($N$3=$AJ$8,'Result Sheet'!T17,IF($N$3=$AJ$9,'Result Sheet'!AL17,IF($N$3=$AJ$10,'Result Sheet'!BD17,IF($N$3=$AJ$11,'Result Sheet'!BV17,""))))</f>
        <v>12</v>
      </c>
      <c r="O17" s="434">
        <f>IF($N$3=$AJ$8,'Result Sheet'!U17,IF($N$3=$AJ$9,'Result Sheet'!AM17,IF($N$3=$AJ$10,'Result Sheet'!BE17,IF($N$3=$AJ$11,'Result Sheet'!BW17,""))))</f>
        <v>30</v>
      </c>
      <c r="P17" s="435">
        <f>IF(OR($D$3="",$N$3=""),"",IF(B17="","",IF(AND(N17="NA",O17="NA"),"NA",IF($N$3=$AJ$12,'Result Sheet'!CG17,IF($N$3=$AJ$13,'Result Sheet'!CN17,IF($N$3=$AJ$14,'Result Sheet'!CU17,IF($N$3=$AJ$15,'Result Sheet'!DB17,IF($N$3=$AJ$16,'Result Sheet'!DF17,SUM(N17:O17)))))))))</f>
        <v>42</v>
      </c>
      <c r="Q17" s="433">
        <f t="shared" si="1"/>
        <v>88</v>
      </c>
      <c r="R17" s="436">
        <f t="shared" si="2"/>
        <v>0</v>
      </c>
      <c r="S17" s="436">
        <f t="shared" si="3"/>
        <v>100</v>
      </c>
      <c r="T17" s="436" t="str">
        <f t="shared" si="4"/>
        <v/>
      </c>
      <c r="U17" s="436" t="str">
        <f t="shared" si="5"/>
        <v>P</v>
      </c>
      <c r="V17" s="437" t="str">
        <f t="shared" si="6"/>
        <v>I</v>
      </c>
      <c r="W17" s="438" t="str">
        <f t="shared" si="7"/>
        <v>A</v>
      </c>
    </row>
    <row r="18" spans="1:23">
      <c r="A18" s="424">
        <f>IF('Result Sheet'!A18="","",'Result Sheet'!A18)</f>
        <v>11</v>
      </c>
      <c r="B18" s="425">
        <f>IF(OR($D$3="",$N$3=""),"",IF('Result Sheet'!B18="","",'Result Sheet'!B18))</f>
        <v>311</v>
      </c>
      <c r="C18" s="426">
        <f>IF(OR($D$3="",$N$3=""),"",IF('Result Sheet'!F18="","",'Result Sheet'!F18))</f>
        <v>923</v>
      </c>
      <c r="D18" s="427" t="str">
        <f>IF(OR($D$3="",$N$3=""),"",IF('Result Sheet'!E18="","",'Result Sheet'!E18))</f>
        <v>23-10-2015</v>
      </c>
      <c r="E18" s="428" t="str">
        <f>IF(OR($D$3="",$N$3=""),"",IF('Result Sheet'!G18="","",'Result Sheet'!G18))</f>
        <v>GUNJAN TAK</v>
      </c>
      <c r="F18" s="428" t="str">
        <f>IF(OR($D$3="",$N$3=""),"",IF('Result Sheet'!H18="","",'Result Sheet'!H18))</f>
        <v>DINESH KUMAR TAK</v>
      </c>
      <c r="G18" s="428" t="str">
        <f>IF(OR($D$3="",$N$3=""),"",IF('Result Sheet'!I18="","",'Result Sheet'!I18))</f>
        <v>SHARDA TAK</v>
      </c>
      <c r="H18" s="429" t="str">
        <f>IF(OR($D$3="",$N$3=""),"",IF('Result Sheet'!K18="","",'Result Sheet'!K18))</f>
        <v>OBC</v>
      </c>
      <c r="I18" s="430" t="str">
        <f>IF(OR($D$3="",$N$3=""),"",IF('Result Sheet'!J18="","",'Result Sheet'!J18))</f>
        <v>F</v>
      </c>
      <c r="J18" s="431">
        <f>IF($N$3=$AJ$8,'Result Sheet'!P18,IF($N$3=$AJ$9,'Result Sheet'!AH18,IF($N$3=$AJ$10,'Result Sheet'!AZ18,IF($N$3=$AJ$11,'Result Sheet'!BR18,""))))</f>
        <v>14</v>
      </c>
      <c r="K18" s="431">
        <f>IF($N$3=$AJ$8,'Result Sheet'!Q18,IF($N$3=$AJ$9,'Result Sheet'!AI18,IF($N$3=$AJ$10,'Result Sheet'!BA18,IF($N$3=$AJ$11,'Result Sheet'!BS18,""))))</f>
        <v>32</v>
      </c>
      <c r="L18" s="432">
        <f>IF(OR($D$3="",$N$3=""),"",IF(B18="","",IF(AND(K18="NA",J18="NA"),"NA",IF($N$3=$AJ$12,'Result Sheet'!CF18,IF($N$3=$AJ$13,'Result Sheet'!CM18,IF($N$3=$AJ$14,'Result Sheet'!CT18,IF($N$3=$AJ$15,'Result Sheet'!DA18,IF($N$3=$AJ$16,'Result Sheet'!DE18,SUM(J18:K18)))))))))</f>
        <v>46</v>
      </c>
      <c r="M18" s="433">
        <f t="shared" si="0"/>
        <v>46</v>
      </c>
      <c r="N18" s="434">
        <f>IF($N$3=$AJ$8,'Result Sheet'!T18,IF($N$3=$AJ$9,'Result Sheet'!AL18,IF($N$3=$AJ$10,'Result Sheet'!BD18,IF($N$3=$AJ$11,'Result Sheet'!BV18,""))))</f>
        <v>13</v>
      </c>
      <c r="O18" s="434">
        <f>IF($N$3=$AJ$8,'Result Sheet'!U18,IF($N$3=$AJ$9,'Result Sheet'!AM18,IF($N$3=$AJ$10,'Result Sheet'!BE18,IF($N$3=$AJ$11,'Result Sheet'!BW18,""))))</f>
        <v>32</v>
      </c>
      <c r="P18" s="435">
        <f>IF(OR($D$3="",$N$3=""),"",IF(B18="","",IF(AND(N18="NA",O18="NA"),"NA",IF($N$3=$AJ$12,'Result Sheet'!CG18,IF($N$3=$AJ$13,'Result Sheet'!CN18,IF($N$3=$AJ$14,'Result Sheet'!CU18,IF($N$3=$AJ$15,'Result Sheet'!DB18,IF($N$3=$AJ$16,'Result Sheet'!DF18,SUM(N18:O18)))))))))</f>
        <v>45</v>
      </c>
      <c r="Q18" s="433">
        <f t="shared" si="1"/>
        <v>91</v>
      </c>
      <c r="R18" s="436">
        <f t="shared" si="2"/>
        <v>0</v>
      </c>
      <c r="S18" s="436">
        <f t="shared" si="3"/>
        <v>100</v>
      </c>
      <c r="T18" s="436" t="str">
        <f t="shared" si="4"/>
        <v/>
      </c>
      <c r="U18" s="436" t="str">
        <f t="shared" si="5"/>
        <v>P</v>
      </c>
      <c r="V18" s="437" t="str">
        <f t="shared" si="6"/>
        <v>I</v>
      </c>
      <c r="W18" s="438" t="str">
        <f t="shared" si="7"/>
        <v>A</v>
      </c>
    </row>
    <row r="19" spans="1:23">
      <c r="A19" s="424">
        <f>IF('Result Sheet'!A19="","",'Result Sheet'!A19)</f>
        <v>12</v>
      </c>
      <c r="B19" s="425">
        <f>IF(OR($D$3="",$N$3=""),"",IF('Result Sheet'!B19="","",'Result Sheet'!B19))</f>
        <v>312</v>
      </c>
      <c r="C19" s="426">
        <f>IF(OR($D$3="",$N$3=""),"",IF('Result Sheet'!F19="","",'Result Sheet'!F19))</f>
        <v>949</v>
      </c>
      <c r="D19" s="427" t="str">
        <f>IF(OR($D$3="",$N$3=""),"",IF('Result Sheet'!E19="","",'Result Sheet'!E19))</f>
        <v>30-10-2014</v>
      </c>
      <c r="E19" s="428" t="str">
        <f>IF(OR($D$3="",$N$3=""),"",IF('Result Sheet'!G19="","",'Result Sheet'!G19))</f>
        <v>JAGRAT SOLANKI</v>
      </c>
      <c r="F19" s="428" t="str">
        <f>IF(OR($D$3="",$N$3=""),"",IF('Result Sheet'!H19="","",'Result Sheet'!H19))</f>
        <v>KRISHAN KAMAL SOLANKI</v>
      </c>
      <c r="G19" s="428" t="str">
        <f>IF(OR($D$3="",$N$3=""),"",IF('Result Sheet'!I19="","",'Result Sheet'!I19))</f>
        <v>GEETA DEVI</v>
      </c>
      <c r="H19" s="429" t="str">
        <f>IF(OR($D$3="",$N$3=""),"",IF('Result Sheet'!K19="","",'Result Sheet'!K19))</f>
        <v>OBC</v>
      </c>
      <c r="I19" s="430" t="str">
        <f>IF(OR($D$3="",$N$3=""),"",IF('Result Sheet'!J19="","",'Result Sheet'!J19))</f>
        <v>M</v>
      </c>
      <c r="J19" s="431">
        <f>IF($N$3=$AJ$8,'Result Sheet'!P19,IF($N$3=$AJ$9,'Result Sheet'!AH19,IF($N$3=$AJ$10,'Result Sheet'!AZ19,IF($N$3=$AJ$11,'Result Sheet'!BR19,""))))</f>
        <v>14</v>
      </c>
      <c r="K19" s="431">
        <f>IF($N$3=$AJ$8,'Result Sheet'!Q19,IF($N$3=$AJ$9,'Result Sheet'!AI19,IF($N$3=$AJ$10,'Result Sheet'!BA19,IF($N$3=$AJ$11,'Result Sheet'!BS19,""))))</f>
        <v>32</v>
      </c>
      <c r="L19" s="432">
        <f>IF(OR($D$3="",$N$3=""),"",IF(B19="","",IF(AND(K19="NA",J19="NA"),"NA",IF($N$3=$AJ$12,'Result Sheet'!CF19,IF($N$3=$AJ$13,'Result Sheet'!CM19,IF($N$3=$AJ$14,'Result Sheet'!CT19,IF($N$3=$AJ$15,'Result Sheet'!DA19,IF($N$3=$AJ$16,'Result Sheet'!DE19,SUM(J19:K19)))))))))</f>
        <v>46</v>
      </c>
      <c r="M19" s="433">
        <f t="shared" si="0"/>
        <v>46</v>
      </c>
      <c r="N19" s="434">
        <f>IF($N$3=$AJ$8,'Result Sheet'!T19,IF($N$3=$AJ$9,'Result Sheet'!AL19,IF($N$3=$AJ$10,'Result Sheet'!BD19,IF($N$3=$AJ$11,'Result Sheet'!BV19,""))))</f>
        <v>10</v>
      </c>
      <c r="O19" s="434">
        <f>IF($N$3=$AJ$8,'Result Sheet'!U19,IF($N$3=$AJ$9,'Result Sheet'!AM19,IF($N$3=$AJ$10,'Result Sheet'!BE19,IF($N$3=$AJ$11,'Result Sheet'!BW19,""))))</f>
        <v>32</v>
      </c>
      <c r="P19" s="435">
        <f>IF(OR($D$3="",$N$3=""),"",IF(B19="","",IF(AND(N19="NA",O19="NA"),"NA",IF($N$3=$AJ$12,'Result Sheet'!CG19,IF($N$3=$AJ$13,'Result Sheet'!CN19,IF($N$3=$AJ$14,'Result Sheet'!CU19,IF($N$3=$AJ$15,'Result Sheet'!DB19,IF($N$3=$AJ$16,'Result Sheet'!DF19,SUM(N19:O19)))))))))</f>
        <v>42</v>
      </c>
      <c r="Q19" s="433">
        <f t="shared" si="1"/>
        <v>88</v>
      </c>
      <c r="R19" s="436">
        <f t="shared" si="2"/>
        <v>0</v>
      </c>
      <c r="S19" s="436">
        <f t="shared" si="3"/>
        <v>100</v>
      </c>
      <c r="T19" s="436" t="str">
        <f t="shared" si="4"/>
        <v/>
      </c>
      <c r="U19" s="436" t="str">
        <f t="shared" si="5"/>
        <v>P</v>
      </c>
      <c r="V19" s="437" t="str">
        <f t="shared" si="6"/>
        <v>I</v>
      </c>
      <c r="W19" s="438" t="str">
        <f t="shared" si="7"/>
        <v>A</v>
      </c>
    </row>
    <row r="20" spans="1:23">
      <c r="A20" s="424">
        <f>IF('Result Sheet'!A20="","",'Result Sheet'!A20)</f>
        <v>13</v>
      </c>
      <c r="B20" s="425">
        <f>IF(OR($D$3="",$N$3=""),"",IF('Result Sheet'!B20="","",'Result Sheet'!B20))</f>
        <v>313</v>
      </c>
      <c r="C20" s="426">
        <f>IF(OR($D$3="",$N$3=""),"",IF('Result Sheet'!F20="","",'Result Sheet'!F20))</f>
        <v>933</v>
      </c>
      <c r="D20" s="427" t="str">
        <f>IF(OR($D$3="",$N$3=""),"",IF('Result Sheet'!E20="","",'Result Sheet'!E20))</f>
        <v>26-05-2014</v>
      </c>
      <c r="E20" s="428" t="str">
        <f>IF(OR($D$3="",$N$3=""),"",IF('Result Sheet'!G20="","",'Result Sheet'!G20))</f>
        <v>JOYA KHAN</v>
      </c>
      <c r="F20" s="428" t="str">
        <f>IF(OR($D$3="",$N$3=""),"",IF('Result Sheet'!H20="","",'Result Sheet'!H20))</f>
        <v>BARGAT KHAN</v>
      </c>
      <c r="G20" s="428" t="str">
        <f>IF(OR($D$3="",$N$3=""),"",IF('Result Sheet'!I20="","",'Result Sheet'!I20))</f>
        <v>MADINA BANO</v>
      </c>
      <c r="H20" s="429" t="str">
        <f>IF(OR($D$3="",$N$3=""),"",IF('Result Sheet'!K20="","",'Result Sheet'!K20))</f>
        <v>OBC</v>
      </c>
      <c r="I20" s="430" t="str">
        <f>IF(OR($D$3="",$N$3=""),"",IF('Result Sheet'!J20="","",'Result Sheet'!J20))</f>
        <v>F</v>
      </c>
      <c r="J20" s="431">
        <f>IF($N$3=$AJ$8,'Result Sheet'!P20,IF($N$3=$AJ$9,'Result Sheet'!AH20,IF($N$3=$AJ$10,'Result Sheet'!AZ20,IF($N$3=$AJ$11,'Result Sheet'!BR20,""))))</f>
        <v>14</v>
      </c>
      <c r="K20" s="431">
        <f>IF($N$3=$AJ$8,'Result Sheet'!Q20,IF($N$3=$AJ$9,'Result Sheet'!AI20,IF($N$3=$AJ$10,'Result Sheet'!BA20,IF($N$3=$AJ$11,'Result Sheet'!BS20,""))))</f>
        <v>32</v>
      </c>
      <c r="L20" s="432">
        <f>IF(OR($D$3="",$N$3=""),"",IF(B20="","",IF(AND(K20="NA",J20="NA"),"NA",IF($N$3=$AJ$12,'Result Sheet'!CF20,IF($N$3=$AJ$13,'Result Sheet'!CM20,IF($N$3=$AJ$14,'Result Sheet'!CT20,IF($N$3=$AJ$15,'Result Sheet'!DA20,IF($N$3=$AJ$16,'Result Sheet'!DE20,SUM(J20:K20)))))))))</f>
        <v>46</v>
      </c>
      <c r="M20" s="433">
        <f t="shared" si="0"/>
        <v>46</v>
      </c>
      <c r="N20" s="434">
        <f>IF($N$3=$AJ$8,'Result Sheet'!T20,IF($N$3=$AJ$9,'Result Sheet'!AL20,IF($N$3=$AJ$10,'Result Sheet'!BD20,IF($N$3=$AJ$11,'Result Sheet'!BV20,""))))</f>
        <v>10</v>
      </c>
      <c r="O20" s="434">
        <f>IF($N$3=$AJ$8,'Result Sheet'!U20,IF($N$3=$AJ$9,'Result Sheet'!AM20,IF($N$3=$AJ$10,'Result Sheet'!BE20,IF($N$3=$AJ$11,'Result Sheet'!BW20,""))))</f>
        <v>30</v>
      </c>
      <c r="P20" s="435">
        <f>IF(OR($D$3="",$N$3=""),"",IF(B20="","",IF(AND(N20="NA",O20="NA"),"NA",IF($N$3=$AJ$12,'Result Sheet'!CG20,IF($N$3=$AJ$13,'Result Sheet'!CN20,IF($N$3=$AJ$14,'Result Sheet'!CU20,IF($N$3=$AJ$15,'Result Sheet'!DB20,IF($N$3=$AJ$16,'Result Sheet'!DF20,SUM(N20:O20)))))))))</f>
        <v>40</v>
      </c>
      <c r="Q20" s="433">
        <f t="shared" si="1"/>
        <v>86</v>
      </c>
      <c r="R20" s="436">
        <f t="shared" si="2"/>
        <v>0</v>
      </c>
      <c r="S20" s="436">
        <f t="shared" si="3"/>
        <v>100</v>
      </c>
      <c r="T20" s="436" t="str">
        <f t="shared" si="4"/>
        <v/>
      </c>
      <c r="U20" s="436" t="str">
        <f t="shared" si="5"/>
        <v>P</v>
      </c>
      <c r="V20" s="437" t="str">
        <f t="shared" si="6"/>
        <v>I</v>
      </c>
      <c r="W20" s="438" t="str">
        <f t="shared" si="7"/>
        <v>A</v>
      </c>
    </row>
    <row r="21" spans="1:23">
      <c r="A21" s="424">
        <f>IF('Result Sheet'!A21="","",'Result Sheet'!A21)</f>
        <v>14</v>
      </c>
      <c r="B21" s="425">
        <f>IF(OR($D$3="",$N$3=""),"",IF('Result Sheet'!B21="","",'Result Sheet'!B21))</f>
        <v>314</v>
      </c>
      <c r="C21" s="426">
        <f>IF(OR($D$3="",$N$3=""),"",IF('Result Sheet'!F21="","",'Result Sheet'!F21))</f>
        <v>946</v>
      </c>
      <c r="D21" s="427" t="str">
        <f>IF(OR($D$3="",$N$3=""),"",IF('Result Sheet'!E21="","",'Result Sheet'!E21))</f>
        <v>18-02-2015</v>
      </c>
      <c r="E21" s="428" t="str">
        <f>IF(OR($D$3="",$N$3=""),"",IF('Result Sheet'!G21="","",'Result Sheet'!G21))</f>
        <v>JOYA KHAN</v>
      </c>
      <c r="F21" s="428" t="str">
        <f>IF(OR($D$3="",$N$3=""),"",IF('Result Sheet'!H21="","",'Result Sheet'!H21))</f>
        <v>SAHIMAN LOHAR</v>
      </c>
      <c r="G21" s="428" t="str">
        <f>IF(OR($D$3="",$N$3=""),"",IF('Result Sheet'!I21="","",'Result Sheet'!I21))</f>
        <v>SABINA BANO</v>
      </c>
      <c r="H21" s="429" t="str">
        <f>IF(OR($D$3="",$N$3=""),"",IF('Result Sheet'!K21="","",'Result Sheet'!K21))</f>
        <v>OBC</v>
      </c>
      <c r="I21" s="430" t="str">
        <f>IF(OR($D$3="",$N$3=""),"",IF('Result Sheet'!J21="","",'Result Sheet'!J21))</f>
        <v>F</v>
      </c>
      <c r="J21" s="431">
        <f>IF($N$3=$AJ$8,'Result Sheet'!P21,IF($N$3=$AJ$9,'Result Sheet'!AH21,IF($N$3=$AJ$10,'Result Sheet'!AZ21,IF($N$3=$AJ$11,'Result Sheet'!BR21,""))))</f>
        <v>14</v>
      </c>
      <c r="K21" s="431">
        <f>IF($N$3=$AJ$8,'Result Sheet'!Q21,IF($N$3=$AJ$9,'Result Sheet'!AI21,IF($N$3=$AJ$10,'Result Sheet'!BA21,IF($N$3=$AJ$11,'Result Sheet'!BS21,""))))</f>
        <v>32</v>
      </c>
      <c r="L21" s="432">
        <f>IF(OR($D$3="",$N$3=""),"",IF(B21="","",IF(AND(K21="NA",J21="NA"),"NA",IF($N$3=$AJ$12,'Result Sheet'!CF21,IF($N$3=$AJ$13,'Result Sheet'!CM21,IF($N$3=$AJ$14,'Result Sheet'!CT21,IF($N$3=$AJ$15,'Result Sheet'!DA21,IF($N$3=$AJ$16,'Result Sheet'!DE21,SUM(J21:K21)))))))))</f>
        <v>46</v>
      </c>
      <c r="M21" s="433">
        <f t="shared" si="0"/>
        <v>46</v>
      </c>
      <c r="N21" s="434">
        <f>IF($N$3=$AJ$8,'Result Sheet'!T21,IF($N$3=$AJ$9,'Result Sheet'!AL21,IF($N$3=$AJ$10,'Result Sheet'!BD21,IF($N$3=$AJ$11,'Result Sheet'!BV21,""))))</f>
        <v>10</v>
      </c>
      <c r="O21" s="434">
        <f>IF($N$3=$AJ$8,'Result Sheet'!U21,IF($N$3=$AJ$9,'Result Sheet'!AM21,IF($N$3=$AJ$10,'Result Sheet'!BE21,IF($N$3=$AJ$11,'Result Sheet'!BW21,""))))</f>
        <v>32</v>
      </c>
      <c r="P21" s="435">
        <f>IF(OR($D$3="",$N$3=""),"",IF(B21="","",IF(AND(N21="NA",O21="NA"),"NA",IF($N$3=$AJ$12,'Result Sheet'!CG21,IF($N$3=$AJ$13,'Result Sheet'!CN21,IF($N$3=$AJ$14,'Result Sheet'!CU21,IF($N$3=$AJ$15,'Result Sheet'!DB21,IF($N$3=$AJ$16,'Result Sheet'!DF21,SUM(N21:O21)))))))))</f>
        <v>42</v>
      </c>
      <c r="Q21" s="433">
        <f t="shared" si="1"/>
        <v>88</v>
      </c>
      <c r="R21" s="436">
        <f t="shared" si="2"/>
        <v>0</v>
      </c>
      <c r="S21" s="436">
        <f t="shared" si="3"/>
        <v>100</v>
      </c>
      <c r="T21" s="436" t="str">
        <f t="shared" si="4"/>
        <v/>
      </c>
      <c r="U21" s="436" t="str">
        <f t="shared" si="5"/>
        <v>P</v>
      </c>
      <c r="V21" s="437" t="str">
        <f t="shared" si="6"/>
        <v>I</v>
      </c>
      <c r="W21" s="438" t="str">
        <f t="shared" si="7"/>
        <v>A</v>
      </c>
    </row>
    <row r="22" spans="1:23">
      <c r="A22" s="424">
        <f>IF('Result Sheet'!A22="","",'Result Sheet'!A22)</f>
        <v>15</v>
      </c>
      <c r="B22" s="425">
        <f>IF(OR($D$3="",$N$3=""),"",IF('Result Sheet'!B22="","",'Result Sheet'!B22))</f>
        <v>315</v>
      </c>
      <c r="C22" s="426">
        <f>IF(OR($D$3="",$N$3=""),"",IF('Result Sheet'!F22="","",'Result Sheet'!F22))</f>
        <v>935</v>
      </c>
      <c r="D22" s="427" t="str">
        <f>IF(OR($D$3="",$N$3=""),"",IF('Result Sheet'!E22="","",'Result Sheet'!E22))</f>
        <v>24-09-2015</v>
      </c>
      <c r="E22" s="428" t="str">
        <f>IF(OR($D$3="",$N$3=""),"",IF('Result Sheet'!G22="","",'Result Sheet'!G22))</f>
        <v>KHUSHVEER SINGH</v>
      </c>
      <c r="F22" s="428" t="str">
        <f>IF(OR($D$3="",$N$3=""),"",IF('Result Sheet'!H22="","",'Result Sheet'!H22))</f>
        <v>PUSA RAM</v>
      </c>
      <c r="G22" s="428" t="str">
        <f>IF(OR($D$3="",$N$3=""),"",IF('Result Sheet'!I22="","",'Result Sheet'!I22))</f>
        <v>POOJA</v>
      </c>
      <c r="H22" s="429" t="str">
        <f>IF(OR($D$3="",$N$3=""),"",IF('Result Sheet'!K22="","",'Result Sheet'!K22))</f>
        <v>SC</v>
      </c>
      <c r="I22" s="430" t="str">
        <f>IF(OR($D$3="",$N$3=""),"",IF('Result Sheet'!J22="","",'Result Sheet'!J22))</f>
        <v>M</v>
      </c>
      <c r="J22" s="431">
        <f>IF($N$3=$AJ$8,'Result Sheet'!P22,IF($N$3=$AJ$9,'Result Sheet'!AH22,IF($N$3=$AJ$10,'Result Sheet'!AZ22,IF($N$3=$AJ$11,'Result Sheet'!BR22,""))))</f>
        <v>14</v>
      </c>
      <c r="K22" s="431">
        <f>IF($N$3=$AJ$8,'Result Sheet'!Q22,IF($N$3=$AJ$9,'Result Sheet'!AI22,IF($N$3=$AJ$10,'Result Sheet'!BA22,IF($N$3=$AJ$11,'Result Sheet'!BS22,""))))</f>
        <v>32</v>
      </c>
      <c r="L22" s="432">
        <f>IF(OR($D$3="",$N$3=""),"",IF(B22="","",IF(AND(K22="NA",J22="NA"),"NA",IF($N$3=$AJ$12,'Result Sheet'!CF22,IF($N$3=$AJ$13,'Result Sheet'!CM22,IF($N$3=$AJ$14,'Result Sheet'!CT22,IF($N$3=$AJ$15,'Result Sheet'!DA22,IF($N$3=$AJ$16,'Result Sheet'!DE22,SUM(J22:K22)))))))))</f>
        <v>46</v>
      </c>
      <c r="M22" s="433">
        <f t="shared" si="0"/>
        <v>46</v>
      </c>
      <c r="N22" s="434">
        <f>IF($N$3=$AJ$8,'Result Sheet'!T22,IF($N$3=$AJ$9,'Result Sheet'!AL22,IF($N$3=$AJ$10,'Result Sheet'!BD22,IF($N$3=$AJ$11,'Result Sheet'!BV22,""))))</f>
        <v>10</v>
      </c>
      <c r="O22" s="434">
        <f>IF($N$3=$AJ$8,'Result Sheet'!U22,IF($N$3=$AJ$9,'Result Sheet'!AM22,IF($N$3=$AJ$10,'Result Sheet'!BE22,IF($N$3=$AJ$11,'Result Sheet'!BW22,""))))</f>
        <v>30</v>
      </c>
      <c r="P22" s="435">
        <f>IF(OR($D$3="",$N$3=""),"",IF(B22="","",IF(AND(N22="NA",O22="NA"),"NA",IF($N$3=$AJ$12,'Result Sheet'!CG22,IF($N$3=$AJ$13,'Result Sheet'!CN22,IF($N$3=$AJ$14,'Result Sheet'!CU22,IF($N$3=$AJ$15,'Result Sheet'!DB22,IF($N$3=$AJ$16,'Result Sheet'!DF22,SUM(N22:O22)))))))))</f>
        <v>40</v>
      </c>
      <c r="Q22" s="433">
        <f t="shared" si="1"/>
        <v>86</v>
      </c>
      <c r="R22" s="436">
        <f t="shared" si="2"/>
        <v>0</v>
      </c>
      <c r="S22" s="436">
        <f t="shared" si="3"/>
        <v>100</v>
      </c>
      <c r="T22" s="436" t="str">
        <f t="shared" si="4"/>
        <v/>
      </c>
      <c r="U22" s="436" t="str">
        <f t="shared" si="5"/>
        <v>P</v>
      </c>
      <c r="V22" s="437" t="str">
        <f t="shared" si="6"/>
        <v>I</v>
      </c>
      <c r="W22" s="438" t="str">
        <f t="shared" si="7"/>
        <v>A</v>
      </c>
    </row>
    <row r="23" spans="1:23">
      <c r="A23" s="424">
        <f>IF('Result Sheet'!A23="","",'Result Sheet'!A23)</f>
        <v>16</v>
      </c>
      <c r="B23" s="425">
        <f>IF(OR($D$3="",$N$3=""),"",IF('Result Sheet'!B23="","",'Result Sheet'!B23))</f>
        <v>316</v>
      </c>
      <c r="C23" s="426">
        <f>IF(OR($D$3="",$N$3=""),"",IF('Result Sheet'!F23="","",'Result Sheet'!F23))</f>
        <v>940</v>
      </c>
      <c r="D23" s="427" t="str">
        <f>IF(OR($D$3="",$N$3=""),"",IF('Result Sheet'!E23="","",'Result Sheet'!E23))</f>
        <v>21-01-2016</v>
      </c>
      <c r="E23" s="428" t="str">
        <f>IF(OR($D$3="",$N$3=""),"",IF('Result Sheet'!G23="","",'Result Sheet'!G23))</f>
        <v>KINJAL SAINI</v>
      </c>
      <c r="F23" s="428" t="str">
        <f>IF(OR($D$3="",$N$3=""),"",IF('Result Sheet'!H23="","",'Result Sheet'!H23))</f>
        <v>DURGESH CHAND BAGRI</v>
      </c>
      <c r="G23" s="428" t="str">
        <f>IF(OR($D$3="",$N$3=""),"",IF('Result Sheet'!I23="","",'Result Sheet'!I23))</f>
        <v>PUSHPA DEVI</v>
      </c>
      <c r="H23" s="429" t="str">
        <f>IF(OR($D$3="",$N$3=""),"",IF('Result Sheet'!K23="","",'Result Sheet'!K23))</f>
        <v>OBC</v>
      </c>
      <c r="I23" s="430" t="str">
        <f>IF(OR($D$3="",$N$3=""),"",IF('Result Sheet'!J23="","",'Result Sheet'!J23))</f>
        <v>F</v>
      </c>
      <c r="J23" s="431">
        <f>IF($N$3=$AJ$8,'Result Sheet'!P23,IF($N$3=$AJ$9,'Result Sheet'!AH23,IF($N$3=$AJ$10,'Result Sheet'!AZ23,IF($N$3=$AJ$11,'Result Sheet'!BR23,""))))</f>
        <v>14</v>
      </c>
      <c r="K23" s="431">
        <f>IF($N$3=$AJ$8,'Result Sheet'!Q23,IF($N$3=$AJ$9,'Result Sheet'!AI23,IF($N$3=$AJ$10,'Result Sheet'!BA23,IF($N$3=$AJ$11,'Result Sheet'!BS23,""))))</f>
        <v>32</v>
      </c>
      <c r="L23" s="432">
        <f>IF(OR($D$3="",$N$3=""),"",IF(B23="","",IF(AND(K23="NA",J23="NA"),"NA",IF($N$3=$AJ$12,'Result Sheet'!CF23,IF($N$3=$AJ$13,'Result Sheet'!CM23,IF($N$3=$AJ$14,'Result Sheet'!CT23,IF($N$3=$AJ$15,'Result Sheet'!DA23,IF($N$3=$AJ$16,'Result Sheet'!DE23,SUM(J23:K23)))))))))</f>
        <v>46</v>
      </c>
      <c r="M23" s="433">
        <f t="shared" si="0"/>
        <v>46</v>
      </c>
      <c r="N23" s="434">
        <f>IF($N$3=$AJ$8,'Result Sheet'!T23,IF($N$3=$AJ$9,'Result Sheet'!AL23,IF($N$3=$AJ$10,'Result Sheet'!BD23,IF($N$3=$AJ$11,'Result Sheet'!BV23,""))))</f>
        <v>10</v>
      </c>
      <c r="O23" s="434">
        <f>IF($N$3=$AJ$8,'Result Sheet'!U23,IF($N$3=$AJ$9,'Result Sheet'!AM23,IF($N$3=$AJ$10,'Result Sheet'!BE23,IF($N$3=$AJ$11,'Result Sheet'!BW23,""))))</f>
        <v>32</v>
      </c>
      <c r="P23" s="435">
        <f>IF(OR($D$3="",$N$3=""),"",IF(B23="","",IF(AND(N23="NA",O23="NA"),"NA",IF($N$3=$AJ$12,'Result Sheet'!CG23,IF($N$3=$AJ$13,'Result Sheet'!CN23,IF($N$3=$AJ$14,'Result Sheet'!CU23,IF($N$3=$AJ$15,'Result Sheet'!DB23,IF($N$3=$AJ$16,'Result Sheet'!DF23,SUM(N23:O23)))))))))</f>
        <v>42</v>
      </c>
      <c r="Q23" s="433">
        <f t="shared" si="1"/>
        <v>88</v>
      </c>
      <c r="R23" s="436">
        <f t="shared" si="2"/>
        <v>0</v>
      </c>
      <c r="S23" s="436">
        <f t="shared" si="3"/>
        <v>100</v>
      </c>
      <c r="T23" s="436" t="str">
        <f t="shared" si="4"/>
        <v/>
      </c>
      <c r="U23" s="436" t="str">
        <f t="shared" si="5"/>
        <v>P</v>
      </c>
      <c r="V23" s="437" t="str">
        <f t="shared" si="6"/>
        <v>I</v>
      </c>
      <c r="W23" s="438" t="str">
        <f t="shared" si="7"/>
        <v>A</v>
      </c>
    </row>
    <row r="24" spans="1:23">
      <c r="A24" s="424">
        <f>IF('Result Sheet'!A24="","",'Result Sheet'!A24)</f>
        <v>17</v>
      </c>
      <c r="B24" s="425">
        <f>IF(OR($D$3="",$N$3=""),"",IF('Result Sheet'!B24="","",'Result Sheet'!B24))</f>
        <v>317</v>
      </c>
      <c r="C24" s="426">
        <f>IF(OR($D$3="",$N$3=""),"",IF('Result Sheet'!F24="","",'Result Sheet'!F24))</f>
        <v>924</v>
      </c>
      <c r="D24" s="427" t="str">
        <f>IF(OR($D$3="",$N$3=""),"",IF('Result Sheet'!E24="","",'Result Sheet'!E24))</f>
        <v>14-02-2016</v>
      </c>
      <c r="E24" s="428" t="str">
        <f>IF(OR($D$3="",$N$3=""),"",IF('Result Sheet'!G24="","",'Result Sheet'!G24))</f>
        <v>LUCKY PRAJAPATI</v>
      </c>
      <c r="F24" s="428" t="str">
        <f>IF(OR($D$3="",$N$3=""),"",IF('Result Sheet'!H24="","",'Result Sheet'!H24))</f>
        <v>NAR SINGH</v>
      </c>
      <c r="G24" s="428" t="str">
        <f>IF(OR($D$3="",$N$3=""),"",IF('Result Sheet'!I24="","",'Result Sheet'!I24))</f>
        <v>BHAWNA</v>
      </c>
      <c r="H24" s="429" t="str">
        <f>IF(OR($D$3="",$N$3=""),"",IF('Result Sheet'!K24="","",'Result Sheet'!K24))</f>
        <v>OBC</v>
      </c>
      <c r="I24" s="430" t="str">
        <f>IF(OR($D$3="",$N$3=""),"",IF('Result Sheet'!J24="","",'Result Sheet'!J24))</f>
        <v>M</v>
      </c>
      <c r="J24" s="431">
        <f>IF($N$3=$AJ$8,'Result Sheet'!P24,IF($N$3=$AJ$9,'Result Sheet'!AH24,IF($N$3=$AJ$10,'Result Sheet'!AZ24,IF($N$3=$AJ$11,'Result Sheet'!BR24,""))))</f>
        <v>14</v>
      </c>
      <c r="K24" s="431">
        <f>IF($N$3=$AJ$8,'Result Sheet'!Q24,IF($N$3=$AJ$9,'Result Sheet'!AI24,IF($N$3=$AJ$10,'Result Sheet'!BA24,IF($N$3=$AJ$11,'Result Sheet'!BS24,""))))</f>
        <v>32</v>
      </c>
      <c r="L24" s="432">
        <f>IF(OR($D$3="",$N$3=""),"",IF(B24="","",IF(AND(K24="NA",J24="NA"),"NA",IF($N$3=$AJ$12,'Result Sheet'!CF24,IF($N$3=$AJ$13,'Result Sheet'!CM24,IF($N$3=$AJ$14,'Result Sheet'!CT24,IF($N$3=$AJ$15,'Result Sheet'!DA24,IF($N$3=$AJ$16,'Result Sheet'!DE24,SUM(J24:K24)))))))))</f>
        <v>46</v>
      </c>
      <c r="M24" s="433">
        <f t="shared" si="0"/>
        <v>46</v>
      </c>
      <c r="N24" s="434">
        <f>IF($N$3=$AJ$8,'Result Sheet'!T24,IF($N$3=$AJ$9,'Result Sheet'!AL24,IF($N$3=$AJ$10,'Result Sheet'!BD24,IF($N$3=$AJ$11,'Result Sheet'!BV24,""))))</f>
        <v>10</v>
      </c>
      <c r="O24" s="434">
        <f>IF($N$3=$AJ$8,'Result Sheet'!U24,IF($N$3=$AJ$9,'Result Sheet'!AM24,IF($N$3=$AJ$10,'Result Sheet'!BE24,IF($N$3=$AJ$11,'Result Sheet'!BW24,""))))</f>
        <v>31</v>
      </c>
      <c r="P24" s="435">
        <f>IF(OR($D$3="",$N$3=""),"",IF(B24="","",IF(AND(N24="NA",O24="NA"),"NA",IF($N$3=$AJ$12,'Result Sheet'!CG24,IF($N$3=$AJ$13,'Result Sheet'!CN24,IF($N$3=$AJ$14,'Result Sheet'!CU24,IF($N$3=$AJ$15,'Result Sheet'!DB24,IF($N$3=$AJ$16,'Result Sheet'!DF24,SUM(N24:O24)))))))))</f>
        <v>41</v>
      </c>
      <c r="Q24" s="433">
        <f t="shared" si="1"/>
        <v>87</v>
      </c>
      <c r="R24" s="436">
        <f t="shared" si="2"/>
        <v>0</v>
      </c>
      <c r="S24" s="436">
        <f t="shared" si="3"/>
        <v>100</v>
      </c>
      <c r="T24" s="436" t="str">
        <f t="shared" si="4"/>
        <v/>
      </c>
      <c r="U24" s="436" t="str">
        <f t="shared" si="5"/>
        <v>P</v>
      </c>
      <c r="V24" s="437" t="str">
        <f t="shared" si="6"/>
        <v>I</v>
      </c>
      <c r="W24" s="438" t="str">
        <f t="shared" si="7"/>
        <v>A</v>
      </c>
    </row>
    <row r="25" spans="1:23" ht="21">
      <c r="A25" s="424">
        <f>IF('Result Sheet'!A25="","",'Result Sheet'!A25)</f>
        <v>18</v>
      </c>
      <c r="B25" s="425">
        <f>IF(OR($D$3="",$N$3=""),"",IF('Result Sheet'!B25="","",'Result Sheet'!B25))</f>
        <v>318</v>
      </c>
      <c r="C25" s="426">
        <f>IF(OR($D$3="",$N$3=""),"",IF('Result Sheet'!F25="","",'Result Sheet'!F25))</f>
        <v>921</v>
      </c>
      <c r="D25" s="427">
        <f>IF(OR($D$3="",$N$3=""),"",IF('Result Sheet'!E25="","",'Result Sheet'!E25))</f>
        <v>42008</v>
      </c>
      <c r="E25" s="428" t="str">
        <f>IF(OR($D$3="",$N$3=""),"",IF('Result Sheet'!G25="","",'Result Sheet'!G25))</f>
        <v>MAHENDRA PARTAP SINGH CHUNDAWAT</v>
      </c>
      <c r="F25" s="428" t="str">
        <f>IF(OR($D$3="",$N$3=""),"",IF('Result Sheet'!H25="","",'Result Sheet'!H25))</f>
        <v>CHANDRA SINGH CHUNDAWAT</v>
      </c>
      <c r="G25" s="428" t="str">
        <f>IF(OR($D$3="",$N$3=""),"",IF('Result Sheet'!I25="","",'Result Sheet'!I25))</f>
        <v>RITU KANWAR</v>
      </c>
      <c r="H25" s="429" t="str">
        <f>IF(OR($D$3="",$N$3=""),"",IF('Result Sheet'!K25="","",'Result Sheet'!K25))</f>
        <v>GEN</v>
      </c>
      <c r="I25" s="430" t="str">
        <f>IF(OR($D$3="",$N$3=""),"",IF('Result Sheet'!J25="","",'Result Sheet'!J25))</f>
        <v>M</v>
      </c>
      <c r="J25" s="431">
        <f>IF($N$3=$AJ$8,'Result Sheet'!P25,IF($N$3=$AJ$9,'Result Sheet'!AH25,IF($N$3=$AJ$10,'Result Sheet'!AZ25,IF($N$3=$AJ$11,'Result Sheet'!BR25,""))))</f>
        <v>14</v>
      </c>
      <c r="K25" s="431">
        <f>IF($N$3=$AJ$8,'Result Sheet'!Q25,IF($N$3=$AJ$9,'Result Sheet'!AI25,IF($N$3=$AJ$10,'Result Sheet'!BA25,IF($N$3=$AJ$11,'Result Sheet'!BS25,""))))</f>
        <v>32</v>
      </c>
      <c r="L25" s="432">
        <f>IF(OR($D$3="",$N$3=""),"",IF(B25="","",IF(AND(K25="NA",J25="NA"),"NA",IF($N$3=$AJ$12,'Result Sheet'!CF25,IF($N$3=$AJ$13,'Result Sheet'!CM25,IF($N$3=$AJ$14,'Result Sheet'!CT25,IF($N$3=$AJ$15,'Result Sheet'!DA25,IF($N$3=$AJ$16,'Result Sheet'!DE25,SUM(J25:K25)))))))))</f>
        <v>46</v>
      </c>
      <c r="M25" s="433">
        <f t="shared" si="0"/>
        <v>46</v>
      </c>
      <c r="N25" s="434">
        <f>IF($N$3=$AJ$8,'Result Sheet'!T25,IF($N$3=$AJ$9,'Result Sheet'!AL25,IF($N$3=$AJ$10,'Result Sheet'!BD25,IF($N$3=$AJ$11,'Result Sheet'!BV25,""))))</f>
        <v>10</v>
      </c>
      <c r="O25" s="434">
        <f>IF($N$3=$AJ$8,'Result Sheet'!U25,IF($N$3=$AJ$9,'Result Sheet'!AM25,IF($N$3=$AJ$10,'Result Sheet'!BE25,IF($N$3=$AJ$11,'Result Sheet'!BW25,""))))</f>
        <v>30</v>
      </c>
      <c r="P25" s="435">
        <f>IF(OR($D$3="",$N$3=""),"",IF(B25="","",IF(AND(N25="NA",O25="NA"),"NA",IF($N$3=$AJ$12,'Result Sheet'!CG25,IF($N$3=$AJ$13,'Result Sheet'!CN25,IF($N$3=$AJ$14,'Result Sheet'!CU25,IF($N$3=$AJ$15,'Result Sheet'!DB25,IF($N$3=$AJ$16,'Result Sheet'!DF25,SUM(N25:O25)))))))))</f>
        <v>40</v>
      </c>
      <c r="Q25" s="433">
        <f t="shared" si="1"/>
        <v>86</v>
      </c>
      <c r="R25" s="436">
        <f t="shared" si="2"/>
        <v>0</v>
      </c>
      <c r="S25" s="436">
        <f t="shared" si="3"/>
        <v>100</v>
      </c>
      <c r="T25" s="436" t="str">
        <f t="shared" si="4"/>
        <v/>
      </c>
      <c r="U25" s="436" t="str">
        <f t="shared" si="5"/>
        <v>P</v>
      </c>
      <c r="V25" s="437" t="str">
        <f t="shared" si="6"/>
        <v>I</v>
      </c>
      <c r="W25" s="438" t="str">
        <f t="shared" si="7"/>
        <v>A</v>
      </c>
    </row>
    <row r="26" spans="1:23">
      <c r="A26" s="424">
        <f>IF('Result Sheet'!A26="","",'Result Sheet'!A26)</f>
        <v>19</v>
      </c>
      <c r="B26" s="425">
        <f>IF(OR($D$3="",$N$3=""),"",IF('Result Sheet'!B26="","",'Result Sheet'!B26))</f>
        <v>319</v>
      </c>
      <c r="C26" s="426">
        <f>IF(OR($D$3="",$N$3=""),"",IF('Result Sheet'!F26="","",'Result Sheet'!F26))</f>
        <v>948</v>
      </c>
      <c r="D26" s="427">
        <f>IF(OR($D$3="",$N$3=""),"",IF('Result Sheet'!E26="","",'Result Sheet'!E26))</f>
        <v>42257</v>
      </c>
      <c r="E26" s="428" t="str">
        <f>IF(OR($D$3="",$N$3=""),"",IF('Result Sheet'!G26="","",'Result Sheet'!G26))</f>
        <v>MANVEER GURJAR</v>
      </c>
      <c r="F26" s="428" t="str">
        <f>IF(OR($D$3="",$N$3=""),"",IF('Result Sheet'!H26="","",'Result Sheet'!H26))</f>
        <v>VIKRAM SINGH</v>
      </c>
      <c r="G26" s="428" t="str">
        <f>IF(OR($D$3="",$N$3=""),"",IF('Result Sheet'!I26="","",'Result Sheet'!I26))</f>
        <v>BARKHA</v>
      </c>
      <c r="H26" s="429" t="str">
        <f>IF(OR($D$3="",$N$3=""),"",IF('Result Sheet'!K26="","",'Result Sheet'!K26))</f>
        <v>SBC</v>
      </c>
      <c r="I26" s="430" t="str">
        <f>IF(OR($D$3="",$N$3=""),"",IF('Result Sheet'!J26="","",'Result Sheet'!J26))</f>
        <v>M</v>
      </c>
      <c r="J26" s="431">
        <f>IF($N$3=$AJ$8,'Result Sheet'!P26,IF($N$3=$AJ$9,'Result Sheet'!AH26,IF($N$3=$AJ$10,'Result Sheet'!AZ26,IF($N$3=$AJ$11,'Result Sheet'!BR26,""))))</f>
        <v>14</v>
      </c>
      <c r="K26" s="431">
        <f>IF($N$3=$AJ$8,'Result Sheet'!Q26,IF($N$3=$AJ$9,'Result Sheet'!AI26,IF($N$3=$AJ$10,'Result Sheet'!BA26,IF($N$3=$AJ$11,'Result Sheet'!BS26,""))))</f>
        <v>32</v>
      </c>
      <c r="L26" s="432">
        <f>IF(OR($D$3="",$N$3=""),"",IF(B26="","",IF(AND(K26="NA",J26="NA"),"NA",IF($N$3=$AJ$12,'Result Sheet'!CF26,IF($N$3=$AJ$13,'Result Sheet'!CM26,IF($N$3=$AJ$14,'Result Sheet'!CT26,IF($N$3=$AJ$15,'Result Sheet'!DA26,IF($N$3=$AJ$16,'Result Sheet'!DE26,SUM(J26:K26)))))))))</f>
        <v>46</v>
      </c>
      <c r="M26" s="433">
        <f t="shared" si="0"/>
        <v>46</v>
      </c>
      <c r="N26" s="434">
        <f>IF($N$3=$AJ$8,'Result Sheet'!T26,IF($N$3=$AJ$9,'Result Sheet'!AL26,IF($N$3=$AJ$10,'Result Sheet'!BD26,IF($N$3=$AJ$11,'Result Sheet'!BV26,""))))</f>
        <v>10</v>
      </c>
      <c r="O26" s="434">
        <f>IF($N$3=$AJ$8,'Result Sheet'!U26,IF($N$3=$AJ$9,'Result Sheet'!AM26,IF($N$3=$AJ$10,'Result Sheet'!BE26,IF($N$3=$AJ$11,'Result Sheet'!BW26,""))))</f>
        <v>30</v>
      </c>
      <c r="P26" s="435">
        <f>IF(OR($D$3="",$N$3=""),"",IF(B26="","",IF(AND(N26="NA",O26="NA"),"NA",IF($N$3=$AJ$12,'Result Sheet'!CG26,IF($N$3=$AJ$13,'Result Sheet'!CN26,IF($N$3=$AJ$14,'Result Sheet'!CU26,IF($N$3=$AJ$15,'Result Sheet'!DB26,IF($N$3=$AJ$16,'Result Sheet'!DF26,SUM(N26:O26)))))))))</f>
        <v>40</v>
      </c>
      <c r="Q26" s="433">
        <f t="shared" si="1"/>
        <v>86</v>
      </c>
      <c r="R26" s="436">
        <f t="shared" si="2"/>
        <v>0</v>
      </c>
      <c r="S26" s="436">
        <f t="shared" si="3"/>
        <v>100</v>
      </c>
      <c r="T26" s="436" t="str">
        <f t="shared" si="4"/>
        <v/>
      </c>
      <c r="U26" s="436" t="str">
        <f t="shared" si="5"/>
        <v>P</v>
      </c>
      <c r="V26" s="437" t="str">
        <f t="shared" si="6"/>
        <v>I</v>
      </c>
      <c r="W26" s="438" t="str">
        <f t="shared" si="7"/>
        <v>A</v>
      </c>
    </row>
    <row r="27" spans="1:23">
      <c r="A27" s="424">
        <f>IF('Result Sheet'!A27="","",'Result Sheet'!A27)</f>
        <v>20</v>
      </c>
      <c r="B27" s="425">
        <f>IF(OR($D$3="",$N$3=""),"",IF('Result Sheet'!B27="","",'Result Sheet'!B27))</f>
        <v>320</v>
      </c>
      <c r="C27" s="426">
        <f>IF(OR($D$3="",$N$3=""),"",IF('Result Sheet'!F27="","",'Result Sheet'!F27))</f>
        <v>943</v>
      </c>
      <c r="D27" s="427" t="str">
        <f>IF(OR($D$3="",$N$3=""),"",IF('Result Sheet'!E27="","",'Result Sheet'!E27))</f>
        <v>13-01-2015</v>
      </c>
      <c r="E27" s="428" t="str">
        <f>IF(OR($D$3="",$N$3=""),"",IF('Result Sheet'!G27="","",'Result Sheet'!G27))</f>
        <v>PALAK DAMER</v>
      </c>
      <c r="F27" s="428" t="str">
        <f>IF(OR($D$3="",$N$3=""),"",IF('Result Sheet'!H27="","",'Result Sheet'!H27))</f>
        <v>GOVIND LAL</v>
      </c>
      <c r="G27" s="428" t="str">
        <f>IF(OR($D$3="",$N$3=""),"",IF('Result Sheet'!I27="","",'Result Sheet'!I27))</f>
        <v>LEELA</v>
      </c>
      <c r="H27" s="429" t="str">
        <f>IF(OR($D$3="",$N$3=""),"",IF('Result Sheet'!K27="","",'Result Sheet'!K27))</f>
        <v>SC</v>
      </c>
      <c r="I27" s="430" t="str">
        <f>IF(OR($D$3="",$N$3=""),"",IF('Result Sheet'!J27="","",'Result Sheet'!J27))</f>
        <v>F</v>
      </c>
      <c r="J27" s="431">
        <f>IF($N$3=$AJ$8,'Result Sheet'!P27,IF($N$3=$AJ$9,'Result Sheet'!AH27,IF($N$3=$AJ$10,'Result Sheet'!AZ27,IF($N$3=$AJ$11,'Result Sheet'!BR27,""))))</f>
        <v>14</v>
      </c>
      <c r="K27" s="431">
        <f>IF($N$3=$AJ$8,'Result Sheet'!Q27,IF($N$3=$AJ$9,'Result Sheet'!AI27,IF($N$3=$AJ$10,'Result Sheet'!BA27,IF($N$3=$AJ$11,'Result Sheet'!BS27,""))))</f>
        <v>32</v>
      </c>
      <c r="L27" s="432">
        <f>IF(OR($D$3="",$N$3=""),"",IF(B27="","",IF(AND(K27="NA",J27="NA"),"NA",IF($N$3=$AJ$12,'Result Sheet'!CF27,IF($N$3=$AJ$13,'Result Sheet'!CM27,IF($N$3=$AJ$14,'Result Sheet'!CT27,IF($N$3=$AJ$15,'Result Sheet'!DA27,IF($N$3=$AJ$16,'Result Sheet'!DE27,SUM(J27:K27)))))))))</f>
        <v>46</v>
      </c>
      <c r="M27" s="433">
        <f t="shared" si="0"/>
        <v>46</v>
      </c>
      <c r="N27" s="434">
        <f>IF($N$3=$AJ$8,'Result Sheet'!T27,IF($N$3=$AJ$9,'Result Sheet'!AL27,IF($N$3=$AJ$10,'Result Sheet'!BD27,IF($N$3=$AJ$11,'Result Sheet'!BV27,""))))</f>
        <v>10</v>
      </c>
      <c r="O27" s="434">
        <f>IF($N$3=$AJ$8,'Result Sheet'!U27,IF($N$3=$AJ$9,'Result Sheet'!AM27,IF($N$3=$AJ$10,'Result Sheet'!BE27,IF($N$3=$AJ$11,'Result Sheet'!BW27,""))))</f>
        <v>30</v>
      </c>
      <c r="P27" s="435">
        <f>IF(OR($D$3="",$N$3=""),"",IF(B27="","",IF(AND(N27="NA",O27="NA"),"NA",IF($N$3=$AJ$12,'Result Sheet'!CG27,IF($N$3=$AJ$13,'Result Sheet'!CN27,IF($N$3=$AJ$14,'Result Sheet'!CU27,IF($N$3=$AJ$15,'Result Sheet'!DB27,IF($N$3=$AJ$16,'Result Sheet'!DF27,SUM(N27:O27)))))))))</f>
        <v>40</v>
      </c>
      <c r="Q27" s="433">
        <f t="shared" si="1"/>
        <v>86</v>
      </c>
      <c r="R27" s="436">
        <f t="shared" si="2"/>
        <v>0</v>
      </c>
      <c r="S27" s="436">
        <f t="shared" si="3"/>
        <v>100</v>
      </c>
      <c r="T27" s="436" t="str">
        <f t="shared" si="4"/>
        <v/>
      </c>
      <c r="U27" s="436" t="str">
        <f t="shared" si="5"/>
        <v>P</v>
      </c>
      <c r="V27" s="437" t="str">
        <f t="shared" si="6"/>
        <v>I</v>
      </c>
      <c r="W27" s="438" t="str">
        <f t="shared" si="7"/>
        <v>A</v>
      </c>
    </row>
    <row r="28" spans="1:23">
      <c r="A28" s="424">
        <f>IF('Result Sheet'!A28="","",'Result Sheet'!A28)</f>
        <v>21</v>
      </c>
      <c r="B28" s="425">
        <f>IF(OR($D$3="",$N$3=""),"",IF('Result Sheet'!B28="","",'Result Sheet'!B28))</f>
        <v>321</v>
      </c>
      <c r="C28" s="426">
        <f>IF(OR($D$3="",$N$3=""),"",IF('Result Sheet'!F28="","",'Result Sheet'!F28))</f>
        <v>929</v>
      </c>
      <c r="D28" s="427" t="str">
        <f>IF(OR($D$3="",$N$3=""),"",IF('Result Sheet'!E28="","",'Result Sheet'!E28))</f>
        <v>21-10-2014</v>
      </c>
      <c r="E28" s="428" t="str">
        <f>IF(OR($D$3="",$N$3=""),"",IF('Result Sheet'!G28="","",'Result Sheet'!G28))</f>
        <v>PAWAN CHOUHAN</v>
      </c>
      <c r="F28" s="428" t="str">
        <f>IF(OR($D$3="",$N$3=""),"",IF('Result Sheet'!H28="","",'Result Sheet'!H28))</f>
        <v>NARENDRA SINGH</v>
      </c>
      <c r="G28" s="428" t="str">
        <f>IF(OR($D$3="",$N$3=""),"",IF('Result Sheet'!I28="","",'Result Sheet'!I28))</f>
        <v>SHOBHA</v>
      </c>
      <c r="H28" s="429" t="str">
        <f>IF(OR($D$3="",$N$3=""),"",IF('Result Sheet'!K28="","",'Result Sheet'!K28))</f>
        <v>OBC</v>
      </c>
      <c r="I28" s="430" t="str">
        <f>IF(OR($D$3="",$N$3=""),"",IF('Result Sheet'!J28="","",'Result Sheet'!J28))</f>
        <v>M</v>
      </c>
      <c r="J28" s="431">
        <f>IF($N$3=$AJ$8,'Result Sheet'!P28,IF($N$3=$AJ$9,'Result Sheet'!AH28,IF($N$3=$AJ$10,'Result Sheet'!AZ28,IF($N$3=$AJ$11,'Result Sheet'!BR28,""))))</f>
        <v>14</v>
      </c>
      <c r="K28" s="431">
        <f>IF($N$3=$AJ$8,'Result Sheet'!Q28,IF($N$3=$AJ$9,'Result Sheet'!AI28,IF($N$3=$AJ$10,'Result Sheet'!BA28,IF($N$3=$AJ$11,'Result Sheet'!BS28,""))))</f>
        <v>32</v>
      </c>
      <c r="L28" s="432">
        <f>IF(OR($D$3="",$N$3=""),"",IF(B28="","",IF(AND(K28="NA",J28="NA"),"NA",IF($N$3=$AJ$12,'Result Sheet'!CF28,IF($N$3=$AJ$13,'Result Sheet'!CM28,IF($N$3=$AJ$14,'Result Sheet'!CT28,IF($N$3=$AJ$15,'Result Sheet'!DA28,IF($N$3=$AJ$16,'Result Sheet'!DE28,SUM(J28:K28)))))))))</f>
        <v>46</v>
      </c>
      <c r="M28" s="433">
        <f t="shared" si="0"/>
        <v>46</v>
      </c>
      <c r="N28" s="434">
        <f>IF($N$3=$AJ$8,'Result Sheet'!T28,IF($N$3=$AJ$9,'Result Sheet'!AL28,IF($N$3=$AJ$10,'Result Sheet'!BD28,IF($N$3=$AJ$11,'Result Sheet'!BV28,""))))</f>
        <v>10</v>
      </c>
      <c r="O28" s="434">
        <f>IF($N$3=$AJ$8,'Result Sheet'!U28,IF($N$3=$AJ$9,'Result Sheet'!AM28,IF($N$3=$AJ$10,'Result Sheet'!BE28,IF($N$3=$AJ$11,'Result Sheet'!BW28,""))))</f>
        <v>30</v>
      </c>
      <c r="P28" s="435">
        <f>IF(OR($D$3="",$N$3=""),"",IF(B28="","",IF(AND(N28="NA",O28="NA"),"NA",IF($N$3=$AJ$12,'Result Sheet'!CG28,IF($N$3=$AJ$13,'Result Sheet'!CN28,IF($N$3=$AJ$14,'Result Sheet'!CU28,IF($N$3=$AJ$15,'Result Sheet'!DB28,IF($N$3=$AJ$16,'Result Sheet'!DF28,SUM(N28:O28)))))))))</f>
        <v>40</v>
      </c>
      <c r="Q28" s="433">
        <f t="shared" si="1"/>
        <v>86</v>
      </c>
      <c r="R28" s="436">
        <f t="shared" si="2"/>
        <v>0</v>
      </c>
      <c r="S28" s="436">
        <f t="shared" si="3"/>
        <v>100</v>
      </c>
      <c r="T28" s="436" t="str">
        <f t="shared" si="4"/>
        <v/>
      </c>
      <c r="U28" s="436" t="str">
        <f t="shared" si="5"/>
        <v>P</v>
      </c>
      <c r="V28" s="437" t="str">
        <f t="shared" si="6"/>
        <v>I</v>
      </c>
      <c r="W28" s="438" t="str">
        <f t="shared" si="7"/>
        <v>A</v>
      </c>
    </row>
    <row r="29" spans="1:23">
      <c r="A29" s="424">
        <f>IF('Result Sheet'!A29="","",'Result Sheet'!A29)</f>
        <v>22</v>
      </c>
      <c r="B29" s="425">
        <f>IF(OR($D$3="",$N$3=""),"",IF('Result Sheet'!B29="","",'Result Sheet'!B29))</f>
        <v>322</v>
      </c>
      <c r="C29" s="426">
        <f>IF(OR($D$3="",$N$3=""),"",IF('Result Sheet'!F29="","",'Result Sheet'!F29))</f>
        <v>932</v>
      </c>
      <c r="D29" s="427" t="str">
        <f>IF(OR($D$3="",$N$3=""),"",IF('Result Sheet'!E29="","",'Result Sheet'!E29))</f>
        <v>15-11-2014</v>
      </c>
      <c r="E29" s="428" t="str">
        <f>IF(OR($D$3="",$N$3=""),"",IF('Result Sheet'!G29="","",'Result Sheet'!G29))</f>
        <v>PRAGYA</v>
      </c>
      <c r="F29" s="428" t="str">
        <f>IF(OR($D$3="",$N$3=""),"",IF('Result Sheet'!H29="","",'Result Sheet'!H29))</f>
        <v>SUGANDAS</v>
      </c>
      <c r="G29" s="428" t="str">
        <f>IF(OR($D$3="",$N$3=""),"",IF('Result Sheet'!I29="","",'Result Sheet'!I29))</f>
        <v>ANITA</v>
      </c>
      <c r="H29" s="429" t="str">
        <f>IF(OR($D$3="",$N$3=""),"",IF('Result Sheet'!K29="","",'Result Sheet'!K29))</f>
        <v>OBC</v>
      </c>
      <c r="I29" s="430" t="str">
        <f>IF(OR($D$3="",$N$3=""),"",IF('Result Sheet'!J29="","",'Result Sheet'!J29))</f>
        <v>F</v>
      </c>
      <c r="J29" s="431">
        <f>IF($N$3=$AJ$8,'Result Sheet'!P29,IF($N$3=$AJ$9,'Result Sheet'!AH29,IF($N$3=$AJ$10,'Result Sheet'!AZ29,IF($N$3=$AJ$11,'Result Sheet'!BR29,""))))</f>
        <v>14</v>
      </c>
      <c r="K29" s="431">
        <f>IF($N$3=$AJ$8,'Result Sheet'!Q29,IF($N$3=$AJ$9,'Result Sheet'!AI29,IF($N$3=$AJ$10,'Result Sheet'!BA29,IF($N$3=$AJ$11,'Result Sheet'!BS29,""))))</f>
        <v>32</v>
      </c>
      <c r="L29" s="432">
        <f>IF(OR($D$3="",$N$3=""),"",IF(B29="","",IF(AND(K29="NA",J29="NA"),"NA",IF($N$3=$AJ$12,'Result Sheet'!CF29,IF($N$3=$AJ$13,'Result Sheet'!CM29,IF($N$3=$AJ$14,'Result Sheet'!CT29,IF($N$3=$AJ$15,'Result Sheet'!DA29,IF($N$3=$AJ$16,'Result Sheet'!DE29,SUM(J29:K29)))))))))</f>
        <v>46</v>
      </c>
      <c r="M29" s="433">
        <f t="shared" si="0"/>
        <v>46</v>
      </c>
      <c r="N29" s="434">
        <f>IF($N$3=$AJ$8,'Result Sheet'!T29,IF($N$3=$AJ$9,'Result Sheet'!AL29,IF($N$3=$AJ$10,'Result Sheet'!BD29,IF($N$3=$AJ$11,'Result Sheet'!BV29,""))))</f>
        <v>10</v>
      </c>
      <c r="O29" s="434">
        <f>IF($N$3=$AJ$8,'Result Sheet'!U29,IF($N$3=$AJ$9,'Result Sheet'!AM29,IF($N$3=$AJ$10,'Result Sheet'!BE29,IF($N$3=$AJ$11,'Result Sheet'!BW29,""))))</f>
        <v>30</v>
      </c>
      <c r="P29" s="435">
        <f>IF(OR($D$3="",$N$3=""),"",IF(B29="","",IF(AND(N29="NA",O29="NA"),"NA",IF($N$3=$AJ$12,'Result Sheet'!CG29,IF($N$3=$AJ$13,'Result Sheet'!CN29,IF($N$3=$AJ$14,'Result Sheet'!CU29,IF($N$3=$AJ$15,'Result Sheet'!DB29,IF($N$3=$AJ$16,'Result Sheet'!DF29,SUM(N29:O29)))))))))</f>
        <v>40</v>
      </c>
      <c r="Q29" s="433">
        <f t="shared" si="1"/>
        <v>86</v>
      </c>
      <c r="R29" s="436">
        <f t="shared" si="2"/>
        <v>0</v>
      </c>
      <c r="S29" s="436">
        <f t="shared" si="3"/>
        <v>100</v>
      </c>
      <c r="T29" s="436" t="str">
        <f t="shared" si="4"/>
        <v/>
      </c>
      <c r="U29" s="436" t="str">
        <f t="shared" si="5"/>
        <v>P</v>
      </c>
      <c r="V29" s="437" t="str">
        <f t="shared" si="6"/>
        <v>I</v>
      </c>
      <c r="W29" s="438" t="str">
        <f t="shared" si="7"/>
        <v>A</v>
      </c>
    </row>
    <row r="30" spans="1:23">
      <c r="A30" s="424">
        <f>IF('Result Sheet'!A30="","",'Result Sheet'!A30)</f>
        <v>23</v>
      </c>
      <c r="B30" s="425">
        <f>IF(OR($D$3="",$N$3=""),"",IF('Result Sheet'!B30="","",'Result Sheet'!B30))</f>
        <v>323</v>
      </c>
      <c r="C30" s="426">
        <f>IF(OR($D$3="",$N$3=""),"",IF('Result Sheet'!F30="","",'Result Sheet'!F30))</f>
        <v>927</v>
      </c>
      <c r="D30" s="427" t="str">
        <f>IF(OR($D$3="",$N$3=""),"",IF('Result Sheet'!E30="","",'Result Sheet'!E30))</f>
        <v>31-01-2016</v>
      </c>
      <c r="E30" s="428" t="str">
        <f>IF(OR($D$3="",$N$3=""),"",IF('Result Sheet'!G30="","",'Result Sheet'!G30))</f>
        <v>PRAMOD BHATI</v>
      </c>
      <c r="F30" s="428" t="str">
        <f>IF(OR($D$3="",$N$3=""),"",IF('Result Sheet'!H30="","",'Result Sheet'!H30))</f>
        <v>PANKAJ</v>
      </c>
      <c r="G30" s="428" t="str">
        <f>IF(OR($D$3="",$N$3=""),"",IF('Result Sheet'!I30="","",'Result Sheet'!I30))</f>
        <v>PINKI</v>
      </c>
      <c r="H30" s="429" t="str">
        <f>IF(OR($D$3="",$N$3=""),"",IF('Result Sheet'!K30="","",'Result Sheet'!K30))</f>
        <v>OBC</v>
      </c>
      <c r="I30" s="430" t="str">
        <f>IF(OR($D$3="",$N$3=""),"",IF('Result Sheet'!J30="","",'Result Sheet'!J30))</f>
        <v>M</v>
      </c>
      <c r="J30" s="431">
        <f>IF($N$3=$AJ$8,'Result Sheet'!P30,IF($N$3=$AJ$9,'Result Sheet'!AH30,IF($N$3=$AJ$10,'Result Sheet'!AZ30,IF($N$3=$AJ$11,'Result Sheet'!BR30,""))))</f>
        <v>14</v>
      </c>
      <c r="K30" s="431">
        <f>IF($N$3=$AJ$8,'Result Sheet'!Q30,IF($N$3=$AJ$9,'Result Sheet'!AI30,IF($N$3=$AJ$10,'Result Sheet'!BA30,IF($N$3=$AJ$11,'Result Sheet'!BS30,""))))</f>
        <v>32</v>
      </c>
      <c r="L30" s="432">
        <f>IF(OR($D$3="",$N$3=""),"",IF(B30="","",IF(AND(K30="NA",J30="NA"),"NA",IF($N$3=$AJ$12,'Result Sheet'!CF30,IF($N$3=$AJ$13,'Result Sheet'!CM30,IF($N$3=$AJ$14,'Result Sheet'!CT30,IF($N$3=$AJ$15,'Result Sheet'!DA30,IF($N$3=$AJ$16,'Result Sheet'!DE30,SUM(J30:K30)))))))))</f>
        <v>46</v>
      </c>
      <c r="M30" s="433">
        <f t="shared" si="0"/>
        <v>46</v>
      </c>
      <c r="N30" s="434">
        <f>IF($N$3=$AJ$8,'Result Sheet'!T30,IF($N$3=$AJ$9,'Result Sheet'!AL30,IF($N$3=$AJ$10,'Result Sheet'!BD30,IF($N$3=$AJ$11,'Result Sheet'!BV30,""))))</f>
        <v>10</v>
      </c>
      <c r="O30" s="434">
        <f>IF($N$3=$AJ$8,'Result Sheet'!U30,IF($N$3=$AJ$9,'Result Sheet'!AM30,IF($N$3=$AJ$10,'Result Sheet'!BE30,IF($N$3=$AJ$11,'Result Sheet'!BW30,""))))</f>
        <v>30</v>
      </c>
      <c r="P30" s="435">
        <f>IF(OR($D$3="",$N$3=""),"",IF(B30="","",IF(AND(N30="NA",O30="NA"),"NA",IF($N$3=$AJ$12,'Result Sheet'!CG30,IF($N$3=$AJ$13,'Result Sheet'!CN30,IF($N$3=$AJ$14,'Result Sheet'!CU30,IF($N$3=$AJ$15,'Result Sheet'!DB30,IF($N$3=$AJ$16,'Result Sheet'!DF30,SUM(N30:O30)))))))))</f>
        <v>40</v>
      </c>
      <c r="Q30" s="433">
        <f t="shared" si="1"/>
        <v>86</v>
      </c>
      <c r="R30" s="436">
        <f t="shared" si="2"/>
        <v>0</v>
      </c>
      <c r="S30" s="436">
        <f t="shared" si="3"/>
        <v>100</v>
      </c>
      <c r="T30" s="436" t="str">
        <f t="shared" si="4"/>
        <v/>
      </c>
      <c r="U30" s="436" t="str">
        <f t="shared" si="5"/>
        <v>P</v>
      </c>
      <c r="V30" s="437" t="str">
        <f t="shared" si="6"/>
        <v>I</v>
      </c>
      <c r="W30" s="438" t="str">
        <f t="shared" si="7"/>
        <v>A</v>
      </c>
    </row>
    <row r="31" spans="1:23">
      <c r="A31" s="424">
        <f>IF('Result Sheet'!A31="","",'Result Sheet'!A31)</f>
        <v>24</v>
      </c>
      <c r="B31" s="425">
        <f>IF(OR($D$3="",$N$3=""),"",IF('Result Sheet'!B31="","",'Result Sheet'!B31))</f>
        <v>324</v>
      </c>
      <c r="C31" s="426">
        <f>IF(OR($D$3="",$N$3=""),"",IF('Result Sheet'!F31="","",'Result Sheet'!F31))</f>
        <v>938</v>
      </c>
      <c r="D31" s="427" t="str">
        <f>IF(OR($D$3="",$N$3=""),"",IF('Result Sheet'!E31="","",'Result Sheet'!E31))</f>
        <v>24-06-2015</v>
      </c>
      <c r="E31" s="428" t="str">
        <f>IF(OR($D$3="",$N$3=""),"",IF('Result Sheet'!G31="","",'Result Sheet'!G31))</f>
        <v>PRAVEEN GURJAR</v>
      </c>
      <c r="F31" s="428" t="str">
        <f>IF(OR($D$3="",$N$3=""),"",IF('Result Sheet'!H31="","",'Result Sheet'!H31))</f>
        <v>SUKHDEV</v>
      </c>
      <c r="G31" s="428" t="str">
        <f>IF(OR($D$3="",$N$3=""),"",IF('Result Sheet'!I31="","",'Result Sheet'!I31))</f>
        <v>MANJU DEVI</v>
      </c>
      <c r="H31" s="429" t="str">
        <f>IF(OR($D$3="",$N$3=""),"",IF('Result Sheet'!K31="","",'Result Sheet'!K31))</f>
        <v>SBC</v>
      </c>
      <c r="I31" s="430" t="str">
        <f>IF(OR($D$3="",$N$3=""),"",IF('Result Sheet'!J31="","",'Result Sheet'!J31))</f>
        <v>M</v>
      </c>
      <c r="J31" s="431">
        <f>IF($N$3=$AJ$8,'Result Sheet'!P31,IF($N$3=$AJ$9,'Result Sheet'!AH31,IF($N$3=$AJ$10,'Result Sheet'!AZ31,IF($N$3=$AJ$11,'Result Sheet'!BR31,""))))</f>
        <v>14</v>
      </c>
      <c r="K31" s="431">
        <f>IF($N$3=$AJ$8,'Result Sheet'!Q31,IF($N$3=$AJ$9,'Result Sheet'!AI31,IF($N$3=$AJ$10,'Result Sheet'!BA31,IF($N$3=$AJ$11,'Result Sheet'!BS31,""))))</f>
        <v>32</v>
      </c>
      <c r="L31" s="432">
        <f>IF(OR($D$3="",$N$3=""),"",IF(B31="","",IF(AND(K31="NA",J31="NA"),"NA",IF($N$3=$AJ$12,'Result Sheet'!CF31,IF($N$3=$AJ$13,'Result Sheet'!CM31,IF($N$3=$AJ$14,'Result Sheet'!CT31,IF($N$3=$AJ$15,'Result Sheet'!DA31,IF($N$3=$AJ$16,'Result Sheet'!DE31,SUM(J31:K31)))))))))</f>
        <v>46</v>
      </c>
      <c r="M31" s="433">
        <f t="shared" si="0"/>
        <v>46</v>
      </c>
      <c r="N31" s="434">
        <f>IF($N$3=$AJ$8,'Result Sheet'!T31,IF($N$3=$AJ$9,'Result Sheet'!AL31,IF($N$3=$AJ$10,'Result Sheet'!BD31,IF($N$3=$AJ$11,'Result Sheet'!BV31,""))))</f>
        <v>10</v>
      </c>
      <c r="O31" s="434">
        <f>IF($N$3=$AJ$8,'Result Sheet'!U31,IF($N$3=$AJ$9,'Result Sheet'!AM31,IF($N$3=$AJ$10,'Result Sheet'!BE31,IF($N$3=$AJ$11,'Result Sheet'!BW31,""))))</f>
        <v>30</v>
      </c>
      <c r="P31" s="435">
        <f>IF(OR($D$3="",$N$3=""),"",IF(B31="","",IF(AND(N31="NA",O31="NA"),"NA",IF($N$3=$AJ$12,'Result Sheet'!CG31,IF($N$3=$AJ$13,'Result Sheet'!CN31,IF($N$3=$AJ$14,'Result Sheet'!CU31,IF($N$3=$AJ$15,'Result Sheet'!DB31,IF($N$3=$AJ$16,'Result Sheet'!DF31,SUM(N31:O31)))))))))</f>
        <v>40</v>
      </c>
      <c r="Q31" s="433">
        <f t="shared" si="1"/>
        <v>86</v>
      </c>
      <c r="R31" s="436">
        <f t="shared" si="2"/>
        <v>0</v>
      </c>
      <c r="S31" s="436">
        <f t="shared" si="3"/>
        <v>100</v>
      </c>
      <c r="T31" s="436" t="str">
        <f t="shared" si="4"/>
        <v/>
      </c>
      <c r="U31" s="436" t="str">
        <f t="shared" si="5"/>
        <v>P</v>
      </c>
      <c r="V31" s="437" t="str">
        <f t="shared" si="6"/>
        <v>I</v>
      </c>
      <c r="W31" s="438" t="str">
        <f t="shared" si="7"/>
        <v>A</v>
      </c>
    </row>
    <row r="32" spans="1:23">
      <c r="A32" s="424">
        <f>IF('Result Sheet'!A32="","",'Result Sheet'!A32)</f>
        <v>25</v>
      </c>
      <c r="B32" s="425">
        <f>IF(OR($D$3="",$N$3=""),"",IF('Result Sheet'!B32="","",'Result Sheet'!B32))</f>
        <v>325</v>
      </c>
      <c r="C32" s="426">
        <f>IF(OR($D$3="",$N$3=""),"",IF('Result Sheet'!F32="","",'Result Sheet'!F32))</f>
        <v>950</v>
      </c>
      <c r="D32" s="427" t="str">
        <f>IF(OR($D$3="",$N$3=""),"",IF('Result Sheet'!E32="","",'Result Sheet'!E32))</f>
        <v>27-02-2016</v>
      </c>
      <c r="E32" s="428" t="str">
        <f>IF(OR($D$3="",$N$3=""),"",IF('Result Sheet'!G32="","",'Result Sheet'!G32))</f>
        <v>PRIYANSHU</v>
      </c>
      <c r="F32" s="428" t="str">
        <f>IF(OR($D$3="",$N$3=""),"",IF('Result Sheet'!H32="","",'Result Sheet'!H32))</f>
        <v>KULDEEP</v>
      </c>
      <c r="G32" s="428" t="str">
        <f>IF(OR($D$3="",$N$3=""),"",IF('Result Sheet'!I32="","",'Result Sheet'!I32))</f>
        <v>KHUSBOO MALI</v>
      </c>
      <c r="H32" s="429" t="str">
        <f>IF(OR($D$3="",$N$3=""),"",IF('Result Sheet'!K32="","",'Result Sheet'!K32))</f>
        <v>OBC</v>
      </c>
      <c r="I32" s="430" t="str">
        <f>IF(OR($D$3="",$N$3=""),"",IF('Result Sheet'!J32="","",'Result Sheet'!J32))</f>
        <v>M</v>
      </c>
      <c r="J32" s="431">
        <f>IF($N$3=$AJ$8,'Result Sheet'!P32,IF($N$3=$AJ$9,'Result Sheet'!AH32,IF($N$3=$AJ$10,'Result Sheet'!AZ32,IF($N$3=$AJ$11,'Result Sheet'!BR32,""))))</f>
        <v>14</v>
      </c>
      <c r="K32" s="431">
        <f>IF($N$3=$AJ$8,'Result Sheet'!Q32,IF($N$3=$AJ$9,'Result Sheet'!AI32,IF($N$3=$AJ$10,'Result Sheet'!BA32,IF($N$3=$AJ$11,'Result Sheet'!BS32,""))))</f>
        <v>32</v>
      </c>
      <c r="L32" s="432">
        <f>IF(OR($D$3="",$N$3=""),"",IF(B32="","",IF(AND(K32="NA",J32="NA"),"NA",IF($N$3=$AJ$12,'Result Sheet'!CF32,IF($N$3=$AJ$13,'Result Sheet'!CM32,IF($N$3=$AJ$14,'Result Sheet'!CT32,IF($N$3=$AJ$15,'Result Sheet'!DA32,IF($N$3=$AJ$16,'Result Sheet'!DE32,SUM(J32:K32)))))))))</f>
        <v>46</v>
      </c>
      <c r="M32" s="433">
        <f t="shared" si="0"/>
        <v>46</v>
      </c>
      <c r="N32" s="434">
        <f>IF($N$3=$AJ$8,'Result Sheet'!T32,IF($N$3=$AJ$9,'Result Sheet'!AL32,IF($N$3=$AJ$10,'Result Sheet'!BD32,IF($N$3=$AJ$11,'Result Sheet'!BV32,""))))</f>
        <v>10</v>
      </c>
      <c r="O32" s="434">
        <f>IF($N$3=$AJ$8,'Result Sheet'!U32,IF($N$3=$AJ$9,'Result Sheet'!AM32,IF($N$3=$AJ$10,'Result Sheet'!BE32,IF($N$3=$AJ$11,'Result Sheet'!BW32,""))))</f>
        <v>30</v>
      </c>
      <c r="P32" s="435">
        <f>IF(OR($D$3="",$N$3=""),"",IF(B32="","",IF(AND(N32="NA",O32="NA"),"NA",IF($N$3=$AJ$12,'Result Sheet'!CG32,IF($N$3=$AJ$13,'Result Sheet'!CN32,IF($N$3=$AJ$14,'Result Sheet'!CU32,IF($N$3=$AJ$15,'Result Sheet'!DB32,IF($N$3=$AJ$16,'Result Sheet'!DF32,SUM(N32:O32)))))))))</f>
        <v>40</v>
      </c>
      <c r="Q32" s="433">
        <f t="shared" si="1"/>
        <v>86</v>
      </c>
      <c r="R32" s="436">
        <f t="shared" si="2"/>
        <v>0</v>
      </c>
      <c r="S32" s="436">
        <f t="shared" si="3"/>
        <v>100</v>
      </c>
      <c r="T32" s="436" t="str">
        <f t="shared" si="4"/>
        <v/>
      </c>
      <c r="U32" s="436" t="str">
        <f t="shared" si="5"/>
        <v>P</v>
      </c>
      <c r="V32" s="437" t="str">
        <f t="shared" si="6"/>
        <v>I</v>
      </c>
      <c r="W32" s="438" t="str">
        <f t="shared" si="7"/>
        <v>A</v>
      </c>
    </row>
    <row r="33" spans="1:23">
      <c r="A33" s="424">
        <f>IF('Result Sheet'!A33="","",'Result Sheet'!A33)</f>
        <v>26</v>
      </c>
      <c r="B33" s="425">
        <f>IF(OR($D$3="",$N$3=""),"",IF('Result Sheet'!B33="","",'Result Sheet'!B33))</f>
        <v>326</v>
      </c>
      <c r="C33" s="426">
        <f>IF(OR($D$3="",$N$3=""),"",IF('Result Sheet'!F33="","",'Result Sheet'!F33))</f>
        <v>945</v>
      </c>
      <c r="D33" s="427" t="str">
        <f>IF(OR($D$3="",$N$3=""),"",IF('Result Sheet'!E33="","",'Result Sheet'!E33))</f>
        <v>22-07-2015</v>
      </c>
      <c r="E33" s="428" t="str">
        <f>IF(OR($D$3="",$N$3=""),"",IF('Result Sheet'!G33="","",'Result Sheet'!G33))</f>
        <v>PRIYANSHU RAWAT</v>
      </c>
      <c r="F33" s="428" t="str">
        <f>IF(OR($D$3="",$N$3=""),"",IF('Result Sheet'!H33="","",'Result Sheet'!H33))</f>
        <v>MANOHAR SINGH</v>
      </c>
      <c r="G33" s="428" t="str">
        <f>IF(OR($D$3="",$N$3=""),"",IF('Result Sheet'!I33="","",'Result Sheet'!I33))</f>
        <v>SAPNA</v>
      </c>
      <c r="H33" s="429" t="str">
        <f>IF(OR($D$3="",$N$3=""),"",IF('Result Sheet'!K33="","",'Result Sheet'!K33))</f>
        <v>OBC</v>
      </c>
      <c r="I33" s="430" t="str">
        <f>IF(OR($D$3="",$N$3=""),"",IF('Result Sheet'!J33="","",'Result Sheet'!J33))</f>
        <v>M</v>
      </c>
      <c r="J33" s="431">
        <f>IF($N$3=$AJ$8,'Result Sheet'!P33,IF($N$3=$AJ$9,'Result Sheet'!AH33,IF($N$3=$AJ$10,'Result Sheet'!AZ33,IF($N$3=$AJ$11,'Result Sheet'!BR33,""))))</f>
        <v>14</v>
      </c>
      <c r="K33" s="431">
        <f>IF($N$3=$AJ$8,'Result Sheet'!Q33,IF($N$3=$AJ$9,'Result Sheet'!AI33,IF($N$3=$AJ$10,'Result Sheet'!BA33,IF($N$3=$AJ$11,'Result Sheet'!BS33,""))))</f>
        <v>32</v>
      </c>
      <c r="L33" s="432">
        <f>IF(OR($D$3="",$N$3=""),"",IF(B33="","",IF(AND(K33="NA",J33="NA"),"NA",IF($N$3=$AJ$12,'Result Sheet'!CF33,IF($N$3=$AJ$13,'Result Sheet'!CM33,IF($N$3=$AJ$14,'Result Sheet'!CT33,IF($N$3=$AJ$15,'Result Sheet'!DA33,IF($N$3=$AJ$16,'Result Sheet'!DE33,SUM(J33:K33)))))))))</f>
        <v>46</v>
      </c>
      <c r="M33" s="433">
        <f t="shared" si="0"/>
        <v>46</v>
      </c>
      <c r="N33" s="434">
        <f>IF($N$3=$AJ$8,'Result Sheet'!T33,IF($N$3=$AJ$9,'Result Sheet'!AL33,IF($N$3=$AJ$10,'Result Sheet'!BD33,IF($N$3=$AJ$11,'Result Sheet'!BV33,""))))</f>
        <v>10</v>
      </c>
      <c r="O33" s="434">
        <f>IF($N$3=$AJ$8,'Result Sheet'!U33,IF($N$3=$AJ$9,'Result Sheet'!AM33,IF($N$3=$AJ$10,'Result Sheet'!BE33,IF($N$3=$AJ$11,'Result Sheet'!BW33,""))))</f>
        <v>30</v>
      </c>
      <c r="P33" s="435">
        <f>IF(OR($D$3="",$N$3=""),"",IF(B33="","",IF(AND(N33="NA",O33="NA"),"NA",IF($N$3=$AJ$12,'Result Sheet'!CG33,IF($N$3=$AJ$13,'Result Sheet'!CN33,IF($N$3=$AJ$14,'Result Sheet'!CU33,IF($N$3=$AJ$15,'Result Sheet'!DB33,IF($N$3=$AJ$16,'Result Sheet'!DF33,SUM(N33:O33)))))))))</f>
        <v>40</v>
      </c>
      <c r="Q33" s="433">
        <f t="shared" si="1"/>
        <v>86</v>
      </c>
      <c r="R33" s="436">
        <f t="shared" si="2"/>
        <v>0</v>
      </c>
      <c r="S33" s="436">
        <f t="shared" si="3"/>
        <v>100</v>
      </c>
      <c r="T33" s="436" t="str">
        <f t="shared" si="4"/>
        <v/>
      </c>
      <c r="U33" s="436" t="str">
        <f t="shared" si="5"/>
        <v>P</v>
      </c>
      <c r="V33" s="437" t="str">
        <f t="shared" si="6"/>
        <v>I</v>
      </c>
      <c r="W33" s="438" t="str">
        <f t="shared" si="7"/>
        <v>A</v>
      </c>
    </row>
    <row r="34" spans="1:23">
      <c r="A34" s="424">
        <f>IF('Result Sheet'!A34="","",'Result Sheet'!A34)</f>
        <v>27</v>
      </c>
      <c r="B34" s="425">
        <f>IF(OR($D$3="",$N$3=""),"",IF('Result Sheet'!B34="","",'Result Sheet'!B34))</f>
        <v>327</v>
      </c>
      <c r="C34" s="426">
        <f>IF(OR($D$3="",$N$3=""),"",IF('Result Sheet'!F34="","",'Result Sheet'!F34))</f>
        <v>928</v>
      </c>
      <c r="D34" s="427">
        <f>IF(OR($D$3="",$N$3=""),"",IF('Result Sheet'!E34="","",'Result Sheet'!E34))</f>
        <v>42676</v>
      </c>
      <c r="E34" s="428" t="str">
        <f>IF(OR($D$3="",$N$3=""),"",IF('Result Sheet'!G34="","",'Result Sheet'!G34))</f>
        <v>RANVEER</v>
      </c>
      <c r="F34" s="428" t="str">
        <f>IF(OR($D$3="",$N$3=""),"",IF('Result Sheet'!H34="","",'Result Sheet'!H34))</f>
        <v>TOTA RAM</v>
      </c>
      <c r="G34" s="428" t="str">
        <f>IF(OR($D$3="",$N$3=""),"",IF('Result Sheet'!I34="","",'Result Sheet'!I34))</f>
        <v>JAYA</v>
      </c>
      <c r="H34" s="429" t="str">
        <f>IF(OR($D$3="",$N$3=""),"",IF('Result Sheet'!K34="","",'Result Sheet'!K34))</f>
        <v>OBC</v>
      </c>
      <c r="I34" s="430" t="str">
        <f>IF(OR($D$3="",$N$3=""),"",IF('Result Sheet'!J34="","",'Result Sheet'!J34))</f>
        <v>M</v>
      </c>
      <c r="J34" s="431">
        <f>IF($N$3=$AJ$8,'Result Sheet'!P34,IF($N$3=$AJ$9,'Result Sheet'!AH34,IF($N$3=$AJ$10,'Result Sheet'!AZ34,IF($N$3=$AJ$11,'Result Sheet'!BR34,""))))</f>
        <v>14</v>
      </c>
      <c r="K34" s="431">
        <f>IF($N$3=$AJ$8,'Result Sheet'!Q34,IF($N$3=$AJ$9,'Result Sheet'!AI34,IF($N$3=$AJ$10,'Result Sheet'!BA34,IF($N$3=$AJ$11,'Result Sheet'!BS34,""))))</f>
        <v>32</v>
      </c>
      <c r="L34" s="432">
        <f>IF(OR($D$3="",$N$3=""),"",IF(B34="","",IF(AND(K34="NA",J34="NA"),"NA",IF($N$3=$AJ$12,'Result Sheet'!CF34,IF($N$3=$AJ$13,'Result Sheet'!CM34,IF($N$3=$AJ$14,'Result Sheet'!CT34,IF($N$3=$AJ$15,'Result Sheet'!DA34,IF($N$3=$AJ$16,'Result Sheet'!DE34,SUM(J34:K34)))))))))</f>
        <v>46</v>
      </c>
      <c r="M34" s="433">
        <f t="shared" si="0"/>
        <v>46</v>
      </c>
      <c r="N34" s="434">
        <f>IF($N$3=$AJ$8,'Result Sheet'!T34,IF($N$3=$AJ$9,'Result Sheet'!AL34,IF($N$3=$AJ$10,'Result Sheet'!BD34,IF($N$3=$AJ$11,'Result Sheet'!BV34,""))))</f>
        <v>10</v>
      </c>
      <c r="O34" s="434">
        <f>IF($N$3=$AJ$8,'Result Sheet'!U34,IF($N$3=$AJ$9,'Result Sheet'!AM34,IF($N$3=$AJ$10,'Result Sheet'!BE34,IF($N$3=$AJ$11,'Result Sheet'!BW34,""))))</f>
        <v>30</v>
      </c>
      <c r="P34" s="435">
        <f>IF(OR($D$3="",$N$3=""),"",IF(B34="","",IF(AND(N34="NA",O34="NA"),"NA",IF($N$3=$AJ$12,'Result Sheet'!CG34,IF($N$3=$AJ$13,'Result Sheet'!CN34,IF($N$3=$AJ$14,'Result Sheet'!CU34,IF($N$3=$AJ$15,'Result Sheet'!DB34,IF($N$3=$AJ$16,'Result Sheet'!DF34,SUM(N34:O34)))))))))</f>
        <v>40</v>
      </c>
      <c r="Q34" s="433">
        <f t="shared" si="1"/>
        <v>86</v>
      </c>
      <c r="R34" s="436">
        <f t="shared" si="2"/>
        <v>0</v>
      </c>
      <c r="S34" s="436">
        <f t="shared" si="3"/>
        <v>100</v>
      </c>
      <c r="T34" s="436" t="str">
        <f t="shared" si="4"/>
        <v/>
      </c>
      <c r="U34" s="436" t="str">
        <f t="shared" si="5"/>
        <v>P</v>
      </c>
      <c r="V34" s="437" t="str">
        <f t="shared" si="6"/>
        <v>I</v>
      </c>
      <c r="W34" s="438" t="str">
        <f t="shared" si="7"/>
        <v>A</v>
      </c>
    </row>
    <row r="35" spans="1:23">
      <c r="A35" s="424">
        <f>IF('Result Sheet'!A35="","",'Result Sheet'!A35)</f>
        <v>28</v>
      </c>
      <c r="B35" s="425">
        <f>IF(OR($D$3="",$N$3=""),"",IF('Result Sheet'!B35="","",'Result Sheet'!B35))</f>
        <v>328</v>
      </c>
      <c r="C35" s="426">
        <f>IF(OR($D$3="",$N$3=""),"",IF('Result Sheet'!F35="","",'Result Sheet'!F35))</f>
        <v>947</v>
      </c>
      <c r="D35" s="427" t="str">
        <f>IF(OR($D$3="",$N$3=""),"",IF('Result Sheet'!E35="","",'Result Sheet'!E35))</f>
        <v>18-07-2015</v>
      </c>
      <c r="E35" s="428" t="str">
        <f>IF(OR($D$3="",$N$3=""),"",IF('Result Sheet'!G35="","",'Result Sheet'!G35))</f>
        <v>SURAJ BHATI</v>
      </c>
      <c r="F35" s="428" t="str">
        <f>IF(OR($D$3="",$N$3=""),"",IF('Result Sheet'!H35="","",'Result Sheet'!H35))</f>
        <v>RAJURAM BHATI</v>
      </c>
      <c r="G35" s="428" t="str">
        <f>IF(OR($D$3="",$N$3=""),"",IF('Result Sheet'!I35="","",'Result Sheet'!I35))</f>
        <v>REKHA DEVI</v>
      </c>
      <c r="H35" s="429" t="str">
        <f>IF(OR($D$3="",$N$3=""),"",IF('Result Sheet'!K35="","",'Result Sheet'!K35))</f>
        <v>OBC</v>
      </c>
      <c r="I35" s="430" t="str">
        <f>IF(OR($D$3="",$N$3=""),"",IF('Result Sheet'!J35="","",'Result Sheet'!J35))</f>
        <v>M</v>
      </c>
      <c r="J35" s="431">
        <f>IF($N$3=$AJ$8,'Result Sheet'!P35,IF($N$3=$AJ$9,'Result Sheet'!AH35,IF($N$3=$AJ$10,'Result Sheet'!AZ35,IF($N$3=$AJ$11,'Result Sheet'!BR35,""))))</f>
        <v>13</v>
      </c>
      <c r="K35" s="431">
        <f>IF($N$3=$AJ$8,'Result Sheet'!Q35,IF($N$3=$AJ$9,'Result Sheet'!AI35,IF($N$3=$AJ$10,'Result Sheet'!BA35,IF($N$3=$AJ$11,'Result Sheet'!BS35,""))))</f>
        <v>32</v>
      </c>
      <c r="L35" s="432">
        <f>IF(OR($D$3="",$N$3=""),"",IF(B35="","",IF(AND(K35="NA",J35="NA"),"NA",IF($N$3=$AJ$12,'Result Sheet'!CF35,IF($N$3=$AJ$13,'Result Sheet'!CM35,IF($N$3=$AJ$14,'Result Sheet'!CT35,IF($N$3=$AJ$15,'Result Sheet'!DA35,IF($N$3=$AJ$16,'Result Sheet'!DE35,SUM(J35:K35)))))))))</f>
        <v>45</v>
      </c>
      <c r="M35" s="433">
        <f t="shared" si="0"/>
        <v>45</v>
      </c>
      <c r="N35" s="434">
        <f>IF($N$3=$AJ$8,'Result Sheet'!T35,IF($N$3=$AJ$9,'Result Sheet'!AL35,IF($N$3=$AJ$10,'Result Sheet'!BD35,IF($N$3=$AJ$11,'Result Sheet'!BV35,""))))</f>
        <v>10</v>
      </c>
      <c r="O35" s="434">
        <f>IF($N$3=$AJ$8,'Result Sheet'!U35,IF($N$3=$AJ$9,'Result Sheet'!AM35,IF($N$3=$AJ$10,'Result Sheet'!BE35,IF($N$3=$AJ$11,'Result Sheet'!BW35,""))))</f>
        <v>30</v>
      </c>
      <c r="P35" s="435">
        <f>IF(OR($D$3="",$N$3=""),"",IF(B35="","",IF(AND(N35="NA",O35="NA"),"NA",IF($N$3=$AJ$12,'Result Sheet'!CG35,IF($N$3=$AJ$13,'Result Sheet'!CN35,IF($N$3=$AJ$14,'Result Sheet'!CU35,IF($N$3=$AJ$15,'Result Sheet'!DB35,IF($N$3=$AJ$16,'Result Sheet'!DF35,SUM(N35:O35)))))))))</f>
        <v>40</v>
      </c>
      <c r="Q35" s="433">
        <f t="shared" si="1"/>
        <v>85</v>
      </c>
      <c r="R35" s="436">
        <f t="shared" si="2"/>
        <v>0</v>
      </c>
      <c r="S35" s="436">
        <f t="shared" si="3"/>
        <v>100</v>
      </c>
      <c r="T35" s="436" t="str">
        <f t="shared" si="4"/>
        <v/>
      </c>
      <c r="U35" s="436" t="str">
        <f t="shared" si="5"/>
        <v>P</v>
      </c>
      <c r="V35" s="437" t="str">
        <f t="shared" si="6"/>
        <v>I</v>
      </c>
      <c r="W35" s="438" t="str">
        <f t="shared" si="7"/>
        <v>B</v>
      </c>
    </row>
    <row r="36" spans="1:23">
      <c r="A36" s="424">
        <f>IF('Result Sheet'!A36="","",'Result Sheet'!A36)</f>
        <v>29</v>
      </c>
      <c r="B36" s="425">
        <f>IF(OR($D$3="",$N$3=""),"",IF('Result Sheet'!B36="","",'Result Sheet'!B36))</f>
        <v>329</v>
      </c>
      <c r="C36" s="426">
        <f>IF(OR($D$3="",$N$3=""),"",IF('Result Sheet'!F36="","",'Result Sheet'!F36))</f>
        <v>930</v>
      </c>
      <c r="D36" s="427" t="str">
        <f>IF(OR($D$3="",$N$3=""),"",IF('Result Sheet'!E36="","",'Result Sheet'!E36))</f>
        <v>13-03-2015</v>
      </c>
      <c r="E36" s="428" t="str">
        <f>IF(OR($D$3="",$N$3=""),"",IF('Result Sheet'!G36="","",'Result Sheet'!G36))</f>
        <v>YUVRAJ SHARMA</v>
      </c>
      <c r="F36" s="428" t="str">
        <f>IF(OR($D$3="",$N$3=""),"",IF('Result Sheet'!H36="","",'Result Sheet'!H36))</f>
        <v>ARVIND SHARMA</v>
      </c>
      <c r="G36" s="428" t="str">
        <f>IF(OR($D$3="",$N$3=""),"",IF('Result Sheet'!I36="","",'Result Sheet'!I36))</f>
        <v>ANKITA SHARMA</v>
      </c>
      <c r="H36" s="429" t="str">
        <f>IF(OR($D$3="",$N$3=""),"",IF('Result Sheet'!K36="","",'Result Sheet'!K36))</f>
        <v>OBC</v>
      </c>
      <c r="I36" s="430" t="str">
        <f>IF(OR($D$3="",$N$3=""),"",IF('Result Sheet'!J36="","",'Result Sheet'!J36))</f>
        <v>M</v>
      </c>
      <c r="J36" s="431">
        <f>IF($N$3=$AJ$8,'Result Sheet'!P36,IF($N$3=$AJ$9,'Result Sheet'!AH36,IF($N$3=$AJ$10,'Result Sheet'!AZ36,IF($N$3=$AJ$11,'Result Sheet'!BR36,""))))</f>
        <v>14</v>
      </c>
      <c r="K36" s="431">
        <f>IF($N$3=$AJ$8,'Result Sheet'!Q36,IF($N$3=$AJ$9,'Result Sheet'!AI36,IF($N$3=$AJ$10,'Result Sheet'!BA36,IF($N$3=$AJ$11,'Result Sheet'!BS36,""))))</f>
        <v>32</v>
      </c>
      <c r="L36" s="432">
        <f>IF(OR($D$3="",$N$3=""),"",IF(B36="","",IF(AND(K36="NA",J36="NA"),"NA",IF($N$3=$AJ$12,'Result Sheet'!CF36,IF($N$3=$AJ$13,'Result Sheet'!CM36,IF($N$3=$AJ$14,'Result Sheet'!CT36,IF($N$3=$AJ$15,'Result Sheet'!DA36,IF($N$3=$AJ$16,'Result Sheet'!DE36,SUM(J36:K36)))))))))</f>
        <v>46</v>
      </c>
      <c r="M36" s="433">
        <f t="shared" si="0"/>
        <v>46</v>
      </c>
      <c r="N36" s="434">
        <f>IF($N$3=$AJ$8,'Result Sheet'!T36,IF($N$3=$AJ$9,'Result Sheet'!AL36,IF($N$3=$AJ$10,'Result Sheet'!BD36,IF($N$3=$AJ$11,'Result Sheet'!BV36,""))))</f>
        <v>10</v>
      </c>
      <c r="O36" s="434">
        <f>IF($N$3=$AJ$8,'Result Sheet'!U36,IF($N$3=$AJ$9,'Result Sheet'!AM36,IF($N$3=$AJ$10,'Result Sheet'!BE36,IF($N$3=$AJ$11,'Result Sheet'!BW36,""))))</f>
        <v>30</v>
      </c>
      <c r="P36" s="435">
        <f>IF(OR($D$3="",$N$3=""),"",IF(B36="","",IF(AND(N36="NA",O36="NA"),"NA",IF($N$3=$AJ$12,'Result Sheet'!CG36,IF($N$3=$AJ$13,'Result Sheet'!CN36,IF($N$3=$AJ$14,'Result Sheet'!CU36,IF($N$3=$AJ$15,'Result Sheet'!DB36,IF($N$3=$AJ$16,'Result Sheet'!DF36,SUM(N36:O36)))))))))</f>
        <v>40</v>
      </c>
      <c r="Q36" s="433">
        <f t="shared" si="1"/>
        <v>86</v>
      </c>
      <c r="R36" s="436">
        <f t="shared" si="2"/>
        <v>0</v>
      </c>
      <c r="S36" s="436">
        <f t="shared" si="3"/>
        <v>100</v>
      </c>
      <c r="T36" s="436" t="str">
        <f t="shared" si="4"/>
        <v/>
      </c>
      <c r="U36" s="436" t="str">
        <f t="shared" si="5"/>
        <v>P</v>
      </c>
      <c r="V36" s="437" t="str">
        <f t="shared" si="6"/>
        <v>I</v>
      </c>
      <c r="W36" s="438" t="str">
        <f t="shared" si="7"/>
        <v>A</v>
      </c>
    </row>
    <row r="37" spans="1:23">
      <c r="A37" s="424">
        <f>IF('Result Sheet'!A37="","",'Result Sheet'!A37)</f>
        <v>30</v>
      </c>
      <c r="B37" s="425">
        <f>IF(OR($D$3="",$N$3=""),"",IF('Result Sheet'!B37="","",'Result Sheet'!B37))</f>
        <v>330</v>
      </c>
      <c r="C37" s="426">
        <f>IF(OR($D$3="",$N$3=""),"",IF('Result Sheet'!F37="","",'Result Sheet'!F37))</f>
        <v>941</v>
      </c>
      <c r="D37" s="427">
        <f>IF(OR($D$3="",$N$3=""),"",IF('Result Sheet'!E37="","",'Result Sheet'!E37))</f>
        <v>42219</v>
      </c>
      <c r="E37" s="428" t="str">
        <f>IF(OR($D$3="",$N$3=""),"",IF('Result Sheet'!G37="","",'Result Sheet'!G37))</f>
        <v>ZEENAT SHEIKH</v>
      </c>
      <c r="F37" s="428" t="str">
        <f>IF(OR($D$3="",$N$3=""),"",IF('Result Sheet'!H37="","",'Result Sheet'!H37))</f>
        <v>SAMEER SHEIKH</v>
      </c>
      <c r="G37" s="428" t="str">
        <f>IF(OR($D$3="",$N$3=""),"",IF('Result Sheet'!I37="","",'Result Sheet'!I37))</f>
        <v>SHABNAM KHNAM</v>
      </c>
      <c r="H37" s="429" t="str">
        <f>IF(OR($D$3="",$N$3=""),"",IF('Result Sheet'!K37="","",'Result Sheet'!K37))</f>
        <v>GEN</v>
      </c>
      <c r="I37" s="430" t="str">
        <f>IF(OR($D$3="",$N$3=""),"",IF('Result Sheet'!J37="","",'Result Sheet'!J37))</f>
        <v>F</v>
      </c>
      <c r="J37" s="431">
        <f>IF($N$3=$AJ$8,'Result Sheet'!P37,IF($N$3=$AJ$9,'Result Sheet'!AH37,IF($N$3=$AJ$10,'Result Sheet'!AZ37,IF($N$3=$AJ$11,'Result Sheet'!BR37,""))))</f>
        <v>15</v>
      </c>
      <c r="K37" s="431">
        <f>IF($N$3=$AJ$8,'Result Sheet'!Q37,IF($N$3=$AJ$9,'Result Sheet'!AI37,IF($N$3=$AJ$10,'Result Sheet'!BA37,IF($N$3=$AJ$11,'Result Sheet'!BS37,""))))</f>
        <v>32</v>
      </c>
      <c r="L37" s="432">
        <f>IF(OR($D$3="",$N$3=""),"",IF(B37="","",IF(AND(K37="NA",J37="NA"),"NA",IF($N$3=$AJ$12,'Result Sheet'!CF37,IF($N$3=$AJ$13,'Result Sheet'!CM37,IF($N$3=$AJ$14,'Result Sheet'!CT37,IF($N$3=$AJ$15,'Result Sheet'!DA37,IF($N$3=$AJ$16,'Result Sheet'!DE37,SUM(J37:K37)))))))))</f>
        <v>47</v>
      </c>
      <c r="M37" s="433">
        <f t="shared" si="0"/>
        <v>47</v>
      </c>
      <c r="N37" s="434">
        <f>IF($N$3=$AJ$8,'Result Sheet'!T37,IF($N$3=$AJ$9,'Result Sheet'!AL37,IF($N$3=$AJ$10,'Result Sheet'!BD37,IF($N$3=$AJ$11,'Result Sheet'!BV37,""))))</f>
        <v>10</v>
      </c>
      <c r="O37" s="434">
        <f>IF($N$3=$AJ$8,'Result Sheet'!U37,IF($N$3=$AJ$9,'Result Sheet'!AM37,IF($N$3=$AJ$10,'Result Sheet'!BE37,IF($N$3=$AJ$11,'Result Sheet'!BW37,""))))</f>
        <v>30</v>
      </c>
      <c r="P37" s="435">
        <f>IF(OR($D$3="",$N$3=""),"",IF(B37="","",IF(AND(N37="NA",O37="NA"),"NA",IF($N$3=$AJ$12,'Result Sheet'!CG37,IF($N$3=$AJ$13,'Result Sheet'!CN37,IF($N$3=$AJ$14,'Result Sheet'!CU37,IF($N$3=$AJ$15,'Result Sheet'!DB37,IF($N$3=$AJ$16,'Result Sheet'!DF37,SUM(N37:O37)))))))))</f>
        <v>40</v>
      </c>
      <c r="Q37" s="433">
        <f t="shared" si="1"/>
        <v>87</v>
      </c>
      <c r="R37" s="436">
        <f t="shared" si="2"/>
        <v>0</v>
      </c>
      <c r="S37" s="436">
        <f t="shared" si="3"/>
        <v>100</v>
      </c>
      <c r="T37" s="436" t="str">
        <f t="shared" si="4"/>
        <v/>
      </c>
      <c r="U37" s="436" t="str">
        <f t="shared" si="5"/>
        <v>P</v>
      </c>
      <c r="V37" s="437" t="str">
        <f t="shared" si="6"/>
        <v>I</v>
      </c>
      <c r="W37" s="438" t="str">
        <f t="shared" si="7"/>
        <v>A</v>
      </c>
    </row>
    <row r="38" spans="1:23">
      <c r="A38" s="424">
        <f>IF('Result Sheet'!A38="","",'Result Sheet'!A38)</f>
        <v>31</v>
      </c>
      <c r="B38" s="425" t="str">
        <f>IF(OR($D$3="",$N$3=""),"",IF('Result Sheet'!B38="","",'Result Sheet'!B38))</f>
        <v/>
      </c>
      <c r="C38" s="426" t="str">
        <f>IF(OR($D$3="",$N$3=""),"",IF('Result Sheet'!F38="","",'Result Sheet'!F38))</f>
        <v/>
      </c>
      <c r="D38" s="427" t="str">
        <f>IF(OR($D$3="",$N$3=""),"",IF('Result Sheet'!E38="","",'Result Sheet'!E38))</f>
        <v/>
      </c>
      <c r="E38" s="428" t="str">
        <f>IF(OR($D$3="",$N$3=""),"",IF('Result Sheet'!G38="","",'Result Sheet'!G38))</f>
        <v/>
      </c>
      <c r="F38" s="428" t="str">
        <f>IF(OR($D$3="",$N$3=""),"",IF('Result Sheet'!H38="","",'Result Sheet'!H38))</f>
        <v/>
      </c>
      <c r="G38" s="428" t="str">
        <f>IF(OR($D$3="",$N$3=""),"",IF('Result Sheet'!I38="","",'Result Sheet'!I38))</f>
        <v/>
      </c>
      <c r="H38" s="429" t="str">
        <f>IF(OR($D$3="",$N$3=""),"",IF('Result Sheet'!K38="","",'Result Sheet'!K38))</f>
        <v/>
      </c>
      <c r="I38" s="430" t="str">
        <f>IF(OR($D$3="",$N$3=""),"",IF('Result Sheet'!J38="","",'Result Sheet'!J38))</f>
        <v/>
      </c>
      <c r="J38" s="431" t="str">
        <f>IF($N$3=$AJ$8,'Result Sheet'!P38,IF($N$3=$AJ$9,'Result Sheet'!AH38,IF($N$3=$AJ$10,'Result Sheet'!AZ38,IF($N$3=$AJ$11,'Result Sheet'!BR38,""))))</f>
        <v/>
      </c>
      <c r="K38" s="431" t="str">
        <f>IF($N$3=$AJ$8,'Result Sheet'!Q38,IF($N$3=$AJ$9,'Result Sheet'!AI38,IF($N$3=$AJ$10,'Result Sheet'!BA38,IF($N$3=$AJ$11,'Result Sheet'!BS38,""))))</f>
        <v/>
      </c>
      <c r="L38" s="432" t="str">
        <f>IF(OR($D$3="",$N$3=""),"",IF(B38="","",IF(AND(K38="NA",J38="NA"),"NA",IF($N$3=$AJ$12,'Result Sheet'!CF38,IF($N$3=$AJ$13,'Result Sheet'!CM38,IF($N$3=$AJ$14,'Result Sheet'!CT38,IF($N$3=$AJ$15,'Result Sheet'!DA38,IF($N$3=$AJ$16,'Result Sheet'!DE38,SUM(J38:K38)))))))))</f>
        <v/>
      </c>
      <c r="M38" s="433" t="str">
        <f t="shared" si="0"/>
        <v/>
      </c>
      <c r="N38" s="434" t="str">
        <f>IF($N$3=$AJ$8,'Result Sheet'!T38,IF($N$3=$AJ$9,'Result Sheet'!AL38,IF($N$3=$AJ$10,'Result Sheet'!BD38,IF($N$3=$AJ$11,'Result Sheet'!BV38,""))))</f>
        <v/>
      </c>
      <c r="O38" s="434" t="str">
        <f>IF($N$3=$AJ$8,'Result Sheet'!U38,IF($N$3=$AJ$9,'Result Sheet'!AM38,IF($N$3=$AJ$10,'Result Sheet'!BE38,IF($N$3=$AJ$11,'Result Sheet'!BW38,""))))</f>
        <v/>
      </c>
      <c r="P38" s="435" t="str">
        <f>IF(OR($D$3="",$N$3=""),"",IF(B38="","",IF(AND(N38="NA",O38="NA"),"NA",IF($N$3=$AJ$12,'Result Sheet'!CG38,IF($N$3=$AJ$13,'Result Sheet'!CN38,IF($N$3=$AJ$14,'Result Sheet'!CU38,IF($N$3=$AJ$15,'Result Sheet'!DB38,IF($N$3=$AJ$16,'Result Sheet'!DF38,SUM(N38:O38)))))))))</f>
        <v/>
      </c>
      <c r="Q38" s="433" t="str">
        <f t="shared" si="1"/>
        <v/>
      </c>
      <c r="R38" s="436">
        <f t="shared" si="2"/>
        <v>0</v>
      </c>
      <c r="S38" s="436" t="str">
        <f t="shared" si="3"/>
        <v/>
      </c>
      <c r="T38" s="436" t="str">
        <f t="shared" si="4"/>
        <v/>
      </c>
      <c r="U38" s="436" t="str">
        <f t="shared" si="5"/>
        <v/>
      </c>
      <c r="V38" s="437" t="str">
        <f t="shared" si="6"/>
        <v/>
      </c>
      <c r="W38" s="438" t="str">
        <f t="shared" si="7"/>
        <v/>
      </c>
    </row>
    <row r="39" spans="1:23">
      <c r="A39" s="424">
        <f>IF('Result Sheet'!A39="","",'Result Sheet'!A39)</f>
        <v>32</v>
      </c>
      <c r="B39" s="425" t="str">
        <f>IF(OR($D$3="",$N$3=""),"",IF('Result Sheet'!B39="","",'Result Sheet'!B39))</f>
        <v/>
      </c>
      <c r="C39" s="426" t="str">
        <f>IF(OR($D$3="",$N$3=""),"",IF('Result Sheet'!F39="","",'Result Sheet'!F39))</f>
        <v/>
      </c>
      <c r="D39" s="427" t="str">
        <f>IF(OR($D$3="",$N$3=""),"",IF('Result Sheet'!E39="","",'Result Sheet'!E39))</f>
        <v/>
      </c>
      <c r="E39" s="428" t="str">
        <f>IF(OR($D$3="",$N$3=""),"",IF('Result Sheet'!G39="","",'Result Sheet'!G39))</f>
        <v/>
      </c>
      <c r="F39" s="428" t="str">
        <f>IF(OR($D$3="",$N$3=""),"",IF('Result Sheet'!H39="","",'Result Sheet'!H39))</f>
        <v/>
      </c>
      <c r="G39" s="428" t="str">
        <f>IF(OR($D$3="",$N$3=""),"",IF('Result Sheet'!I39="","",'Result Sheet'!I39))</f>
        <v/>
      </c>
      <c r="H39" s="429" t="str">
        <f>IF(OR($D$3="",$N$3=""),"",IF('Result Sheet'!K39="","",'Result Sheet'!K39))</f>
        <v/>
      </c>
      <c r="I39" s="430" t="str">
        <f>IF(OR($D$3="",$N$3=""),"",IF('Result Sheet'!J39="","",'Result Sheet'!J39))</f>
        <v/>
      </c>
      <c r="J39" s="431" t="str">
        <f>IF($N$3=$AJ$8,'Result Sheet'!P39,IF($N$3=$AJ$9,'Result Sheet'!AH39,IF($N$3=$AJ$10,'Result Sheet'!AZ39,IF($N$3=$AJ$11,'Result Sheet'!BR39,""))))</f>
        <v/>
      </c>
      <c r="K39" s="431" t="str">
        <f>IF($N$3=$AJ$8,'Result Sheet'!Q39,IF($N$3=$AJ$9,'Result Sheet'!AI39,IF($N$3=$AJ$10,'Result Sheet'!BA39,IF($N$3=$AJ$11,'Result Sheet'!BS39,""))))</f>
        <v/>
      </c>
      <c r="L39" s="432" t="str">
        <f>IF(OR($D$3="",$N$3=""),"",IF(B39="","",IF(AND(K39="NA",J39="NA"),"NA",IF($N$3=$AJ$12,'Result Sheet'!CF39,IF($N$3=$AJ$13,'Result Sheet'!CM39,IF($N$3=$AJ$14,'Result Sheet'!CT39,IF($N$3=$AJ$15,'Result Sheet'!DA39,IF($N$3=$AJ$16,'Result Sheet'!DE39,SUM(J39:K39)))))))))</f>
        <v/>
      </c>
      <c r="M39" s="433" t="str">
        <f t="shared" si="0"/>
        <v/>
      </c>
      <c r="N39" s="434" t="str">
        <f>IF($N$3=$AJ$8,'Result Sheet'!T39,IF($N$3=$AJ$9,'Result Sheet'!AL39,IF($N$3=$AJ$10,'Result Sheet'!BD39,IF($N$3=$AJ$11,'Result Sheet'!BV39,""))))</f>
        <v/>
      </c>
      <c r="O39" s="434" t="str">
        <f>IF($N$3=$AJ$8,'Result Sheet'!U39,IF($N$3=$AJ$9,'Result Sheet'!AM39,IF($N$3=$AJ$10,'Result Sheet'!BE39,IF($N$3=$AJ$11,'Result Sheet'!BW39,""))))</f>
        <v/>
      </c>
      <c r="P39" s="435" t="str">
        <f>IF(OR($D$3="",$N$3=""),"",IF(B39="","",IF(AND(N39="NA",O39="NA"),"NA",IF($N$3=$AJ$12,'Result Sheet'!CG39,IF($N$3=$AJ$13,'Result Sheet'!CN39,IF($N$3=$AJ$14,'Result Sheet'!CU39,IF($N$3=$AJ$15,'Result Sheet'!DB39,IF($N$3=$AJ$16,'Result Sheet'!DF39,SUM(N39:O39)))))))))</f>
        <v/>
      </c>
      <c r="Q39" s="433" t="str">
        <f t="shared" si="1"/>
        <v/>
      </c>
      <c r="R39" s="436">
        <f t="shared" si="2"/>
        <v>0</v>
      </c>
      <c r="S39" s="436" t="str">
        <f t="shared" si="3"/>
        <v/>
      </c>
      <c r="T39" s="436" t="str">
        <f t="shared" si="4"/>
        <v/>
      </c>
      <c r="U39" s="436" t="str">
        <f t="shared" si="5"/>
        <v/>
      </c>
      <c r="V39" s="437" t="str">
        <f t="shared" si="6"/>
        <v/>
      </c>
      <c r="W39" s="438" t="str">
        <f t="shared" si="7"/>
        <v/>
      </c>
    </row>
    <row r="40" spans="1:23">
      <c r="A40" s="424">
        <f>IF('Result Sheet'!A40="","",'Result Sheet'!A40)</f>
        <v>33</v>
      </c>
      <c r="B40" s="425" t="str">
        <f>IF(OR($D$3="",$N$3=""),"",IF('Result Sheet'!B40="","",'Result Sheet'!B40))</f>
        <v/>
      </c>
      <c r="C40" s="426" t="str">
        <f>IF(OR($D$3="",$N$3=""),"",IF('Result Sheet'!F40="","",'Result Sheet'!F40))</f>
        <v/>
      </c>
      <c r="D40" s="427" t="str">
        <f>IF(OR($D$3="",$N$3=""),"",IF('Result Sheet'!E40="","",'Result Sheet'!E40))</f>
        <v/>
      </c>
      <c r="E40" s="428" t="str">
        <f>IF(OR($D$3="",$N$3=""),"",IF('Result Sheet'!G40="","",'Result Sheet'!G40))</f>
        <v/>
      </c>
      <c r="F40" s="428" t="str">
        <f>IF(OR($D$3="",$N$3=""),"",IF('Result Sheet'!H40="","",'Result Sheet'!H40))</f>
        <v/>
      </c>
      <c r="G40" s="428" t="str">
        <f>IF(OR($D$3="",$N$3=""),"",IF('Result Sheet'!I40="","",'Result Sheet'!I40))</f>
        <v/>
      </c>
      <c r="H40" s="429" t="str">
        <f>IF(OR($D$3="",$N$3=""),"",IF('Result Sheet'!K40="","",'Result Sheet'!K40))</f>
        <v/>
      </c>
      <c r="I40" s="430" t="str">
        <f>IF(OR($D$3="",$N$3=""),"",IF('Result Sheet'!J40="","",'Result Sheet'!J40))</f>
        <v/>
      </c>
      <c r="J40" s="431" t="str">
        <f>IF($N$3=$AJ$8,'Result Sheet'!P40,IF($N$3=$AJ$9,'Result Sheet'!AH40,IF($N$3=$AJ$10,'Result Sheet'!AZ40,IF($N$3=$AJ$11,'Result Sheet'!BR40,""))))</f>
        <v/>
      </c>
      <c r="K40" s="431" t="str">
        <f>IF($N$3=$AJ$8,'Result Sheet'!Q40,IF($N$3=$AJ$9,'Result Sheet'!AI40,IF($N$3=$AJ$10,'Result Sheet'!BA40,IF($N$3=$AJ$11,'Result Sheet'!BS40,""))))</f>
        <v/>
      </c>
      <c r="L40" s="432" t="str">
        <f>IF(OR($D$3="",$N$3=""),"",IF(B40="","",IF(AND(K40="NA",J40="NA"),"NA",IF($N$3=$AJ$12,'Result Sheet'!CF40,IF($N$3=$AJ$13,'Result Sheet'!CM40,IF($N$3=$AJ$14,'Result Sheet'!CT40,IF($N$3=$AJ$15,'Result Sheet'!DA40,IF($N$3=$AJ$16,'Result Sheet'!DE40,SUM(J40:K40)))))))))</f>
        <v/>
      </c>
      <c r="M40" s="433" t="str">
        <f t="shared" si="0"/>
        <v/>
      </c>
      <c r="N40" s="434" t="str">
        <f>IF($N$3=$AJ$8,'Result Sheet'!T40,IF($N$3=$AJ$9,'Result Sheet'!AL40,IF($N$3=$AJ$10,'Result Sheet'!BD40,IF($N$3=$AJ$11,'Result Sheet'!BV40,""))))</f>
        <v/>
      </c>
      <c r="O40" s="434" t="str">
        <f>IF($N$3=$AJ$8,'Result Sheet'!U40,IF($N$3=$AJ$9,'Result Sheet'!AM40,IF($N$3=$AJ$10,'Result Sheet'!BE40,IF($N$3=$AJ$11,'Result Sheet'!BW40,""))))</f>
        <v/>
      </c>
      <c r="P40" s="435" t="str">
        <f>IF(OR($D$3="",$N$3=""),"",IF(B40="","",IF(AND(N40="NA",O40="NA"),"NA",IF($N$3=$AJ$12,'Result Sheet'!CG40,IF($N$3=$AJ$13,'Result Sheet'!CN40,IF($N$3=$AJ$14,'Result Sheet'!CU40,IF($N$3=$AJ$15,'Result Sheet'!DB40,IF($N$3=$AJ$16,'Result Sheet'!DF40,SUM(N40:O40)))))))))</f>
        <v/>
      </c>
      <c r="Q40" s="433" t="str">
        <f t="shared" si="1"/>
        <v/>
      </c>
      <c r="R40" s="436">
        <f t="shared" si="2"/>
        <v>0</v>
      </c>
      <c r="S40" s="436" t="str">
        <f t="shared" si="3"/>
        <v/>
      </c>
      <c r="T40" s="436" t="str">
        <f t="shared" si="4"/>
        <v/>
      </c>
      <c r="U40" s="436" t="str">
        <f t="shared" si="5"/>
        <v/>
      </c>
      <c r="V40" s="437" t="str">
        <f t="shared" si="6"/>
        <v/>
      </c>
      <c r="W40" s="438" t="str">
        <f t="shared" si="7"/>
        <v/>
      </c>
    </row>
    <row r="41" spans="1:23">
      <c r="A41" s="424">
        <f>IF('Result Sheet'!A41="","",'Result Sheet'!A41)</f>
        <v>34</v>
      </c>
      <c r="B41" s="425" t="str">
        <f>IF(OR($D$3="",$N$3=""),"",IF('Result Sheet'!B41="","",'Result Sheet'!B41))</f>
        <v/>
      </c>
      <c r="C41" s="426" t="str">
        <f>IF(OR($D$3="",$N$3=""),"",IF('Result Sheet'!F41="","",'Result Sheet'!F41))</f>
        <v/>
      </c>
      <c r="D41" s="427" t="str">
        <f>IF(OR($D$3="",$N$3=""),"",IF('Result Sheet'!E41="","",'Result Sheet'!E41))</f>
        <v/>
      </c>
      <c r="E41" s="428" t="str">
        <f>IF(OR($D$3="",$N$3=""),"",IF('Result Sheet'!G41="","",'Result Sheet'!G41))</f>
        <v/>
      </c>
      <c r="F41" s="428" t="str">
        <f>IF(OR($D$3="",$N$3=""),"",IF('Result Sheet'!H41="","",'Result Sheet'!H41))</f>
        <v/>
      </c>
      <c r="G41" s="428" t="str">
        <f>IF(OR($D$3="",$N$3=""),"",IF('Result Sheet'!I41="","",'Result Sheet'!I41))</f>
        <v/>
      </c>
      <c r="H41" s="429" t="str">
        <f>IF(OR($D$3="",$N$3=""),"",IF('Result Sheet'!K41="","",'Result Sheet'!K41))</f>
        <v/>
      </c>
      <c r="I41" s="430" t="str">
        <f>IF(OR($D$3="",$N$3=""),"",IF('Result Sheet'!J41="","",'Result Sheet'!J41))</f>
        <v/>
      </c>
      <c r="J41" s="431" t="str">
        <f>IF($N$3=$AJ$8,'Result Sheet'!P41,IF($N$3=$AJ$9,'Result Sheet'!AH41,IF($N$3=$AJ$10,'Result Sheet'!AZ41,IF($N$3=$AJ$11,'Result Sheet'!BR41,""))))</f>
        <v/>
      </c>
      <c r="K41" s="431" t="str">
        <f>IF($N$3=$AJ$8,'Result Sheet'!Q41,IF($N$3=$AJ$9,'Result Sheet'!AI41,IF($N$3=$AJ$10,'Result Sheet'!BA41,IF($N$3=$AJ$11,'Result Sheet'!BS41,""))))</f>
        <v/>
      </c>
      <c r="L41" s="432" t="str">
        <f>IF(OR($D$3="",$N$3=""),"",IF(B41="","",IF(AND(K41="NA",J41="NA"),"NA",IF($N$3=$AJ$12,'Result Sheet'!CF41,IF($N$3=$AJ$13,'Result Sheet'!CM41,IF($N$3=$AJ$14,'Result Sheet'!CT41,IF($N$3=$AJ$15,'Result Sheet'!DA41,IF($N$3=$AJ$16,'Result Sheet'!DE41,SUM(J41:K41)))))))))</f>
        <v/>
      </c>
      <c r="M41" s="433" t="str">
        <f t="shared" si="0"/>
        <v/>
      </c>
      <c r="N41" s="434" t="str">
        <f>IF($N$3=$AJ$8,'Result Sheet'!T41,IF($N$3=$AJ$9,'Result Sheet'!AL41,IF($N$3=$AJ$10,'Result Sheet'!BD41,IF($N$3=$AJ$11,'Result Sheet'!BV41,""))))</f>
        <v/>
      </c>
      <c r="O41" s="434" t="str">
        <f>IF($N$3=$AJ$8,'Result Sheet'!U41,IF($N$3=$AJ$9,'Result Sheet'!AM41,IF($N$3=$AJ$10,'Result Sheet'!BE41,IF($N$3=$AJ$11,'Result Sheet'!BW41,""))))</f>
        <v/>
      </c>
      <c r="P41" s="435" t="str">
        <f>IF(OR($D$3="",$N$3=""),"",IF(B41="","",IF(AND(N41="NA",O41="NA"),"NA",IF($N$3=$AJ$12,'Result Sheet'!CG41,IF($N$3=$AJ$13,'Result Sheet'!CN41,IF($N$3=$AJ$14,'Result Sheet'!CU41,IF($N$3=$AJ$15,'Result Sheet'!DB41,IF($N$3=$AJ$16,'Result Sheet'!DF41,SUM(N41:O41)))))))))</f>
        <v/>
      </c>
      <c r="Q41" s="433" t="str">
        <f t="shared" si="1"/>
        <v/>
      </c>
      <c r="R41" s="436">
        <f t="shared" si="2"/>
        <v>0</v>
      </c>
      <c r="S41" s="436" t="str">
        <f t="shared" si="3"/>
        <v/>
      </c>
      <c r="T41" s="436" t="str">
        <f t="shared" si="4"/>
        <v/>
      </c>
      <c r="U41" s="436" t="str">
        <f t="shared" si="5"/>
        <v/>
      </c>
      <c r="V41" s="437" t="str">
        <f t="shared" si="6"/>
        <v/>
      </c>
      <c r="W41" s="438" t="str">
        <f t="shared" si="7"/>
        <v/>
      </c>
    </row>
    <row r="42" spans="1:23">
      <c r="A42" s="424">
        <f>IF('Result Sheet'!A42="","",'Result Sheet'!A42)</f>
        <v>35</v>
      </c>
      <c r="B42" s="425" t="str">
        <f>IF(OR($D$3="",$N$3=""),"",IF('Result Sheet'!B42="","",'Result Sheet'!B42))</f>
        <v/>
      </c>
      <c r="C42" s="426" t="str">
        <f>IF(OR($D$3="",$N$3=""),"",IF('Result Sheet'!F42="","",'Result Sheet'!F42))</f>
        <v/>
      </c>
      <c r="D42" s="427" t="str">
        <f>IF(OR($D$3="",$N$3=""),"",IF('Result Sheet'!E42="","",'Result Sheet'!E42))</f>
        <v/>
      </c>
      <c r="E42" s="428" t="str">
        <f>IF(OR($D$3="",$N$3=""),"",IF('Result Sheet'!G42="","",'Result Sheet'!G42))</f>
        <v/>
      </c>
      <c r="F42" s="428" t="str">
        <f>IF(OR($D$3="",$N$3=""),"",IF('Result Sheet'!H42="","",'Result Sheet'!H42))</f>
        <v/>
      </c>
      <c r="G42" s="428" t="str">
        <f>IF(OR($D$3="",$N$3=""),"",IF('Result Sheet'!I42="","",'Result Sheet'!I42))</f>
        <v/>
      </c>
      <c r="H42" s="429" t="str">
        <f>IF(OR($D$3="",$N$3=""),"",IF('Result Sheet'!K42="","",'Result Sheet'!K42))</f>
        <v/>
      </c>
      <c r="I42" s="430" t="str">
        <f>IF(OR($D$3="",$N$3=""),"",IF('Result Sheet'!J42="","",'Result Sheet'!J42))</f>
        <v/>
      </c>
      <c r="J42" s="431" t="str">
        <f>IF($N$3=$AJ$8,'Result Sheet'!P42,IF($N$3=$AJ$9,'Result Sheet'!AH42,IF($N$3=$AJ$10,'Result Sheet'!AZ42,IF($N$3=$AJ$11,'Result Sheet'!BR42,""))))</f>
        <v/>
      </c>
      <c r="K42" s="431" t="str">
        <f>IF($N$3=$AJ$8,'Result Sheet'!Q42,IF($N$3=$AJ$9,'Result Sheet'!AI42,IF($N$3=$AJ$10,'Result Sheet'!BA42,IF($N$3=$AJ$11,'Result Sheet'!BS42,""))))</f>
        <v/>
      </c>
      <c r="L42" s="432" t="str">
        <f>IF(OR($D$3="",$N$3=""),"",IF(B42="","",IF(AND(K42="NA",J42="NA"),"NA",IF($N$3=$AJ$12,'Result Sheet'!CF42,IF($N$3=$AJ$13,'Result Sheet'!CM42,IF($N$3=$AJ$14,'Result Sheet'!CT42,IF($N$3=$AJ$15,'Result Sheet'!DA42,IF($N$3=$AJ$16,'Result Sheet'!DE42,SUM(J42:K42)))))))))</f>
        <v/>
      </c>
      <c r="M42" s="433" t="str">
        <f t="shared" si="0"/>
        <v/>
      </c>
      <c r="N42" s="434" t="str">
        <f>IF($N$3=$AJ$8,'Result Sheet'!T42,IF($N$3=$AJ$9,'Result Sheet'!AL42,IF($N$3=$AJ$10,'Result Sheet'!BD42,IF($N$3=$AJ$11,'Result Sheet'!BV42,""))))</f>
        <v/>
      </c>
      <c r="O42" s="434" t="str">
        <f>IF($N$3=$AJ$8,'Result Sheet'!U42,IF($N$3=$AJ$9,'Result Sheet'!AM42,IF($N$3=$AJ$10,'Result Sheet'!BE42,IF($N$3=$AJ$11,'Result Sheet'!BW42,""))))</f>
        <v/>
      </c>
      <c r="P42" s="435" t="str">
        <f>IF(OR($D$3="",$N$3=""),"",IF(B42="","",IF(AND(N42="NA",O42="NA"),"NA",IF($N$3=$AJ$12,'Result Sheet'!CG42,IF($N$3=$AJ$13,'Result Sheet'!CN42,IF($N$3=$AJ$14,'Result Sheet'!CU42,IF($N$3=$AJ$15,'Result Sheet'!DB42,IF($N$3=$AJ$16,'Result Sheet'!DF42,SUM(N42:O42)))))))))</f>
        <v/>
      </c>
      <c r="Q42" s="433" t="str">
        <f t="shared" si="1"/>
        <v/>
      </c>
      <c r="R42" s="436">
        <f t="shared" si="2"/>
        <v>0</v>
      </c>
      <c r="S42" s="436" t="str">
        <f t="shared" si="3"/>
        <v/>
      </c>
      <c r="T42" s="436" t="str">
        <f t="shared" si="4"/>
        <v/>
      </c>
      <c r="U42" s="436" t="str">
        <f t="shared" si="5"/>
        <v/>
      </c>
      <c r="V42" s="437" t="str">
        <f t="shared" si="6"/>
        <v/>
      </c>
      <c r="W42" s="438" t="str">
        <f t="shared" si="7"/>
        <v/>
      </c>
    </row>
    <row r="43" spans="1:23">
      <c r="A43" s="424">
        <f>IF('Result Sheet'!A43="","",'Result Sheet'!A43)</f>
        <v>36</v>
      </c>
      <c r="B43" s="425" t="str">
        <f>IF(OR($D$3="",$N$3=""),"",IF('Result Sheet'!B43="","",'Result Sheet'!B43))</f>
        <v/>
      </c>
      <c r="C43" s="426" t="str">
        <f>IF(OR($D$3="",$N$3=""),"",IF('Result Sheet'!F43="","",'Result Sheet'!F43))</f>
        <v/>
      </c>
      <c r="D43" s="427" t="str">
        <f>IF(OR($D$3="",$N$3=""),"",IF('Result Sheet'!E43="","",'Result Sheet'!E43))</f>
        <v/>
      </c>
      <c r="E43" s="428" t="str">
        <f>IF(OR($D$3="",$N$3=""),"",IF('Result Sheet'!G43="","",'Result Sheet'!G43))</f>
        <v/>
      </c>
      <c r="F43" s="428" t="str">
        <f>IF(OR($D$3="",$N$3=""),"",IF('Result Sheet'!H43="","",'Result Sheet'!H43))</f>
        <v/>
      </c>
      <c r="G43" s="428" t="str">
        <f>IF(OR($D$3="",$N$3=""),"",IF('Result Sheet'!I43="","",'Result Sheet'!I43))</f>
        <v/>
      </c>
      <c r="H43" s="429" t="str">
        <f>IF(OR($D$3="",$N$3=""),"",IF('Result Sheet'!K43="","",'Result Sheet'!K43))</f>
        <v/>
      </c>
      <c r="I43" s="430" t="str">
        <f>IF(OR($D$3="",$N$3=""),"",IF('Result Sheet'!J43="","",'Result Sheet'!J43))</f>
        <v/>
      </c>
      <c r="J43" s="431" t="str">
        <f>IF($N$3=$AJ$8,'Result Sheet'!P43,IF($N$3=$AJ$9,'Result Sheet'!AH43,IF($N$3=$AJ$10,'Result Sheet'!AZ43,IF($N$3=$AJ$11,'Result Sheet'!BR43,""))))</f>
        <v/>
      </c>
      <c r="K43" s="431" t="str">
        <f>IF($N$3=$AJ$8,'Result Sheet'!Q43,IF($N$3=$AJ$9,'Result Sheet'!AI43,IF($N$3=$AJ$10,'Result Sheet'!BA43,IF($N$3=$AJ$11,'Result Sheet'!BS43,""))))</f>
        <v/>
      </c>
      <c r="L43" s="432" t="str">
        <f>IF(OR($D$3="",$N$3=""),"",IF(B43="","",IF(AND(K43="NA",J43="NA"),"NA",IF($N$3=$AJ$12,'Result Sheet'!CF43,IF($N$3=$AJ$13,'Result Sheet'!CM43,IF($N$3=$AJ$14,'Result Sheet'!CT43,IF($N$3=$AJ$15,'Result Sheet'!DA43,IF($N$3=$AJ$16,'Result Sheet'!DE43,SUM(J43:K43)))))))))</f>
        <v/>
      </c>
      <c r="M43" s="433" t="str">
        <f t="shared" si="0"/>
        <v/>
      </c>
      <c r="N43" s="434" t="str">
        <f>IF($N$3=$AJ$8,'Result Sheet'!T43,IF($N$3=$AJ$9,'Result Sheet'!AL43,IF($N$3=$AJ$10,'Result Sheet'!BD43,IF($N$3=$AJ$11,'Result Sheet'!BV43,""))))</f>
        <v/>
      </c>
      <c r="O43" s="434" t="str">
        <f>IF($N$3=$AJ$8,'Result Sheet'!U43,IF($N$3=$AJ$9,'Result Sheet'!AM43,IF($N$3=$AJ$10,'Result Sheet'!BE43,IF($N$3=$AJ$11,'Result Sheet'!BW43,""))))</f>
        <v/>
      </c>
      <c r="P43" s="435" t="str">
        <f>IF(OR($D$3="",$N$3=""),"",IF(B43="","",IF(AND(N43="NA",O43="NA"),"NA",IF($N$3=$AJ$12,'Result Sheet'!CG43,IF($N$3=$AJ$13,'Result Sheet'!CN43,IF($N$3=$AJ$14,'Result Sheet'!CU43,IF($N$3=$AJ$15,'Result Sheet'!DB43,IF($N$3=$AJ$16,'Result Sheet'!DF43,SUM(N43:O43)))))))))</f>
        <v/>
      </c>
      <c r="Q43" s="433" t="str">
        <f t="shared" si="1"/>
        <v/>
      </c>
      <c r="R43" s="436">
        <f t="shared" si="2"/>
        <v>0</v>
      </c>
      <c r="S43" s="436" t="str">
        <f t="shared" si="3"/>
        <v/>
      </c>
      <c r="T43" s="436" t="str">
        <f t="shared" si="4"/>
        <v/>
      </c>
      <c r="U43" s="436" t="str">
        <f t="shared" si="5"/>
        <v/>
      </c>
      <c r="V43" s="437" t="str">
        <f t="shared" si="6"/>
        <v/>
      </c>
      <c r="W43" s="438" t="str">
        <f t="shared" si="7"/>
        <v/>
      </c>
    </row>
    <row r="44" spans="1:23">
      <c r="A44" s="424">
        <f>IF('Result Sheet'!A44="","",'Result Sheet'!A44)</f>
        <v>37</v>
      </c>
      <c r="B44" s="425" t="str">
        <f>IF(OR($D$3="",$N$3=""),"",IF('Result Sheet'!B44="","",'Result Sheet'!B44))</f>
        <v/>
      </c>
      <c r="C44" s="426" t="str">
        <f>IF(OR($D$3="",$N$3=""),"",IF('Result Sheet'!F44="","",'Result Sheet'!F44))</f>
        <v/>
      </c>
      <c r="D44" s="427" t="str">
        <f>IF(OR($D$3="",$N$3=""),"",IF('Result Sheet'!E44="","",'Result Sheet'!E44))</f>
        <v/>
      </c>
      <c r="E44" s="428" t="str">
        <f>IF(OR($D$3="",$N$3=""),"",IF('Result Sheet'!G44="","",'Result Sheet'!G44))</f>
        <v/>
      </c>
      <c r="F44" s="428" t="str">
        <f>IF(OR($D$3="",$N$3=""),"",IF('Result Sheet'!H44="","",'Result Sheet'!H44))</f>
        <v/>
      </c>
      <c r="G44" s="428" t="str">
        <f>IF(OR($D$3="",$N$3=""),"",IF('Result Sheet'!I44="","",'Result Sheet'!I44))</f>
        <v/>
      </c>
      <c r="H44" s="429" t="str">
        <f>IF(OR($D$3="",$N$3=""),"",IF('Result Sheet'!K44="","",'Result Sheet'!K44))</f>
        <v/>
      </c>
      <c r="I44" s="430" t="str">
        <f>IF(OR($D$3="",$N$3=""),"",IF('Result Sheet'!J44="","",'Result Sheet'!J44))</f>
        <v/>
      </c>
      <c r="J44" s="431" t="str">
        <f>IF($N$3=$AJ$8,'Result Sheet'!P44,IF($N$3=$AJ$9,'Result Sheet'!AH44,IF($N$3=$AJ$10,'Result Sheet'!AZ44,IF($N$3=$AJ$11,'Result Sheet'!BR44,""))))</f>
        <v/>
      </c>
      <c r="K44" s="431" t="str">
        <f>IF($N$3=$AJ$8,'Result Sheet'!Q44,IF($N$3=$AJ$9,'Result Sheet'!AI44,IF($N$3=$AJ$10,'Result Sheet'!BA44,IF($N$3=$AJ$11,'Result Sheet'!BS44,""))))</f>
        <v/>
      </c>
      <c r="L44" s="432" t="str">
        <f>IF(OR($D$3="",$N$3=""),"",IF(B44="","",IF(AND(K44="NA",J44="NA"),"NA",IF($N$3=$AJ$12,'Result Sheet'!CF44,IF($N$3=$AJ$13,'Result Sheet'!CM44,IF($N$3=$AJ$14,'Result Sheet'!CT44,IF($N$3=$AJ$15,'Result Sheet'!DA44,IF($N$3=$AJ$16,'Result Sheet'!DE44,SUM(J44:K44)))))))))</f>
        <v/>
      </c>
      <c r="M44" s="433" t="str">
        <f t="shared" si="0"/>
        <v/>
      </c>
      <c r="N44" s="434" t="str">
        <f>IF($N$3=$AJ$8,'Result Sheet'!T44,IF($N$3=$AJ$9,'Result Sheet'!AL44,IF($N$3=$AJ$10,'Result Sheet'!BD44,IF($N$3=$AJ$11,'Result Sheet'!BV44,""))))</f>
        <v/>
      </c>
      <c r="O44" s="434" t="str">
        <f>IF($N$3=$AJ$8,'Result Sheet'!U44,IF($N$3=$AJ$9,'Result Sheet'!AM44,IF($N$3=$AJ$10,'Result Sheet'!BE44,IF($N$3=$AJ$11,'Result Sheet'!BW44,""))))</f>
        <v/>
      </c>
      <c r="P44" s="435" t="str">
        <f>IF(OR($D$3="",$N$3=""),"",IF(B44="","",IF(AND(N44="NA",O44="NA"),"NA",IF($N$3=$AJ$12,'Result Sheet'!CG44,IF($N$3=$AJ$13,'Result Sheet'!CN44,IF($N$3=$AJ$14,'Result Sheet'!CU44,IF($N$3=$AJ$15,'Result Sheet'!DB44,IF($N$3=$AJ$16,'Result Sheet'!DF44,SUM(N44:O44)))))))))</f>
        <v/>
      </c>
      <c r="Q44" s="433" t="str">
        <f t="shared" si="1"/>
        <v/>
      </c>
      <c r="R44" s="436">
        <f t="shared" si="2"/>
        <v>0</v>
      </c>
      <c r="S44" s="436" t="str">
        <f t="shared" si="3"/>
        <v/>
      </c>
      <c r="T44" s="436" t="str">
        <f t="shared" si="4"/>
        <v/>
      </c>
      <c r="U44" s="436" t="str">
        <f t="shared" si="5"/>
        <v/>
      </c>
      <c r="V44" s="437" t="str">
        <f t="shared" si="6"/>
        <v/>
      </c>
      <c r="W44" s="438" t="str">
        <f t="shared" si="7"/>
        <v/>
      </c>
    </row>
    <row r="45" spans="1:23">
      <c r="A45" s="424">
        <f>IF('Result Sheet'!A45="","",'Result Sheet'!A45)</f>
        <v>38</v>
      </c>
      <c r="B45" s="425" t="str">
        <f>IF(OR($D$3="",$N$3=""),"",IF('Result Sheet'!B45="","",'Result Sheet'!B45))</f>
        <v/>
      </c>
      <c r="C45" s="426" t="str">
        <f>IF(OR($D$3="",$N$3=""),"",IF('Result Sheet'!F45="","",'Result Sheet'!F45))</f>
        <v/>
      </c>
      <c r="D45" s="427" t="str">
        <f>IF(OR($D$3="",$N$3=""),"",IF('Result Sheet'!E45="","",'Result Sheet'!E45))</f>
        <v/>
      </c>
      <c r="E45" s="428" t="str">
        <f>IF(OR($D$3="",$N$3=""),"",IF('Result Sheet'!G45="","",'Result Sheet'!G45))</f>
        <v/>
      </c>
      <c r="F45" s="428" t="str">
        <f>IF(OR($D$3="",$N$3=""),"",IF('Result Sheet'!H45="","",'Result Sheet'!H45))</f>
        <v/>
      </c>
      <c r="G45" s="428" t="str">
        <f>IF(OR($D$3="",$N$3=""),"",IF('Result Sheet'!I45="","",'Result Sheet'!I45))</f>
        <v/>
      </c>
      <c r="H45" s="429" t="str">
        <f>IF(OR($D$3="",$N$3=""),"",IF('Result Sheet'!K45="","",'Result Sheet'!K45))</f>
        <v/>
      </c>
      <c r="I45" s="430" t="str">
        <f>IF(OR($D$3="",$N$3=""),"",IF('Result Sheet'!J45="","",'Result Sheet'!J45))</f>
        <v/>
      </c>
      <c r="J45" s="431" t="str">
        <f>IF($N$3=$AJ$8,'Result Sheet'!P45,IF($N$3=$AJ$9,'Result Sheet'!AH45,IF($N$3=$AJ$10,'Result Sheet'!AZ45,IF($N$3=$AJ$11,'Result Sheet'!BR45,""))))</f>
        <v/>
      </c>
      <c r="K45" s="431" t="str">
        <f>IF($N$3=$AJ$8,'Result Sheet'!Q45,IF($N$3=$AJ$9,'Result Sheet'!AI45,IF($N$3=$AJ$10,'Result Sheet'!BA45,IF($N$3=$AJ$11,'Result Sheet'!BS45,""))))</f>
        <v/>
      </c>
      <c r="L45" s="432" t="str">
        <f>IF(OR($D$3="",$N$3=""),"",IF(B45="","",IF(AND(K45="NA",J45="NA"),"NA",IF($N$3=$AJ$12,'Result Sheet'!CF45,IF($N$3=$AJ$13,'Result Sheet'!CM45,IF($N$3=$AJ$14,'Result Sheet'!CT45,IF($N$3=$AJ$15,'Result Sheet'!DA45,IF($N$3=$AJ$16,'Result Sheet'!DE45,SUM(J45:K45)))))))))</f>
        <v/>
      </c>
      <c r="M45" s="433" t="str">
        <f t="shared" si="0"/>
        <v/>
      </c>
      <c r="N45" s="434" t="str">
        <f>IF($N$3=$AJ$8,'Result Sheet'!T45,IF($N$3=$AJ$9,'Result Sheet'!AL45,IF($N$3=$AJ$10,'Result Sheet'!BD45,IF($N$3=$AJ$11,'Result Sheet'!BV45,""))))</f>
        <v/>
      </c>
      <c r="O45" s="434" t="str">
        <f>IF($N$3=$AJ$8,'Result Sheet'!U45,IF($N$3=$AJ$9,'Result Sheet'!AM45,IF($N$3=$AJ$10,'Result Sheet'!BE45,IF($N$3=$AJ$11,'Result Sheet'!BW45,""))))</f>
        <v/>
      </c>
      <c r="P45" s="435" t="str">
        <f>IF(OR($D$3="",$N$3=""),"",IF(B45="","",IF(AND(N45="NA",O45="NA"),"NA",IF($N$3=$AJ$12,'Result Sheet'!CG45,IF($N$3=$AJ$13,'Result Sheet'!CN45,IF($N$3=$AJ$14,'Result Sheet'!CU45,IF($N$3=$AJ$15,'Result Sheet'!DB45,IF($N$3=$AJ$16,'Result Sheet'!DF45,SUM(N45:O45)))))))))</f>
        <v/>
      </c>
      <c r="Q45" s="433" t="str">
        <f t="shared" si="1"/>
        <v/>
      </c>
      <c r="R45" s="436">
        <f t="shared" si="2"/>
        <v>0</v>
      </c>
      <c r="S45" s="436" t="str">
        <f t="shared" si="3"/>
        <v/>
      </c>
      <c r="T45" s="436" t="str">
        <f t="shared" si="4"/>
        <v/>
      </c>
      <c r="U45" s="436" t="str">
        <f t="shared" si="5"/>
        <v/>
      </c>
      <c r="V45" s="437" t="str">
        <f t="shared" si="6"/>
        <v/>
      </c>
      <c r="W45" s="438" t="str">
        <f t="shared" si="7"/>
        <v/>
      </c>
    </row>
    <row r="46" spans="1:23">
      <c r="A46" s="424">
        <f>IF('Result Sheet'!A46="","",'Result Sheet'!A46)</f>
        <v>39</v>
      </c>
      <c r="B46" s="425" t="str">
        <f>IF(OR($D$3="",$N$3=""),"",IF('Result Sheet'!B46="","",'Result Sheet'!B46))</f>
        <v/>
      </c>
      <c r="C46" s="426" t="str">
        <f>IF(OR($D$3="",$N$3=""),"",IF('Result Sheet'!F46="","",'Result Sheet'!F46))</f>
        <v/>
      </c>
      <c r="D46" s="427" t="str">
        <f>IF(OR($D$3="",$N$3=""),"",IF('Result Sheet'!E46="","",'Result Sheet'!E46))</f>
        <v/>
      </c>
      <c r="E46" s="428" t="str">
        <f>IF(OR($D$3="",$N$3=""),"",IF('Result Sheet'!G46="","",'Result Sheet'!G46))</f>
        <v/>
      </c>
      <c r="F46" s="428" t="str">
        <f>IF(OR($D$3="",$N$3=""),"",IF('Result Sheet'!H46="","",'Result Sheet'!H46))</f>
        <v/>
      </c>
      <c r="G46" s="428" t="str">
        <f>IF(OR($D$3="",$N$3=""),"",IF('Result Sheet'!I46="","",'Result Sheet'!I46))</f>
        <v/>
      </c>
      <c r="H46" s="429" t="str">
        <f>IF(OR($D$3="",$N$3=""),"",IF('Result Sheet'!K46="","",'Result Sheet'!K46))</f>
        <v/>
      </c>
      <c r="I46" s="430" t="str">
        <f>IF(OR($D$3="",$N$3=""),"",IF('Result Sheet'!J46="","",'Result Sheet'!J46))</f>
        <v/>
      </c>
      <c r="J46" s="431" t="str">
        <f>IF($N$3=$AJ$8,'Result Sheet'!P46,IF($N$3=$AJ$9,'Result Sheet'!AH46,IF($N$3=$AJ$10,'Result Sheet'!AZ46,IF($N$3=$AJ$11,'Result Sheet'!BR46,""))))</f>
        <v/>
      </c>
      <c r="K46" s="431" t="str">
        <f>IF($N$3=$AJ$8,'Result Sheet'!Q46,IF($N$3=$AJ$9,'Result Sheet'!AI46,IF($N$3=$AJ$10,'Result Sheet'!BA46,IF($N$3=$AJ$11,'Result Sheet'!BS46,""))))</f>
        <v/>
      </c>
      <c r="L46" s="432" t="str">
        <f>IF(OR($D$3="",$N$3=""),"",IF(B46="","",IF(AND(K46="NA",J46="NA"),"NA",IF($N$3=$AJ$12,'Result Sheet'!CF46,IF($N$3=$AJ$13,'Result Sheet'!CM46,IF($N$3=$AJ$14,'Result Sheet'!CT46,IF($N$3=$AJ$15,'Result Sheet'!DA46,IF($N$3=$AJ$16,'Result Sheet'!DE46,SUM(J46:K46)))))))))</f>
        <v/>
      </c>
      <c r="M46" s="433" t="str">
        <f t="shared" si="0"/>
        <v/>
      </c>
      <c r="N46" s="434" t="str">
        <f>IF($N$3=$AJ$8,'Result Sheet'!T46,IF($N$3=$AJ$9,'Result Sheet'!AL46,IF($N$3=$AJ$10,'Result Sheet'!BD46,IF($N$3=$AJ$11,'Result Sheet'!BV46,""))))</f>
        <v/>
      </c>
      <c r="O46" s="434" t="str">
        <f>IF($N$3=$AJ$8,'Result Sheet'!U46,IF($N$3=$AJ$9,'Result Sheet'!AM46,IF($N$3=$AJ$10,'Result Sheet'!BE46,IF($N$3=$AJ$11,'Result Sheet'!BW46,""))))</f>
        <v/>
      </c>
      <c r="P46" s="435" t="str">
        <f>IF(OR($D$3="",$N$3=""),"",IF(B46="","",IF(AND(N46="NA",O46="NA"),"NA",IF($N$3=$AJ$12,'Result Sheet'!CG46,IF($N$3=$AJ$13,'Result Sheet'!CN46,IF($N$3=$AJ$14,'Result Sheet'!CU46,IF($N$3=$AJ$15,'Result Sheet'!DB46,IF($N$3=$AJ$16,'Result Sheet'!DF46,SUM(N46:O46)))))))))</f>
        <v/>
      </c>
      <c r="Q46" s="433" t="str">
        <f t="shared" si="1"/>
        <v/>
      </c>
      <c r="R46" s="436">
        <f t="shared" si="2"/>
        <v>0</v>
      </c>
      <c r="S46" s="436" t="str">
        <f t="shared" si="3"/>
        <v/>
      </c>
      <c r="T46" s="436" t="str">
        <f t="shared" si="4"/>
        <v/>
      </c>
      <c r="U46" s="436" t="str">
        <f t="shared" si="5"/>
        <v/>
      </c>
      <c r="V46" s="437" t="str">
        <f t="shared" si="6"/>
        <v/>
      </c>
      <c r="W46" s="438" t="str">
        <f t="shared" si="7"/>
        <v/>
      </c>
    </row>
    <row r="47" spans="1:23">
      <c r="A47" s="424">
        <f>IF('Result Sheet'!A47="","",'Result Sheet'!A47)</f>
        <v>40</v>
      </c>
      <c r="B47" s="425" t="str">
        <f>IF(OR($D$3="",$N$3=""),"",IF('Result Sheet'!B47="","",'Result Sheet'!B47))</f>
        <v/>
      </c>
      <c r="C47" s="426" t="str">
        <f>IF(OR($D$3="",$N$3=""),"",IF('Result Sheet'!F47="","",'Result Sheet'!F47))</f>
        <v/>
      </c>
      <c r="D47" s="427" t="str">
        <f>IF(OR($D$3="",$N$3=""),"",IF('Result Sheet'!E47="","",'Result Sheet'!E47))</f>
        <v/>
      </c>
      <c r="E47" s="428" t="str">
        <f>IF(OR($D$3="",$N$3=""),"",IF('Result Sheet'!G47="","",'Result Sheet'!G47))</f>
        <v/>
      </c>
      <c r="F47" s="428" t="str">
        <f>IF(OR($D$3="",$N$3=""),"",IF('Result Sheet'!H47="","",'Result Sheet'!H47))</f>
        <v/>
      </c>
      <c r="G47" s="428" t="str">
        <f>IF(OR($D$3="",$N$3=""),"",IF('Result Sheet'!I47="","",'Result Sheet'!I47))</f>
        <v/>
      </c>
      <c r="H47" s="429" t="str">
        <f>IF(OR($D$3="",$N$3=""),"",IF('Result Sheet'!K47="","",'Result Sheet'!K47))</f>
        <v/>
      </c>
      <c r="I47" s="430" t="str">
        <f>IF(OR($D$3="",$N$3=""),"",IF('Result Sheet'!J47="","",'Result Sheet'!J47))</f>
        <v/>
      </c>
      <c r="J47" s="431" t="str">
        <f>IF($N$3=$AJ$8,'Result Sheet'!P47,IF($N$3=$AJ$9,'Result Sheet'!AH47,IF($N$3=$AJ$10,'Result Sheet'!AZ47,IF($N$3=$AJ$11,'Result Sheet'!BR47,""))))</f>
        <v/>
      </c>
      <c r="K47" s="431" t="str">
        <f>IF($N$3=$AJ$8,'Result Sheet'!Q47,IF($N$3=$AJ$9,'Result Sheet'!AI47,IF($N$3=$AJ$10,'Result Sheet'!BA47,IF($N$3=$AJ$11,'Result Sheet'!BS47,""))))</f>
        <v/>
      </c>
      <c r="L47" s="432" t="str">
        <f>IF(OR($D$3="",$N$3=""),"",IF(B47="","",IF(AND(K47="NA",J47="NA"),"NA",IF($N$3=$AJ$12,'Result Sheet'!CF47,IF($N$3=$AJ$13,'Result Sheet'!CM47,IF($N$3=$AJ$14,'Result Sheet'!CT47,IF($N$3=$AJ$15,'Result Sheet'!DA47,IF($N$3=$AJ$16,'Result Sheet'!DE47,SUM(J47:K47)))))))))</f>
        <v/>
      </c>
      <c r="M47" s="433" t="str">
        <f t="shared" si="0"/>
        <v/>
      </c>
      <c r="N47" s="434" t="str">
        <f>IF($N$3=$AJ$8,'Result Sheet'!T47,IF($N$3=$AJ$9,'Result Sheet'!AL47,IF($N$3=$AJ$10,'Result Sheet'!BD47,IF($N$3=$AJ$11,'Result Sheet'!BV47,""))))</f>
        <v/>
      </c>
      <c r="O47" s="434" t="str">
        <f>IF($N$3=$AJ$8,'Result Sheet'!U47,IF($N$3=$AJ$9,'Result Sheet'!AM47,IF($N$3=$AJ$10,'Result Sheet'!BE47,IF($N$3=$AJ$11,'Result Sheet'!BW47,""))))</f>
        <v/>
      </c>
      <c r="P47" s="435" t="str">
        <f>IF(OR($D$3="",$N$3=""),"",IF(B47="","",IF(AND(N47="NA",O47="NA"),"NA",IF($N$3=$AJ$12,'Result Sheet'!CG47,IF($N$3=$AJ$13,'Result Sheet'!CN47,IF($N$3=$AJ$14,'Result Sheet'!CU47,IF($N$3=$AJ$15,'Result Sheet'!DB47,IF($N$3=$AJ$16,'Result Sheet'!DF47,SUM(N47:O47)))))))))</f>
        <v/>
      </c>
      <c r="Q47" s="433" t="str">
        <f t="shared" si="1"/>
        <v/>
      </c>
      <c r="R47" s="436">
        <f t="shared" si="2"/>
        <v>0</v>
      </c>
      <c r="S47" s="436" t="str">
        <f t="shared" si="3"/>
        <v/>
      </c>
      <c r="T47" s="436" t="str">
        <f t="shared" si="4"/>
        <v/>
      </c>
      <c r="U47" s="436" t="str">
        <f t="shared" si="5"/>
        <v/>
      </c>
      <c r="V47" s="437" t="str">
        <f t="shared" si="6"/>
        <v/>
      </c>
      <c r="W47" s="438" t="str">
        <f t="shared" si="7"/>
        <v/>
      </c>
    </row>
    <row r="48" spans="1:23">
      <c r="A48" s="424">
        <f>IF('Result Sheet'!A48="","",'Result Sheet'!A48)</f>
        <v>41</v>
      </c>
      <c r="B48" s="425" t="str">
        <f>IF(OR($D$3="",$N$3=""),"",IF('Result Sheet'!B48="","",'Result Sheet'!B48))</f>
        <v/>
      </c>
      <c r="C48" s="426" t="str">
        <f>IF(OR($D$3="",$N$3=""),"",IF('Result Sheet'!F48="","",'Result Sheet'!F48))</f>
        <v/>
      </c>
      <c r="D48" s="427" t="str">
        <f>IF(OR($D$3="",$N$3=""),"",IF('Result Sheet'!E48="","",'Result Sheet'!E48))</f>
        <v/>
      </c>
      <c r="E48" s="428" t="str">
        <f>IF(OR($D$3="",$N$3=""),"",IF('Result Sheet'!G48="","",'Result Sheet'!G48))</f>
        <v/>
      </c>
      <c r="F48" s="428" t="str">
        <f>IF(OR($D$3="",$N$3=""),"",IF('Result Sheet'!H48="","",'Result Sheet'!H48))</f>
        <v/>
      </c>
      <c r="G48" s="428" t="str">
        <f>IF(OR($D$3="",$N$3=""),"",IF('Result Sheet'!I48="","",'Result Sheet'!I48))</f>
        <v/>
      </c>
      <c r="H48" s="429" t="str">
        <f>IF(OR($D$3="",$N$3=""),"",IF('Result Sheet'!K48="","",'Result Sheet'!K48))</f>
        <v/>
      </c>
      <c r="I48" s="430" t="str">
        <f>IF(OR($D$3="",$N$3=""),"",IF('Result Sheet'!J48="","",'Result Sheet'!J48))</f>
        <v/>
      </c>
      <c r="J48" s="431" t="str">
        <f>IF($N$3=$AJ$8,'Result Sheet'!P48,IF($N$3=$AJ$9,'Result Sheet'!AH48,IF($N$3=$AJ$10,'Result Sheet'!AZ48,IF($N$3=$AJ$11,'Result Sheet'!BR48,""))))</f>
        <v/>
      </c>
      <c r="K48" s="431" t="str">
        <f>IF($N$3=$AJ$8,'Result Sheet'!Q48,IF($N$3=$AJ$9,'Result Sheet'!AI48,IF($N$3=$AJ$10,'Result Sheet'!BA48,IF($N$3=$AJ$11,'Result Sheet'!BS48,""))))</f>
        <v/>
      </c>
      <c r="L48" s="432" t="str">
        <f>IF(OR($D$3="",$N$3=""),"",IF(B48="","",IF(AND(K48="NA",J48="NA"),"NA",IF($N$3=$AJ$12,'Result Sheet'!CF48,IF($N$3=$AJ$13,'Result Sheet'!CM48,IF($N$3=$AJ$14,'Result Sheet'!CT48,IF($N$3=$AJ$15,'Result Sheet'!DA48,IF($N$3=$AJ$16,'Result Sheet'!DE48,SUM(J48:K48)))))))))</f>
        <v/>
      </c>
      <c r="M48" s="433" t="str">
        <f t="shared" si="0"/>
        <v/>
      </c>
      <c r="N48" s="434" t="str">
        <f>IF($N$3=$AJ$8,'Result Sheet'!T48,IF($N$3=$AJ$9,'Result Sheet'!AL48,IF($N$3=$AJ$10,'Result Sheet'!BD48,IF($N$3=$AJ$11,'Result Sheet'!BV48,""))))</f>
        <v/>
      </c>
      <c r="O48" s="434" t="str">
        <f>IF($N$3=$AJ$8,'Result Sheet'!U48,IF($N$3=$AJ$9,'Result Sheet'!AM48,IF($N$3=$AJ$10,'Result Sheet'!BE48,IF($N$3=$AJ$11,'Result Sheet'!BW48,""))))</f>
        <v/>
      </c>
      <c r="P48" s="435" t="str">
        <f>IF(OR($D$3="",$N$3=""),"",IF(B48="","",IF(AND(N48="NA",O48="NA"),"NA",IF($N$3=$AJ$12,'Result Sheet'!CG48,IF($N$3=$AJ$13,'Result Sheet'!CN48,IF($N$3=$AJ$14,'Result Sheet'!CU48,IF($N$3=$AJ$15,'Result Sheet'!DB48,IF($N$3=$AJ$16,'Result Sheet'!DF48,SUM(N48:O48)))))))))</f>
        <v/>
      </c>
      <c r="Q48" s="433" t="str">
        <f t="shared" si="1"/>
        <v/>
      </c>
      <c r="R48" s="436">
        <f t="shared" si="2"/>
        <v>0</v>
      </c>
      <c r="S48" s="436" t="str">
        <f t="shared" si="3"/>
        <v/>
      </c>
      <c r="T48" s="436" t="str">
        <f t="shared" si="4"/>
        <v/>
      </c>
      <c r="U48" s="436" t="str">
        <f t="shared" si="5"/>
        <v/>
      </c>
      <c r="V48" s="437" t="str">
        <f t="shared" si="6"/>
        <v/>
      </c>
      <c r="W48" s="438" t="str">
        <f t="shared" si="7"/>
        <v/>
      </c>
    </row>
    <row r="49" spans="1:23">
      <c r="A49" s="424">
        <f>IF('Result Sheet'!A49="","",'Result Sheet'!A49)</f>
        <v>42</v>
      </c>
      <c r="B49" s="425" t="str">
        <f>IF(OR($D$3="",$N$3=""),"",IF('Result Sheet'!B49="","",'Result Sheet'!B49))</f>
        <v/>
      </c>
      <c r="C49" s="426" t="str">
        <f>IF(OR($D$3="",$N$3=""),"",IF('Result Sheet'!F49="","",'Result Sheet'!F49))</f>
        <v/>
      </c>
      <c r="D49" s="427" t="str">
        <f>IF(OR($D$3="",$N$3=""),"",IF('Result Sheet'!E49="","",'Result Sheet'!E49))</f>
        <v/>
      </c>
      <c r="E49" s="428" t="str">
        <f>IF(OR($D$3="",$N$3=""),"",IF('Result Sheet'!G49="","",'Result Sheet'!G49))</f>
        <v/>
      </c>
      <c r="F49" s="428" t="str">
        <f>IF(OR($D$3="",$N$3=""),"",IF('Result Sheet'!H49="","",'Result Sheet'!H49))</f>
        <v/>
      </c>
      <c r="G49" s="428" t="str">
        <f>IF(OR($D$3="",$N$3=""),"",IF('Result Sheet'!I49="","",'Result Sheet'!I49))</f>
        <v/>
      </c>
      <c r="H49" s="429" t="str">
        <f>IF(OR($D$3="",$N$3=""),"",IF('Result Sheet'!K49="","",'Result Sheet'!K49))</f>
        <v/>
      </c>
      <c r="I49" s="430" t="str">
        <f>IF(OR($D$3="",$N$3=""),"",IF('Result Sheet'!J49="","",'Result Sheet'!J49))</f>
        <v/>
      </c>
      <c r="J49" s="431" t="str">
        <f>IF($N$3=$AJ$8,'Result Sheet'!P49,IF($N$3=$AJ$9,'Result Sheet'!AH49,IF($N$3=$AJ$10,'Result Sheet'!AZ49,IF($N$3=$AJ$11,'Result Sheet'!BR49,""))))</f>
        <v/>
      </c>
      <c r="K49" s="431" t="str">
        <f>IF($N$3=$AJ$8,'Result Sheet'!Q49,IF($N$3=$AJ$9,'Result Sheet'!AI49,IF($N$3=$AJ$10,'Result Sheet'!BA49,IF($N$3=$AJ$11,'Result Sheet'!BS49,""))))</f>
        <v/>
      </c>
      <c r="L49" s="432" t="str">
        <f>IF(OR($D$3="",$N$3=""),"",IF(B49="","",IF(AND(K49="NA",J49="NA"),"NA",IF($N$3=$AJ$12,'Result Sheet'!CF49,IF($N$3=$AJ$13,'Result Sheet'!CM49,IF($N$3=$AJ$14,'Result Sheet'!CT49,IF($N$3=$AJ$15,'Result Sheet'!DA49,IF($N$3=$AJ$16,'Result Sheet'!DE49,SUM(J49:K49)))))))))</f>
        <v/>
      </c>
      <c r="M49" s="433" t="str">
        <f t="shared" si="0"/>
        <v/>
      </c>
      <c r="N49" s="434" t="str">
        <f>IF($N$3=$AJ$8,'Result Sheet'!T49,IF($N$3=$AJ$9,'Result Sheet'!AL49,IF($N$3=$AJ$10,'Result Sheet'!BD49,IF($N$3=$AJ$11,'Result Sheet'!BV49,""))))</f>
        <v/>
      </c>
      <c r="O49" s="434" t="str">
        <f>IF($N$3=$AJ$8,'Result Sheet'!U49,IF($N$3=$AJ$9,'Result Sheet'!AM49,IF($N$3=$AJ$10,'Result Sheet'!BE49,IF($N$3=$AJ$11,'Result Sheet'!BW49,""))))</f>
        <v/>
      </c>
      <c r="P49" s="435" t="str">
        <f>IF(OR($D$3="",$N$3=""),"",IF(B49="","",IF(AND(N49="NA",O49="NA"),"NA",IF($N$3=$AJ$12,'Result Sheet'!CG49,IF($N$3=$AJ$13,'Result Sheet'!CN49,IF($N$3=$AJ$14,'Result Sheet'!CU49,IF($N$3=$AJ$15,'Result Sheet'!DB49,IF($N$3=$AJ$16,'Result Sheet'!DF49,SUM(N49:O49)))))))))</f>
        <v/>
      </c>
      <c r="Q49" s="433" t="str">
        <f t="shared" si="1"/>
        <v/>
      </c>
      <c r="R49" s="436">
        <f t="shared" si="2"/>
        <v>0</v>
      </c>
      <c r="S49" s="436" t="str">
        <f t="shared" si="3"/>
        <v/>
      </c>
      <c r="T49" s="436" t="str">
        <f t="shared" si="4"/>
        <v/>
      </c>
      <c r="U49" s="436" t="str">
        <f t="shared" si="5"/>
        <v/>
      </c>
      <c r="V49" s="437" t="str">
        <f t="shared" si="6"/>
        <v/>
      </c>
      <c r="W49" s="438" t="str">
        <f t="shared" si="7"/>
        <v/>
      </c>
    </row>
    <row r="50" spans="1:23">
      <c r="A50" s="424">
        <f>IF('Result Sheet'!A50="","",'Result Sheet'!A50)</f>
        <v>43</v>
      </c>
      <c r="B50" s="425" t="str">
        <f>IF(OR($D$3="",$N$3=""),"",IF('Result Sheet'!B50="","",'Result Sheet'!B50))</f>
        <v/>
      </c>
      <c r="C50" s="426" t="str">
        <f>IF(OR($D$3="",$N$3=""),"",IF('Result Sheet'!F50="","",'Result Sheet'!F50))</f>
        <v/>
      </c>
      <c r="D50" s="427" t="str">
        <f>IF(OR($D$3="",$N$3=""),"",IF('Result Sheet'!E50="","",'Result Sheet'!E50))</f>
        <v/>
      </c>
      <c r="E50" s="428" t="str">
        <f>IF(OR($D$3="",$N$3=""),"",IF('Result Sheet'!G50="","",'Result Sheet'!G50))</f>
        <v/>
      </c>
      <c r="F50" s="428" t="str">
        <f>IF(OR($D$3="",$N$3=""),"",IF('Result Sheet'!H50="","",'Result Sheet'!H50))</f>
        <v/>
      </c>
      <c r="G50" s="428" t="str">
        <f>IF(OR($D$3="",$N$3=""),"",IF('Result Sheet'!I50="","",'Result Sheet'!I50))</f>
        <v/>
      </c>
      <c r="H50" s="429" t="str">
        <f>IF(OR($D$3="",$N$3=""),"",IF('Result Sheet'!K50="","",'Result Sheet'!K50))</f>
        <v/>
      </c>
      <c r="I50" s="430" t="str">
        <f>IF(OR($D$3="",$N$3=""),"",IF('Result Sheet'!J50="","",'Result Sheet'!J50))</f>
        <v/>
      </c>
      <c r="J50" s="431" t="str">
        <f>IF($N$3=$AJ$8,'Result Sheet'!P50,IF($N$3=$AJ$9,'Result Sheet'!AH50,IF($N$3=$AJ$10,'Result Sheet'!AZ50,IF($N$3=$AJ$11,'Result Sheet'!BR50,""))))</f>
        <v/>
      </c>
      <c r="K50" s="431" t="str">
        <f>IF($N$3=$AJ$8,'Result Sheet'!Q50,IF($N$3=$AJ$9,'Result Sheet'!AI50,IF($N$3=$AJ$10,'Result Sheet'!BA50,IF($N$3=$AJ$11,'Result Sheet'!BS50,""))))</f>
        <v/>
      </c>
      <c r="L50" s="432" t="str">
        <f>IF(OR($D$3="",$N$3=""),"",IF(B50="","",IF(AND(K50="NA",J50="NA"),"NA",IF($N$3=$AJ$12,'Result Sheet'!CF50,IF($N$3=$AJ$13,'Result Sheet'!CM50,IF($N$3=$AJ$14,'Result Sheet'!CT50,IF($N$3=$AJ$15,'Result Sheet'!DA50,IF($N$3=$AJ$16,'Result Sheet'!DE50,SUM(J50:K50)))))))))</f>
        <v/>
      </c>
      <c r="M50" s="433" t="str">
        <f t="shared" si="0"/>
        <v/>
      </c>
      <c r="N50" s="434" t="str">
        <f>IF($N$3=$AJ$8,'Result Sheet'!T50,IF($N$3=$AJ$9,'Result Sheet'!AL50,IF($N$3=$AJ$10,'Result Sheet'!BD50,IF($N$3=$AJ$11,'Result Sheet'!BV50,""))))</f>
        <v/>
      </c>
      <c r="O50" s="434" t="str">
        <f>IF($N$3=$AJ$8,'Result Sheet'!U50,IF($N$3=$AJ$9,'Result Sheet'!AM50,IF($N$3=$AJ$10,'Result Sheet'!BE50,IF($N$3=$AJ$11,'Result Sheet'!BW50,""))))</f>
        <v/>
      </c>
      <c r="P50" s="435" t="str">
        <f>IF(OR($D$3="",$N$3=""),"",IF(B50="","",IF(AND(N50="NA",O50="NA"),"NA",IF($N$3=$AJ$12,'Result Sheet'!CG50,IF($N$3=$AJ$13,'Result Sheet'!CN50,IF($N$3=$AJ$14,'Result Sheet'!CU50,IF($N$3=$AJ$15,'Result Sheet'!DB50,IF($N$3=$AJ$16,'Result Sheet'!DF50,SUM(N50:O50)))))))))</f>
        <v/>
      </c>
      <c r="Q50" s="433" t="str">
        <f t="shared" si="1"/>
        <v/>
      </c>
      <c r="R50" s="436">
        <f t="shared" si="2"/>
        <v>0</v>
      </c>
      <c r="S50" s="436" t="str">
        <f t="shared" si="3"/>
        <v/>
      </c>
      <c r="T50" s="436" t="str">
        <f t="shared" si="4"/>
        <v/>
      </c>
      <c r="U50" s="436" t="str">
        <f t="shared" si="5"/>
        <v/>
      </c>
      <c r="V50" s="437" t="str">
        <f t="shared" si="6"/>
        <v/>
      </c>
      <c r="W50" s="438" t="str">
        <f t="shared" si="7"/>
        <v/>
      </c>
    </row>
    <row r="51" spans="1:23">
      <c r="A51" s="424">
        <f>IF('Result Sheet'!A51="","",'Result Sheet'!A51)</f>
        <v>44</v>
      </c>
      <c r="B51" s="425" t="str">
        <f>IF(OR($D$3="",$N$3=""),"",IF('Result Sheet'!B51="","",'Result Sheet'!B51))</f>
        <v/>
      </c>
      <c r="C51" s="426" t="str">
        <f>IF(OR($D$3="",$N$3=""),"",IF('Result Sheet'!F51="","",'Result Sheet'!F51))</f>
        <v/>
      </c>
      <c r="D51" s="427" t="str">
        <f>IF(OR($D$3="",$N$3=""),"",IF('Result Sheet'!E51="","",'Result Sheet'!E51))</f>
        <v/>
      </c>
      <c r="E51" s="428" t="str">
        <f>IF(OR($D$3="",$N$3=""),"",IF('Result Sheet'!G51="","",'Result Sheet'!G51))</f>
        <v/>
      </c>
      <c r="F51" s="428" t="str">
        <f>IF(OR($D$3="",$N$3=""),"",IF('Result Sheet'!H51="","",'Result Sheet'!H51))</f>
        <v/>
      </c>
      <c r="G51" s="428" t="str">
        <f>IF(OR($D$3="",$N$3=""),"",IF('Result Sheet'!I51="","",'Result Sheet'!I51))</f>
        <v/>
      </c>
      <c r="H51" s="429" t="str">
        <f>IF(OR($D$3="",$N$3=""),"",IF('Result Sheet'!K51="","",'Result Sheet'!K51))</f>
        <v/>
      </c>
      <c r="I51" s="430" t="str">
        <f>IF(OR($D$3="",$N$3=""),"",IF('Result Sheet'!J51="","",'Result Sheet'!J51))</f>
        <v/>
      </c>
      <c r="J51" s="431" t="str">
        <f>IF($N$3=$AJ$8,'Result Sheet'!P51,IF($N$3=$AJ$9,'Result Sheet'!AH51,IF($N$3=$AJ$10,'Result Sheet'!AZ51,IF($N$3=$AJ$11,'Result Sheet'!BR51,""))))</f>
        <v/>
      </c>
      <c r="K51" s="431" t="str">
        <f>IF($N$3=$AJ$8,'Result Sheet'!Q51,IF($N$3=$AJ$9,'Result Sheet'!AI51,IF($N$3=$AJ$10,'Result Sheet'!BA51,IF($N$3=$AJ$11,'Result Sheet'!BS51,""))))</f>
        <v/>
      </c>
      <c r="L51" s="432" t="str">
        <f>IF(OR($D$3="",$N$3=""),"",IF(B51="","",IF(AND(K51="NA",J51="NA"),"NA",IF($N$3=$AJ$12,'Result Sheet'!CF51,IF($N$3=$AJ$13,'Result Sheet'!CM51,IF($N$3=$AJ$14,'Result Sheet'!CT51,IF($N$3=$AJ$15,'Result Sheet'!DA51,IF($N$3=$AJ$16,'Result Sheet'!DE51,SUM(J51:K51)))))))))</f>
        <v/>
      </c>
      <c r="M51" s="433" t="str">
        <f t="shared" si="0"/>
        <v/>
      </c>
      <c r="N51" s="434" t="str">
        <f>IF($N$3=$AJ$8,'Result Sheet'!T51,IF($N$3=$AJ$9,'Result Sheet'!AL51,IF($N$3=$AJ$10,'Result Sheet'!BD51,IF($N$3=$AJ$11,'Result Sheet'!BV51,""))))</f>
        <v/>
      </c>
      <c r="O51" s="434" t="str">
        <f>IF($N$3=$AJ$8,'Result Sheet'!U51,IF($N$3=$AJ$9,'Result Sheet'!AM51,IF($N$3=$AJ$10,'Result Sheet'!BE51,IF($N$3=$AJ$11,'Result Sheet'!BW51,""))))</f>
        <v/>
      </c>
      <c r="P51" s="435" t="str">
        <f>IF(OR($D$3="",$N$3=""),"",IF(B51="","",IF(AND(N51="NA",O51="NA"),"NA",IF($N$3=$AJ$12,'Result Sheet'!CG51,IF($N$3=$AJ$13,'Result Sheet'!CN51,IF($N$3=$AJ$14,'Result Sheet'!CU51,IF($N$3=$AJ$15,'Result Sheet'!DB51,IF($N$3=$AJ$16,'Result Sheet'!DF51,SUM(N51:O51)))))))))</f>
        <v/>
      </c>
      <c r="Q51" s="433" t="str">
        <f t="shared" si="1"/>
        <v/>
      </c>
      <c r="R51" s="436">
        <f t="shared" si="2"/>
        <v>0</v>
      </c>
      <c r="S51" s="436" t="str">
        <f t="shared" si="3"/>
        <v/>
      </c>
      <c r="T51" s="436" t="str">
        <f t="shared" si="4"/>
        <v/>
      </c>
      <c r="U51" s="436" t="str">
        <f t="shared" si="5"/>
        <v/>
      </c>
      <c r="V51" s="437" t="str">
        <f t="shared" si="6"/>
        <v/>
      </c>
      <c r="W51" s="438" t="str">
        <f t="shared" si="7"/>
        <v/>
      </c>
    </row>
    <row r="52" spans="1:23">
      <c r="A52" s="424">
        <f>IF('Result Sheet'!A52="","",'Result Sheet'!A52)</f>
        <v>45</v>
      </c>
      <c r="B52" s="425" t="str">
        <f>IF(OR($D$3="",$N$3=""),"",IF('Result Sheet'!B52="","",'Result Sheet'!B52))</f>
        <v/>
      </c>
      <c r="C52" s="426" t="str">
        <f>IF(OR($D$3="",$N$3=""),"",IF('Result Sheet'!F52="","",'Result Sheet'!F52))</f>
        <v/>
      </c>
      <c r="D52" s="427" t="str">
        <f>IF(OR($D$3="",$N$3=""),"",IF('Result Sheet'!E52="","",'Result Sheet'!E52))</f>
        <v/>
      </c>
      <c r="E52" s="428" t="str">
        <f>IF(OR($D$3="",$N$3=""),"",IF('Result Sheet'!G52="","",'Result Sheet'!G52))</f>
        <v/>
      </c>
      <c r="F52" s="428" t="str">
        <f>IF(OR($D$3="",$N$3=""),"",IF('Result Sheet'!H52="","",'Result Sheet'!H52))</f>
        <v/>
      </c>
      <c r="G52" s="428" t="str">
        <f>IF(OR($D$3="",$N$3=""),"",IF('Result Sheet'!I52="","",'Result Sheet'!I52))</f>
        <v/>
      </c>
      <c r="H52" s="429" t="str">
        <f>IF(OR($D$3="",$N$3=""),"",IF('Result Sheet'!K52="","",'Result Sheet'!K52))</f>
        <v/>
      </c>
      <c r="I52" s="430" t="str">
        <f>IF(OR($D$3="",$N$3=""),"",IF('Result Sheet'!J52="","",'Result Sheet'!J52))</f>
        <v/>
      </c>
      <c r="J52" s="431" t="str">
        <f>IF($N$3=$AJ$8,'Result Sheet'!P52,IF($N$3=$AJ$9,'Result Sheet'!AH52,IF($N$3=$AJ$10,'Result Sheet'!AZ52,IF($N$3=$AJ$11,'Result Sheet'!BR52,""))))</f>
        <v/>
      </c>
      <c r="K52" s="431" t="str">
        <f>IF($N$3=$AJ$8,'Result Sheet'!Q52,IF($N$3=$AJ$9,'Result Sheet'!AI52,IF($N$3=$AJ$10,'Result Sheet'!BA52,IF($N$3=$AJ$11,'Result Sheet'!BS52,""))))</f>
        <v/>
      </c>
      <c r="L52" s="432" t="str">
        <f>IF(OR($D$3="",$N$3=""),"",IF(B52="","",IF(AND(K52="NA",J52="NA"),"NA",IF($N$3=$AJ$12,'Result Sheet'!CF52,IF($N$3=$AJ$13,'Result Sheet'!CM52,IF($N$3=$AJ$14,'Result Sheet'!CT52,IF($N$3=$AJ$15,'Result Sheet'!DA52,IF($N$3=$AJ$16,'Result Sheet'!DE52,SUM(J52:K52)))))))))</f>
        <v/>
      </c>
      <c r="M52" s="433" t="str">
        <f t="shared" si="0"/>
        <v/>
      </c>
      <c r="N52" s="434" t="str">
        <f>IF($N$3=$AJ$8,'Result Sheet'!T52,IF($N$3=$AJ$9,'Result Sheet'!AL52,IF($N$3=$AJ$10,'Result Sheet'!BD52,IF($N$3=$AJ$11,'Result Sheet'!BV52,""))))</f>
        <v/>
      </c>
      <c r="O52" s="434" t="str">
        <f>IF($N$3=$AJ$8,'Result Sheet'!U52,IF($N$3=$AJ$9,'Result Sheet'!AM52,IF($N$3=$AJ$10,'Result Sheet'!BE52,IF($N$3=$AJ$11,'Result Sheet'!BW52,""))))</f>
        <v/>
      </c>
      <c r="P52" s="435" t="str">
        <f>IF(OR($D$3="",$N$3=""),"",IF(B52="","",IF(AND(N52="NA",O52="NA"),"NA",IF($N$3=$AJ$12,'Result Sheet'!CG52,IF($N$3=$AJ$13,'Result Sheet'!CN52,IF($N$3=$AJ$14,'Result Sheet'!CU52,IF($N$3=$AJ$15,'Result Sheet'!DB52,IF($N$3=$AJ$16,'Result Sheet'!DF52,SUM(N52:O52)))))))))</f>
        <v/>
      </c>
      <c r="Q52" s="433" t="str">
        <f t="shared" si="1"/>
        <v/>
      </c>
      <c r="R52" s="436">
        <f t="shared" si="2"/>
        <v>0</v>
      </c>
      <c r="S52" s="436" t="str">
        <f t="shared" si="3"/>
        <v/>
      </c>
      <c r="T52" s="436" t="str">
        <f t="shared" si="4"/>
        <v/>
      </c>
      <c r="U52" s="436" t="str">
        <f t="shared" si="5"/>
        <v/>
      </c>
      <c r="V52" s="437" t="str">
        <f t="shared" si="6"/>
        <v/>
      </c>
      <c r="W52" s="438" t="str">
        <f t="shared" si="7"/>
        <v/>
      </c>
    </row>
    <row r="53" spans="1:23">
      <c r="A53" s="424">
        <f>IF('Result Sheet'!A53="","",'Result Sheet'!A53)</f>
        <v>46</v>
      </c>
      <c r="B53" s="425" t="str">
        <f>IF(OR($D$3="",$N$3=""),"",IF('Result Sheet'!B53="","",'Result Sheet'!B53))</f>
        <v/>
      </c>
      <c r="C53" s="426" t="str">
        <f>IF(OR($D$3="",$N$3=""),"",IF('Result Sheet'!F53="","",'Result Sheet'!F53))</f>
        <v/>
      </c>
      <c r="D53" s="427" t="str">
        <f>IF(OR($D$3="",$N$3=""),"",IF('Result Sheet'!E53="","",'Result Sheet'!E53))</f>
        <v/>
      </c>
      <c r="E53" s="428" t="str">
        <f>IF(OR($D$3="",$N$3=""),"",IF('Result Sheet'!G53="","",'Result Sheet'!G53))</f>
        <v/>
      </c>
      <c r="F53" s="428" t="str">
        <f>IF(OR($D$3="",$N$3=""),"",IF('Result Sheet'!H53="","",'Result Sheet'!H53))</f>
        <v/>
      </c>
      <c r="G53" s="428" t="str">
        <f>IF(OR($D$3="",$N$3=""),"",IF('Result Sheet'!I53="","",'Result Sheet'!I53))</f>
        <v/>
      </c>
      <c r="H53" s="429" t="str">
        <f>IF(OR($D$3="",$N$3=""),"",IF('Result Sheet'!K53="","",'Result Sheet'!K53))</f>
        <v/>
      </c>
      <c r="I53" s="430" t="str">
        <f>IF(OR($D$3="",$N$3=""),"",IF('Result Sheet'!J53="","",'Result Sheet'!J53))</f>
        <v/>
      </c>
      <c r="J53" s="431" t="str">
        <f>IF($N$3=$AJ$8,'Result Sheet'!P53,IF($N$3=$AJ$9,'Result Sheet'!AH53,IF($N$3=$AJ$10,'Result Sheet'!AZ53,IF($N$3=$AJ$11,'Result Sheet'!BR53,""))))</f>
        <v/>
      </c>
      <c r="K53" s="431" t="str">
        <f>IF($N$3=$AJ$8,'Result Sheet'!Q53,IF($N$3=$AJ$9,'Result Sheet'!AI53,IF($N$3=$AJ$10,'Result Sheet'!BA53,IF($N$3=$AJ$11,'Result Sheet'!BS53,""))))</f>
        <v/>
      </c>
      <c r="L53" s="432" t="str">
        <f>IF(OR($D$3="",$N$3=""),"",IF(B53="","",IF(AND(K53="NA",J53="NA"),"NA",IF($N$3=$AJ$12,'Result Sheet'!CF53,IF($N$3=$AJ$13,'Result Sheet'!CM53,IF($N$3=$AJ$14,'Result Sheet'!CT53,IF($N$3=$AJ$15,'Result Sheet'!DA53,IF($N$3=$AJ$16,'Result Sheet'!DE53,SUM(J53:K53)))))))))</f>
        <v/>
      </c>
      <c r="M53" s="433" t="str">
        <f t="shared" si="0"/>
        <v/>
      </c>
      <c r="N53" s="434" t="str">
        <f>IF($N$3=$AJ$8,'Result Sheet'!T53,IF($N$3=$AJ$9,'Result Sheet'!AL53,IF($N$3=$AJ$10,'Result Sheet'!BD53,IF($N$3=$AJ$11,'Result Sheet'!BV53,""))))</f>
        <v/>
      </c>
      <c r="O53" s="434" t="str">
        <f>IF($N$3=$AJ$8,'Result Sheet'!U53,IF($N$3=$AJ$9,'Result Sheet'!AM53,IF($N$3=$AJ$10,'Result Sheet'!BE53,IF($N$3=$AJ$11,'Result Sheet'!BW53,""))))</f>
        <v/>
      </c>
      <c r="P53" s="435" t="str">
        <f>IF(OR($D$3="",$N$3=""),"",IF(B53="","",IF(AND(N53="NA",O53="NA"),"NA",IF($N$3=$AJ$12,'Result Sheet'!CG53,IF($N$3=$AJ$13,'Result Sheet'!CN53,IF($N$3=$AJ$14,'Result Sheet'!CU53,IF($N$3=$AJ$15,'Result Sheet'!DB53,IF($N$3=$AJ$16,'Result Sheet'!DF53,SUM(N53:O53)))))))))</f>
        <v/>
      </c>
      <c r="Q53" s="433" t="str">
        <f t="shared" si="1"/>
        <v/>
      </c>
      <c r="R53" s="436">
        <f t="shared" si="2"/>
        <v>0</v>
      </c>
      <c r="S53" s="436" t="str">
        <f t="shared" si="3"/>
        <v/>
      </c>
      <c r="T53" s="436" t="str">
        <f t="shared" si="4"/>
        <v/>
      </c>
      <c r="U53" s="436" t="str">
        <f t="shared" si="5"/>
        <v/>
      </c>
      <c r="V53" s="437" t="str">
        <f t="shared" si="6"/>
        <v/>
      </c>
      <c r="W53" s="438" t="str">
        <f t="shared" si="7"/>
        <v/>
      </c>
    </row>
    <row r="54" spans="1:23">
      <c r="A54" s="424">
        <f>IF('Result Sheet'!A54="","",'Result Sheet'!A54)</f>
        <v>47</v>
      </c>
      <c r="B54" s="425" t="str">
        <f>IF(OR($D$3="",$N$3=""),"",IF('Result Sheet'!B54="","",'Result Sheet'!B54))</f>
        <v/>
      </c>
      <c r="C54" s="426" t="str">
        <f>IF(OR($D$3="",$N$3=""),"",IF('Result Sheet'!F54="","",'Result Sheet'!F54))</f>
        <v/>
      </c>
      <c r="D54" s="427" t="str">
        <f>IF(OR($D$3="",$N$3=""),"",IF('Result Sheet'!E54="","",'Result Sheet'!E54))</f>
        <v/>
      </c>
      <c r="E54" s="428" t="str">
        <f>IF(OR($D$3="",$N$3=""),"",IF('Result Sheet'!G54="","",'Result Sheet'!G54))</f>
        <v/>
      </c>
      <c r="F54" s="428" t="str">
        <f>IF(OR($D$3="",$N$3=""),"",IF('Result Sheet'!H54="","",'Result Sheet'!H54))</f>
        <v/>
      </c>
      <c r="G54" s="428" t="str">
        <f>IF(OR($D$3="",$N$3=""),"",IF('Result Sheet'!I54="","",'Result Sheet'!I54))</f>
        <v/>
      </c>
      <c r="H54" s="429" t="str">
        <f>IF(OR($D$3="",$N$3=""),"",IF('Result Sheet'!K54="","",'Result Sheet'!K54))</f>
        <v/>
      </c>
      <c r="I54" s="430" t="str">
        <f>IF(OR($D$3="",$N$3=""),"",IF('Result Sheet'!J54="","",'Result Sheet'!J54))</f>
        <v/>
      </c>
      <c r="J54" s="431" t="str">
        <f>IF($N$3=$AJ$8,'Result Sheet'!P54,IF($N$3=$AJ$9,'Result Sheet'!AH54,IF($N$3=$AJ$10,'Result Sheet'!AZ54,IF($N$3=$AJ$11,'Result Sheet'!BR54,""))))</f>
        <v/>
      </c>
      <c r="K54" s="431" t="str">
        <f>IF($N$3=$AJ$8,'Result Sheet'!Q54,IF($N$3=$AJ$9,'Result Sheet'!AI54,IF($N$3=$AJ$10,'Result Sheet'!BA54,IF($N$3=$AJ$11,'Result Sheet'!BS54,""))))</f>
        <v/>
      </c>
      <c r="L54" s="432" t="str">
        <f>IF(OR($D$3="",$N$3=""),"",IF(B54="","",IF(AND(K54="NA",J54="NA"),"NA",IF($N$3=$AJ$12,'Result Sheet'!CF54,IF($N$3=$AJ$13,'Result Sheet'!CM54,IF($N$3=$AJ$14,'Result Sheet'!CT54,IF($N$3=$AJ$15,'Result Sheet'!DA54,IF($N$3=$AJ$16,'Result Sheet'!DE54,SUM(J54:K54)))))))))</f>
        <v/>
      </c>
      <c r="M54" s="433" t="str">
        <f t="shared" si="0"/>
        <v/>
      </c>
      <c r="N54" s="434" t="str">
        <f>IF($N$3=$AJ$8,'Result Sheet'!T54,IF($N$3=$AJ$9,'Result Sheet'!AL54,IF($N$3=$AJ$10,'Result Sheet'!BD54,IF($N$3=$AJ$11,'Result Sheet'!BV54,""))))</f>
        <v/>
      </c>
      <c r="O54" s="434" t="str">
        <f>IF($N$3=$AJ$8,'Result Sheet'!U54,IF($N$3=$AJ$9,'Result Sheet'!AM54,IF($N$3=$AJ$10,'Result Sheet'!BE54,IF($N$3=$AJ$11,'Result Sheet'!BW54,""))))</f>
        <v/>
      </c>
      <c r="P54" s="435" t="str">
        <f>IF(OR($D$3="",$N$3=""),"",IF(B54="","",IF(AND(N54="NA",O54="NA"),"NA",IF($N$3=$AJ$12,'Result Sheet'!CG54,IF($N$3=$AJ$13,'Result Sheet'!CN54,IF($N$3=$AJ$14,'Result Sheet'!CU54,IF($N$3=$AJ$15,'Result Sheet'!DB54,IF($N$3=$AJ$16,'Result Sheet'!DF54,SUM(N54:O54)))))))))</f>
        <v/>
      </c>
      <c r="Q54" s="433" t="str">
        <f t="shared" si="1"/>
        <v/>
      </c>
      <c r="R54" s="436">
        <f t="shared" si="2"/>
        <v>0</v>
      </c>
      <c r="S54" s="436" t="str">
        <f t="shared" si="3"/>
        <v/>
      </c>
      <c r="T54" s="436" t="str">
        <f t="shared" si="4"/>
        <v/>
      </c>
      <c r="U54" s="436" t="str">
        <f t="shared" si="5"/>
        <v/>
      </c>
      <c r="V54" s="437" t="str">
        <f t="shared" si="6"/>
        <v/>
      </c>
      <c r="W54" s="438" t="str">
        <f t="shared" si="7"/>
        <v/>
      </c>
    </row>
    <row r="55" spans="1:23">
      <c r="A55" s="424">
        <f>IF('Result Sheet'!A55="","",'Result Sheet'!A55)</f>
        <v>48</v>
      </c>
      <c r="B55" s="425" t="str">
        <f>IF(OR($D$3="",$N$3=""),"",IF('Result Sheet'!B55="","",'Result Sheet'!B55))</f>
        <v/>
      </c>
      <c r="C55" s="426" t="str">
        <f>IF(OR($D$3="",$N$3=""),"",IF('Result Sheet'!F55="","",'Result Sheet'!F55))</f>
        <v/>
      </c>
      <c r="D55" s="427" t="str">
        <f>IF(OR($D$3="",$N$3=""),"",IF('Result Sheet'!E55="","",'Result Sheet'!E55))</f>
        <v/>
      </c>
      <c r="E55" s="428" t="str">
        <f>IF(OR($D$3="",$N$3=""),"",IF('Result Sheet'!G55="","",'Result Sheet'!G55))</f>
        <v/>
      </c>
      <c r="F55" s="428" t="str">
        <f>IF(OR($D$3="",$N$3=""),"",IF('Result Sheet'!H55="","",'Result Sheet'!H55))</f>
        <v/>
      </c>
      <c r="G55" s="428" t="str">
        <f>IF(OR($D$3="",$N$3=""),"",IF('Result Sheet'!I55="","",'Result Sheet'!I55))</f>
        <v/>
      </c>
      <c r="H55" s="429" t="str">
        <f>IF(OR($D$3="",$N$3=""),"",IF('Result Sheet'!K55="","",'Result Sheet'!K55))</f>
        <v/>
      </c>
      <c r="I55" s="430" t="str">
        <f>IF(OR($D$3="",$N$3=""),"",IF('Result Sheet'!J55="","",'Result Sheet'!J55))</f>
        <v/>
      </c>
      <c r="J55" s="431" t="str">
        <f>IF($N$3=$AJ$8,'Result Sheet'!P55,IF($N$3=$AJ$9,'Result Sheet'!AH55,IF($N$3=$AJ$10,'Result Sheet'!AZ55,IF($N$3=$AJ$11,'Result Sheet'!BR55,""))))</f>
        <v/>
      </c>
      <c r="K55" s="431" t="str">
        <f>IF($N$3=$AJ$8,'Result Sheet'!Q55,IF($N$3=$AJ$9,'Result Sheet'!AI55,IF($N$3=$AJ$10,'Result Sheet'!BA55,IF($N$3=$AJ$11,'Result Sheet'!BS55,""))))</f>
        <v/>
      </c>
      <c r="L55" s="432" t="str">
        <f>IF(OR($D$3="",$N$3=""),"",IF(B55="","",IF(AND(K55="NA",J55="NA"),"NA",IF($N$3=$AJ$12,'Result Sheet'!CF55,IF($N$3=$AJ$13,'Result Sheet'!CM55,IF($N$3=$AJ$14,'Result Sheet'!CT55,IF($N$3=$AJ$15,'Result Sheet'!DA55,IF($N$3=$AJ$16,'Result Sheet'!DE55,SUM(J55:K55)))))))))</f>
        <v/>
      </c>
      <c r="M55" s="433" t="str">
        <f t="shared" si="0"/>
        <v/>
      </c>
      <c r="N55" s="434" t="str">
        <f>IF($N$3=$AJ$8,'Result Sheet'!T55,IF($N$3=$AJ$9,'Result Sheet'!AL55,IF($N$3=$AJ$10,'Result Sheet'!BD55,IF($N$3=$AJ$11,'Result Sheet'!BV55,""))))</f>
        <v/>
      </c>
      <c r="O55" s="434" t="str">
        <f>IF($N$3=$AJ$8,'Result Sheet'!U55,IF($N$3=$AJ$9,'Result Sheet'!AM55,IF($N$3=$AJ$10,'Result Sheet'!BE55,IF($N$3=$AJ$11,'Result Sheet'!BW55,""))))</f>
        <v/>
      </c>
      <c r="P55" s="435" t="str">
        <f>IF(OR($D$3="",$N$3=""),"",IF(B55="","",IF(AND(N55="NA",O55="NA"),"NA",IF($N$3=$AJ$12,'Result Sheet'!CG55,IF($N$3=$AJ$13,'Result Sheet'!CN55,IF($N$3=$AJ$14,'Result Sheet'!CU55,IF($N$3=$AJ$15,'Result Sheet'!DB55,IF($N$3=$AJ$16,'Result Sheet'!DF55,SUM(N55:O55)))))))))</f>
        <v/>
      </c>
      <c r="Q55" s="433" t="str">
        <f t="shared" si="1"/>
        <v/>
      </c>
      <c r="R55" s="436">
        <f t="shared" si="2"/>
        <v>0</v>
      </c>
      <c r="S55" s="436" t="str">
        <f t="shared" si="3"/>
        <v/>
      </c>
      <c r="T55" s="436" t="str">
        <f t="shared" si="4"/>
        <v/>
      </c>
      <c r="U55" s="436" t="str">
        <f t="shared" si="5"/>
        <v/>
      </c>
      <c r="V55" s="437" t="str">
        <f t="shared" si="6"/>
        <v/>
      </c>
      <c r="W55" s="438" t="str">
        <f t="shared" si="7"/>
        <v/>
      </c>
    </row>
    <row r="56" spans="1:23">
      <c r="A56" s="424">
        <f>IF('Result Sheet'!A56="","",'Result Sheet'!A56)</f>
        <v>49</v>
      </c>
      <c r="B56" s="425" t="str">
        <f>IF(OR($D$3="",$N$3=""),"",IF('Result Sheet'!B56="","",'Result Sheet'!B56))</f>
        <v/>
      </c>
      <c r="C56" s="426" t="str">
        <f>IF(OR($D$3="",$N$3=""),"",IF('Result Sheet'!F56="","",'Result Sheet'!F56))</f>
        <v/>
      </c>
      <c r="D56" s="427" t="str">
        <f>IF(OR($D$3="",$N$3=""),"",IF('Result Sheet'!E56="","",'Result Sheet'!E56))</f>
        <v/>
      </c>
      <c r="E56" s="428" t="str">
        <f>IF(OR($D$3="",$N$3=""),"",IF('Result Sheet'!G56="","",'Result Sheet'!G56))</f>
        <v/>
      </c>
      <c r="F56" s="428" t="str">
        <f>IF(OR($D$3="",$N$3=""),"",IF('Result Sheet'!H56="","",'Result Sheet'!H56))</f>
        <v/>
      </c>
      <c r="G56" s="428" t="str">
        <f>IF(OR($D$3="",$N$3=""),"",IF('Result Sheet'!I56="","",'Result Sheet'!I56))</f>
        <v/>
      </c>
      <c r="H56" s="429" t="str">
        <f>IF(OR($D$3="",$N$3=""),"",IF('Result Sheet'!K56="","",'Result Sheet'!K56))</f>
        <v/>
      </c>
      <c r="I56" s="430" t="str">
        <f>IF(OR($D$3="",$N$3=""),"",IF('Result Sheet'!J56="","",'Result Sheet'!J56))</f>
        <v/>
      </c>
      <c r="J56" s="431" t="str">
        <f>IF($N$3=$AJ$8,'Result Sheet'!P56,IF($N$3=$AJ$9,'Result Sheet'!AH56,IF($N$3=$AJ$10,'Result Sheet'!AZ56,IF($N$3=$AJ$11,'Result Sheet'!BR56,""))))</f>
        <v/>
      </c>
      <c r="K56" s="431" t="str">
        <f>IF($N$3=$AJ$8,'Result Sheet'!Q56,IF($N$3=$AJ$9,'Result Sheet'!AI56,IF($N$3=$AJ$10,'Result Sheet'!BA56,IF($N$3=$AJ$11,'Result Sheet'!BS56,""))))</f>
        <v/>
      </c>
      <c r="L56" s="432" t="str">
        <f>IF(OR($D$3="",$N$3=""),"",IF(B56="","",IF(AND(K56="NA",J56="NA"),"NA",IF($N$3=$AJ$12,'Result Sheet'!CF56,IF($N$3=$AJ$13,'Result Sheet'!CM56,IF($N$3=$AJ$14,'Result Sheet'!CT56,IF($N$3=$AJ$15,'Result Sheet'!DA56,IF($N$3=$AJ$16,'Result Sheet'!DE56,SUM(J56:K56)))))))))</f>
        <v/>
      </c>
      <c r="M56" s="433" t="str">
        <f t="shared" si="0"/>
        <v/>
      </c>
      <c r="N56" s="434" t="str">
        <f>IF($N$3=$AJ$8,'Result Sheet'!T56,IF($N$3=$AJ$9,'Result Sheet'!AL56,IF($N$3=$AJ$10,'Result Sheet'!BD56,IF($N$3=$AJ$11,'Result Sheet'!BV56,""))))</f>
        <v/>
      </c>
      <c r="O56" s="434" t="str">
        <f>IF($N$3=$AJ$8,'Result Sheet'!U56,IF($N$3=$AJ$9,'Result Sheet'!AM56,IF($N$3=$AJ$10,'Result Sheet'!BE56,IF($N$3=$AJ$11,'Result Sheet'!BW56,""))))</f>
        <v/>
      </c>
      <c r="P56" s="435" t="str">
        <f>IF(OR($D$3="",$N$3=""),"",IF(B56="","",IF(AND(N56="NA",O56="NA"),"NA",IF($N$3=$AJ$12,'Result Sheet'!CG56,IF($N$3=$AJ$13,'Result Sheet'!CN56,IF($N$3=$AJ$14,'Result Sheet'!CU56,IF($N$3=$AJ$15,'Result Sheet'!DB56,IF($N$3=$AJ$16,'Result Sheet'!DF56,SUM(N56:O56)))))))))</f>
        <v/>
      </c>
      <c r="Q56" s="433" t="str">
        <f t="shared" si="1"/>
        <v/>
      </c>
      <c r="R56" s="436">
        <f t="shared" si="2"/>
        <v>0</v>
      </c>
      <c r="S56" s="436" t="str">
        <f t="shared" si="3"/>
        <v/>
      </c>
      <c r="T56" s="436" t="str">
        <f t="shared" si="4"/>
        <v/>
      </c>
      <c r="U56" s="436" t="str">
        <f t="shared" si="5"/>
        <v/>
      </c>
      <c r="V56" s="437" t="str">
        <f t="shared" si="6"/>
        <v/>
      </c>
      <c r="W56" s="438" t="str">
        <f t="shared" si="7"/>
        <v/>
      </c>
    </row>
    <row r="57" spans="1:23">
      <c r="A57" s="424">
        <f>IF('Result Sheet'!A57="","",'Result Sheet'!A57)</f>
        <v>50</v>
      </c>
      <c r="B57" s="425" t="str">
        <f>IF(OR($D$3="",$N$3=""),"",IF('Result Sheet'!B57="","",'Result Sheet'!B57))</f>
        <v/>
      </c>
      <c r="C57" s="426" t="str">
        <f>IF(OR($D$3="",$N$3=""),"",IF('Result Sheet'!F57="","",'Result Sheet'!F57))</f>
        <v/>
      </c>
      <c r="D57" s="427" t="str">
        <f>IF(OR($D$3="",$N$3=""),"",IF('Result Sheet'!E57="","",'Result Sheet'!E57))</f>
        <v/>
      </c>
      <c r="E57" s="428" t="str">
        <f>IF(OR($D$3="",$N$3=""),"",IF('Result Sheet'!G57="","",'Result Sheet'!G57))</f>
        <v/>
      </c>
      <c r="F57" s="428" t="str">
        <f>IF(OR($D$3="",$N$3=""),"",IF('Result Sheet'!H57="","",'Result Sheet'!H57))</f>
        <v/>
      </c>
      <c r="G57" s="428" t="str">
        <f>IF(OR($D$3="",$N$3=""),"",IF('Result Sheet'!I57="","",'Result Sheet'!I57))</f>
        <v/>
      </c>
      <c r="H57" s="429" t="str">
        <f>IF(OR($D$3="",$N$3=""),"",IF('Result Sheet'!K57="","",'Result Sheet'!K57))</f>
        <v/>
      </c>
      <c r="I57" s="430" t="str">
        <f>IF(OR($D$3="",$N$3=""),"",IF('Result Sheet'!J57="","",'Result Sheet'!J57))</f>
        <v/>
      </c>
      <c r="J57" s="431" t="str">
        <f>IF($N$3=$AJ$8,'Result Sheet'!P57,IF($N$3=$AJ$9,'Result Sheet'!AH57,IF($N$3=$AJ$10,'Result Sheet'!AZ57,IF($N$3=$AJ$11,'Result Sheet'!BR57,""))))</f>
        <v/>
      </c>
      <c r="K57" s="431" t="str">
        <f>IF($N$3=$AJ$8,'Result Sheet'!Q57,IF($N$3=$AJ$9,'Result Sheet'!AI57,IF($N$3=$AJ$10,'Result Sheet'!BA57,IF($N$3=$AJ$11,'Result Sheet'!BS57,""))))</f>
        <v/>
      </c>
      <c r="L57" s="432" t="str">
        <f>IF(OR($D$3="",$N$3=""),"",IF(B57="","",IF(AND(K57="NA",J57="NA"),"NA",IF($N$3=$AJ$12,'Result Sheet'!CF57,IF($N$3=$AJ$13,'Result Sheet'!CM57,IF($N$3=$AJ$14,'Result Sheet'!CT57,IF($N$3=$AJ$15,'Result Sheet'!DA57,IF($N$3=$AJ$16,'Result Sheet'!DE57,SUM(J57:K57)))))))))</f>
        <v/>
      </c>
      <c r="M57" s="433" t="str">
        <f t="shared" si="0"/>
        <v/>
      </c>
      <c r="N57" s="434" t="str">
        <f>IF($N$3=$AJ$8,'Result Sheet'!T57,IF($N$3=$AJ$9,'Result Sheet'!AL57,IF($N$3=$AJ$10,'Result Sheet'!BD57,IF($N$3=$AJ$11,'Result Sheet'!BV57,""))))</f>
        <v/>
      </c>
      <c r="O57" s="434" t="str">
        <f>IF($N$3=$AJ$8,'Result Sheet'!U57,IF($N$3=$AJ$9,'Result Sheet'!AM57,IF($N$3=$AJ$10,'Result Sheet'!BE57,IF($N$3=$AJ$11,'Result Sheet'!BW57,""))))</f>
        <v/>
      </c>
      <c r="P57" s="435" t="str">
        <f>IF(OR($D$3="",$N$3=""),"",IF(B57="","",IF(AND(N57="NA",O57="NA"),"NA",IF($N$3=$AJ$12,'Result Sheet'!CG57,IF($N$3=$AJ$13,'Result Sheet'!CN57,IF($N$3=$AJ$14,'Result Sheet'!CU57,IF($N$3=$AJ$15,'Result Sheet'!DB57,IF($N$3=$AJ$16,'Result Sheet'!DF57,SUM(N57:O57)))))))))</f>
        <v/>
      </c>
      <c r="Q57" s="433" t="str">
        <f t="shared" si="1"/>
        <v/>
      </c>
      <c r="R57" s="436">
        <f t="shared" si="2"/>
        <v>0</v>
      </c>
      <c r="S57" s="436" t="str">
        <f t="shared" si="3"/>
        <v/>
      </c>
      <c r="T57" s="436" t="str">
        <f t="shared" si="4"/>
        <v/>
      </c>
      <c r="U57" s="436" t="str">
        <f t="shared" si="5"/>
        <v/>
      </c>
      <c r="V57" s="437" t="str">
        <f t="shared" si="6"/>
        <v/>
      </c>
      <c r="W57" s="438" t="str">
        <f t="shared" si="7"/>
        <v/>
      </c>
    </row>
    <row r="58" spans="1:23">
      <c r="A58" s="424">
        <f>IF('Result Sheet'!A58="","",'Result Sheet'!A58)</f>
        <v>51</v>
      </c>
      <c r="B58" s="425" t="str">
        <f>IF(OR($D$3="",$N$3=""),"",IF('Result Sheet'!B58="","",'Result Sheet'!B58))</f>
        <v/>
      </c>
      <c r="C58" s="426" t="str">
        <f>IF(OR($D$3="",$N$3=""),"",IF('Result Sheet'!F58="","",'Result Sheet'!F58))</f>
        <v/>
      </c>
      <c r="D58" s="427" t="str">
        <f>IF(OR($D$3="",$N$3=""),"",IF('Result Sheet'!E58="","",'Result Sheet'!E58))</f>
        <v/>
      </c>
      <c r="E58" s="428" t="str">
        <f>IF(OR($D$3="",$N$3=""),"",IF('Result Sheet'!G58="","",'Result Sheet'!G58))</f>
        <v/>
      </c>
      <c r="F58" s="428" t="str">
        <f>IF(OR($D$3="",$N$3=""),"",IF('Result Sheet'!H58="","",'Result Sheet'!H58))</f>
        <v/>
      </c>
      <c r="G58" s="428" t="str">
        <f>IF(OR($D$3="",$N$3=""),"",IF('Result Sheet'!I58="","",'Result Sheet'!I58))</f>
        <v/>
      </c>
      <c r="H58" s="429" t="str">
        <f>IF(OR($D$3="",$N$3=""),"",IF('Result Sheet'!K58="","",'Result Sheet'!K58))</f>
        <v/>
      </c>
      <c r="I58" s="430" t="str">
        <f>IF(OR($D$3="",$N$3=""),"",IF('Result Sheet'!J58="","",'Result Sheet'!J58))</f>
        <v/>
      </c>
      <c r="J58" s="431" t="str">
        <f>IF($N$3=$AJ$8,'Result Sheet'!P58,IF($N$3=$AJ$9,'Result Sheet'!AH58,IF($N$3=$AJ$10,'Result Sheet'!AZ58,IF($N$3=$AJ$11,'Result Sheet'!BR58,""))))</f>
        <v/>
      </c>
      <c r="K58" s="431" t="str">
        <f>IF($N$3=$AJ$8,'Result Sheet'!Q58,IF($N$3=$AJ$9,'Result Sheet'!AI58,IF($N$3=$AJ$10,'Result Sheet'!BA58,IF($N$3=$AJ$11,'Result Sheet'!BS58,""))))</f>
        <v/>
      </c>
      <c r="L58" s="432" t="str">
        <f>IF(OR($D$3="",$N$3=""),"",IF(B58="","",IF(AND(K58="NA",J58="NA"),"NA",IF($N$3=$AJ$12,'Result Sheet'!CF58,IF($N$3=$AJ$13,'Result Sheet'!CM58,IF($N$3=$AJ$14,'Result Sheet'!CT58,IF($N$3=$AJ$15,'Result Sheet'!DA58,IF($N$3=$AJ$16,'Result Sheet'!DE58,SUM(J58:K58)))))))))</f>
        <v/>
      </c>
      <c r="M58" s="433" t="str">
        <f t="shared" si="0"/>
        <v/>
      </c>
      <c r="N58" s="434" t="str">
        <f>IF($N$3=$AJ$8,'Result Sheet'!T58,IF($N$3=$AJ$9,'Result Sheet'!AL58,IF($N$3=$AJ$10,'Result Sheet'!BD58,IF($N$3=$AJ$11,'Result Sheet'!BV58,""))))</f>
        <v/>
      </c>
      <c r="O58" s="434" t="str">
        <f>IF($N$3=$AJ$8,'Result Sheet'!U58,IF($N$3=$AJ$9,'Result Sheet'!AM58,IF($N$3=$AJ$10,'Result Sheet'!BE58,IF($N$3=$AJ$11,'Result Sheet'!BW58,""))))</f>
        <v/>
      </c>
      <c r="P58" s="435" t="str">
        <f>IF(OR($D$3="",$N$3=""),"",IF(B58="","",IF(AND(N58="NA",O58="NA"),"NA",IF($N$3=$AJ$12,'Result Sheet'!CG58,IF($N$3=$AJ$13,'Result Sheet'!CN58,IF($N$3=$AJ$14,'Result Sheet'!CU58,IF($N$3=$AJ$15,'Result Sheet'!DB58,IF($N$3=$AJ$16,'Result Sheet'!DF58,SUM(N58:O58)))))))))</f>
        <v/>
      </c>
      <c r="Q58" s="433" t="str">
        <f t="shared" si="1"/>
        <v/>
      </c>
      <c r="R58" s="436">
        <f t="shared" si="2"/>
        <v>0</v>
      </c>
      <c r="S58" s="436" t="str">
        <f t="shared" si="3"/>
        <v/>
      </c>
      <c r="T58" s="436" t="str">
        <f t="shared" si="4"/>
        <v/>
      </c>
      <c r="U58" s="436" t="str">
        <f t="shared" si="5"/>
        <v/>
      </c>
      <c r="V58" s="437" t="str">
        <f t="shared" si="6"/>
        <v/>
      </c>
      <c r="W58" s="438" t="str">
        <f t="shared" si="7"/>
        <v/>
      </c>
    </row>
    <row r="59" spans="1:23">
      <c r="A59" s="424">
        <f>IF('Result Sheet'!A59="","",'Result Sheet'!A59)</f>
        <v>52</v>
      </c>
      <c r="B59" s="425" t="str">
        <f>IF(OR($D$3="",$N$3=""),"",IF('Result Sheet'!B59="","",'Result Sheet'!B59))</f>
        <v/>
      </c>
      <c r="C59" s="426" t="str">
        <f>IF(OR($D$3="",$N$3=""),"",IF('Result Sheet'!F59="","",'Result Sheet'!F59))</f>
        <v/>
      </c>
      <c r="D59" s="427" t="str">
        <f>IF(OR($D$3="",$N$3=""),"",IF('Result Sheet'!E59="","",'Result Sheet'!E59))</f>
        <v/>
      </c>
      <c r="E59" s="428" t="str">
        <f>IF(OR($D$3="",$N$3=""),"",IF('Result Sheet'!G59="","",'Result Sheet'!G59))</f>
        <v/>
      </c>
      <c r="F59" s="428" t="str">
        <f>IF(OR($D$3="",$N$3=""),"",IF('Result Sheet'!H59="","",'Result Sheet'!H59))</f>
        <v/>
      </c>
      <c r="G59" s="428" t="str">
        <f>IF(OR($D$3="",$N$3=""),"",IF('Result Sheet'!I59="","",'Result Sheet'!I59))</f>
        <v/>
      </c>
      <c r="H59" s="429" t="str">
        <f>IF(OR($D$3="",$N$3=""),"",IF('Result Sheet'!K59="","",'Result Sheet'!K59))</f>
        <v/>
      </c>
      <c r="I59" s="430" t="str">
        <f>IF(OR($D$3="",$N$3=""),"",IF('Result Sheet'!J59="","",'Result Sheet'!J59))</f>
        <v/>
      </c>
      <c r="J59" s="431" t="str">
        <f>IF($N$3=$AJ$8,'Result Sheet'!P59,IF($N$3=$AJ$9,'Result Sheet'!AH59,IF($N$3=$AJ$10,'Result Sheet'!AZ59,IF($N$3=$AJ$11,'Result Sheet'!BR59,""))))</f>
        <v/>
      </c>
      <c r="K59" s="431" t="str">
        <f>IF($N$3=$AJ$8,'Result Sheet'!Q59,IF($N$3=$AJ$9,'Result Sheet'!AI59,IF($N$3=$AJ$10,'Result Sheet'!BA59,IF($N$3=$AJ$11,'Result Sheet'!BS59,""))))</f>
        <v/>
      </c>
      <c r="L59" s="432" t="str">
        <f>IF(OR($D$3="",$N$3=""),"",IF(B59="","",IF(AND(K59="NA",J59="NA"),"NA",IF($N$3=$AJ$12,'Result Sheet'!CF59,IF($N$3=$AJ$13,'Result Sheet'!CM59,IF($N$3=$AJ$14,'Result Sheet'!CT59,IF($N$3=$AJ$15,'Result Sheet'!DA59,IF($N$3=$AJ$16,'Result Sheet'!DE59,SUM(J59:K59)))))))))</f>
        <v/>
      </c>
      <c r="M59" s="433" t="str">
        <f t="shared" si="0"/>
        <v/>
      </c>
      <c r="N59" s="434" t="str">
        <f>IF($N$3=$AJ$8,'Result Sheet'!T59,IF($N$3=$AJ$9,'Result Sheet'!AL59,IF($N$3=$AJ$10,'Result Sheet'!BD59,IF($N$3=$AJ$11,'Result Sheet'!BV59,""))))</f>
        <v/>
      </c>
      <c r="O59" s="434" t="str">
        <f>IF($N$3=$AJ$8,'Result Sheet'!U59,IF($N$3=$AJ$9,'Result Sheet'!AM59,IF($N$3=$AJ$10,'Result Sheet'!BE59,IF($N$3=$AJ$11,'Result Sheet'!BW59,""))))</f>
        <v/>
      </c>
      <c r="P59" s="435" t="str">
        <f>IF(OR($D$3="",$N$3=""),"",IF(B59="","",IF(AND(N59="NA",O59="NA"),"NA",IF($N$3=$AJ$12,'Result Sheet'!CG59,IF($N$3=$AJ$13,'Result Sheet'!CN59,IF($N$3=$AJ$14,'Result Sheet'!CU59,IF($N$3=$AJ$15,'Result Sheet'!DB59,IF($N$3=$AJ$16,'Result Sheet'!DF59,SUM(N59:O59)))))))))</f>
        <v/>
      </c>
      <c r="Q59" s="433" t="str">
        <f t="shared" si="1"/>
        <v/>
      </c>
      <c r="R59" s="436">
        <f t="shared" si="2"/>
        <v>0</v>
      </c>
      <c r="S59" s="436" t="str">
        <f t="shared" si="3"/>
        <v/>
      </c>
      <c r="T59" s="436" t="str">
        <f t="shared" si="4"/>
        <v/>
      </c>
      <c r="U59" s="436" t="str">
        <f t="shared" si="5"/>
        <v/>
      </c>
      <c r="V59" s="437" t="str">
        <f t="shared" si="6"/>
        <v/>
      </c>
      <c r="W59" s="438" t="str">
        <f t="shared" si="7"/>
        <v/>
      </c>
    </row>
    <row r="60" spans="1:23">
      <c r="A60" s="424">
        <f>IF('Result Sheet'!A60="","",'Result Sheet'!A60)</f>
        <v>53</v>
      </c>
      <c r="B60" s="425" t="str">
        <f>IF(OR($D$3="",$N$3=""),"",IF('Result Sheet'!B60="","",'Result Sheet'!B60))</f>
        <v/>
      </c>
      <c r="C60" s="426" t="str">
        <f>IF(OR($D$3="",$N$3=""),"",IF('Result Sheet'!F60="","",'Result Sheet'!F60))</f>
        <v/>
      </c>
      <c r="D60" s="427" t="str">
        <f>IF(OR($D$3="",$N$3=""),"",IF('Result Sheet'!E60="","",'Result Sheet'!E60))</f>
        <v/>
      </c>
      <c r="E60" s="428" t="str">
        <f>IF(OR($D$3="",$N$3=""),"",IF('Result Sheet'!G60="","",'Result Sheet'!G60))</f>
        <v/>
      </c>
      <c r="F60" s="428" t="str">
        <f>IF(OR($D$3="",$N$3=""),"",IF('Result Sheet'!H60="","",'Result Sheet'!H60))</f>
        <v/>
      </c>
      <c r="G60" s="428" t="str">
        <f>IF(OR($D$3="",$N$3=""),"",IF('Result Sheet'!I60="","",'Result Sheet'!I60))</f>
        <v/>
      </c>
      <c r="H60" s="429" t="str">
        <f>IF(OR($D$3="",$N$3=""),"",IF('Result Sheet'!K60="","",'Result Sheet'!K60))</f>
        <v/>
      </c>
      <c r="I60" s="430" t="str">
        <f>IF(OR($D$3="",$N$3=""),"",IF('Result Sheet'!J60="","",'Result Sheet'!J60))</f>
        <v/>
      </c>
      <c r="J60" s="431" t="str">
        <f>IF($N$3=$AJ$8,'Result Sheet'!P60,IF($N$3=$AJ$9,'Result Sheet'!AH60,IF($N$3=$AJ$10,'Result Sheet'!AZ60,IF($N$3=$AJ$11,'Result Sheet'!BR60,""))))</f>
        <v/>
      </c>
      <c r="K60" s="431" t="str">
        <f>IF($N$3=$AJ$8,'Result Sheet'!Q60,IF($N$3=$AJ$9,'Result Sheet'!AI60,IF($N$3=$AJ$10,'Result Sheet'!BA60,IF($N$3=$AJ$11,'Result Sheet'!BS60,""))))</f>
        <v/>
      </c>
      <c r="L60" s="432" t="str">
        <f>IF(OR($D$3="",$N$3=""),"",IF(B60="","",IF(AND(K60="NA",J60="NA"),"NA",IF($N$3=$AJ$12,'Result Sheet'!CF60,IF($N$3=$AJ$13,'Result Sheet'!CM60,IF($N$3=$AJ$14,'Result Sheet'!CT60,IF($N$3=$AJ$15,'Result Sheet'!DA60,IF($N$3=$AJ$16,'Result Sheet'!DE60,SUM(J60:K60)))))))))</f>
        <v/>
      </c>
      <c r="M60" s="433" t="str">
        <f t="shared" si="0"/>
        <v/>
      </c>
      <c r="N60" s="434" t="str">
        <f>IF($N$3=$AJ$8,'Result Sheet'!T60,IF($N$3=$AJ$9,'Result Sheet'!AL60,IF($N$3=$AJ$10,'Result Sheet'!BD60,IF($N$3=$AJ$11,'Result Sheet'!BV60,""))))</f>
        <v/>
      </c>
      <c r="O60" s="434" t="str">
        <f>IF($N$3=$AJ$8,'Result Sheet'!U60,IF($N$3=$AJ$9,'Result Sheet'!AM60,IF($N$3=$AJ$10,'Result Sheet'!BE60,IF($N$3=$AJ$11,'Result Sheet'!BW60,""))))</f>
        <v/>
      </c>
      <c r="P60" s="435" t="str">
        <f>IF(OR($D$3="",$N$3=""),"",IF(B60="","",IF(AND(N60="NA",O60="NA"),"NA",IF($N$3=$AJ$12,'Result Sheet'!CG60,IF($N$3=$AJ$13,'Result Sheet'!CN60,IF($N$3=$AJ$14,'Result Sheet'!CU60,IF($N$3=$AJ$15,'Result Sheet'!DB60,IF($N$3=$AJ$16,'Result Sheet'!DF60,SUM(N60:O60)))))))))</f>
        <v/>
      </c>
      <c r="Q60" s="433" t="str">
        <f t="shared" si="1"/>
        <v/>
      </c>
      <c r="R60" s="436">
        <f t="shared" si="2"/>
        <v>0</v>
      </c>
      <c r="S60" s="436" t="str">
        <f t="shared" si="3"/>
        <v/>
      </c>
      <c r="T60" s="436" t="str">
        <f t="shared" si="4"/>
        <v/>
      </c>
      <c r="U60" s="436" t="str">
        <f t="shared" si="5"/>
        <v/>
      </c>
      <c r="V60" s="437" t="str">
        <f t="shared" si="6"/>
        <v/>
      </c>
      <c r="W60" s="438" t="str">
        <f t="shared" si="7"/>
        <v/>
      </c>
    </row>
    <row r="61" spans="1:23">
      <c r="A61" s="424">
        <f>IF('Result Sheet'!A61="","",'Result Sheet'!A61)</f>
        <v>54</v>
      </c>
      <c r="B61" s="425" t="str">
        <f>IF(OR($D$3="",$N$3=""),"",IF('Result Sheet'!B61="","",'Result Sheet'!B61))</f>
        <v/>
      </c>
      <c r="C61" s="426" t="str">
        <f>IF(OR($D$3="",$N$3=""),"",IF('Result Sheet'!F61="","",'Result Sheet'!F61))</f>
        <v/>
      </c>
      <c r="D61" s="427" t="str">
        <f>IF(OR($D$3="",$N$3=""),"",IF('Result Sheet'!E61="","",'Result Sheet'!E61))</f>
        <v/>
      </c>
      <c r="E61" s="428" t="str">
        <f>IF(OR($D$3="",$N$3=""),"",IF('Result Sheet'!G61="","",'Result Sheet'!G61))</f>
        <v/>
      </c>
      <c r="F61" s="428" t="str">
        <f>IF(OR($D$3="",$N$3=""),"",IF('Result Sheet'!H61="","",'Result Sheet'!H61))</f>
        <v/>
      </c>
      <c r="G61" s="428" t="str">
        <f>IF(OR($D$3="",$N$3=""),"",IF('Result Sheet'!I61="","",'Result Sheet'!I61))</f>
        <v/>
      </c>
      <c r="H61" s="429" t="str">
        <f>IF(OR($D$3="",$N$3=""),"",IF('Result Sheet'!K61="","",'Result Sheet'!K61))</f>
        <v/>
      </c>
      <c r="I61" s="430" t="str">
        <f>IF(OR($D$3="",$N$3=""),"",IF('Result Sheet'!J61="","",'Result Sheet'!J61))</f>
        <v/>
      </c>
      <c r="J61" s="431" t="str">
        <f>IF($N$3=$AJ$8,'Result Sheet'!P61,IF($N$3=$AJ$9,'Result Sheet'!AH61,IF($N$3=$AJ$10,'Result Sheet'!AZ61,IF($N$3=$AJ$11,'Result Sheet'!BR61,""))))</f>
        <v/>
      </c>
      <c r="K61" s="431" t="str">
        <f>IF($N$3=$AJ$8,'Result Sheet'!Q61,IF($N$3=$AJ$9,'Result Sheet'!AI61,IF($N$3=$AJ$10,'Result Sheet'!BA61,IF($N$3=$AJ$11,'Result Sheet'!BS61,""))))</f>
        <v/>
      </c>
      <c r="L61" s="432" t="str">
        <f>IF(OR($D$3="",$N$3=""),"",IF(B61="","",IF(AND(K61="NA",J61="NA"),"NA",IF($N$3=$AJ$12,'Result Sheet'!CF61,IF($N$3=$AJ$13,'Result Sheet'!CM61,IF($N$3=$AJ$14,'Result Sheet'!CT61,IF($N$3=$AJ$15,'Result Sheet'!DA61,IF($N$3=$AJ$16,'Result Sheet'!DE61,SUM(J61:K61)))))))))</f>
        <v/>
      </c>
      <c r="M61" s="433" t="str">
        <f t="shared" si="0"/>
        <v/>
      </c>
      <c r="N61" s="434" t="str">
        <f>IF($N$3=$AJ$8,'Result Sheet'!T61,IF($N$3=$AJ$9,'Result Sheet'!AL61,IF($N$3=$AJ$10,'Result Sheet'!BD61,IF($N$3=$AJ$11,'Result Sheet'!BV61,""))))</f>
        <v/>
      </c>
      <c r="O61" s="434" t="str">
        <f>IF($N$3=$AJ$8,'Result Sheet'!U61,IF($N$3=$AJ$9,'Result Sheet'!AM61,IF($N$3=$AJ$10,'Result Sheet'!BE61,IF($N$3=$AJ$11,'Result Sheet'!BW61,""))))</f>
        <v/>
      </c>
      <c r="P61" s="435" t="str">
        <f>IF(OR($D$3="",$N$3=""),"",IF(B61="","",IF(AND(N61="NA",O61="NA"),"NA",IF($N$3=$AJ$12,'Result Sheet'!CG61,IF($N$3=$AJ$13,'Result Sheet'!CN61,IF($N$3=$AJ$14,'Result Sheet'!CU61,IF($N$3=$AJ$15,'Result Sheet'!DB61,IF($N$3=$AJ$16,'Result Sheet'!DF61,SUM(N61:O61)))))))))</f>
        <v/>
      </c>
      <c r="Q61" s="433" t="str">
        <f t="shared" si="1"/>
        <v/>
      </c>
      <c r="R61" s="436">
        <f t="shared" si="2"/>
        <v>0</v>
      </c>
      <c r="S61" s="436" t="str">
        <f t="shared" si="3"/>
        <v/>
      </c>
      <c r="T61" s="436" t="str">
        <f t="shared" si="4"/>
        <v/>
      </c>
      <c r="U61" s="436" t="str">
        <f t="shared" si="5"/>
        <v/>
      </c>
      <c r="V61" s="437" t="str">
        <f t="shared" si="6"/>
        <v/>
      </c>
      <c r="W61" s="438" t="str">
        <f t="shared" si="7"/>
        <v/>
      </c>
    </row>
    <row r="62" spans="1:23">
      <c r="A62" s="424">
        <f>IF('Result Sheet'!A62="","",'Result Sheet'!A62)</f>
        <v>55</v>
      </c>
      <c r="B62" s="425" t="str">
        <f>IF(OR($D$3="",$N$3=""),"",IF('Result Sheet'!B62="","",'Result Sheet'!B62))</f>
        <v/>
      </c>
      <c r="C62" s="426" t="str">
        <f>IF(OR($D$3="",$N$3=""),"",IF('Result Sheet'!F62="","",'Result Sheet'!F62))</f>
        <v/>
      </c>
      <c r="D62" s="427" t="str">
        <f>IF(OR($D$3="",$N$3=""),"",IF('Result Sheet'!E62="","",'Result Sheet'!E62))</f>
        <v/>
      </c>
      <c r="E62" s="428" t="str">
        <f>IF(OR($D$3="",$N$3=""),"",IF('Result Sheet'!G62="","",'Result Sheet'!G62))</f>
        <v/>
      </c>
      <c r="F62" s="428" t="str">
        <f>IF(OR($D$3="",$N$3=""),"",IF('Result Sheet'!H62="","",'Result Sheet'!H62))</f>
        <v/>
      </c>
      <c r="G62" s="428" t="str">
        <f>IF(OR($D$3="",$N$3=""),"",IF('Result Sheet'!I62="","",'Result Sheet'!I62))</f>
        <v/>
      </c>
      <c r="H62" s="429" t="str">
        <f>IF(OR($D$3="",$N$3=""),"",IF('Result Sheet'!K62="","",'Result Sheet'!K62))</f>
        <v/>
      </c>
      <c r="I62" s="430" t="str">
        <f>IF(OR($D$3="",$N$3=""),"",IF('Result Sheet'!J62="","",'Result Sheet'!J62))</f>
        <v/>
      </c>
      <c r="J62" s="431" t="str">
        <f>IF($N$3=$AJ$8,'Result Sheet'!P62,IF($N$3=$AJ$9,'Result Sheet'!AH62,IF($N$3=$AJ$10,'Result Sheet'!AZ62,IF($N$3=$AJ$11,'Result Sheet'!BR62,""))))</f>
        <v/>
      </c>
      <c r="K62" s="431" t="str">
        <f>IF($N$3=$AJ$8,'Result Sheet'!Q62,IF($N$3=$AJ$9,'Result Sheet'!AI62,IF($N$3=$AJ$10,'Result Sheet'!BA62,IF($N$3=$AJ$11,'Result Sheet'!BS62,""))))</f>
        <v/>
      </c>
      <c r="L62" s="432" t="str">
        <f>IF(OR($D$3="",$N$3=""),"",IF(B62="","",IF(AND(K62="NA",J62="NA"),"NA",IF($N$3=$AJ$12,'Result Sheet'!CF62,IF($N$3=$AJ$13,'Result Sheet'!CM62,IF($N$3=$AJ$14,'Result Sheet'!CT62,IF($N$3=$AJ$15,'Result Sheet'!DA62,IF($N$3=$AJ$16,'Result Sheet'!DE62,SUM(J62:K62)))))))))</f>
        <v/>
      </c>
      <c r="M62" s="433" t="str">
        <f t="shared" si="0"/>
        <v/>
      </c>
      <c r="N62" s="434" t="str">
        <f>IF($N$3=$AJ$8,'Result Sheet'!T62,IF($N$3=$AJ$9,'Result Sheet'!AL62,IF($N$3=$AJ$10,'Result Sheet'!BD62,IF($N$3=$AJ$11,'Result Sheet'!BV62,""))))</f>
        <v/>
      </c>
      <c r="O62" s="434" t="str">
        <f>IF($N$3=$AJ$8,'Result Sheet'!U62,IF($N$3=$AJ$9,'Result Sheet'!AM62,IF($N$3=$AJ$10,'Result Sheet'!BE62,IF($N$3=$AJ$11,'Result Sheet'!BW62,""))))</f>
        <v/>
      </c>
      <c r="P62" s="435" t="str">
        <f>IF(OR($D$3="",$N$3=""),"",IF(B62="","",IF(AND(N62="NA",O62="NA"),"NA",IF($N$3=$AJ$12,'Result Sheet'!CG62,IF($N$3=$AJ$13,'Result Sheet'!CN62,IF($N$3=$AJ$14,'Result Sheet'!CU62,IF($N$3=$AJ$15,'Result Sheet'!DB62,IF($N$3=$AJ$16,'Result Sheet'!DF62,SUM(N62:O62)))))))))</f>
        <v/>
      </c>
      <c r="Q62" s="433" t="str">
        <f t="shared" si="1"/>
        <v/>
      </c>
      <c r="R62" s="436">
        <f t="shared" si="2"/>
        <v>0</v>
      </c>
      <c r="S62" s="436" t="str">
        <f t="shared" si="3"/>
        <v/>
      </c>
      <c r="T62" s="436" t="str">
        <f t="shared" si="4"/>
        <v/>
      </c>
      <c r="U62" s="436" t="str">
        <f t="shared" si="5"/>
        <v/>
      </c>
      <c r="V62" s="437" t="str">
        <f t="shared" si="6"/>
        <v/>
      </c>
      <c r="W62" s="438" t="str">
        <f t="shared" si="7"/>
        <v/>
      </c>
    </row>
    <row r="63" spans="1:23">
      <c r="A63" s="424">
        <f>IF('Result Sheet'!A63="","",'Result Sheet'!A63)</f>
        <v>56</v>
      </c>
      <c r="B63" s="425" t="str">
        <f>IF(OR($D$3="",$N$3=""),"",IF('Result Sheet'!B63="","",'Result Sheet'!B63))</f>
        <v/>
      </c>
      <c r="C63" s="426" t="str">
        <f>IF(OR($D$3="",$N$3=""),"",IF('Result Sheet'!F63="","",'Result Sheet'!F63))</f>
        <v/>
      </c>
      <c r="D63" s="427" t="str">
        <f>IF(OR($D$3="",$N$3=""),"",IF('Result Sheet'!E63="","",'Result Sheet'!E63))</f>
        <v/>
      </c>
      <c r="E63" s="428" t="str">
        <f>IF(OR($D$3="",$N$3=""),"",IF('Result Sheet'!G63="","",'Result Sheet'!G63))</f>
        <v/>
      </c>
      <c r="F63" s="428" t="str">
        <f>IF(OR($D$3="",$N$3=""),"",IF('Result Sheet'!H63="","",'Result Sheet'!H63))</f>
        <v/>
      </c>
      <c r="G63" s="428" t="str">
        <f>IF(OR($D$3="",$N$3=""),"",IF('Result Sheet'!I63="","",'Result Sheet'!I63))</f>
        <v/>
      </c>
      <c r="H63" s="429" t="str">
        <f>IF(OR($D$3="",$N$3=""),"",IF('Result Sheet'!K63="","",'Result Sheet'!K63))</f>
        <v/>
      </c>
      <c r="I63" s="430" t="str">
        <f>IF(OR($D$3="",$N$3=""),"",IF('Result Sheet'!J63="","",'Result Sheet'!J63))</f>
        <v/>
      </c>
      <c r="J63" s="431" t="str">
        <f>IF($N$3=$AJ$8,'Result Sheet'!P63,IF($N$3=$AJ$9,'Result Sheet'!AH63,IF($N$3=$AJ$10,'Result Sheet'!AZ63,IF($N$3=$AJ$11,'Result Sheet'!BR63,""))))</f>
        <v/>
      </c>
      <c r="K63" s="431" t="str">
        <f>IF($N$3=$AJ$8,'Result Sheet'!Q63,IF($N$3=$AJ$9,'Result Sheet'!AI63,IF($N$3=$AJ$10,'Result Sheet'!BA63,IF($N$3=$AJ$11,'Result Sheet'!BS63,""))))</f>
        <v/>
      </c>
      <c r="L63" s="432" t="str">
        <f>IF(OR($D$3="",$N$3=""),"",IF(B63="","",IF(AND(K63="NA",J63="NA"),"NA",IF($N$3=$AJ$12,'Result Sheet'!CF63,IF($N$3=$AJ$13,'Result Sheet'!CM63,IF($N$3=$AJ$14,'Result Sheet'!CT63,IF($N$3=$AJ$15,'Result Sheet'!DA63,IF($N$3=$AJ$16,'Result Sheet'!DE63,SUM(J63:K63)))))))))</f>
        <v/>
      </c>
      <c r="M63" s="433" t="str">
        <f t="shared" si="0"/>
        <v/>
      </c>
      <c r="N63" s="434" t="str">
        <f>IF($N$3=$AJ$8,'Result Sheet'!T63,IF($N$3=$AJ$9,'Result Sheet'!AL63,IF($N$3=$AJ$10,'Result Sheet'!BD63,IF($N$3=$AJ$11,'Result Sheet'!BV63,""))))</f>
        <v/>
      </c>
      <c r="O63" s="434" t="str">
        <f>IF($N$3=$AJ$8,'Result Sheet'!U63,IF($N$3=$AJ$9,'Result Sheet'!AM63,IF($N$3=$AJ$10,'Result Sheet'!BE63,IF($N$3=$AJ$11,'Result Sheet'!BW63,""))))</f>
        <v/>
      </c>
      <c r="P63" s="435" t="str">
        <f>IF(OR($D$3="",$N$3=""),"",IF(B63="","",IF(AND(N63="NA",O63="NA"),"NA",IF($N$3=$AJ$12,'Result Sheet'!CG63,IF($N$3=$AJ$13,'Result Sheet'!CN63,IF($N$3=$AJ$14,'Result Sheet'!CU63,IF($N$3=$AJ$15,'Result Sheet'!DB63,IF($N$3=$AJ$16,'Result Sheet'!DF63,SUM(N63:O63)))))))))</f>
        <v/>
      </c>
      <c r="Q63" s="433" t="str">
        <f t="shared" si="1"/>
        <v/>
      </c>
      <c r="R63" s="436">
        <f t="shared" si="2"/>
        <v>0</v>
      </c>
      <c r="S63" s="436" t="str">
        <f t="shared" si="3"/>
        <v/>
      </c>
      <c r="T63" s="436" t="str">
        <f t="shared" si="4"/>
        <v/>
      </c>
      <c r="U63" s="436" t="str">
        <f t="shared" si="5"/>
        <v/>
      </c>
      <c r="V63" s="437" t="str">
        <f t="shared" si="6"/>
        <v/>
      </c>
      <c r="W63" s="438" t="str">
        <f t="shared" si="7"/>
        <v/>
      </c>
    </row>
    <row r="64" spans="1:23">
      <c r="A64" s="424">
        <f>IF('Result Sheet'!A64="","",'Result Sheet'!A64)</f>
        <v>57</v>
      </c>
      <c r="B64" s="425" t="str">
        <f>IF(OR($D$3="",$N$3=""),"",IF('Result Sheet'!B64="","",'Result Sheet'!B64))</f>
        <v/>
      </c>
      <c r="C64" s="426" t="str">
        <f>IF(OR($D$3="",$N$3=""),"",IF('Result Sheet'!F64="","",'Result Sheet'!F64))</f>
        <v/>
      </c>
      <c r="D64" s="427" t="str">
        <f>IF(OR($D$3="",$N$3=""),"",IF('Result Sheet'!E64="","",'Result Sheet'!E64))</f>
        <v/>
      </c>
      <c r="E64" s="428" t="str">
        <f>IF(OR($D$3="",$N$3=""),"",IF('Result Sheet'!G64="","",'Result Sheet'!G64))</f>
        <v/>
      </c>
      <c r="F64" s="428" t="str">
        <f>IF(OR($D$3="",$N$3=""),"",IF('Result Sheet'!H64="","",'Result Sheet'!H64))</f>
        <v/>
      </c>
      <c r="G64" s="428" t="str">
        <f>IF(OR($D$3="",$N$3=""),"",IF('Result Sheet'!I64="","",'Result Sheet'!I64))</f>
        <v/>
      </c>
      <c r="H64" s="429" t="str">
        <f>IF(OR($D$3="",$N$3=""),"",IF('Result Sheet'!K64="","",'Result Sheet'!K64))</f>
        <v/>
      </c>
      <c r="I64" s="430" t="str">
        <f>IF(OR($D$3="",$N$3=""),"",IF('Result Sheet'!J64="","",'Result Sheet'!J64))</f>
        <v/>
      </c>
      <c r="J64" s="431" t="str">
        <f>IF($N$3=$AJ$8,'Result Sheet'!P64,IF($N$3=$AJ$9,'Result Sheet'!AH64,IF($N$3=$AJ$10,'Result Sheet'!AZ64,IF($N$3=$AJ$11,'Result Sheet'!BR64,""))))</f>
        <v/>
      </c>
      <c r="K64" s="431" t="str">
        <f>IF($N$3=$AJ$8,'Result Sheet'!Q64,IF($N$3=$AJ$9,'Result Sheet'!AI64,IF($N$3=$AJ$10,'Result Sheet'!BA64,IF($N$3=$AJ$11,'Result Sheet'!BS64,""))))</f>
        <v/>
      </c>
      <c r="L64" s="432" t="str">
        <f>IF(OR($D$3="",$N$3=""),"",IF(B64="","",IF(AND(K64="NA",J64="NA"),"NA",IF($N$3=$AJ$12,'Result Sheet'!CF64,IF($N$3=$AJ$13,'Result Sheet'!CM64,IF($N$3=$AJ$14,'Result Sheet'!CT64,IF($N$3=$AJ$15,'Result Sheet'!DA64,IF($N$3=$AJ$16,'Result Sheet'!DE64,SUM(J64:K64)))))))))</f>
        <v/>
      </c>
      <c r="M64" s="433" t="str">
        <f t="shared" si="0"/>
        <v/>
      </c>
      <c r="N64" s="434" t="str">
        <f>IF($N$3=$AJ$8,'Result Sheet'!T64,IF($N$3=$AJ$9,'Result Sheet'!AL64,IF($N$3=$AJ$10,'Result Sheet'!BD64,IF($N$3=$AJ$11,'Result Sheet'!BV64,""))))</f>
        <v/>
      </c>
      <c r="O64" s="434" t="str">
        <f>IF($N$3=$AJ$8,'Result Sheet'!U64,IF($N$3=$AJ$9,'Result Sheet'!AM64,IF($N$3=$AJ$10,'Result Sheet'!BE64,IF($N$3=$AJ$11,'Result Sheet'!BW64,""))))</f>
        <v/>
      </c>
      <c r="P64" s="435" t="str">
        <f>IF(OR($D$3="",$N$3=""),"",IF(B64="","",IF(AND(N64="NA",O64="NA"),"NA",IF($N$3=$AJ$12,'Result Sheet'!CG64,IF($N$3=$AJ$13,'Result Sheet'!CN64,IF($N$3=$AJ$14,'Result Sheet'!CU64,IF($N$3=$AJ$15,'Result Sheet'!DB64,IF($N$3=$AJ$16,'Result Sheet'!DF64,SUM(N64:O64)))))))))</f>
        <v/>
      </c>
      <c r="Q64" s="433" t="str">
        <f t="shared" si="1"/>
        <v/>
      </c>
      <c r="R64" s="436">
        <f t="shared" si="2"/>
        <v>0</v>
      </c>
      <c r="S64" s="436" t="str">
        <f t="shared" si="3"/>
        <v/>
      </c>
      <c r="T64" s="436" t="str">
        <f t="shared" si="4"/>
        <v/>
      </c>
      <c r="U64" s="436" t="str">
        <f t="shared" si="5"/>
        <v/>
      </c>
      <c r="V64" s="437" t="str">
        <f t="shared" si="6"/>
        <v/>
      </c>
      <c r="W64" s="438" t="str">
        <f t="shared" si="7"/>
        <v/>
      </c>
    </row>
    <row r="65" spans="1:23">
      <c r="A65" s="424">
        <f>IF('Result Sheet'!A65="","",'Result Sheet'!A65)</f>
        <v>58</v>
      </c>
      <c r="B65" s="425" t="str">
        <f>IF(OR($D$3="",$N$3=""),"",IF('Result Sheet'!B65="","",'Result Sheet'!B65))</f>
        <v/>
      </c>
      <c r="C65" s="426" t="str">
        <f>IF(OR($D$3="",$N$3=""),"",IF('Result Sheet'!F65="","",'Result Sheet'!F65))</f>
        <v/>
      </c>
      <c r="D65" s="427" t="str">
        <f>IF(OR($D$3="",$N$3=""),"",IF('Result Sheet'!E65="","",'Result Sheet'!E65))</f>
        <v/>
      </c>
      <c r="E65" s="428" t="str">
        <f>IF(OR($D$3="",$N$3=""),"",IF('Result Sheet'!G65="","",'Result Sheet'!G65))</f>
        <v/>
      </c>
      <c r="F65" s="428" t="str">
        <f>IF(OR($D$3="",$N$3=""),"",IF('Result Sheet'!H65="","",'Result Sheet'!H65))</f>
        <v/>
      </c>
      <c r="G65" s="428" t="str">
        <f>IF(OR($D$3="",$N$3=""),"",IF('Result Sheet'!I65="","",'Result Sheet'!I65))</f>
        <v/>
      </c>
      <c r="H65" s="429" t="str">
        <f>IF(OR($D$3="",$N$3=""),"",IF('Result Sheet'!K65="","",'Result Sheet'!K65))</f>
        <v/>
      </c>
      <c r="I65" s="430" t="str">
        <f>IF(OR($D$3="",$N$3=""),"",IF('Result Sheet'!J65="","",'Result Sheet'!J65))</f>
        <v/>
      </c>
      <c r="J65" s="431" t="str">
        <f>IF($N$3=$AJ$8,'Result Sheet'!P65,IF($N$3=$AJ$9,'Result Sheet'!AH65,IF($N$3=$AJ$10,'Result Sheet'!AZ65,IF($N$3=$AJ$11,'Result Sheet'!BR65,""))))</f>
        <v/>
      </c>
      <c r="K65" s="431" t="str">
        <f>IF($N$3=$AJ$8,'Result Sheet'!Q65,IF($N$3=$AJ$9,'Result Sheet'!AI65,IF($N$3=$AJ$10,'Result Sheet'!BA65,IF($N$3=$AJ$11,'Result Sheet'!BS65,""))))</f>
        <v/>
      </c>
      <c r="L65" s="432" t="str">
        <f>IF(OR($D$3="",$N$3=""),"",IF(B65="","",IF(AND(K65="NA",J65="NA"),"NA",IF($N$3=$AJ$12,'Result Sheet'!CF65,IF($N$3=$AJ$13,'Result Sheet'!CM65,IF($N$3=$AJ$14,'Result Sheet'!CT65,IF($N$3=$AJ$15,'Result Sheet'!DA65,IF($N$3=$AJ$16,'Result Sheet'!DE65,SUM(J65:K65)))))))))</f>
        <v/>
      </c>
      <c r="M65" s="433" t="str">
        <f t="shared" si="0"/>
        <v/>
      </c>
      <c r="N65" s="434" t="str">
        <f>IF($N$3=$AJ$8,'Result Sheet'!T65,IF($N$3=$AJ$9,'Result Sheet'!AL65,IF($N$3=$AJ$10,'Result Sheet'!BD65,IF($N$3=$AJ$11,'Result Sheet'!BV65,""))))</f>
        <v/>
      </c>
      <c r="O65" s="434" t="str">
        <f>IF($N$3=$AJ$8,'Result Sheet'!U65,IF($N$3=$AJ$9,'Result Sheet'!AM65,IF($N$3=$AJ$10,'Result Sheet'!BE65,IF($N$3=$AJ$11,'Result Sheet'!BW65,""))))</f>
        <v/>
      </c>
      <c r="P65" s="435" t="str">
        <f>IF(OR($D$3="",$N$3=""),"",IF(B65="","",IF(AND(N65="NA",O65="NA"),"NA",IF($N$3=$AJ$12,'Result Sheet'!CG65,IF($N$3=$AJ$13,'Result Sheet'!CN65,IF($N$3=$AJ$14,'Result Sheet'!CU65,IF($N$3=$AJ$15,'Result Sheet'!DB65,IF($N$3=$AJ$16,'Result Sheet'!DF65,SUM(N65:O65)))))))))</f>
        <v/>
      </c>
      <c r="Q65" s="433" t="str">
        <f t="shared" si="1"/>
        <v/>
      </c>
      <c r="R65" s="436">
        <f t="shared" si="2"/>
        <v>0</v>
      </c>
      <c r="S65" s="436" t="str">
        <f t="shared" si="3"/>
        <v/>
      </c>
      <c r="T65" s="436" t="str">
        <f t="shared" si="4"/>
        <v/>
      </c>
      <c r="U65" s="436" t="str">
        <f t="shared" si="5"/>
        <v/>
      </c>
      <c r="V65" s="437" t="str">
        <f t="shared" si="6"/>
        <v/>
      </c>
      <c r="W65" s="438" t="str">
        <f t="shared" si="7"/>
        <v/>
      </c>
    </row>
    <row r="66" spans="1:23">
      <c r="A66" s="424">
        <f>IF('Result Sheet'!A66="","",'Result Sheet'!A66)</f>
        <v>59</v>
      </c>
      <c r="B66" s="425" t="str">
        <f>IF(OR($D$3="",$N$3=""),"",IF('Result Sheet'!B66="","",'Result Sheet'!B66))</f>
        <v/>
      </c>
      <c r="C66" s="426" t="str">
        <f>IF(OR($D$3="",$N$3=""),"",IF('Result Sheet'!F66="","",'Result Sheet'!F66))</f>
        <v/>
      </c>
      <c r="D66" s="427" t="str">
        <f>IF(OR($D$3="",$N$3=""),"",IF('Result Sheet'!E66="","",'Result Sheet'!E66))</f>
        <v/>
      </c>
      <c r="E66" s="428" t="str">
        <f>IF(OR($D$3="",$N$3=""),"",IF('Result Sheet'!G66="","",'Result Sheet'!G66))</f>
        <v/>
      </c>
      <c r="F66" s="428" t="str">
        <f>IF(OR($D$3="",$N$3=""),"",IF('Result Sheet'!H66="","",'Result Sheet'!H66))</f>
        <v/>
      </c>
      <c r="G66" s="428" t="str">
        <f>IF(OR($D$3="",$N$3=""),"",IF('Result Sheet'!I66="","",'Result Sheet'!I66))</f>
        <v/>
      </c>
      <c r="H66" s="429" t="str">
        <f>IF(OR($D$3="",$N$3=""),"",IF('Result Sheet'!K66="","",'Result Sheet'!K66))</f>
        <v/>
      </c>
      <c r="I66" s="430" t="str">
        <f>IF(OR($D$3="",$N$3=""),"",IF('Result Sheet'!J66="","",'Result Sheet'!J66))</f>
        <v/>
      </c>
      <c r="J66" s="431" t="str">
        <f>IF($N$3=$AJ$8,'Result Sheet'!P66,IF($N$3=$AJ$9,'Result Sheet'!AH66,IF($N$3=$AJ$10,'Result Sheet'!AZ66,IF($N$3=$AJ$11,'Result Sheet'!BR66,""))))</f>
        <v/>
      </c>
      <c r="K66" s="431" t="str">
        <f>IF($N$3=$AJ$8,'Result Sheet'!Q66,IF($N$3=$AJ$9,'Result Sheet'!AI66,IF($N$3=$AJ$10,'Result Sheet'!BA66,IF($N$3=$AJ$11,'Result Sheet'!BS66,""))))</f>
        <v/>
      </c>
      <c r="L66" s="432" t="str">
        <f>IF(OR($D$3="",$N$3=""),"",IF(B66="","",IF(AND(K66="NA",J66="NA"),"NA",IF($N$3=$AJ$12,'Result Sheet'!CF66,IF($N$3=$AJ$13,'Result Sheet'!CM66,IF($N$3=$AJ$14,'Result Sheet'!CT66,IF($N$3=$AJ$15,'Result Sheet'!DA66,IF($N$3=$AJ$16,'Result Sheet'!DE66,SUM(J66:K66)))))))))</f>
        <v/>
      </c>
      <c r="M66" s="433" t="str">
        <f t="shared" si="0"/>
        <v/>
      </c>
      <c r="N66" s="434" t="str">
        <f>IF($N$3=$AJ$8,'Result Sheet'!T66,IF($N$3=$AJ$9,'Result Sheet'!AL66,IF($N$3=$AJ$10,'Result Sheet'!BD66,IF($N$3=$AJ$11,'Result Sheet'!BV66,""))))</f>
        <v/>
      </c>
      <c r="O66" s="434" t="str">
        <f>IF($N$3=$AJ$8,'Result Sheet'!U66,IF($N$3=$AJ$9,'Result Sheet'!AM66,IF($N$3=$AJ$10,'Result Sheet'!BE66,IF($N$3=$AJ$11,'Result Sheet'!BW66,""))))</f>
        <v/>
      </c>
      <c r="P66" s="435" t="str">
        <f>IF(OR($D$3="",$N$3=""),"",IF(B66="","",IF(AND(N66="NA",O66="NA"),"NA",IF($N$3=$AJ$12,'Result Sheet'!CG66,IF($N$3=$AJ$13,'Result Sheet'!CN66,IF($N$3=$AJ$14,'Result Sheet'!CU66,IF($N$3=$AJ$15,'Result Sheet'!DB66,IF($N$3=$AJ$16,'Result Sheet'!DF66,SUM(N66:O66)))))))))</f>
        <v/>
      </c>
      <c r="Q66" s="433" t="str">
        <f t="shared" si="1"/>
        <v/>
      </c>
      <c r="R66" s="436">
        <f t="shared" si="2"/>
        <v>0</v>
      </c>
      <c r="S66" s="436" t="str">
        <f t="shared" si="3"/>
        <v/>
      </c>
      <c r="T66" s="436" t="str">
        <f t="shared" si="4"/>
        <v/>
      </c>
      <c r="U66" s="436" t="str">
        <f t="shared" si="5"/>
        <v/>
      </c>
      <c r="V66" s="437" t="str">
        <f t="shared" si="6"/>
        <v/>
      </c>
      <c r="W66" s="438" t="str">
        <f t="shared" si="7"/>
        <v/>
      </c>
    </row>
    <row r="67" spans="1:23">
      <c r="A67" s="424">
        <f>IF('Result Sheet'!A67="","",'Result Sheet'!A67)</f>
        <v>60</v>
      </c>
      <c r="B67" s="425" t="str">
        <f>IF(OR($D$3="",$N$3=""),"",IF('Result Sheet'!B67="","",'Result Sheet'!B67))</f>
        <v/>
      </c>
      <c r="C67" s="426" t="str">
        <f>IF(OR($D$3="",$N$3=""),"",IF('Result Sheet'!F67="","",'Result Sheet'!F67))</f>
        <v/>
      </c>
      <c r="D67" s="427" t="str">
        <f>IF(OR($D$3="",$N$3=""),"",IF('Result Sheet'!E67="","",'Result Sheet'!E67))</f>
        <v/>
      </c>
      <c r="E67" s="428" t="str">
        <f>IF(OR($D$3="",$N$3=""),"",IF('Result Sheet'!G67="","",'Result Sheet'!G67))</f>
        <v/>
      </c>
      <c r="F67" s="428" t="str">
        <f>IF(OR($D$3="",$N$3=""),"",IF('Result Sheet'!H67="","",'Result Sheet'!H67))</f>
        <v/>
      </c>
      <c r="G67" s="428" t="str">
        <f>IF(OR($D$3="",$N$3=""),"",IF('Result Sheet'!I67="","",'Result Sheet'!I67))</f>
        <v/>
      </c>
      <c r="H67" s="429" t="str">
        <f>IF(OR($D$3="",$N$3=""),"",IF('Result Sheet'!K67="","",'Result Sheet'!K67))</f>
        <v/>
      </c>
      <c r="I67" s="430" t="str">
        <f>IF(OR($D$3="",$N$3=""),"",IF('Result Sheet'!J67="","",'Result Sheet'!J67))</f>
        <v/>
      </c>
      <c r="J67" s="431" t="str">
        <f>IF($N$3=$AJ$8,'Result Sheet'!P67,IF($N$3=$AJ$9,'Result Sheet'!AH67,IF($N$3=$AJ$10,'Result Sheet'!AZ67,IF($N$3=$AJ$11,'Result Sheet'!BR67,""))))</f>
        <v/>
      </c>
      <c r="K67" s="431" t="str">
        <f>IF($N$3=$AJ$8,'Result Sheet'!Q67,IF($N$3=$AJ$9,'Result Sheet'!AI67,IF($N$3=$AJ$10,'Result Sheet'!BA67,IF($N$3=$AJ$11,'Result Sheet'!BS67,""))))</f>
        <v/>
      </c>
      <c r="L67" s="432" t="str">
        <f>IF(OR($D$3="",$N$3=""),"",IF(B67="","",IF(AND(K67="NA",J67="NA"),"NA",IF($N$3=$AJ$12,'Result Sheet'!CF67,IF($N$3=$AJ$13,'Result Sheet'!CM67,IF($N$3=$AJ$14,'Result Sheet'!CT67,IF($N$3=$AJ$15,'Result Sheet'!DA67,IF($N$3=$AJ$16,'Result Sheet'!DE67,SUM(J67:K67)))))))))</f>
        <v/>
      </c>
      <c r="M67" s="433" t="str">
        <f t="shared" si="0"/>
        <v/>
      </c>
      <c r="N67" s="434" t="str">
        <f>IF($N$3=$AJ$8,'Result Sheet'!T67,IF($N$3=$AJ$9,'Result Sheet'!AL67,IF($N$3=$AJ$10,'Result Sheet'!BD67,IF($N$3=$AJ$11,'Result Sheet'!BV67,""))))</f>
        <v/>
      </c>
      <c r="O67" s="434" t="str">
        <f>IF($N$3=$AJ$8,'Result Sheet'!U67,IF($N$3=$AJ$9,'Result Sheet'!AM67,IF($N$3=$AJ$10,'Result Sheet'!BE67,IF($N$3=$AJ$11,'Result Sheet'!BW67,""))))</f>
        <v/>
      </c>
      <c r="P67" s="435" t="str">
        <f>IF(OR($D$3="",$N$3=""),"",IF(B67="","",IF(AND(N67="NA",O67="NA"),"NA",IF($N$3=$AJ$12,'Result Sheet'!CG67,IF($N$3=$AJ$13,'Result Sheet'!CN67,IF($N$3=$AJ$14,'Result Sheet'!CU67,IF($N$3=$AJ$15,'Result Sheet'!DB67,IF($N$3=$AJ$16,'Result Sheet'!DF67,SUM(N67:O67)))))))))</f>
        <v/>
      </c>
      <c r="Q67" s="433" t="str">
        <f t="shared" si="1"/>
        <v/>
      </c>
      <c r="R67" s="436">
        <f t="shared" si="2"/>
        <v>0</v>
      </c>
      <c r="S67" s="436" t="str">
        <f t="shared" si="3"/>
        <v/>
      </c>
      <c r="T67" s="436" t="str">
        <f t="shared" si="4"/>
        <v/>
      </c>
      <c r="U67" s="436" t="str">
        <f t="shared" si="5"/>
        <v/>
      </c>
      <c r="V67" s="437" t="str">
        <f t="shared" si="6"/>
        <v/>
      </c>
      <c r="W67" s="438" t="str">
        <f t="shared" si="7"/>
        <v/>
      </c>
    </row>
    <row r="68" spans="1:23">
      <c r="A68" s="424">
        <f>IF('Result Sheet'!A68="","",'Result Sheet'!A68)</f>
        <v>61</v>
      </c>
      <c r="B68" s="425" t="str">
        <f>IF(OR($D$3="",$N$3=""),"",IF('Result Sheet'!B68="","",'Result Sheet'!B68))</f>
        <v/>
      </c>
      <c r="C68" s="426" t="str">
        <f>IF(OR($D$3="",$N$3=""),"",IF('Result Sheet'!F68="","",'Result Sheet'!F68))</f>
        <v/>
      </c>
      <c r="D68" s="427" t="str">
        <f>IF(OR($D$3="",$N$3=""),"",IF('Result Sheet'!E68="","",'Result Sheet'!E68))</f>
        <v/>
      </c>
      <c r="E68" s="428" t="str">
        <f>IF(OR($D$3="",$N$3=""),"",IF('Result Sheet'!G68="","",'Result Sheet'!G68))</f>
        <v/>
      </c>
      <c r="F68" s="428" t="str">
        <f>IF(OR($D$3="",$N$3=""),"",IF('Result Sheet'!H68="","",'Result Sheet'!H68))</f>
        <v/>
      </c>
      <c r="G68" s="428" t="str">
        <f>IF(OR($D$3="",$N$3=""),"",IF('Result Sheet'!I68="","",'Result Sheet'!I68))</f>
        <v/>
      </c>
      <c r="H68" s="429" t="str">
        <f>IF(OR($D$3="",$N$3=""),"",IF('Result Sheet'!K68="","",'Result Sheet'!K68))</f>
        <v/>
      </c>
      <c r="I68" s="430" t="str">
        <f>IF(OR($D$3="",$N$3=""),"",IF('Result Sheet'!J68="","",'Result Sheet'!J68))</f>
        <v/>
      </c>
      <c r="J68" s="431" t="str">
        <f>IF($N$3=$AJ$8,'Result Sheet'!P68,IF($N$3=$AJ$9,'Result Sheet'!AH68,IF($N$3=$AJ$10,'Result Sheet'!AZ68,IF($N$3=$AJ$11,'Result Sheet'!BR68,""))))</f>
        <v/>
      </c>
      <c r="K68" s="431" t="str">
        <f>IF($N$3=$AJ$8,'Result Sheet'!Q68,IF($N$3=$AJ$9,'Result Sheet'!AI68,IF($N$3=$AJ$10,'Result Sheet'!BA68,IF($N$3=$AJ$11,'Result Sheet'!BS68,""))))</f>
        <v/>
      </c>
      <c r="L68" s="432" t="str">
        <f>IF(OR($D$3="",$N$3=""),"",IF(B68="","",IF(AND(K68="NA",J68="NA"),"NA",IF($N$3=$AJ$12,'Result Sheet'!CF68,IF($N$3=$AJ$13,'Result Sheet'!CM68,IF($N$3=$AJ$14,'Result Sheet'!CT68,IF($N$3=$AJ$15,'Result Sheet'!DA68,IF($N$3=$AJ$16,'Result Sheet'!DE68,SUM(J68:K68)))))))))</f>
        <v/>
      </c>
      <c r="M68" s="433" t="str">
        <f t="shared" si="0"/>
        <v/>
      </c>
      <c r="N68" s="434" t="str">
        <f>IF($N$3=$AJ$8,'Result Sheet'!T68,IF($N$3=$AJ$9,'Result Sheet'!AL68,IF($N$3=$AJ$10,'Result Sheet'!BD68,IF($N$3=$AJ$11,'Result Sheet'!BV68,""))))</f>
        <v/>
      </c>
      <c r="O68" s="434" t="str">
        <f>IF($N$3=$AJ$8,'Result Sheet'!U68,IF($N$3=$AJ$9,'Result Sheet'!AM68,IF($N$3=$AJ$10,'Result Sheet'!BE68,IF($N$3=$AJ$11,'Result Sheet'!BW68,""))))</f>
        <v/>
      </c>
      <c r="P68" s="435" t="str">
        <f>IF(OR($D$3="",$N$3=""),"",IF(B68="","",IF(AND(N68="NA",O68="NA"),"NA",IF($N$3=$AJ$12,'Result Sheet'!CG68,IF($N$3=$AJ$13,'Result Sheet'!CN68,IF($N$3=$AJ$14,'Result Sheet'!CU68,IF($N$3=$AJ$15,'Result Sheet'!DB68,IF($N$3=$AJ$16,'Result Sheet'!DF68,SUM(N68:O68)))))))))</f>
        <v/>
      </c>
      <c r="Q68" s="433" t="str">
        <f t="shared" si="1"/>
        <v/>
      </c>
      <c r="R68" s="436">
        <f t="shared" si="2"/>
        <v>0</v>
      </c>
      <c r="S68" s="436" t="str">
        <f t="shared" si="3"/>
        <v/>
      </c>
      <c r="T68" s="436" t="str">
        <f t="shared" si="4"/>
        <v/>
      </c>
      <c r="U68" s="436" t="str">
        <f t="shared" si="5"/>
        <v/>
      </c>
      <c r="V68" s="437" t="str">
        <f t="shared" si="6"/>
        <v/>
      </c>
      <c r="W68" s="438" t="str">
        <f t="shared" si="7"/>
        <v/>
      </c>
    </row>
    <row r="69" spans="1:23">
      <c r="A69" s="424">
        <f>IF('Result Sheet'!A69="","",'Result Sheet'!A69)</f>
        <v>62</v>
      </c>
      <c r="B69" s="425" t="str">
        <f>IF(OR($D$3="",$N$3=""),"",IF('Result Sheet'!B69="","",'Result Sheet'!B69))</f>
        <v/>
      </c>
      <c r="C69" s="426" t="str">
        <f>IF(OR($D$3="",$N$3=""),"",IF('Result Sheet'!F69="","",'Result Sheet'!F69))</f>
        <v/>
      </c>
      <c r="D69" s="427" t="str">
        <f>IF(OR($D$3="",$N$3=""),"",IF('Result Sheet'!E69="","",'Result Sheet'!E69))</f>
        <v/>
      </c>
      <c r="E69" s="428" t="str">
        <f>IF(OR($D$3="",$N$3=""),"",IF('Result Sheet'!G69="","",'Result Sheet'!G69))</f>
        <v/>
      </c>
      <c r="F69" s="428" t="str">
        <f>IF(OR($D$3="",$N$3=""),"",IF('Result Sheet'!H69="","",'Result Sheet'!H69))</f>
        <v/>
      </c>
      <c r="G69" s="428" t="str">
        <f>IF(OR($D$3="",$N$3=""),"",IF('Result Sheet'!I69="","",'Result Sheet'!I69))</f>
        <v/>
      </c>
      <c r="H69" s="429" t="str">
        <f>IF(OR($D$3="",$N$3=""),"",IF('Result Sheet'!K69="","",'Result Sheet'!K69))</f>
        <v/>
      </c>
      <c r="I69" s="430" t="str">
        <f>IF(OR($D$3="",$N$3=""),"",IF('Result Sheet'!J69="","",'Result Sheet'!J69))</f>
        <v/>
      </c>
      <c r="J69" s="431" t="str">
        <f>IF($N$3=$AJ$8,'Result Sheet'!P69,IF($N$3=$AJ$9,'Result Sheet'!AH69,IF($N$3=$AJ$10,'Result Sheet'!AZ69,IF($N$3=$AJ$11,'Result Sheet'!BR69,""))))</f>
        <v/>
      </c>
      <c r="K69" s="431" t="str">
        <f>IF($N$3=$AJ$8,'Result Sheet'!Q69,IF($N$3=$AJ$9,'Result Sheet'!AI69,IF($N$3=$AJ$10,'Result Sheet'!BA69,IF($N$3=$AJ$11,'Result Sheet'!BS69,""))))</f>
        <v/>
      </c>
      <c r="L69" s="432" t="str">
        <f>IF(OR($D$3="",$N$3=""),"",IF(B69="","",IF(AND(K69="NA",J69="NA"),"NA",IF($N$3=$AJ$12,'Result Sheet'!CF69,IF($N$3=$AJ$13,'Result Sheet'!CM69,IF($N$3=$AJ$14,'Result Sheet'!CT69,IF($N$3=$AJ$15,'Result Sheet'!DA69,IF($N$3=$AJ$16,'Result Sheet'!DE69,SUM(J69:K69)))))))))</f>
        <v/>
      </c>
      <c r="M69" s="433" t="str">
        <f t="shared" si="0"/>
        <v/>
      </c>
      <c r="N69" s="434" t="str">
        <f>IF($N$3=$AJ$8,'Result Sheet'!T69,IF($N$3=$AJ$9,'Result Sheet'!AL69,IF($N$3=$AJ$10,'Result Sheet'!BD69,IF($N$3=$AJ$11,'Result Sheet'!BV69,""))))</f>
        <v/>
      </c>
      <c r="O69" s="434" t="str">
        <f>IF($N$3=$AJ$8,'Result Sheet'!U69,IF($N$3=$AJ$9,'Result Sheet'!AM69,IF($N$3=$AJ$10,'Result Sheet'!BE69,IF($N$3=$AJ$11,'Result Sheet'!BW69,""))))</f>
        <v/>
      </c>
      <c r="P69" s="435" t="str">
        <f>IF(OR($D$3="",$N$3=""),"",IF(B69="","",IF(AND(N69="NA",O69="NA"),"NA",IF($N$3=$AJ$12,'Result Sheet'!CG69,IF($N$3=$AJ$13,'Result Sheet'!CN69,IF($N$3=$AJ$14,'Result Sheet'!CU69,IF($N$3=$AJ$15,'Result Sheet'!DB69,IF($N$3=$AJ$16,'Result Sheet'!DF69,SUM(N69:O69)))))))))</f>
        <v/>
      </c>
      <c r="Q69" s="433" t="str">
        <f t="shared" si="1"/>
        <v/>
      </c>
      <c r="R69" s="436">
        <f t="shared" si="2"/>
        <v>0</v>
      </c>
      <c r="S69" s="436" t="str">
        <f t="shared" si="3"/>
        <v/>
      </c>
      <c r="T69" s="436" t="str">
        <f t="shared" si="4"/>
        <v/>
      </c>
      <c r="U69" s="436" t="str">
        <f t="shared" si="5"/>
        <v/>
      </c>
      <c r="V69" s="437" t="str">
        <f t="shared" si="6"/>
        <v/>
      </c>
      <c r="W69" s="438" t="str">
        <f t="shared" si="7"/>
        <v/>
      </c>
    </row>
    <row r="70" spans="1:23">
      <c r="A70" s="424">
        <f>IF('Result Sheet'!A70="","",'Result Sheet'!A70)</f>
        <v>63</v>
      </c>
      <c r="B70" s="425" t="str">
        <f>IF(OR($D$3="",$N$3=""),"",IF('Result Sheet'!B70="","",'Result Sheet'!B70))</f>
        <v/>
      </c>
      <c r="C70" s="426" t="str">
        <f>IF(OR($D$3="",$N$3=""),"",IF('Result Sheet'!F70="","",'Result Sheet'!F70))</f>
        <v/>
      </c>
      <c r="D70" s="427" t="str">
        <f>IF(OR($D$3="",$N$3=""),"",IF('Result Sheet'!E70="","",'Result Sheet'!E70))</f>
        <v/>
      </c>
      <c r="E70" s="428" t="str">
        <f>IF(OR($D$3="",$N$3=""),"",IF('Result Sheet'!G70="","",'Result Sheet'!G70))</f>
        <v/>
      </c>
      <c r="F70" s="428" t="str">
        <f>IF(OR($D$3="",$N$3=""),"",IF('Result Sheet'!H70="","",'Result Sheet'!H70))</f>
        <v/>
      </c>
      <c r="G70" s="428" t="str">
        <f>IF(OR($D$3="",$N$3=""),"",IF('Result Sheet'!I70="","",'Result Sheet'!I70))</f>
        <v/>
      </c>
      <c r="H70" s="429" t="str">
        <f>IF(OR($D$3="",$N$3=""),"",IF('Result Sheet'!K70="","",'Result Sheet'!K70))</f>
        <v/>
      </c>
      <c r="I70" s="430" t="str">
        <f>IF(OR($D$3="",$N$3=""),"",IF('Result Sheet'!J70="","",'Result Sheet'!J70))</f>
        <v/>
      </c>
      <c r="J70" s="431" t="str">
        <f>IF($N$3=$AJ$8,'Result Sheet'!P70,IF($N$3=$AJ$9,'Result Sheet'!AH70,IF($N$3=$AJ$10,'Result Sheet'!AZ70,IF($N$3=$AJ$11,'Result Sheet'!BR70,""))))</f>
        <v/>
      </c>
      <c r="K70" s="431" t="str">
        <f>IF($N$3=$AJ$8,'Result Sheet'!Q70,IF($N$3=$AJ$9,'Result Sheet'!AI70,IF($N$3=$AJ$10,'Result Sheet'!BA70,IF($N$3=$AJ$11,'Result Sheet'!BS70,""))))</f>
        <v/>
      </c>
      <c r="L70" s="432" t="str">
        <f>IF(OR($D$3="",$N$3=""),"",IF(B70="","",IF(AND(K70="NA",J70="NA"),"NA",IF($N$3=$AJ$12,'Result Sheet'!CF70,IF($N$3=$AJ$13,'Result Sheet'!CM70,IF($N$3=$AJ$14,'Result Sheet'!CT70,IF($N$3=$AJ$15,'Result Sheet'!DA70,IF($N$3=$AJ$16,'Result Sheet'!DE70,SUM(J70:K70)))))))))</f>
        <v/>
      </c>
      <c r="M70" s="433" t="str">
        <f t="shared" si="0"/>
        <v/>
      </c>
      <c r="N70" s="434" t="str">
        <f>IF($N$3=$AJ$8,'Result Sheet'!T70,IF($N$3=$AJ$9,'Result Sheet'!AL70,IF($N$3=$AJ$10,'Result Sheet'!BD70,IF($N$3=$AJ$11,'Result Sheet'!BV70,""))))</f>
        <v/>
      </c>
      <c r="O70" s="434" t="str">
        <f>IF($N$3=$AJ$8,'Result Sheet'!U70,IF($N$3=$AJ$9,'Result Sheet'!AM70,IF($N$3=$AJ$10,'Result Sheet'!BE70,IF($N$3=$AJ$11,'Result Sheet'!BW70,""))))</f>
        <v/>
      </c>
      <c r="P70" s="435" t="str">
        <f>IF(OR($D$3="",$N$3=""),"",IF(B70="","",IF(AND(N70="NA",O70="NA"),"NA",IF($N$3=$AJ$12,'Result Sheet'!CG70,IF($N$3=$AJ$13,'Result Sheet'!CN70,IF($N$3=$AJ$14,'Result Sheet'!CU70,IF($N$3=$AJ$15,'Result Sheet'!DB70,IF($N$3=$AJ$16,'Result Sheet'!DF70,SUM(N70:O70)))))))))</f>
        <v/>
      </c>
      <c r="Q70" s="433" t="str">
        <f t="shared" si="1"/>
        <v/>
      </c>
      <c r="R70" s="436">
        <f t="shared" si="2"/>
        <v>0</v>
      </c>
      <c r="S70" s="436" t="str">
        <f t="shared" si="3"/>
        <v/>
      </c>
      <c r="T70" s="436" t="str">
        <f t="shared" si="4"/>
        <v/>
      </c>
      <c r="U70" s="436" t="str">
        <f t="shared" si="5"/>
        <v/>
      </c>
      <c r="V70" s="437" t="str">
        <f t="shared" si="6"/>
        <v/>
      </c>
      <c r="W70" s="438" t="str">
        <f t="shared" si="7"/>
        <v/>
      </c>
    </row>
    <row r="71" spans="1:23">
      <c r="A71" s="424">
        <f>IF('Result Sheet'!A71="","",'Result Sheet'!A71)</f>
        <v>64</v>
      </c>
      <c r="B71" s="425" t="str">
        <f>IF(OR($D$3="",$N$3=""),"",IF('Result Sheet'!B71="","",'Result Sheet'!B71))</f>
        <v/>
      </c>
      <c r="C71" s="426" t="str">
        <f>IF(OR($D$3="",$N$3=""),"",IF('Result Sheet'!F71="","",'Result Sheet'!F71))</f>
        <v/>
      </c>
      <c r="D71" s="427" t="str">
        <f>IF(OR($D$3="",$N$3=""),"",IF('Result Sheet'!E71="","",'Result Sheet'!E71))</f>
        <v/>
      </c>
      <c r="E71" s="428" t="str">
        <f>IF(OR($D$3="",$N$3=""),"",IF('Result Sheet'!G71="","",'Result Sheet'!G71))</f>
        <v/>
      </c>
      <c r="F71" s="428" t="str">
        <f>IF(OR($D$3="",$N$3=""),"",IF('Result Sheet'!H71="","",'Result Sheet'!H71))</f>
        <v/>
      </c>
      <c r="G71" s="428" t="str">
        <f>IF(OR($D$3="",$N$3=""),"",IF('Result Sheet'!I71="","",'Result Sheet'!I71))</f>
        <v/>
      </c>
      <c r="H71" s="429" t="str">
        <f>IF(OR($D$3="",$N$3=""),"",IF('Result Sheet'!K71="","",'Result Sheet'!K71))</f>
        <v/>
      </c>
      <c r="I71" s="430" t="str">
        <f>IF(OR($D$3="",$N$3=""),"",IF('Result Sheet'!J71="","",'Result Sheet'!J71))</f>
        <v/>
      </c>
      <c r="J71" s="431" t="str">
        <f>IF($N$3=$AJ$8,'Result Sheet'!P71,IF($N$3=$AJ$9,'Result Sheet'!AH71,IF($N$3=$AJ$10,'Result Sheet'!AZ71,IF($N$3=$AJ$11,'Result Sheet'!BR71,""))))</f>
        <v/>
      </c>
      <c r="K71" s="431" t="str">
        <f>IF($N$3=$AJ$8,'Result Sheet'!Q71,IF($N$3=$AJ$9,'Result Sheet'!AI71,IF($N$3=$AJ$10,'Result Sheet'!BA71,IF($N$3=$AJ$11,'Result Sheet'!BS71,""))))</f>
        <v/>
      </c>
      <c r="L71" s="432" t="str">
        <f>IF(OR($D$3="",$N$3=""),"",IF(B71="","",IF(AND(K71="NA",J71="NA"),"NA",IF($N$3=$AJ$12,'Result Sheet'!CF71,IF($N$3=$AJ$13,'Result Sheet'!CM71,IF($N$3=$AJ$14,'Result Sheet'!CT71,IF($N$3=$AJ$15,'Result Sheet'!DA71,IF($N$3=$AJ$16,'Result Sheet'!DE71,SUM(J71:K71)))))))))</f>
        <v/>
      </c>
      <c r="M71" s="433" t="str">
        <f t="shared" si="0"/>
        <v/>
      </c>
      <c r="N71" s="434" t="str">
        <f>IF($N$3=$AJ$8,'Result Sheet'!T71,IF($N$3=$AJ$9,'Result Sheet'!AL71,IF($N$3=$AJ$10,'Result Sheet'!BD71,IF($N$3=$AJ$11,'Result Sheet'!BV71,""))))</f>
        <v/>
      </c>
      <c r="O71" s="434" t="str">
        <f>IF($N$3=$AJ$8,'Result Sheet'!U71,IF($N$3=$AJ$9,'Result Sheet'!AM71,IF($N$3=$AJ$10,'Result Sheet'!BE71,IF($N$3=$AJ$11,'Result Sheet'!BW71,""))))</f>
        <v/>
      </c>
      <c r="P71" s="435" t="str">
        <f>IF(OR($D$3="",$N$3=""),"",IF(B71="","",IF(AND(N71="NA",O71="NA"),"NA",IF($N$3=$AJ$12,'Result Sheet'!CG71,IF($N$3=$AJ$13,'Result Sheet'!CN71,IF($N$3=$AJ$14,'Result Sheet'!CU71,IF($N$3=$AJ$15,'Result Sheet'!DB71,IF($N$3=$AJ$16,'Result Sheet'!DF71,SUM(N71:O71)))))))))</f>
        <v/>
      </c>
      <c r="Q71" s="433" t="str">
        <f t="shared" si="1"/>
        <v/>
      </c>
      <c r="R71" s="436">
        <f t="shared" si="2"/>
        <v>0</v>
      </c>
      <c r="S71" s="436" t="str">
        <f t="shared" si="3"/>
        <v/>
      </c>
      <c r="T71" s="436" t="str">
        <f t="shared" si="4"/>
        <v/>
      </c>
      <c r="U71" s="436" t="str">
        <f t="shared" si="5"/>
        <v/>
      </c>
      <c r="V71" s="437" t="str">
        <f t="shared" si="6"/>
        <v/>
      </c>
      <c r="W71" s="438" t="str">
        <f t="shared" si="7"/>
        <v/>
      </c>
    </row>
    <row r="72" spans="1:23">
      <c r="A72" s="424">
        <f>IF('Result Sheet'!A72="","",'Result Sheet'!A72)</f>
        <v>65</v>
      </c>
      <c r="B72" s="425" t="str">
        <f>IF(OR($D$3="",$N$3=""),"",IF('Result Sheet'!B72="","",'Result Sheet'!B72))</f>
        <v/>
      </c>
      <c r="C72" s="426" t="str">
        <f>IF(OR($D$3="",$N$3=""),"",IF('Result Sheet'!F72="","",'Result Sheet'!F72))</f>
        <v/>
      </c>
      <c r="D72" s="427" t="str">
        <f>IF(OR($D$3="",$N$3=""),"",IF('Result Sheet'!E72="","",'Result Sheet'!E72))</f>
        <v/>
      </c>
      <c r="E72" s="428" t="str">
        <f>IF(OR($D$3="",$N$3=""),"",IF('Result Sheet'!G72="","",'Result Sheet'!G72))</f>
        <v/>
      </c>
      <c r="F72" s="428" t="str">
        <f>IF(OR($D$3="",$N$3=""),"",IF('Result Sheet'!H72="","",'Result Sheet'!H72))</f>
        <v/>
      </c>
      <c r="G72" s="428" t="str">
        <f>IF(OR($D$3="",$N$3=""),"",IF('Result Sheet'!I72="","",'Result Sheet'!I72))</f>
        <v/>
      </c>
      <c r="H72" s="429" t="str">
        <f>IF(OR($D$3="",$N$3=""),"",IF('Result Sheet'!K72="","",'Result Sheet'!K72))</f>
        <v/>
      </c>
      <c r="I72" s="430" t="str">
        <f>IF(OR($D$3="",$N$3=""),"",IF('Result Sheet'!J72="","",'Result Sheet'!J72))</f>
        <v/>
      </c>
      <c r="J72" s="431" t="str">
        <f>IF($N$3=$AJ$8,'Result Sheet'!P72,IF($N$3=$AJ$9,'Result Sheet'!AH72,IF($N$3=$AJ$10,'Result Sheet'!AZ72,IF($N$3=$AJ$11,'Result Sheet'!BR72,""))))</f>
        <v/>
      </c>
      <c r="K72" s="431" t="str">
        <f>IF($N$3=$AJ$8,'Result Sheet'!Q72,IF($N$3=$AJ$9,'Result Sheet'!AI72,IF($N$3=$AJ$10,'Result Sheet'!BA72,IF($N$3=$AJ$11,'Result Sheet'!BS72,""))))</f>
        <v/>
      </c>
      <c r="L72" s="432" t="str">
        <f>IF(OR($D$3="",$N$3=""),"",IF(B72="","",IF(AND(K72="NA",J72="NA"),"NA",IF($N$3=$AJ$12,'Result Sheet'!CF72,IF($N$3=$AJ$13,'Result Sheet'!CM72,IF($N$3=$AJ$14,'Result Sheet'!CT72,IF($N$3=$AJ$15,'Result Sheet'!DA72,IF($N$3=$AJ$16,'Result Sheet'!DE72,SUM(J72:K72)))))))))</f>
        <v/>
      </c>
      <c r="M72" s="433" t="str">
        <f t="shared" si="0"/>
        <v/>
      </c>
      <c r="N72" s="434" t="str">
        <f>IF($N$3=$AJ$8,'Result Sheet'!T72,IF($N$3=$AJ$9,'Result Sheet'!AL72,IF($N$3=$AJ$10,'Result Sheet'!BD72,IF($N$3=$AJ$11,'Result Sheet'!BV72,""))))</f>
        <v/>
      </c>
      <c r="O72" s="434" t="str">
        <f>IF($N$3=$AJ$8,'Result Sheet'!U72,IF($N$3=$AJ$9,'Result Sheet'!AM72,IF($N$3=$AJ$10,'Result Sheet'!BE72,IF($N$3=$AJ$11,'Result Sheet'!BW72,""))))</f>
        <v/>
      </c>
      <c r="P72" s="435" t="str">
        <f>IF(OR($D$3="",$N$3=""),"",IF(B72="","",IF(AND(N72="NA",O72="NA"),"NA",IF($N$3=$AJ$12,'Result Sheet'!CG72,IF($N$3=$AJ$13,'Result Sheet'!CN72,IF($N$3=$AJ$14,'Result Sheet'!CU72,IF($N$3=$AJ$15,'Result Sheet'!DB72,IF($N$3=$AJ$16,'Result Sheet'!DF72,SUM(N72:O72)))))))))</f>
        <v/>
      </c>
      <c r="Q72" s="433" t="str">
        <f t="shared" si="1"/>
        <v/>
      </c>
      <c r="R72" s="436">
        <f t="shared" si="2"/>
        <v>0</v>
      </c>
      <c r="S72" s="436" t="str">
        <f t="shared" si="3"/>
        <v/>
      </c>
      <c r="T72" s="436" t="str">
        <f t="shared" si="4"/>
        <v/>
      </c>
      <c r="U72" s="436" t="str">
        <f t="shared" si="5"/>
        <v/>
      </c>
      <c r="V72" s="437" t="str">
        <f t="shared" si="6"/>
        <v/>
      </c>
      <c r="W72" s="438" t="str">
        <f t="shared" si="7"/>
        <v/>
      </c>
    </row>
    <row r="73" spans="1:23">
      <c r="A73" s="424">
        <f>IF('Result Sheet'!A73="","",'Result Sheet'!A73)</f>
        <v>66</v>
      </c>
      <c r="B73" s="425" t="str">
        <f>IF(OR($D$3="",$N$3=""),"",IF('Result Sheet'!B73="","",'Result Sheet'!B73))</f>
        <v/>
      </c>
      <c r="C73" s="426" t="str">
        <f>IF(OR($D$3="",$N$3=""),"",IF('Result Sheet'!F73="","",'Result Sheet'!F73))</f>
        <v/>
      </c>
      <c r="D73" s="427" t="str">
        <f>IF(OR($D$3="",$N$3=""),"",IF('Result Sheet'!E73="","",'Result Sheet'!E73))</f>
        <v/>
      </c>
      <c r="E73" s="428" t="str">
        <f>IF(OR($D$3="",$N$3=""),"",IF('Result Sheet'!G73="","",'Result Sheet'!G73))</f>
        <v/>
      </c>
      <c r="F73" s="428" t="str">
        <f>IF(OR($D$3="",$N$3=""),"",IF('Result Sheet'!H73="","",'Result Sheet'!H73))</f>
        <v/>
      </c>
      <c r="G73" s="428" t="str">
        <f>IF(OR($D$3="",$N$3=""),"",IF('Result Sheet'!I73="","",'Result Sheet'!I73))</f>
        <v/>
      </c>
      <c r="H73" s="429" t="str">
        <f>IF(OR($D$3="",$N$3=""),"",IF('Result Sheet'!K73="","",'Result Sheet'!K73))</f>
        <v/>
      </c>
      <c r="I73" s="430" t="str">
        <f>IF(OR($D$3="",$N$3=""),"",IF('Result Sheet'!J73="","",'Result Sheet'!J73))</f>
        <v/>
      </c>
      <c r="J73" s="431" t="str">
        <f>IF($N$3=$AJ$8,'Result Sheet'!P73,IF($N$3=$AJ$9,'Result Sheet'!AH73,IF($N$3=$AJ$10,'Result Sheet'!AZ73,IF($N$3=$AJ$11,'Result Sheet'!BR73,""))))</f>
        <v/>
      </c>
      <c r="K73" s="431" t="str">
        <f>IF($N$3=$AJ$8,'Result Sheet'!Q73,IF($N$3=$AJ$9,'Result Sheet'!AI73,IF($N$3=$AJ$10,'Result Sheet'!BA73,IF($N$3=$AJ$11,'Result Sheet'!BS73,""))))</f>
        <v/>
      </c>
      <c r="L73" s="432" t="str">
        <f>IF(OR($D$3="",$N$3=""),"",IF(B73="","",IF(AND(K73="NA",J73="NA"),"NA",IF($N$3=$AJ$12,'Result Sheet'!CF73,IF($N$3=$AJ$13,'Result Sheet'!CM73,IF($N$3=$AJ$14,'Result Sheet'!CT73,IF($N$3=$AJ$15,'Result Sheet'!DA73,IF($N$3=$AJ$16,'Result Sheet'!DE73,SUM(J73:K73)))))))))</f>
        <v/>
      </c>
      <c r="M73" s="433" t="str">
        <f t="shared" ref="M73:M136" si="8">IF(L73="","",IF(AND(L73="NA"),"NA",IF(AND(L73="AB"),"AB",SUM(L73))))</f>
        <v/>
      </c>
      <c r="N73" s="434" t="str">
        <f>IF($N$3=$AJ$8,'Result Sheet'!T73,IF($N$3=$AJ$9,'Result Sheet'!AL73,IF($N$3=$AJ$10,'Result Sheet'!BD73,IF($N$3=$AJ$11,'Result Sheet'!BV73,""))))</f>
        <v/>
      </c>
      <c r="O73" s="434" t="str">
        <f>IF($N$3=$AJ$8,'Result Sheet'!U73,IF($N$3=$AJ$9,'Result Sheet'!AM73,IF($N$3=$AJ$10,'Result Sheet'!BE73,IF($N$3=$AJ$11,'Result Sheet'!BW73,""))))</f>
        <v/>
      </c>
      <c r="P73" s="435" t="str">
        <f>IF(OR($D$3="",$N$3=""),"",IF(B73="","",IF(AND(N73="NA",O73="NA"),"NA",IF($N$3=$AJ$12,'Result Sheet'!CG73,IF($N$3=$AJ$13,'Result Sheet'!CN73,IF($N$3=$AJ$14,'Result Sheet'!CU73,IF($N$3=$AJ$15,'Result Sheet'!DB73,IF($N$3=$AJ$16,'Result Sheet'!DF73,SUM(N73:O73)))))))))</f>
        <v/>
      </c>
      <c r="Q73" s="433" t="str">
        <f t="shared" ref="Q73:Q136" si="9">IF(P73="","",IF(AND(M73="AB",P73="AB"),"AB",SUM(M73,P73)))</f>
        <v/>
      </c>
      <c r="R73" s="436">
        <f t="shared" ref="R73:R136" si="10">COUNTIF(O73,"ML")*$O$7+(COUNTIF(J73,"ML")*$J$7)+(COUNTIF(K73,"ML")*$K$7)+(COUNTIF(N73,"ML")*$N$7)</f>
        <v>0</v>
      </c>
      <c r="S73" s="436" t="str">
        <f t="shared" ref="S73:S136" si="11">IF(OR(B73="NSO",B73=0,B73=""),"",IF(OR($N$3=$AJ$12,$N$3=$AJ$13,$N$3=$AJ$14,$N$3=$AJ$15,$N$3=$AJ$16),$Q$7,IF(OR($N$3=$AJ$9,$N$3=$AJ$11),IF(AND(J73="NA",K73="NA"),50-R73,IF(AND(J73="ML",K73="ML"),50-R73,IF(AND(N73="ML",O73="ML"),50-R73,100-R73))),IF(AND(J73="NA",K73="NA"),100-R73,IF(AND(J73="ML",K73="ML"),100-R73,IF(AND(N73="ML",O73="ML"),100-R73,200-R73))))))</f>
        <v/>
      </c>
      <c r="T73" s="436" t="str">
        <f t="shared" ref="T73:T136" si="12">IF(AND(OR(N73="ab",N73="ml"),OR(J73="ab",J73="ml"),OR(J73="ab",J73="ml")),"AB",IF(AND(OR(N73="ab",N73="ml"),OR(J73="ab",J73="ml"),OR(N73="ab",N73="ml")),"AB",IF(AND(OR(N73="ab",N73="ml"),OR(J73="ab",J73="ml"),OR(J73="ab",J73="ml")),"AB",IF(AND(OR(N73="ab",N73="ml"),OR(J73="ab",J73="ml"),OR(N73="ab",N73="ml")),"AB",""))))</f>
        <v/>
      </c>
      <c r="U73" s="436" t="str">
        <f t="shared" ref="U73:U136" si="13">IF(OR(B73="NSO",B73="",$N$3=""),"",IF(Q73=0,"",IF(OR($N$3=$AJ$12,$N$3=$AJ$13,$N$3=$AJ$14,$N$3=$AJ$15,$N$3=$AJ$16),"P",IF(OR(T73="AB",P73="ab"),"AB",IF(P73="ML","RE",IF(AND(Q73&gt;=36%*S73,N73&gt;=$N$7*20%),"P",IF(AND(Q73&gt;=34%*S73,N73&gt;=$N$7*20%),"G2",IF(AND(Q73&gt;=31%*S73,N73&gt;=$N$7*20%),"G1",IF(AND(Q73&gt;=25%*S73,N73&gt;=$N$7*20%),"S","F")))))))))</f>
        <v/>
      </c>
      <c r="V73" s="437" t="str">
        <f t="shared" ref="V73:V136" si="14">IF(OR(U73="",U73=0,U73="S",U73="RE",U73="F",U73="AB"),"",IF(Q73&gt;=75%*S73,"I",IF(Q73&gt;=60%*S73,"I",IF(Q73&gt;=48%*S73,"II",IF(Q73&gt;=36%*S73,"III","")))))</f>
        <v/>
      </c>
      <c r="W73" s="438" t="str">
        <f t="shared" ref="W73:W136" si="15">IF(Q73="","",IF(OR(U73="",U73=0,U73="RE",U73="AB",B73="NSO"),"",IF(OR($N$3=$AJ$12,$N$3=$AJ$13,$N$3=$AJ$14),IF(Q73&gt;90%*S73,"A+",IF(Q73&gt;75%*S73,"A",IF(Q73&gt;=60%*S73,"B",IF(Q73&gt;=40%*S73,"C","D")))),IF(Q73&gt;85%*S73,"A",IF(Q73&gt;70%*S73,"B",IF(Q73&gt;=50%*S73,"C",IF(Q73&gt;=30%*S73,"D","E")))))))</f>
        <v/>
      </c>
    </row>
    <row r="74" spans="1:23">
      <c r="A74" s="424">
        <f>IF('Result Sheet'!A74="","",'Result Sheet'!A74)</f>
        <v>67</v>
      </c>
      <c r="B74" s="425" t="str">
        <f>IF(OR($D$3="",$N$3=""),"",IF('Result Sheet'!B74="","",'Result Sheet'!B74))</f>
        <v/>
      </c>
      <c r="C74" s="426" t="str">
        <f>IF(OR($D$3="",$N$3=""),"",IF('Result Sheet'!F74="","",'Result Sheet'!F74))</f>
        <v/>
      </c>
      <c r="D74" s="427" t="str">
        <f>IF(OR($D$3="",$N$3=""),"",IF('Result Sheet'!E74="","",'Result Sheet'!E74))</f>
        <v/>
      </c>
      <c r="E74" s="428" t="str">
        <f>IF(OR($D$3="",$N$3=""),"",IF('Result Sheet'!G74="","",'Result Sheet'!G74))</f>
        <v/>
      </c>
      <c r="F74" s="428" t="str">
        <f>IF(OR($D$3="",$N$3=""),"",IF('Result Sheet'!H74="","",'Result Sheet'!H74))</f>
        <v/>
      </c>
      <c r="G74" s="428" t="str">
        <f>IF(OR($D$3="",$N$3=""),"",IF('Result Sheet'!I74="","",'Result Sheet'!I74))</f>
        <v/>
      </c>
      <c r="H74" s="429" t="str">
        <f>IF(OR($D$3="",$N$3=""),"",IF('Result Sheet'!K74="","",'Result Sheet'!K74))</f>
        <v/>
      </c>
      <c r="I74" s="430" t="str">
        <f>IF(OR($D$3="",$N$3=""),"",IF('Result Sheet'!J74="","",'Result Sheet'!J74))</f>
        <v/>
      </c>
      <c r="J74" s="431" t="str">
        <f>IF($N$3=$AJ$8,'Result Sheet'!P74,IF($N$3=$AJ$9,'Result Sheet'!AH74,IF($N$3=$AJ$10,'Result Sheet'!AZ74,IF($N$3=$AJ$11,'Result Sheet'!BR74,""))))</f>
        <v/>
      </c>
      <c r="K74" s="431" t="str">
        <f>IF($N$3=$AJ$8,'Result Sheet'!Q74,IF($N$3=$AJ$9,'Result Sheet'!AI74,IF($N$3=$AJ$10,'Result Sheet'!BA74,IF($N$3=$AJ$11,'Result Sheet'!BS74,""))))</f>
        <v/>
      </c>
      <c r="L74" s="432" t="str">
        <f>IF(OR($D$3="",$N$3=""),"",IF(B74="","",IF(AND(K74="NA",J74="NA"),"NA",IF($N$3=$AJ$12,'Result Sheet'!CF74,IF($N$3=$AJ$13,'Result Sheet'!CM74,IF($N$3=$AJ$14,'Result Sheet'!CT74,IF($N$3=$AJ$15,'Result Sheet'!DA74,IF($N$3=$AJ$16,'Result Sheet'!DE74,SUM(J74:K74)))))))))</f>
        <v/>
      </c>
      <c r="M74" s="433" t="str">
        <f t="shared" si="8"/>
        <v/>
      </c>
      <c r="N74" s="434" t="str">
        <f>IF($N$3=$AJ$8,'Result Sheet'!T74,IF($N$3=$AJ$9,'Result Sheet'!AL74,IF($N$3=$AJ$10,'Result Sheet'!BD74,IF($N$3=$AJ$11,'Result Sheet'!BV74,""))))</f>
        <v/>
      </c>
      <c r="O74" s="434" t="str">
        <f>IF($N$3=$AJ$8,'Result Sheet'!U74,IF($N$3=$AJ$9,'Result Sheet'!AM74,IF($N$3=$AJ$10,'Result Sheet'!BE74,IF($N$3=$AJ$11,'Result Sheet'!BW74,""))))</f>
        <v/>
      </c>
      <c r="P74" s="435" t="str">
        <f>IF(OR($D$3="",$N$3=""),"",IF(B74="","",IF(AND(N74="NA",O74="NA"),"NA",IF($N$3=$AJ$12,'Result Sheet'!CG74,IF($N$3=$AJ$13,'Result Sheet'!CN74,IF($N$3=$AJ$14,'Result Sheet'!CU74,IF($N$3=$AJ$15,'Result Sheet'!DB74,IF($N$3=$AJ$16,'Result Sheet'!DF74,SUM(N74:O74)))))))))</f>
        <v/>
      </c>
      <c r="Q74" s="433" t="str">
        <f t="shared" si="9"/>
        <v/>
      </c>
      <c r="R74" s="436">
        <f t="shared" si="10"/>
        <v>0</v>
      </c>
      <c r="S74" s="436" t="str">
        <f t="shared" si="11"/>
        <v/>
      </c>
      <c r="T74" s="436" t="str">
        <f t="shared" si="12"/>
        <v/>
      </c>
      <c r="U74" s="436" t="str">
        <f t="shared" si="13"/>
        <v/>
      </c>
      <c r="V74" s="437" t="str">
        <f t="shared" si="14"/>
        <v/>
      </c>
      <c r="W74" s="438" t="str">
        <f t="shared" si="15"/>
        <v/>
      </c>
    </row>
    <row r="75" spans="1:23">
      <c r="A75" s="424">
        <f>IF('Result Sheet'!A75="","",'Result Sheet'!A75)</f>
        <v>68</v>
      </c>
      <c r="B75" s="425" t="str">
        <f>IF(OR($D$3="",$N$3=""),"",IF('Result Sheet'!B75="","",'Result Sheet'!B75))</f>
        <v/>
      </c>
      <c r="C75" s="426" t="str">
        <f>IF(OR($D$3="",$N$3=""),"",IF('Result Sheet'!F75="","",'Result Sheet'!F75))</f>
        <v/>
      </c>
      <c r="D75" s="427" t="str">
        <f>IF(OR($D$3="",$N$3=""),"",IF('Result Sheet'!E75="","",'Result Sheet'!E75))</f>
        <v/>
      </c>
      <c r="E75" s="428" t="str">
        <f>IF(OR($D$3="",$N$3=""),"",IF('Result Sheet'!G75="","",'Result Sheet'!G75))</f>
        <v/>
      </c>
      <c r="F75" s="428" t="str">
        <f>IF(OR($D$3="",$N$3=""),"",IF('Result Sheet'!H75="","",'Result Sheet'!H75))</f>
        <v/>
      </c>
      <c r="G75" s="428" t="str">
        <f>IF(OR($D$3="",$N$3=""),"",IF('Result Sheet'!I75="","",'Result Sheet'!I75))</f>
        <v/>
      </c>
      <c r="H75" s="429" t="str">
        <f>IF(OR($D$3="",$N$3=""),"",IF('Result Sheet'!K75="","",'Result Sheet'!K75))</f>
        <v/>
      </c>
      <c r="I75" s="430" t="str">
        <f>IF(OR($D$3="",$N$3=""),"",IF('Result Sheet'!J75="","",'Result Sheet'!J75))</f>
        <v/>
      </c>
      <c r="J75" s="431" t="str">
        <f>IF($N$3=$AJ$8,'Result Sheet'!P75,IF($N$3=$AJ$9,'Result Sheet'!AH75,IF($N$3=$AJ$10,'Result Sheet'!AZ75,IF($N$3=$AJ$11,'Result Sheet'!BR75,""))))</f>
        <v/>
      </c>
      <c r="K75" s="431" t="str">
        <f>IF($N$3=$AJ$8,'Result Sheet'!Q75,IF($N$3=$AJ$9,'Result Sheet'!AI75,IF($N$3=$AJ$10,'Result Sheet'!BA75,IF($N$3=$AJ$11,'Result Sheet'!BS75,""))))</f>
        <v/>
      </c>
      <c r="L75" s="432" t="str">
        <f>IF(OR($D$3="",$N$3=""),"",IF(B75="","",IF(AND(K75="NA",J75="NA"),"NA",IF($N$3=$AJ$12,'Result Sheet'!CF75,IF($N$3=$AJ$13,'Result Sheet'!CM75,IF($N$3=$AJ$14,'Result Sheet'!CT75,IF($N$3=$AJ$15,'Result Sheet'!DA75,IF($N$3=$AJ$16,'Result Sheet'!DE75,SUM(J75:K75)))))))))</f>
        <v/>
      </c>
      <c r="M75" s="433" t="str">
        <f t="shared" si="8"/>
        <v/>
      </c>
      <c r="N75" s="434" t="str">
        <f>IF($N$3=$AJ$8,'Result Sheet'!T75,IF($N$3=$AJ$9,'Result Sheet'!AL75,IF($N$3=$AJ$10,'Result Sheet'!BD75,IF($N$3=$AJ$11,'Result Sheet'!BV75,""))))</f>
        <v/>
      </c>
      <c r="O75" s="434" t="str">
        <f>IF($N$3=$AJ$8,'Result Sheet'!U75,IF($N$3=$AJ$9,'Result Sheet'!AM75,IF($N$3=$AJ$10,'Result Sheet'!BE75,IF($N$3=$AJ$11,'Result Sheet'!BW75,""))))</f>
        <v/>
      </c>
      <c r="P75" s="435" t="str">
        <f>IF(OR($D$3="",$N$3=""),"",IF(B75="","",IF(AND(N75="NA",O75="NA"),"NA",IF($N$3=$AJ$12,'Result Sheet'!CG75,IF($N$3=$AJ$13,'Result Sheet'!CN75,IF($N$3=$AJ$14,'Result Sheet'!CU75,IF($N$3=$AJ$15,'Result Sheet'!DB75,IF($N$3=$AJ$16,'Result Sheet'!DF75,SUM(N75:O75)))))))))</f>
        <v/>
      </c>
      <c r="Q75" s="433" t="str">
        <f t="shared" si="9"/>
        <v/>
      </c>
      <c r="R75" s="436">
        <f t="shared" si="10"/>
        <v>0</v>
      </c>
      <c r="S75" s="436" t="str">
        <f t="shared" si="11"/>
        <v/>
      </c>
      <c r="T75" s="436" t="str">
        <f t="shared" si="12"/>
        <v/>
      </c>
      <c r="U75" s="436" t="str">
        <f t="shared" si="13"/>
        <v/>
      </c>
      <c r="V75" s="437" t="str">
        <f t="shared" si="14"/>
        <v/>
      </c>
      <c r="W75" s="438" t="str">
        <f t="shared" si="15"/>
        <v/>
      </c>
    </row>
    <row r="76" spans="1:23">
      <c r="A76" s="424">
        <f>IF('Result Sheet'!A76="","",'Result Sheet'!A76)</f>
        <v>69</v>
      </c>
      <c r="B76" s="425" t="str">
        <f>IF(OR($D$3="",$N$3=""),"",IF('Result Sheet'!B76="","",'Result Sheet'!B76))</f>
        <v/>
      </c>
      <c r="C76" s="426" t="str">
        <f>IF(OR($D$3="",$N$3=""),"",IF('Result Sheet'!F76="","",'Result Sheet'!F76))</f>
        <v/>
      </c>
      <c r="D76" s="427" t="str">
        <f>IF(OR($D$3="",$N$3=""),"",IF('Result Sheet'!E76="","",'Result Sheet'!E76))</f>
        <v/>
      </c>
      <c r="E76" s="428" t="str">
        <f>IF(OR($D$3="",$N$3=""),"",IF('Result Sheet'!G76="","",'Result Sheet'!G76))</f>
        <v/>
      </c>
      <c r="F76" s="428" t="str">
        <f>IF(OR($D$3="",$N$3=""),"",IF('Result Sheet'!H76="","",'Result Sheet'!H76))</f>
        <v/>
      </c>
      <c r="G76" s="428" t="str">
        <f>IF(OR($D$3="",$N$3=""),"",IF('Result Sheet'!I76="","",'Result Sheet'!I76))</f>
        <v/>
      </c>
      <c r="H76" s="429" t="str">
        <f>IF(OR($D$3="",$N$3=""),"",IF('Result Sheet'!K76="","",'Result Sheet'!K76))</f>
        <v/>
      </c>
      <c r="I76" s="430" t="str">
        <f>IF(OR($D$3="",$N$3=""),"",IF('Result Sheet'!J76="","",'Result Sheet'!J76))</f>
        <v/>
      </c>
      <c r="J76" s="431" t="str">
        <f>IF($N$3=$AJ$8,'Result Sheet'!P76,IF($N$3=$AJ$9,'Result Sheet'!AH76,IF($N$3=$AJ$10,'Result Sheet'!AZ76,IF($N$3=$AJ$11,'Result Sheet'!BR76,""))))</f>
        <v/>
      </c>
      <c r="K76" s="431" t="str">
        <f>IF($N$3=$AJ$8,'Result Sheet'!Q76,IF($N$3=$AJ$9,'Result Sheet'!AI76,IF($N$3=$AJ$10,'Result Sheet'!BA76,IF($N$3=$AJ$11,'Result Sheet'!BS76,""))))</f>
        <v/>
      </c>
      <c r="L76" s="432" t="str">
        <f>IF(OR($D$3="",$N$3=""),"",IF(B76="","",IF(AND(K76="NA",J76="NA"),"NA",IF($N$3=$AJ$12,'Result Sheet'!CF76,IF($N$3=$AJ$13,'Result Sheet'!CM76,IF($N$3=$AJ$14,'Result Sheet'!CT76,IF($N$3=$AJ$15,'Result Sheet'!DA76,IF($N$3=$AJ$16,'Result Sheet'!DE76,SUM(J76:K76)))))))))</f>
        <v/>
      </c>
      <c r="M76" s="433" t="str">
        <f t="shared" si="8"/>
        <v/>
      </c>
      <c r="N76" s="434" t="str">
        <f>IF($N$3=$AJ$8,'Result Sheet'!T76,IF($N$3=$AJ$9,'Result Sheet'!AL76,IF($N$3=$AJ$10,'Result Sheet'!BD76,IF($N$3=$AJ$11,'Result Sheet'!BV76,""))))</f>
        <v/>
      </c>
      <c r="O76" s="434" t="str">
        <f>IF($N$3=$AJ$8,'Result Sheet'!U76,IF($N$3=$AJ$9,'Result Sheet'!AM76,IF($N$3=$AJ$10,'Result Sheet'!BE76,IF($N$3=$AJ$11,'Result Sheet'!BW76,""))))</f>
        <v/>
      </c>
      <c r="P76" s="435" t="str">
        <f>IF(OR($D$3="",$N$3=""),"",IF(B76="","",IF(AND(N76="NA",O76="NA"),"NA",IF($N$3=$AJ$12,'Result Sheet'!CG76,IF($N$3=$AJ$13,'Result Sheet'!CN76,IF($N$3=$AJ$14,'Result Sheet'!CU76,IF($N$3=$AJ$15,'Result Sheet'!DB76,IF($N$3=$AJ$16,'Result Sheet'!DF76,SUM(N76:O76)))))))))</f>
        <v/>
      </c>
      <c r="Q76" s="433" t="str">
        <f t="shared" si="9"/>
        <v/>
      </c>
      <c r="R76" s="436">
        <f t="shared" si="10"/>
        <v>0</v>
      </c>
      <c r="S76" s="436" t="str">
        <f t="shared" si="11"/>
        <v/>
      </c>
      <c r="T76" s="436" t="str">
        <f t="shared" si="12"/>
        <v/>
      </c>
      <c r="U76" s="436" t="str">
        <f t="shared" si="13"/>
        <v/>
      </c>
      <c r="V76" s="437" t="str">
        <f t="shared" si="14"/>
        <v/>
      </c>
      <c r="W76" s="438" t="str">
        <f t="shared" si="15"/>
        <v/>
      </c>
    </row>
    <row r="77" spans="1:23">
      <c r="A77" s="424">
        <f>IF('Result Sheet'!A77="","",'Result Sheet'!A77)</f>
        <v>70</v>
      </c>
      <c r="B77" s="425" t="str">
        <f>IF(OR($D$3="",$N$3=""),"",IF('Result Sheet'!B77="","",'Result Sheet'!B77))</f>
        <v/>
      </c>
      <c r="C77" s="426" t="str">
        <f>IF(OR($D$3="",$N$3=""),"",IF('Result Sheet'!F77="","",'Result Sheet'!F77))</f>
        <v/>
      </c>
      <c r="D77" s="427" t="str">
        <f>IF(OR($D$3="",$N$3=""),"",IF('Result Sheet'!E77="","",'Result Sheet'!E77))</f>
        <v/>
      </c>
      <c r="E77" s="428" t="str">
        <f>IF(OR($D$3="",$N$3=""),"",IF('Result Sheet'!G77="","",'Result Sheet'!G77))</f>
        <v/>
      </c>
      <c r="F77" s="428" t="str">
        <f>IF(OR($D$3="",$N$3=""),"",IF('Result Sheet'!H77="","",'Result Sheet'!H77))</f>
        <v/>
      </c>
      <c r="G77" s="428" t="str">
        <f>IF(OR($D$3="",$N$3=""),"",IF('Result Sheet'!I77="","",'Result Sheet'!I77))</f>
        <v/>
      </c>
      <c r="H77" s="429" t="str">
        <f>IF(OR($D$3="",$N$3=""),"",IF('Result Sheet'!K77="","",'Result Sheet'!K77))</f>
        <v/>
      </c>
      <c r="I77" s="430" t="str">
        <f>IF(OR($D$3="",$N$3=""),"",IF('Result Sheet'!J77="","",'Result Sheet'!J77))</f>
        <v/>
      </c>
      <c r="J77" s="431" t="str">
        <f>IF($N$3=$AJ$8,'Result Sheet'!P77,IF($N$3=$AJ$9,'Result Sheet'!AH77,IF($N$3=$AJ$10,'Result Sheet'!AZ77,IF($N$3=$AJ$11,'Result Sheet'!BR77,""))))</f>
        <v/>
      </c>
      <c r="K77" s="431" t="str">
        <f>IF($N$3=$AJ$8,'Result Sheet'!Q77,IF($N$3=$AJ$9,'Result Sheet'!AI77,IF($N$3=$AJ$10,'Result Sheet'!BA77,IF($N$3=$AJ$11,'Result Sheet'!BS77,""))))</f>
        <v/>
      </c>
      <c r="L77" s="432" t="str">
        <f>IF(OR($D$3="",$N$3=""),"",IF(B77="","",IF(AND(K77="NA",J77="NA"),"NA",IF($N$3=$AJ$12,'Result Sheet'!CF77,IF($N$3=$AJ$13,'Result Sheet'!CM77,IF($N$3=$AJ$14,'Result Sheet'!CT77,IF($N$3=$AJ$15,'Result Sheet'!DA77,IF($N$3=$AJ$16,'Result Sheet'!DE77,SUM(J77:K77)))))))))</f>
        <v/>
      </c>
      <c r="M77" s="433" t="str">
        <f t="shared" si="8"/>
        <v/>
      </c>
      <c r="N77" s="434" t="str">
        <f>IF($N$3=$AJ$8,'Result Sheet'!T77,IF($N$3=$AJ$9,'Result Sheet'!AL77,IF($N$3=$AJ$10,'Result Sheet'!BD77,IF($N$3=$AJ$11,'Result Sheet'!BV77,""))))</f>
        <v/>
      </c>
      <c r="O77" s="434" t="str">
        <f>IF($N$3=$AJ$8,'Result Sheet'!U77,IF($N$3=$AJ$9,'Result Sheet'!AM77,IF($N$3=$AJ$10,'Result Sheet'!BE77,IF($N$3=$AJ$11,'Result Sheet'!BW77,""))))</f>
        <v/>
      </c>
      <c r="P77" s="435" t="str">
        <f>IF(OR($D$3="",$N$3=""),"",IF(B77="","",IF(AND(N77="NA",O77="NA"),"NA",IF($N$3=$AJ$12,'Result Sheet'!CG77,IF($N$3=$AJ$13,'Result Sheet'!CN77,IF($N$3=$AJ$14,'Result Sheet'!CU77,IF($N$3=$AJ$15,'Result Sheet'!DB77,IF($N$3=$AJ$16,'Result Sheet'!DF77,SUM(N77:O77)))))))))</f>
        <v/>
      </c>
      <c r="Q77" s="433" t="str">
        <f t="shared" si="9"/>
        <v/>
      </c>
      <c r="R77" s="436">
        <f t="shared" si="10"/>
        <v>0</v>
      </c>
      <c r="S77" s="436" t="str">
        <f t="shared" si="11"/>
        <v/>
      </c>
      <c r="T77" s="436" t="str">
        <f t="shared" si="12"/>
        <v/>
      </c>
      <c r="U77" s="436" t="str">
        <f t="shared" si="13"/>
        <v/>
      </c>
      <c r="V77" s="437" t="str">
        <f t="shared" si="14"/>
        <v/>
      </c>
      <c r="W77" s="438" t="str">
        <f t="shared" si="15"/>
        <v/>
      </c>
    </row>
    <row r="78" spans="1:23">
      <c r="A78" s="424">
        <f>IF('Result Sheet'!A78="","",'Result Sheet'!A78)</f>
        <v>71</v>
      </c>
      <c r="B78" s="425" t="str">
        <f>IF(OR($D$3="",$N$3=""),"",IF('Result Sheet'!B78="","",'Result Sheet'!B78))</f>
        <v/>
      </c>
      <c r="C78" s="426" t="str">
        <f>IF(OR($D$3="",$N$3=""),"",IF('Result Sheet'!F78="","",'Result Sheet'!F78))</f>
        <v/>
      </c>
      <c r="D78" s="427" t="str">
        <f>IF(OR($D$3="",$N$3=""),"",IF('Result Sheet'!E78="","",'Result Sheet'!E78))</f>
        <v/>
      </c>
      <c r="E78" s="428" t="str">
        <f>IF(OR($D$3="",$N$3=""),"",IF('Result Sheet'!G78="","",'Result Sheet'!G78))</f>
        <v/>
      </c>
      <c r="F78" s="428" t="str">
        <f>IF(OR($D$3="",$N$3=""),"",IF('Result Sheet'!H78="","",'Result Sheet'!H78))</f>
        <v/>
      </c>
      <c r="G78" s="428" t="str">
        <f>IF(OR($D$3="",$N$3=""),"",IF('Result Sheet'!I78="","",'Result Sheet'!I78))</f>
        <v/>
      </c>
      <c r="H78" s="429" t="str">
        <f>IF(OR($D$3="",$N$3=""),"",IF('Result Sheet'!K78="","",'Result Sheet'!K78))</f>
        <v/>
      </c>
      <c r="I78" s="430" t="str">
        <f>IF(OR($D$3="",$N$3=""),"",IF('Result Sheet'!J78="","",'Result Sheet'!J78))</f>
        <v/>
      </c>
      <c r="J78" s="431" t="str">
        <f>IF($N$3=$AJ$8,'Result Sheet'!P78,IF($N$3=$AJ$9,'Result Sheet'!AH78,IF($N$3=$AJ$10,'Result Sheet'!AZ78,IF($N$3=$AJ$11,'Result Sheet'!BR78,""))))</f>
        <v/>
      </c>
      <c r="K78" s="431" t="str">
        <f>IF($N$3=$AJ$8,'Result Sheet'!Q78,IF($N$3=$AJ$9,'Result Sheet'!AI78,IF($N$3=$AJ$10,'Result Sheet'!BA78,IF($N$3=$AJ$11,'Result Sheet'!BS78,""))))</f>
        <v/>
      </c>
      <c r="L78" s="432" t="str">
        <f>IF(OR($D$3="",$N$3=""),"",IF(B78="","",IF(AND(K78="NA",J78="NA"),"NA",IF($N$3=$AJ$12,'Result Sheet'!CF78,IF($N$3=$AJ$13,'Result Sheet'!CM78,IF($N$3=$AJ$14,'Result Sheet'!CT78,IF($N$3=$AJ$15,'Result Sheet'!DA78,IF($N$3=$AJ$16,'Result Sheet'!DE78,SUM(J78:K78)))))))))</f>
        <v/>
      </c>
      <c r="M78" s="433" t="str">
        <f t="shared" si="8"/>
        <v/>
      </c>
      <c r="N78" s="434" t="str">
        <f>IF($N$3=$AJ$8,'Result Sheet'!T78,IF($N$3=$AJ$9,'Result Sheet'!AL78,IF($N$3=$AJ$10,'Result Sheet'!BD78,IF($N$3=$AJ$11,'Result Sheet'!BV78,""))))</f>
        <v/>
      </c>
      <c r="O78" s="434" t="str">
        <f>IF($N$3=$AJ$8,'Result Sheet'!U78,IF($N$3=$AJ$9,'Result Sheet'!AM78,IF($N$3=$AJ$10,'Result Sheet'!BE78,IF($N$3=$AJ$11,'Result Sheet'!BW78,""))))</f>
        <v/>
      </c>
      <c r="P78" s="435" t="str">
        <f>IF(OR($D$3="",$N$3=""),"",IF(B78="","",IF(AND(N78="NA",O78="NA"),"NA",IF($N$3=$AJ$12,'Result Sheet'!CG78,IF($N$3=$AJ$13,'Result Sheet'!CN78,IF($N$3=$AJ$14,'Result Sheet'!CU78,IF($N$3=$AJ$15,'Result Sheet'!DB78,IF($N$3=$AJ$16,'Result Sheet'!DF78,SUM(N78:O78)))))))))</f>
        <v/>
      </c>
      <c r="Q78" s="433" t="str">
        <f t="shared" si="9"/>
        <v/>
      </c>
      <c r="R78" s="436">
        <f t="shared" si="10"/>
        <v>0</v>
      </c>
      <c r="S78" s="436" t="str">
        <f t="shared" si="11"/>
        <v/>
      </c>
      <c r="T78" s="436" t="str">
        <f t="shared" si="12"/>
        <v/>
      </c>
      <c r="U78" s="436" t="str">
        <f t="shared" si="13"/>
        <v/>
      </c>
      <c r="V78" s="437" t="str">
        <f t="shared" si="14"/>
        <v/>
      </c>
      <c r="W78" s="438" t="str">
        <f t="shared" si="15"/>
        <v/>
      </c>
    </row>
    <row r="79" spans="1:23">
      <c r="A79" s="424">
        <f>IF('Result Sheet'!A79="","",'Result Sheet'!A79)</f>
        <v>72</v>
      </c>
      <c r="B79" s="425" t="str">
        <f>IF(OR($D$3="",$N$3=""),"",IF('Result Sheet'!B79="","",'Result Sheet'!B79))</f>
        <v/>
      </c>
      <c r="C79" s="426" t="str">
        <f>IF(OR($D$3="",$N$3=""),"",IF('Result Sheet'!F79="","",'Result Sheet'!F79))</f>
        <v/>
      </c>
      <c r="D79" s="427" t="str">
        <f>IF(OR($D$3="",$N$3=""),"",IF('Result Sheet'!E79="","",'Result Sheet'!E79))</f>
        <v/>
      </c>
      <c r="E79" s="428" t="str">
        <f>IF(OR($D$3="",$N$3=""),"",IF('Result Sheet'!G79="","",'Result Sheet'!G79))</f>
        <v/>
      </c>
      <c r="F79" s="428" t="str">
        <f>IF(OR($D$3="",$N$3=""),"",IF('Result Sheet'!H79="","",'Result Sheet'!H79))</f>
        <v/>
      </c>
      <c r="G79" s="428" t="str">
        <f>IF(OR($D$3="",$N$3=""),"",IF('Result Sheet'!I79="","",'Result Sheet'!I79))</f>
        <v/>
      </c>
      <c r="H79" s="429" t="str">
        <f>IF(OR($D$3="",$N$3=""),"",IF('Result Sheet'!K79="","",'Result Sheet'!K79))</f>
        <v/>
      </c>
      <c r="I79" s="430" t="str">
        <f>IF(OR($D$3="",$N$3=""),"",IF('Result Sheet'!J79="","",'Result Sheet'!J79))</f>
        <v/>
      </c>
      <c r="J79" s="431" t="str">
        <f>IF($N$3=$AJ$8,'Result Sheet'!P79,IF($N$3=$AJ$9,'Result Sheet'!AH79,IF($N$3=$AJ$10,'Result Sheet'!AZ79,IF($N$3=$AJ$11,'Result Sheet'!BR79,""))))</f>
        <v/>
      </c>
      <c r="K79" s="431" t="str">
        <f>IF($N$3=$AJ$8,'Result Sheet'!Q79,IF($N$3=$AJ$9,'Result Sheet'!AI79,IF($N$3=$AJ$10,'Result Sheet'!BA79,IF($N$3=$AJ$11,'Result Sheet'!BS79,""))))</f>
        <v/>
      </c>
      <c r="L79" s="432" t="str">
        <f>IF(OR($D$3="",$N$3=""),"",IF(B79="","",IF(AND(K79="NA",J79="NA"),"NA",IF($N$3=$AJ$12,'Result Sheet'!CF79,IF($N$3=$AJ$13,'Result Sheet'!CM79,IF($N$3=$AJ$14,'Result Sheet'!CT79,IF($N$3=$AJ$15,'Result Sheet'!DA79,IF($N$3=$AJ$16,'Result Sheet'!DE79,SUM(J79:K79)))))))))</f>
        <v/>
      </c>
      <c r="M79" s="433" t="str">
        <f t="shared" si="8"/>
        <v/>
      </c>
      <c r="N79" s="434" t="str">
        <f>IF($N$3=$AJ$8,'Result Sheet'!T79,IF($N$3=$AJ$9,'Result Sheet'!AL79,IF($N$3=$AJ$10,'Result Sheet'!BD79,IF($N$3=$AJ$11,'Result Sheet'!BV79,""))))</f>
        <v/>
      </c>
      <c r="O79" s="434" t="str">
        <f>IF($N$3=$AJ$8,'Result Sheet'!U79,IF($N$3=$AJ$9,'Result Sheet'!AM79,IF($N$3=$AJ$10,'Result Sheet'!BE79,IF($N$3=$AJ$11,'Result Sheet'!BW79,""))))</f>
        <v/>
      </c>
      <c r="P79" s="435" t="str">
        <f>IF(OR($D$3="",$N$3=""),"",IF(B79="","",IF(AND(N79="NA",O79="NA"),"NA",IF($N$3=$AJ$12,'Result Sheet'!CG79,IF($N$3=$AJ$13,'Result Sheet'!CN79,IF($N$3=$AJ$14,'Result Sheet'!CU79,IF($N$3=$AJ$15,'Result Sheet'!DB79,IF($N$3=$AJ$16,'Result Sheet'!DF79,SUM(N79:O79)))))))))</f>
        <v/>
      </c>
      <c r="Q79" s="433" t="str">
        <f t="shared" si="9"/>
        <v/>
      </c>
      <c r="R79" s="436">
        <f t="shared" si="10"/>
        <v>0</v>
      </c>
      <c r="S79" s="436" t="str">
        <f t="shared" si="11"/>
        <v/>
      </c>
      <c r="T79" s="436" t="str">
        <f t="shared" si="12"/>
        <v/>
      </c>
      <c r="U79" s="436" t="str">
        <f t="shared" si="13"/>
        <v/>
      </c>
      <c r="V79" s="437" t="str">
        <f t="shared" si="14"/>
        <v/>
      </c>
      <c r="W79" s="438" t="str">
        <f t="shared" si="15"/>
        <v/>
      </c>
    </row>
    <row r="80" spans="1:23">
      <c r="A80" s="424">
        <f>IF('Result Sheet'!A80="","",'Result Sheet'!A80)</f>
        <v>73</v>
      </c>
      <c r="B80" s="425" t="str">
        <f>IF(OR($D$3="",$N$3=""),"",IF('Result Sheet'!B80="","",'Result Sheet'!B80))</f>
        <v/>
      </c>
      <c r="C80" s="426" t="str">
        <f>IF(OR($D$3="",$N$3=""),"",IF('Result Sheet'!F80="","",'Result Sheet'!F80))</f>
        <v/>
      </c>
      <c r="D80" s="427" t="str">
        <f>IF(OR($D$3="",$N$3=""),"",IF('Result Sheet'!E80="","",'Result Sheet'!E80))</f>
        <v/>
      </c>
      <c r="E80" s="428" t="str">
        <f>IF(OR($D$3="",$N$3=""),"",IF('Result Sheet'!G80="","",'Result Sheet'!G80))</f>
        <v/>
      </c>
      <c r="F80" s="428" t="str">
        <f>IF(OR($D$3="",$N$3=""),"",IF('Result Sheet'!H80="","",'Result Sheet'!H80))</f>
        <v/>
      </c>
      <c r="G80" s="428" t="str">
        <f>IF(OR($D$3="",$N$3=""),"",IF('Result Sheet'!I80="","",'Result Sheet'!I80))</f>
        <v/>
      </c>
      <c r="H80" s="429" t="str">
        <f>IF(OR($D$3="",$N$3=""),"",IF('Result Sheet'!K80="","",'Result Sheet'!K80))</f>
        <v/>
      </c>
      <c r="I80" s="430" t="str">
        <f>IF(OR($D$3="",$N$3=""),"",IF('Result Sheet'!J80="","",'Result Sheet'!J80))</f>
        <v/>
      </c>
      <c r="J80" s="431" t="str">
        <f>IF($N$3=$AJ$8,'Result Sheet'!P80,IF($N$3=$AJ$9,'Result Sheet'!AH80,IF($N$3=$AJ$10,'Result Sheet'!AZ80,IF($N$3=$AJ$11,'Result Sheet'!BR80,""))))</f>
        <v/>
      </c>
      <c r="K80" s="431" t="str">
        <f>IF($N$3=$AJ$8,'Result Sheet'!Q80,IF($N$3=$AJ$9,'Result Sheet'!AI80,IF($N$3=$AJ$10,'Result Sheet'!BA80,IF($N$3=$AJ$11,'Result Sheet'!BS80,""))))</f>
        <v/>
      </c>
      <c r="L80" s="432" t="str">
        <f>IF(OR($D$3="",$N$3=""),"",IF(B80="","",IF(AND(K80="NA",J80="NA"),"NA",IF($N$3=$AJ$12,'Result Sheet'!CF80,IF($N$3=$AJ$13,'Result Sheet'!CM80,IF($N$3=$AJ$14,'Result Sheet'!CT80,IF($N$3=$AJ$15,'Result Sheet'!DA80,IF($N$3=$AJ$16,'Result Sheet'!DE80,SUM(J80:K80)))))))))</f>
        <v/>
      </c>
      <c r="M80" s="433" t="str">
        <f t="shared" si="8"/>
        <v/>
      </c>
      <c r="N80" s="434" t="str">
        <f>IF($N$3=$AJ$8,'Result Sheet'!T80,IF($N$3=$AJ$9,'Result Sheet'!AL80,IF($N$3=$AJ$10,'Result Sheet'!BD80,IF($N$3=$AJ$11,'Result Sheet'!BV80,""))))</f>
        <v/>
      </c>
      <c r="O80" s="434" t="str">
        <f>IF($N$3=$AJ$8,'Result Sheet'!U80,IF($N$3=$AJ$9,'Result Sheet'!AM80,IF($N$3=$AJ$10,'Result Sheet'!BE80,IF($N$3=$AJ$11,'Result Sheet'!BW80,""))))</f>
        <v/>
      </c>
      <c r="P80" s="435" t="str">
        <f>IF(OR($D$3="",$N$3=""),"",IF(B80="","",IF(AND(N80="NA",O80="NA"),"NA",IF($N$3=$AJ$12,'Result Sheet'!CG80,IF($N$3=$AJ$13,'Result Sheet'!CN80,IF($N$3=$AJ$14,'Result Sheet'!CU80,IF($N$3=$AJ$15,'Result Sheet'!DB80,IF($N$3=$AJ$16,'Result Sheet'!DF80,SUM(N80:O80)))))))))</f>
        <v/>
      </c>
      <c r="Q80" s="433" t="str">
        <f t="shared" si="9"/>
        <v/>
      </c>
      <c r="R80" s="436">
        <f t="shared" si="10"/>
        <v>0</v>
      </c>
      <c r="S80" s="436" t="str">
        <f t="shared" si="11"/>
        <v/>
      </c>
      <c r="T80" s="436" t="str">
        <f t="shared" si="12"/>
        <v/>
      </c>
      <c r="U80" s="436" t="str">
        <f t="shared" si="13"/>
        <v/>
      </c>
      <c r="V80" s="437" t="str">
        <f t="shared" si="14"/>
        <v/>
      </c>
      <c r="W80" s="438" t="str">
        <f t="shared" si="15"/>
        <v/>
      </c>
    </row>
    <row r="81" spans="1:23">
      <c r="A81" s="424">
        <f>IF('Result Sheet'!A81="","",'Result Sheet'!A81)</f>
        <v>74</v>
      </c>
      <c r="B81" s="425" t="str">
        <f>IF(OR($D$3="",$N$3=""),"",IF('Result Sheet'!B81="","",'Result Sheet'!B81))</f>
        <v/>
      </c>
      <c r="C81" s="426" t="str">
        <f>IF(OR($D$3="",$N$3=""),"",IF('Result Sheet'!F81="","",'Result Sheet'!F81))</f>
        <v/>
      </c>
      <c r="D81" s="427" t="str">
        <f>IF(OR($D$3="",$N$3=""),"",IF('Result Sheet'!E81="","",'Result Sheet'!E81))</f>
        <v/>
      </c>
      <c r="E81" s="428" t="str">
        <f>IF(OR($D$3="",$N$3=""),"",IF('Result Sheet'!G81="","",'Result Sheet'!G81))</f>
        <v/>
      </c>
      <c r="F81" s="428" t="str">
        <f>IF(OR($D$3="",$N$3=""),"",IF('Result Sheet'!H81="","",'Result Sheet'!H81))</f>
        <v/>
      </c>
      <c r="G81" s="428" t="str">
        <f>IF(OR($D$3="",$N$3=""),"",IF('Result Sheet'!I81="","",'Result Sheet'!I81))</f>
        <v/>
      </c>
      <c r="H81" s="429" t="str">
        <f>IF(OR($D$3="",$N$3=""),"",IF('Result Sheet'!K81="","",'Result Sheet'!K81))</f>
        <v/>
      </c>
      <c r="I81" s="430" t="str">
        <f>IF(OR($D$3="",$N$3=""),"",IF('Result Sheet'!J81="","",'Result Sheet'!J81))</f>
        <v/>
      </c>
      <c r="J81" s="431" t="str">
        <f>IF($N$3=$AJ$8,'Result Sheet'!P81,IF($N$3=$AJ$9,'Result Sheet'!AH81,IF($N$3=$AJ$10,'Result Sheet'!AZ81,IF($N$3=$AJ$11,'Result Sheet'!BR81,""))))</f>
        <v/>
      </c>
      <c r="K81" s="431" t="str">
        <f>IF($N$3=$AJ$8,'Result Sheet'!Q81,IF($N$3=$AJ$9,'Result Sheet'!AI81,IF($N$3=$AJ$10,'Result Sheet'!BA81,IF($N$3=$AJ$11,'Result Sheet'!BS81,""))))</f>
        <v/>
      </c>
      <c r="L81" s="432" t="str">
        <f>IF(OR($D$3="",$N$3=""),"",IF(B81="","",IF(AND(K81="NA",J81="NA"),"NA",IF($N$3=$AJ$12,'Result Sheet'!CF81,IF($N$3=$AJ$13,'Result Sheet'!CM81,IF($N$3=$AJ$14,'Result Sheet'!CT81,IF($N$3=$AJ$15,'Result Sheet'!DA81,IF($N$3=$AJ$16,'Result Sheet'!DE81,SUM(J81:K81)))))))))</f>
        <v/>
      </c>
      <c r="M81" s="433" t="str">
        <f t="shared" si="8"/>
        <v/>
      </c>
      <c r="N81" s="434" t="str">
        <f>IF($N$3=$AJ$8,'Result Sheet'!T81,IF($N$3=$AJ$9,'Result Sheet'!AL81,IF($N$3=$AJ$10,'Result Sheet'!BD81,IF($N$3=$AJ$11,'Result Sheet'!BV81,""))))</f>
        <v/>
      </c>
      <c r="O81" s="434" t="str">
        <f>IF($N$3=$AJ$8,'Result Sheet'!U81,IF($N$3=$AJ$9,'Result Sheet'!AM81,IF($N$3=$AJ$10,'Result Sheet'!BE81,IF($N$3=$AJ$11,'Result Sheet'!BW81,""))))</f>
        <v/>
      </c>
      <c r="P81" s="435" t="str">
        <f>IF(OR($D$3="",$N$3=""),"",IF(B81="","",IF(AND(N81="NA",O81="NA"),"NA",IF($N$3=$AJ$12,'Result Sheet'!CG81,IF($N$3=$AJ$13,'Result Sheet'!CN81,IF($N$3=$AJ$14,'Result Sheet'!CU81,IF($N$3=$AJ$15,'Result Sheet'!DB81,IF($N$3=$AJ$16,'Result Sheet'!DF81,SUM(N81:O81)))))))))</f>
        <v/>
      </c>
      <c r="Q81" s="433" t="str">
        <f t="shared" si="9"/>
        <v/>
      </c>
      <c r="R81" s="436">
        <f t="shared" si="10"/>
        <v>0</v>
      </c>
      <c r="S81" s="436" t="str">
        <f t="shared" si="11"/>
        <v/>
      </c>
      <c r="T81" s="436" t="str">
        <f t="shared" si="12"/>
        <v/>
      </c>
      <c r="U81" s="436" t="str">
        <f t="shared" si="13"/>
        <v/>
      </c>
      <c r="V81" s="437" t="str">
        <f t="shared" si="14"/>
        <v/>
      </c>
      <c r="W81" s="438" t="str">
        <f t="shared" si="15"/>
        <v/>
      </c>
    </row>
    <row r="82" spans="1:23">
      <c r="A82" s="424">
        <f>IF('Result Sheet'!A82="","",'Result Sheet'!A82)</f>
        <v>75</v>
      </c>
      <c r="B82" s="425" t="str">
        <f>IF(OR($D$3="",$N$3=""),"",IF('Result Sheet'!B82="","",'Result Sheet'!B82))</f>
        <v/>
      </c>
      <c r="C82" s="426" t="str">
        <f>IF(OR($D$3="",$N$3=""),"",IF('Result Sheet'!F82="","",'Result Sheet'!F82))</f>
        <v/>
      </c>
      <c r="D82" s="427" t="str">
        <f>IF(OR($D$3="",$N$3=""),"",IF('Result Sheet'!E82="","",'Result Sheet'!E82))</f>
        <v/>
      </c>
      <c r="E82" s="428" t="str">
        <f>IF(OR($D$3="",$N$3=""),"",IF('Result Sheet'!G82="","",'Result Sheet'!G82))</f>
        <v/>
      </c>
      <c r="F82" s="428" t="str">
        <f>IF(OR($D$3="",$N$3=""),"",IF('Result Sheet'!H82="","",'Result Sheet'!H82))</f>
        <v/>
      </c>
      <c r="G82" s="428" t="str">
        <f>IF(OR($D$3="",$N$3=""),"",IF('Result Sheet'!I82="","",'Result Sheet'!I82))</f>
        <v/>
      </c>
      <c r="H82" s="429" t="str">
        <f>IF(OR($D$3="",$N$3=""),"",IF('Result Sheet'!K82="","",'Result Sheet'!K82))</f>
        <v/>
      </c>
      <c r="I82" s="430" t="str">
        <f>IF(OR($D$3="",$N$3=""),"",IF('Result Sheet'!J82="","",'Result Sheet'!J82))</f>
        <v/>
      </c>
      <c r="J82" s="431" t="str">
        <f>IF($N$3=$AJ$8,'Result Sheet'!P82,IF($N$3=$AJ$9,'Result Sheet'!AH82,IF($N$3=$AJ$10,'Result Sheet'!AZ82,IF($N$3=$AJ$11,'Result Sheet'!BR82,""))))</f>
        <v/>
      </c>
      <c r="K82" s="431" t="str">
        <f>IF($N$3=$AJ$8,'Result Sheet'!Q82,IF($N$3=$AJ$9,'Result Sheet'!AI82,IF($N$3=$AJ$10,'Result Sheet'!BA82,IF($N$3=$AJ$11,'Result Sheet'!BS82,""))))</f>
        <v/>
      </c>
      <c r="L82" s="432" t="str">
        <f>IF(OR($D$3="",$N$3=""),"",IF(B82="","",IF(AND(K82="NA",J82="NA"),"NA",IF($N$3=$AJ$12,'Result Sheet'!CF82,IF($N$3=$AJ$13,'Result Sheet'!CM82,IF($N$3=$AJ$14,'Result Sheet'!CT82,IF($N$3=$AJ$15,'Result Sheet'!DA82,IF($N$3=$AJ$16,'Result Sheet'!DE82,SUM(J82:K82)))))))))</f>
        <v/>
      </c>
      <c r="M82" s="433" t="str">
        <f t="shared" si="8"/>
        <v/>
      </c>
      <c r="N82" s="434" t="str">
        <f>IF($N$3=$AJ$8,'Result Sheet'!T82,IF($N$3=$AJ$9,'Result Sheet'!AL82,IF($N$3=$AJ$10,'Result Sheet'!BD82,IF($N$3=$AJ$11,'Result Sheet'!BV82,""))))</f>
        <v/>
      </c>
      <c r="O82" s="434" t="str">
        <f>IF($N$3=$AJ$8,'Result Sheet'!U82,IF($N$3=$AJ$9,'Result Sheet'!AM82,IF($N$3=$AJ$10,'Result Sheet'!BE82,IF($N$3=$AJ$11,'Result Sheet'!BW82,""))))</f>
        <v/>
      </c>
      <c r="P82" s="435" t="str">
        <f>IF(OR($D$3="",$N$3=""),"",IF(B82="","",IF(AND(N82="NA",O82="NA"),"NA",IF($N$3=$AJ$12,'Result Sheet'!CG82,IF($N$3=$AJ$13,'Result Sheet'!CN82,IF($N$3=$AJ$14,'Result Sheet'!CU82,IF($N$3=$AJ$15,'Result Sheet'!DB82,IF($N$3=$AJ$16,'Result Sheet'!DF82,SUM(N82:O82)))))))))</f>
        <v/>
      </c>
      <c r="Q82" s="433" t="str">
        <f t="shared" si="9"/>
        <v/>
      </c>
      <c r="R82" s="436">
        <f t="shared" si="10"/>
        <v>0</v>
      </c>
      <c r="S82" s="436" t="str">
        <f t="shared" si="11"/>
        <v/>
      </c>
      <c r="T82" s="436" t="str">
        <f t="shared" si="12"/>
        <v/>
      </c>
      <c r="U82" s="436" t="str">
        <f t="shared" si="13"/>
        <v/>
      </c>
      <c r="V82" s="437" t="str">
        <f t="shared" si="14"/>
        <v/>
      </c>
      <c r="W82" s="438" t="str">
        <f t="shared" si="15"/>
        <v/>
      </c>
    </row>
    <row r="83" spans="1:23">
      <c r="A83" s="424">
        <f>IF('Result Sheet'!A83="","",'Result Sheet'!A83)</f>
        <v>76</v>
      </c>
      <c r="B83" s="425" t="str">
        <f>IF(OR($D$3="",$N$3=""),"",IF('Result Sheet'!B83="","",'Result Sheet'!B83))</f>
        <v/>
      </c>
      <c r="C83" s="426" t="str">
        <f>IF(OR($D$3="",$N$3=""),"",IF('Result Sheet'!F83="","",'Result Sheet'!F83))</f>
        <v/>
      </c>
      <c r="D83" s="427" t="str">
        <f>IF(OR($D$3="",$N$3=""),"",IF('Result Sheet'!E83="","",'Result Sheet'!E83))</f>
        <v/>
      </c>
      <c r="E83" s="428" t="str">
        <f>IF(OR($D$3="",$N$3=""),"",IF('Result Sheet'!G83="","",'Result Sheet'!G83))</f>
        <v/>
      </c>
      <c r="F83" s="428" t="str">
        <f>IF(OR($D$3="",$N$3=""),"",IF('Result Sheet'!H83="","",'Result Sheet'!H83))</f>
        <v/>
      </c>
      <c r="G83" s="428" t="str">
        <f>IF(OR($D$3="",$N$3=""),"",IF('Result Sheet'!I83="","",'Result Sheet'!I83))</f>
        <v/>
      </c>
      <c r="H83" s="429" t="str">
        <f>IF(OR($D$3="",$N$3=""),"",IF('Result Sheet'!K83="","",'Result Sheet'!K83))</f>
        <v/>
      </c>
      <c r="I83" s="430" t="str">
        <f>IF(OR($D$3="",$N$3=""),"",IF('Result Sheet'!J83="","",'Result Sheet'!J83))</f>
        <v/>
      </c>
      <c r="J83" s="431" t="str">
        <f>IF($N$3=$AJ$8,'Result Sheet'!P83,IF($N$3=$AJ$9,'Result Sheet'!AH83,IF($N$3=$AJ$10,'Result Sheet'!AZ83,IF($N$3=$AJ$11,'Result Sheet'!BR83,""))))</f>
        <v/>
      </c>
      <c r="K83" s="431" t="str">
        <f>IF($N$3=$AJ$8,'Result Sheet'!Q83,IF($N$3=$AJ$9,'Result Sheet'!AI83,IF($N$3=$AJ$10,'Result Sheet'!BA83,IF($N$3=$AJ$11,'Result Sheet'!BS83,""))))</f>
        <v/>
      </c>
      <c r="L83" s="432" t="str">
        <f>IF(OR($D$3="",$N$3=""),"",IF(B83="","",IF(AND(K83="NA",J83="NA"),"NA",IF($N$3=$AJ$12,'Result Sheet'!CF83,IF($N$3=$AJ$13,'Result Sheet'!CM83,IF($N$3=$AJ$14,'Result Sheet'!CT83,IF($N$3=$AJ$15,'Result Sheet'!DA83,IF($N$3=$AJ$16,'Result Sheet'!DE83,SUM(J83:K83)))))))))</f>
        <v/>
      </c>
      <c r="M83" s="433" t="str">
        <f t="shared" si="8"/>
        <v/>
      </c>
      <c r="N83" s="434" t="str">
        <f>IF($N$3=$AJ$8,'Result Sheet'!T83,IF($N$3=$AJ$9,'Result Sheet'!AL83,IF($N$3=$AJ$10,'Result Sheet'!BD83,IF($N$3=$AJ$11,'Result Sheet'!BV83,""))))</f>
        <v/>
      </c>
      <c r="O83" s="434" t="str">
        <f>IF($N$3=$AJ$8,'Result Sheet'!U83,IF($N$3=$AJ$9,'Result Sheet'!AM83,IF($N$3=$AJ$10,'Result Sheet'!BE83,IF($N$3=$AJ$11,'Result Sheet'!BW83,""))))</f>
        <v/>
      </c>
      <c r="P83" s="435" t="str">
        <f>IF(OR($D$3="",$N$3=""),"",IF(B83="","",IF(AND(N83="NA",O83="NA"),"NA",IF($N$3=$AJ$12,'Result Sheet'!CG83,IF($N$3=$AJ$13,'Result Sheet'!CN83,IF($N$3=$AJ$14,'Result Sheet'!CU83,IF($N$3=$AJ$15,'Result Sheet'!DB83,IF($N$3=$AJ$16,'Result Sheet'!DF83,SUM(N83:O83)))))))))</f>
        <v/>
      </c>
      <c r="Q83" s="433" t="str">
        <f t="shared" si="9"/>
        <v/>
      </c>
      <c r="R83" s="436">
        <f t="shared" si="10"/>
        <v>0</v>
      </c>
      <c r="S83" s="436" t="str">
        <f t="shared" si="11"/>
        <v/>
      </c>
      <c r="T83" s="436" t="str">
        <f t="shared" si="12"/>
        <v/>
      </c>
      <c r="U83" s="436" t="str">
        <f t="shared" si="13"/>
        <v/>
      </c>
      <c r="V83" s="437" t="str">
        <f t="shared" si="14"/>
        <v/>
      </c>
      <c r="W83" s="438" t="str">
        <f t="shared" si="15"/>
        <v/>
      </c>
    </row>
    <row r="84" spans="1:23">
      <c r="A84" s="424">
        <f>IF('Result Sheet'!A84="","",'Result Sheet'!A84)</f>
        <v>77</v>
      </c>
      <c r="B84" s="425" t="str">
        <f>IF(OR($D$3="",$N$3=""),"",IF('Result Sheet'!B84="","",'Result Sheet'!B84))</f>
        <v/>
      </c>
      <c r="C84" s="426" t="str">
        <f>IF(OR($D$3="",$N$3=""),"",IF('Result Sheet'!F84="","",'Result Sheet'!F84))</f>
        <v/>
      </c>
      <c r="D84" s="427" t="str">
        <f>IF(OR($D$3="",$N$3=""),"",IF('Result Sheet'!E84="","",'Result Sheet'!E84))</f>
        <v/>
      </c>
      <c r="E84" s="428" t="str">
        <f>IF(OR($D$3="",$N$3=""),"",IF('Result Sheet'!G84="","",'Result Sheet'!G84))</f>
        <v/>
      </c>
      <c r="F84" s="428" t="str">
        <f>IF(OR($D$3="",$N$3=""),"",IF('Result Sheet'!H84="","",'Result Sheet'!H84))</f>
        <v/>
      </c>
      <c r="G84" s="428" t="str">
        <f>IF(OR($D$3="",$N$3=""),"",IF('Result Sheet'!I84="","",'Result Sheet'!I84))</f>
        <v/>
      </c>
      <c r="H84" s="429" t="str">
        <f>IF(OR($D$3="",$N$3=""),"",IF('Result Sheet'!K84="","",'Result Sheet'!K84))</f>
        <v/>
      </c>
      <c r="I84" s="430" t="str">
        <f>IF(OR($D$3="",$N$3=""),"",IF('Result Sheet'!J84="","",'Result Sheet'!J84))</f>
        <v/>
      </c>
      <c r="J84" s="431" t="str">
        <f>IF($N$3=$AJ$8,'Result Sheet'!P84,IF($N$3=$AJ$9,'Result Sheet'!AH84,IF($N$3=$AJ$10,'Result Sheet'!AZ84,IF($N$3=$AJ$11,'Result Sheet'!BR84,""))))</f>
        <v/>
      </c>
      <c r="K84" s="431" t="str">
        <f>IF($N$3=$AJ$8,'Result Sheet'!Q84,IF($N$3=$AJ$9,'Result Sheet'!AI84,IF($N$3=$AJ$10,'Result Sheet'!BA84,IF($N$3=$AJ$11,'Result Sheet'!BS84,""))))</f>
        <v/>
      </c>
      <c r="L84" s="432" t="str">
        <f>IF(OR($D$3="",$N$3=""),"",IF(B84="","",IF(AND(K84="NA",J84="NA"),"NA",IF($N$3=$AJ$12,'Result Sheet'!CF84,IF($N$3=$AJ$13,'Result Sheet'!CM84,IF($N$3=$AJ$14,'Result Sheet'!CT84,IF($N$3=$AJ$15,'Result Sheet'!DA84,IF($N$3=$AJ$16,'Result Sheet'!DE84,SUM(J84:K84)))))))))</f>
        <v/>
      </c>
      <c r="M84" s="433" t="str">
        <f t="shared" si="8"/>
        <v/>
      </c>
      <c r="N84" s="434" t="str">
        <f>IF($N$3=$AJ$8,'Result Sheet'!T84,IF($N$3=$AJ$9,'Result Sheet'!AL84,IF($N$3=$AJ$10,'Result Sheet'!BD84,IF($N$3=$AJ$11,'Result Sheet'!BV84,""))))</f>
        <v/>
      </c>
      <c r="O84" s="434" t="str">
        <f>IF($N$3=$AJ$8,'Result Sheet'!U84,IF($N$3=$AJ$9,'Result Sheet'!AM84,IF($N$3=$AJ$10,'Result Sheet'!BE84,IF($N$3=$AJ$11,'Result Sheet'!BW84,""))))</f>
        <v/>
      </c>
      <c r="P84" s="435" t="str">
        <f>IF(OR($D$3="",$N$3=""),"",IF(B84="","",IF(AND(N84="NA",O84="NA"),"NA",IF($N$3=$AJ$12,'Result Sheet'!CG84,IF($N$3=$AJ$13,'Result Sheet'!CN84,IF($N$3=$AJ$14,'Result Sheet'!CU84,IF($N$3=$AJ$15,'Result Sheet'!DB84,IF($N$3=$AJ$16,'Result Sheet'!DF84,SUM(N84:O84)))))))))</f>
        <v/>
      </c>
      <c r="Q84" s="433" t="str">
        <f t="shared" si="9"/>
        <v/>
      </c>
      <c r="R84" s="436">
        <f t="shared" si="10"/>
        <v>0</v>
      </c>
      <c r="S84" s="436" t="str">
        <f t="shared" si="11"/>
        <v/>
      </c>
      <c r="T84" s="436" t="str">
        <f t="shared" si="12"/>
        <v/>
      </c>
      <c r="U84" s="436" t="str">
        <f t="shared" si="13"/>
        <v/>
      </c>
      <c r="V84" s="437" t="str">
        <f t="shared" si="14"/>
        <v/>
      </c>
      <c r="W84" s="438" t="str">
        <f t="shared" si="15"/>
        <v/>
      </c>
    </row>
    <row r="85" spans="1:23">
      <c r="A85" s="424">
        <f>IF('Result Sheet'!A85="","",'Result Sheet'!A85)</f>
        <v>78</v>
      </c>
      <c r="B85" s="425" t="str">
        <f>IF(OR($D$3="",$N$3=""),"",IF('Result Sheet'!B85="","",'Result Sheet'!B85))</f>
        <v/>
      </c>
      <c r="C85" s="426" t="str">
        <f>IF(OR($D$3="",$N$3=""),"",IF('Result Sheet'!F85="","",'Result Sheet'!F85))</f>
        <v/>
      </c>
      <c r="D85" s="427" t="str">
        <f>IF(OR($D$3="",$N$3=""),"",IF('Result Sheet'!E85="","",'Result Sheet'!E85))</f>
        <v/>
      </c>
      <c r="E85" s="428" t="str">
        <f>IF(OR($D$3="",$N$3=""),"",IF('Result Sheet'!G85="","",'Result Sheet'!G85))</f>
        <v/>
      </c>
      <c r="F85" s="428" t="str">
        <f>IF(OR($D$3="",$N$3=""),"",IF('Result Sheet'!H85="","",'Result Sheet'!H85))</f>
        <v/>
      </c>
      <c r="G85" s="428" t="str">
        <f>IF(OR($D$3="",$N$3=""),"",IF('Result Sheet'!I85="","",'Result Sheet'!I85))</f>
        <v/>
      </c>
      <c r="H85" s="429" t="str">
        <f>IF(OR($D$3="",$N$3=""),"",IF('Result Sheet'!K85="","",'Result Sheet'!K85))</f>
        <v/>
      </c>
      <c r="I85" s="430" t="str">
        <f>IF(OR($D$3="",$N$3=""),"",IF('Result Sheet'!J85="","",'Result Sheet'!J85))</f>
        <v/>
      </c>
      <c r="J85" s="431" t="str">
        <f>IF($N$3=$AJ$8,'Result Sheet'!P85,IF($N$3=$AJ$9,'Result Sheet'!AH85,IF($N$3=$AJ$10,'Result Sheet'!AZ85,IF($N$3=$AJ$11,'Result Sheet'!BR85,""))))</f>
        <v/>
      </c>
      <c r="K85" s="431" t="str">
        <f>IF($N$3=$AJ$8,'Result Sheet'!Q85,IF($N$3=$AJ$9,'Result Sheet'!AI85,IF($N$3=$AJ$10,'Result Sheet'!BA85,IF($N$3=$AJ$11,'Result Sheet'!BS85,""))))</f>
        <v/>
      </c>
      <c r="L85" s="432" t="str">
        <f>IF(OR($D$3="",$N$3=""),"",IF(B85="","",IF(AND(K85="NA",J85="NA"),"NA",IF($N$3=$AJ$12,'Result Sheet'!CF85,IF($N$3=$AJ$13,'Result Sheet'!CM85,IF($N$3=$AJ$14,'Result Sheet'!CT85,IF($N$3=$AJ$15,'Result Sheet'!DA85,IF($N$3=$AJ$16,'Result Sheet'!DE85,SUM(J85:K85)))))))))</f>
        <v/>
      </c>
      <c r="M85" s="433" t="str">
        <f t="shared" si="8"/>
        <v/>
      </c>
      <c r="N85" s="434" t="str">
        <f>IF($N$3=$AJ$8,'Result Sheet'!T85,IF($N$3=$AJ$9,'Result Sheet'!AL85,IF($N$3=$AJ$10,'Result Sheet'!BD85,IF($N$3=$AJ$11,'Result Sheet'!BV85,""))))</f>
        <v/>
      </c>
      <c r="O85" s="434" t="str">
        <f>IF($N$3=$AJ$8,'Result Sheet'!U85,IF($N$3=$AJ$9,'Result Sheet'!AM85,IF($N$3=$AJ$10,'Result Sheet'!BE85,IF($N$3=$AJ$11,'Result Sheet'!BW85,""))))</f>
        <v/>
      </c>
      <c r="P85" s="435" t="str">
        <f>IF(OR($D$3="",$N$3=""),"",IF(B85="","",IF(AND(N85="NA",O85="NA"),"NA",IF($N$3=$AJ$12,'Result Sheet'!CG85,IF($N$3=$AJ$13,'Result Sheet'!CN85,IF($N$3=$AJ$14,'Result Sheet'!CU85,IF($N$3=$AJ$15,'Result Sheet'!DB85,IF($N$3=$AJ$16,'Result Sheet'!DF85,SUM(N85:O85)))))))))</f>
        <v/>
      </c>
      <c r="Q85" s="433" t="str">
        <f t="shared" si="9"/>
        <v/>
      </c>
      <c r="R85" s="436">
        <f t="shared" si="10"/>
        <v>0</v>
      </c>
      <c r="S85" s="436" t="str">
        <f t="shared" si="11"/>
        <v/>
      </c>
      <c r="T85" s="436" t="str">
        <f t="shared" si="12"/>
        <v/>
      </c>
      <c r="U85" s="436" t="str">
        <f t="shared" si="13"/>
        <v/>
      </c>
      <c r="V85" s="437" t="str">
        <f t="shared" si="14"/>
        <v/>
      </c>
      <c r="W85" s="438" t="str">
        <f t="shared" si="15"/>
        <v/>
      </c>
    </row>
    <row r="86" spans="1:23">
      <c r="A86" s="424">
        <f>IF('Result Sheet'!A86="","",'Result Sheet'!A86)</f>
        <v>79</v>
      </c>
      <c r="B86" s="425" t="str">
        <f>IF(OR($D$3="",$N$3=""),"",IF('Result Sheet'!B86="","",'Result Sheet'!B86))</f>
        <v/>
      </c>
      <c r="C86" s="426" t="str">
        <f>IF(OR($D$3="",$N$3=""),"",IF('Result Sheet'!F86="","",'Result Sheet'!F86))</f>
        <v/>
      </c>
      <c r="D86" s="427" t="str">
        <f>IF(OR($D$3="",$N$3=""),"",IF('Result Sheet'!E86="","",'Result Sheet'!E86))</f>
        <v/>
      </c>
      <c r="E86" s="428" t="str">
        <f>IF(OR($D$3="",$N$3=""),"",IF('Result Sheet'!G86="","",'Result Sheet'!G86))</f>
        <v/>
      </c>
      <c r="F86" s="428" t="str">
        <f>IF(OR($D$3="",$N$3=""),"",IF('Result Sheet'!H86="","",'Result Sheet'!H86))</f>
        <v/>
      </c>
      <c r="G86" s="428" t="str">
        <f>IF(OR($D$3="",$N$3=""),"",IF('Result Sheet'!I86="","",'Result Sheet'!I86))</f>
        <v/>
      </c>
      <c r="H86" s="429" t="str">
        <f>IF(OR($D$3="",$N$3=""),"",IF('Result Sheet'!K86="","",'Result Sheet'!K86))</f>
        <v/>
      </c>
      <c r="I86" s="430" t="str">
        <f>IF(OR($D$3="",$N$3=""),"",IF('Result Sheet'!J86="","",'Result Sheet'!J86))</f>
        <v/>
      </c>
      <c r="J86" s="431" t="str">
        <f>IF($N$3=$AJ$8,'Result Sheet'!P86,IF($N$3=$AJ$9,'Result Sheet'!AH86,IF($N$3=$AJ$10,'Result Sheet'!AZ86,IF($N$3=$AJ$11,'Result Sheet'!BR86,""))))</f>
        <v/>
      </c>
      <c r="K86" s="431" t="str">
        <f>IF($N$3=$AJ$8,'Result Sheet'!Q86,IF($N$3=$AJ$9,'Result Sheet'!AI86,IF($N$3=$AJ$10,'Result Sheet'!BA86,IF($N$3=$AJ$11,'Result Sheet'!BS86,""))))</f>
        <v/>
      </c>
      <c r="L86" s="432" t="str">
        <f>IF(OR($D$3="",$N$3=""),"",IF(B86="","",IF(AND(K86="NA",J86="NA"),"NA",IF($N$3=$AJ$12,'Result Sheet'!CF86,IF($N$3=$AJ$13,'Result Sheet'!CM86,IF($N$3=$AJ$14,'Result Sheet'!CT86,IF($N$3=$AJ$15,'Result Sheet'!DA86,IF($N$3=$AJ$16,'Result Sheet'!DE86,SUM(J86:K86)))))))))</f>
        <v/>
      </c>
      <c r="M86" s="433" t="str">
        <f t="shared" si="8"/>
        <v/>
      </c>
      <c r="N86" s="434" t="str">
        <f>IF($N$3=$AJ$8,'Result Sheet'!T86,IF($N$3=$AJ$9,'Result Sheet'!AL86,IF($N$3=$AJ$10,'Result Sheet'!BD86,IF($N$3=$AJ$11,'Result Sheet'!BV86,""))))</f>
        <v/>
      </c>
      <c r="O86" s="434" t="str">
        <f>IF($N$3=$AJ$8,'Result Sheet'!U86,IF($N$3=$AJ$9,'Result Sheet'!AM86,IF($N$3=$AJ$10,'Result Sheet'!BE86,IF($N$3=$AJ$11,'Result Sheet'!BW86,""))))</f>
        <v/>
      </c>
      <c r="P86" s="435" t="str">
        <f>IF(OR($D$3="",$N$3=""),"",IF(B86="","",IF(AND(N86="NA",O86="NA"),"NA",IF($N$3=$AJ$12,'Result Sheet'!CG86,IF($N$3=$AJ$13,'Result Sheet'!CN86,IF($N$3=$AJ$14,'Result Sheet'!CU86,IF($N$3=$AJ$15,'Result Sheet'!DB86,IF($N$3=$AJ$16,'Result Sheet'!DF86,SUM(N86:O86)))))))))</f>
        <v/>
      </c>
      <c r="Q86" s="433" t="str">
        <f t="shared" si="9"/>
        <v/>
      </c>
      <c r="R86" s="436">
        <f t="shared" si="10"/>
        <v>0</v>
      </c>
      <c r="S86" s="436" t="str">
        <f t="shared" si="11"/>
        <v/>
      </c>
      <c r="T86" s="436" t="str">
        <f t="shared" si="12"/>
        <v/>
      </c>
      <c r="U86" s="436" t="str">
        <f t="shared" si="13"/>
        <v/>
      </c>
      <c r="V86" s="437" t="str">
        <f t="shared" si="14"/>
        <v/>
      </c>
      <c r="W86" s="438" t="str">
        <f t="shared" si="15"/>
        <v/>
      </c>
    </row>
    <row r="87" spans="1:23">
      <c r="A87" s="424">
        <f>IF('Result Sheet'!A87="","",'Result Sheet'!A87)</f>
        <v>80</v>
      </c>
      <c r="B87" s="425" t="str">
        <f>IF(OR($D$3="",$N$3=""),"",IF('Result Sheet'!B87="","",'Result Sheet'!B87))</f>
        <v/>
      </c>
      <c r="C87" s="426" t="str">
        <f>IF(OR($D$3="",$N$3=""),"",IF('Result Sheet'!F87="","",'Result Sheet'!F87))</f>
        <v/>
      </c>
      <c r="D87" s="427" t="str">
        <f>IF(OR($D$3="",$N$3=""),"",IF('Result Sheet'!E87="","",'Result Sheet'!E87))</f>
        <v/>
      </c>
      <c r="E87" s="428" t="str">
        <f>IF(OR($D$3="",$N$3=""),"",IF('Result Sheet'!G87="","",'Result Sheet'!G87))</f>
        <v/>
      </c>
      <c r="F87" s="428" t="str">
        <f>IF(OR($D$3="",$N$3=""),"",IF('Result Sheet'!H87="","",'Result Sheet'!H87))</f>
        <v/>
      </c>
      <c r="G87" s="428" t="str">
        <f>IF(OR($D$3="",$N$3=""),"",IF('Result Sheet'!I87="","",'Result Sheet'!I87))</f>
        <v/>
      </c>
      <c r="H87" s="429" t="str">
        <f>IF(OR($D$3="",$N$3=""),"",IF('Result Sheet'!K87="","",'Result Sheet'!K87))</f>
        <v/>
      </c>
      <c r="I87" s="430" t="str">
        <f>IF(OR($D$3="",$N$3=""),"",IF('Result Sheet'!J87="","",'Result Sheet'!J87))</f>
        <v/>
      </c>
      <c r="J87" s="431" t="str">
        <f>IF($N$3=$AJ$8,'Result Sheet'!P87,IF($N$3=$AJ$9,'Result Sheet'!AH87,IF($N$3=$AJ$10,'Result Sheet'!AZ87,IF($N$3=$AJ$11,'Result Sheet'!BR87,""))))</f>
        <v/>
      </c>
      <c r="K87" s="431" t="str">
        <f>IF($N$3=$AJ$8,'Result Sheet'!Q87,IF($N$3=$AJ$9,'Result Sheet'!AI87,IF($N$3=$AJ$10,'Result Sheet'!BA87,IF($N$3=$AJ$11,'Result Sheet'!BS87,""))))</f>
        <v/>
      </c>
      <c r="L87" s="432" t="str">
        <f>IF(OR($D$3="",$N$3=""),"",IF(B87="","",IF(AND(K87="NA",J87="NA"),"NA",IF($N$3=$AJ$12,'Result Sheet'!CF87,IF($N$3=$AJ$13,'Result Sheet'!CM87,IF($N$3=$AJ$14,'Result Sheet'!CT87,IF($N$3=$AJ$15,'Result Sheet'!DA87,IF($N$3=$AJ$16,'Result Sheet'!DE87,SUM(J87:K87)))))))))</f>
        <v/>
      </c>
      <c r="M87" s="433" t="str">
        <f t="shared" si="8"/>
        <v/>
      </c>
      <c r="N87" s="434" t="str">
        <f>IF($N$3=$AJ$8,'Result Sheet'!T87,IF($N$3=$AJ$9,'Result Sheet'!AL87,IF($N$3=$AJ$10,'Result Sheet'!BD87,IF($N$3=$AJ$11,'Result Sheet'!BV87,""))))</f>
        <v/>
      </c>
      <c r="O87" s="434" t="str">
        <f>IF($N$3=$AJ$8,'Result Sheet'!U87,IF($N$3=$AJ$9,'Result Sheet'!AM87,IF($N$3=$AJ$10,'Result Sheet'!BE87,IF($N$3=$AJ$11,'Result Sheet'!BW87,""))))</f>
        <v/>
      </c>
      <c r="P87" s="435" t="str">
        <f>IF(OR($D$3="",$N$3=""),"",IF(B87="","",IF(AND(N87="NA",O87="NA"),"NA",IF($N$3=$AJ$12,'Result Sheet'!CG87,IF($N$3=$AJ$13,'Result Sheet'!CN87,IF($N$3=$AJ$14,'Result Sheet'!CU87,IF($N$3=$AJ$15,'Result Sheet'!DB87,IF($N$3=$AJ$16,'Result Sheet'!DF87,SUM(N87:O87)))))))))</f>
        <v/>
      </c>
      <c r="Q87" s="433" t="str">
        <f t="shared" si="9"/>
        <v/>
      </c>
      <c r="R87" s="436">
        <f t="shared" si="10"/>
        <v>0</v>
      </c>
      <c r="S87" s="436" t="str">
        <f t="shared" si="11"/>
        <v/>
      </c>
      <c r="T87" s="436" t="str">
        <f t="shared" si="12"/>
        <v/>
      </c>
      <c r="U87" s="436" t="str">
        <f t="shared" si="13"/>
        <v/>
      </c>
      <c r="V87" s="437" t="str">
        <f t="shared" si="14"/>
        <v/>
      </c>
      <c r="W87" s="438" t="str">
        <f t="shared" si="15"/>
        <v/>
      </c>
    </row>
    <row r="88" spans="1:23">
      <c r="A88" s="424">
        <f>IF('Result Sheet'!A88="","",'Result Sheet'!A88)</f>
        <v>81</v>
      </c>
      <c r="B88" s="425" t="str">
        <f>IF(OR($D$3="",$N$3=""),"",IF('Result Sheet'!B88="","",'Result Sheet'!B88))</f>
        <v/>
      </c>
      <c r="C88" s="426" t="str">
        <f>IF(OR($D$3="",$N$3=""),"",IF('Result Sheet'!F88="","",'Result Sheet'!F88))</f>
        <v/>
      </c>
      <c r="D88" s="427" t="str">
        <f>IF(OR($D$3="",$N$3=""),"",IF('Result Sheet'!E88="","",'Result Sheet'!E88))</f>
        <v/>
      </c>
      <c r="E88" s="428" t="str">
        <f>IF(OR($D$3="",$N$3=""),"",IF('Result Sheet'!G88="","",'Result Sheet'!G88))</f>
        <v/>
      </c>
      <c r="F88" s="428" t="str">
        <f>IF(OR($D$3="",$N$3=""),"",IF('Result Sheet'!H88="","",'Result Sheet'!H88))</f>
        <v/>
      </c>
      <c r="G88" s="428" t="str">
        <f>IF(OR($D$3="",$N$3=""),"",IF('Result Sheet'!I88="","",'Result Sheet'!I88))</f>
        <v/>
      </c>
      <c r="H88" s="429" t="str">
        <f>IF(OR($D$3="",$N$3=""),"",IF('Result Sheet'!K88="","",'Result Sheet'!K88))</f>
        <v/>
      </c>
      <c r="I88" s="430" t="str">
        <f>IF(OR($D$3="",$N$3=""),"",IF('Result Sheet'!J88="","",'Result Sheet'!J88))</f>
        <v/>
      </c>
      <c r="J88" s="431" t="str">
        <f>IF($N$3=$AJ$8,'Result Sheet'!P88,IF($N$3=$AJ$9,'Result Sheet'!AH88,IF($N$3=$AJ$10,'Result Sheet'!AZ88,IF($N$3=$AJ$11,'Result Sheet'!BR88,""))))</f>
        <v/>
      </c>
      <c r="K88" s="431" t="str">
        <f>IF($N$3=$AJ$8,'Result Sheet'!Q88,IF($N$3=$AJ$9,'Result Sheet'!AI88,IF($N$3=$AJ$10,'Result Sheet'!BA88,IF($N$3=$AJ$11,'Result Sheet'!BS88,""))))</f>
        <v/>
      </c>
      <c r="L88" s="432" t="str">
        <f>IF(OR($D$3="",$N$3=""),"",IF(B88="","",IF(AND(K88="NA",J88="NA"),"NA",IF($N$3=$AJ$12,'Result Sheet'!CF88,IF($N$3=$AJ$13,'Result Sheet'!CM88,IF($N$3=$AJ$14,'Result Sheet'!CT88,IF($N$3=$AJ$15,'Result Sheet'!DA88,IF($N$3=$AJ$16,'Result Sheet'!DE88,SUM(J88:K88)))))))))</f>
        <v/>
      </c>
      <c r="M88" s="433" t="str">
        <f t="shared" si="8"/>
        <v/>
      </c>
      <c r="N88" s="434" t="str">
        <f>IF($N$3=$AJ$8,'Result Sheet'!T88,IF($N$3=$AJ$9,'Result Sheet'!AL88,IF($N$3=$AJ$10,'Result Sheet'!BD88,IF($N$3=$AJ$11,'Result Sheet'!BV88,""))))</f>
        <v/>
      </c>
      <c r="O88" s="434" t="str">
        <f>IF($N$3=$AJ$8,'Result Sheet'!U88,IF($N$3=$AJ$9,'Result Sheet'!AM88,IF($N$3=$AJ$10,'Result Sheet'!BE88,IF($N$3=$AJ$11,'Result Sheet'!BW88,""))))</f>
        <v/>
      </c>
      <c r="P88" s="435" t="str">
        <f>IF(OR($D$3="",$N$3=""),"",IF(B88="","",IF(AND(N88="NA",O88="NA"),"NA",IF($N$3=$AJ$12,'Result Sheet'!CG88,IF($N$3=$AJ$13,'Result Sheet'!CN88,IF($N$3=$AJ$14,'Result Sheet'!CU88,IF($N$3=$AJ$15,'Result Sheet'!DB88,IF($N$3=$AJ$16,'Result Sheet'!DF88,SUM(N88:O88)))))))))</f>
        <v/>
      </c>
      <c r="Q88" s="433" t="str">
        <f t="shared" si="9"/>
        <v/>
      </c>
      <c r="R88" s="436">
        <f t="shared" si="10"/>
        <v>0</v>
      </c>
      <c r="S88" s="436" t="str">
        <f t="shared" si="11"/>
        <v/>
      </c>
      <c r="T88" s="436" t="str">
        <f t="shared" si="12"/>
        <v/>
      </c>
      <c r="U88" s="436" t="str">
        <f t="shared" si="13"/>
        <v/>
      </c>
      <c r="V88" s="437" t="str">
        <f t="shared" si="14"/>
        <v/>
      </c>
      <c r="W88" s="438" t="str">
        <f t="shared" si="15"/>
        <v/>
      </c>
    </row>
    <row r="89" spans="1:23">
      <c r="A89" s="424">
        <f>IF('Result Sheet'!A89="","",'Result Sheet'!A89)</f>
        <v>82</v>
      </c>
      <c r="B89" s="425" t="str">
        <f>IF(OR($D$3="",$N$3=""),"",IF('Result Sheet'!B89="","",'Result Sheet'!B89))</f>
        <v/>
      </c>
      <c r="C89" s="426" t="str">
        <f>IF(OR($D$3="",$N$3=""),"",IF('Result Sheet'!F89="","",'Result Sheet'!F89))</f>
        <v/>
      </c>
      <c r="D89" s="427" t="str">
        <f>IF(OR($D$3="",$N$3=""),"",IF('Result Sheet'!E89="","",'Result Sheet'!E89))</f>
        <v/>
      </c>
      <c r="E89" s="428" t="str">
        <f>IF(OR($D$3="",$N$3=""),"",IF('Result Sheet'!G89="","",'Result Sheet'!G89))</f>
        <v/>
      </c>
      <c r="F89" s="428" t="str">
        <f>IF(OR($D$3="",$N$3=""),"",IF('Result Sheet'!H89="","",'Result Sheet'!H89))</f>
        <v/>
      </c>
      <c r="G89" s="428" t="str">
        <f>IF(OR($D$3="",$N$3=""),"",IF('Result Sheet'!I89="","",'Result Sheet'!I89))</f>
        <v/>
      </c>
      <c r="H89" s="429" t="str">
        <f>IF(OR($D$3="",$N$3=""),"",IF('Result Sheet'!K89="","",'Result Sheet'!K89))</f>
        <v/>
      </c>
      <c r="I89" s="430" t="str">
        <f>IF(OR($D$3="",$N$3=""),"",IF('Result Sheet'!J89="","",'Result Sheet'!J89))</f>
        <v/>
      </c>
      <c r="J89" s="431" t="str">
        <f>IF($N$3=$AJ$8,'Result Sheet'!P89,IF($N$3=$AJ$9,'Result Sheet'!AH89,IF($N$3=$AJ$10,'Result Sheet'!AZ89,IF($N$3=$AJ$11,'Result Sheet'!BR89,""))))</f>
        <v/>
      </c>
      <c r="K89" s="431" t="str">
        <f>IF($N$3=$AJ$8,'Result Sheet'!Q89,IF($N$3=$AJ$9,'Result Sheet'!AI89,IF($N$3=$AJ$10,'Result Sheet'!BA89,IF($N$3=$AJ$11,'Result Sheet'!BS89,""))))</f>
        <v/>
      </c>
      <c r="L89" s="432" t="str">
        <f>IF(OR($D$3="",$N$3=""),"",IF(B89="","",IF(AND(K89="NA",J89="NA"),"NA",IF($N$3=$AJ$12,'Result Sheet'!CF89,IF($N$3=$AJ$13,'Result Sheet'!CM89,IF($N$3=$AJ$14,'Result Sheet'!CT89,IF($N$3=$AJ$15,'Result Sheet'!DA89,IF($N$3=$AJ$16,'Result Sheet'!DE89,SUM(J89:K89)))))))))</f>
        <v/>
      </c>
      <c r="M89" s="433" t="str">
        <f t="shared" si="8"/>
        <v/>
      </c>
      <c r="N89" s="434" t="str">
        <f>IF($N$3=$AJ$8,'Result Sheet'!T89,IF($N$3=$AJ$9,'Result Sheet'!AL89,IF($N$3=$AJ$10,'Result Sheet'!BD89,IF($N$3=$AJ$11,'Result Sheet'!BV89,""))))</f>
        <v/>
      </c>
      <c r="O89" s="434" t="str">
        <f>IF($N$3=$AJ$8,'Result Sheet'!U89,IF($N$3=$AJ$9,'Result Sheet'!AM89,IF($N$3=$AJ$10,'Result Sheet'!BE89,IF($N$3=$AJ$11,'Result Sheet'!BW89,""))))</f>
        <v/>
      </c>
      <c r="P89" s="435" t="str">
        <f>IF(OR($D$3="",$N$3=""),"",IF(B89="","",IF(AND(N89="NA",O89="NA"),"NA",IF($N$3=$AJ$12,'Result Sheet'!CG89,IF($N$3=$AJ$13,'Result Sheet'!CN89,IF($N$3=$AJ$14,'Result Sheet'!CU89,IF($N$3=$AJ$15,'Result Sheet'!DB89,IF($N$3=$AJ$16,'Result Sheet'!DF89,SUM(N89:O89)))))))))</f>
        <v/>
      </c>
      <c r="Q89" s="433" t="str">
        <f t="shared" si="9"/>
        <v/>
      </c>
      <c r="R89" s="436">
        <f t="shared" si="10"/>
        <v>0</v>
      </c>
      <c r="S89" s="436" t="str">
        <f t="shared" si="11"/>
        <v/>
      </c>
      <c r="T89" s="436" t="str">
        <f t="shared" si="12"/>
        <v/>
      </c>
      <c r="U89" s="436" t="str">
        <f t="shared" si="13"/>
        <v/>
      </c>
      <c r="V89" s="437" t="str">
        <f t="shared" si="14"/>
        <v/>
      </c>
      <c r="W89" s="438" t="str">
        <f t="shared" si="15"/>
        <v/>
      </c>
    </row>
    <row r="90" spans="1:23">
      <c r="A90" s="424">
        <f>IF('Result Sheet'!A90="","",'Result Sheet'!A90)</f>
        <v>83</v>
      </c>
      <c r="B90" s="425" t="str">
        <f>IF(OR($D$3="",$N$3=""),"",IF('Result Sheet'!B90="","",'Result Sheet'!B90))</f>
        <v/>
      </c>
      <c r="C90" s="426" t="str">
        <f>IF(OR($D$3="",$N$3=""),"",IF('Result Sheet'!F90="","",'Result Sheet'!F90))</f>
        <v/>
      </c>
      <c r="D90" s="427" t="str">
        <f>IF(OR($D$3="",$N$3=""),"",IF('Result Sheet'!E90="","",'Result Sheet'!E90))</f>
        <v/>
      </c>
      <c r="E90" s="428" t="str">
        <f>IF(OR($D$3="",$N$3=""),"",IF('Result Sheet'!G90="","",'Result Sheet'!G90))</f>
        <v/>
      </c>
      <c r="F90" s="428" t="str">
        <f>IF(OR($D$3="",$N$3=""),"",IF('Result Sheet'!H90="","",'Result Sheet'!H90))</f>
        <v/>
      </c>
      <c r="G90" s="428" t="str">
        <f>IF(OR($D$3="",$N$3=""),"",IF('Result Sheet'!I90="","",'Result Sheet'!I90))</f>
        <v/>
      </c>
      <c r="H90" s="429" t="str">
        <f>IF(OR($D$3="",$N$3=""),"",IF('Result Sheet'!K90="","",'Result Sheet'!K90))</f>
        <v/>
      </c>
      <c r="I90" s="430" t="str">
        <f>IF(OR($D$3="",$N$3=""),"",IF('Result Sheet'!J90="","",'Result Sheet'!J90))</f>
        <v/>
      </c>
      <c r="J90" s="431" t="str">
        <f>IF($N$3=$AJ$8,'Result Sheet'!P90,IF($N$3=$AJ$9,'Result Sheet'!AH90,IF($N$3=$AJ$10,'Result Sheet'!AZ90,IF($N$3=$AJ$11,'Result Sheet'!BR90,""))))</f>
        <v/>
      </c>
      <c r="K90" s="431" t="str">
        <f>IF($N$3=$AJ$8,'Result Sheet'!Q90,IF($N$3=$AJ$9,'Result Sheet'!AI90,IF($N$3=$AJ$10,'Result Sheet'!BA90,IF($N$3=$AJ$11,'Result Sheet'!BS90,""))))</f>
        <v/>
      </c>
      <c r="L90" s="432" t="str">
        <f>IF(OR($D$3="",$N$3=""),"",IF(B90="","",IF(AND(K90="NA",J90="NA"),"NA",IF($N$3=$AJ$12,'Result Sheet'!CF90,IF($N$3=$AJ$13,'Result Sheet'!CM90,IF($N$3=$AJ$14,'Result Sheet'!CT90,IF($N$3=$AJ$15,'Result Sheet'!DA90,IF($N$3=$AJ$16,'Result Sheet'!DE90,SUM(J90:K90)))))))))</f>
        <v/>
      </c>
      <c r="M90" s="433" t="str">
        <f t="shared" si="8"/>
        <v/>
      </c>
      <c r="N90" s="434" t="str">
        <f>IF($N$3=$AJ$8,'Result Sheet'!T90,IF($N$3=$AJ$9,'Result Sheet'!AL90,IF($N$3=$AJ$10,'Result Sheet'!BD90,IF($N$3=$AJ$11,'Result Sheet'!BV90,""))))</f>
        <v/>
      </c>
      <c r="O90" s="434" t="str">
        <f>IF($N$3=$AJ$8,'Result Sheet'!U90,IF($N$3=$AJ$9,'Result Sheet'!AM90,IF($N$3=$AJ$10,'Result Sheet'!BE90,IF($N$3=$AJ$11,'Result Sheet'!BW90,""))))</f>
        <v/>
      </c>
      <c r="P90" s="435" t="str">
        <f>IF(OR($D$3="",$N$3=""),"",IF(B90="","",IF(AND(N90="NA",O90="NA"),"NA",IF($N$3=$AJ$12,'Result Sheet'!CG90,IF($N$3=$AJ$13,'Result Sheet'!CN90,IF($N$3=$AJ$14,'Result Sheet'!CU90,IF($N$3=$AJ$15,'Result Sheet'!DB90,IF($N$3=$AJ$16,'Result Sheet'!DF90,SUM(N90:O90)))))))))</f>
        <v/>
      </c>
      <c r="Q90" s="433" t="str">
        <f t="shared" si="9"/>
        <v/>
      </c>
      <c r="R90" s="436">
        <f t="shared" si="10"/>
        <v>0</v>
      </c>
      <c r="S90" s="436" t="str">
        <f t="shared" si="11"/>
        <v/>
      </c>
      <c r="T90" s="436" t="str">
        <f t="shared" si="12"/>
        <v/>
      </c>
      <c r="U90" s="436" t="str">
        <f t="shared" si="13"/>
        <v/>
      </c>
      <c r="V90" s="437" t="str">
        <f t="shared" si="14"/>
        <v/>
      </c>
      <c r="W90" s="438" t="str">
        <f t="shared" si="15"/>
        <v/>
      </c>
    </row>
    <row r="91" spans="1:23">
      <c r="A91" s="424">
        <f>IF('Result Sheet'!A91="","",'Result Sheet'!A91)</f>
        <v>84</v>
      </c>
      <c r="B91" s="425" t="str">
        <f>IF(OR($D$3="",$N$3=""),"",IF('Result Sheet'!B91="","",'Result Sheet'!B91))</f>
        <v/>
      </c>
      <c r="C91" s="426" t="str">
        <f>IF(OR($D$3="",$N$3=""),"",IF('Result Sheet'!F91="","",'Result Sheet'!F91))</f>
        <v/>
      </c>
      <c r="D91" s="427" t="str">
        <f>IF(OR($D$3="",$N$3=""),"",IF('Result Sheet'!E91="","",'Result Sheet'!E91))</f>
        <v/>
      </c>
      <c r="E91" s="428" t="str">
        <f>IF(OR($D$3="",$N$3=""),"",IF('Result Sheet'!G91="","",'Result Sheet'!G91))</f>
        <v/>
      </c>
      <c r="F91" s="428" t="str">
        <f>IF(OR($D$3="",$N$3=""),"",IF('Result Sheet'!H91="","",'Result Sheet'!H91))</f>
        <v/>
      </c>
      <c r="G91" s="428" t="str">
        <f>IF(OR($D$3="",$N$3=""),"",IF('Result Sheet'!I91="","",'Result Sheet'!I91))</f>
        <v/>
      </c>
      <c r="H91" s="429" t="str">
        <f>IF(OR($D$3="",$N$3=""),"",IF('Result Sheet'!K91="","",'Result Sheet'!K91))</f>
        <v/>
      </c>
      <c r="I91" s="430" t="str">
        <f>IF(OR($D$3="",$N$3=""),"",IF('Result Sheet'!J91="","",'Result Sheet'!J91))</f>
        <v/>
      </c>
      <c r="J91" s="431" t="str">
        <f>IF($N$3=$AJ$8,'Result Sheet'!P91,IF($N$3=$AJ$9,'Result Sheet'!AH91,IF($N$3=$AJ$10,'Result Sheet'!AZ91,IF($N$3=$AJ$11,'Result Sheet'!BR91,""))))</f>
        <v/>
      </c>
      <c r="K91" s="431" t="str">
        <f>IF($N$3=$AJ$8,'Result Sheet'!Q91,IF($N$3=$AJ$9,'Result Sheet'!AI91,IF($N$3=$AJ$10,'Result Sheet'!BA91,IF($N$3=$AJ$11,'Result Sheet'!BS91,""))))</f>
        <v/>
      </c>
      <c r="L91" s="432" t="str">
        <f>IF(OR($D$3="",$N$3=""),"",IF(B91="","",IF(AND(K91="NA",J91="NA"),"NA",IF($N$3=$AJ$12,'Result Sheet'!CF91,IF($N$3=$AJ$13,'Result Sheet'!CM91,IF($N$3=$AJ$14,'Result Sheet'!CT91,IF($N$3=$AJ$15,'Result Sheet'!DA91,IF($N$3=$AJ$16,'Result Sheet'!DE91,SUM(J91:K91)))))))))</f>
        <v/>
      </c>
      <c r="M91" s="433" t="str">
        <f t="shared" si="8"/>
        <v/>
      </c>
      <c r="N91" s="434" t="str">
        <f>IF($N$3=$AJ$8,'Result Sheet'!T91,IF($N$3=$AJ$9,'Result Sheet'!AL91,IF($N$3=$AJ$10,'Result Sheet'!BD91,IF($N$3=$AJ$11,'Result Sheet'!BV91,""))))</f>
        <v/>
      </c>
      <c r="O91" s="434" t="str">
        <f>IF($N$3=$AJ$8,'Result Sheet'!U91,IF($N$3=$AJ$9,'Result Sheet'!AM91,IF($N$3=$AJ$10,'Result Sheet'!BE91,IF($N$3=$AJ$11,'Result Sheet'!BW91,""))))</f>
        <v/>
      </c>
      <c r="P91" s="435" t="str">
        <f>IF(OR($D$3="",$N$3=""),"",IF(B91="","",IF(AND(N91="NA",O91="NA"),"NA",IF($N$3=$AJ$12,'Result Sheet'!CG91,IF($N$3=$AJ$13,'Result Sheet'!CN91,IF($N$3=$AJ$14,'Result Sheet'!CU91,IF($N$3=$AJ$15,'Result Sheet'!DB91,IF($N$3=$AJ$16,'Result Sheet'!DF91,SUM(N91:O91)))))))))</f>
        <v/>
      </c>
      <c r="Q91" s="433" t="str">
        <f t="shared" si="9"/>
        <v/>
      </c>
      <c r="R91" s="436">
        <f t="shared" si="10"/>
        <v>0</v>
      </c>
      <c r="S91" s="436" t="str">
        <f t="shared" si="11"/>
        <v/>
      </c>
      <c r="T91" s="436" t="str">
        <f t="shared" si="12"/>
        <v/>
      </c>
      <c r="U91" s="436" t="str">
        <f t="shared" si="13"/>
        <v/>
      </c>
      <c r="V91" s="437" t="str">
        <f t="shared" si="14"/>
        <v/>
      </c>
      <c r="W91" s="438" t="str">
        <f t="shared" si="15"/>
        <v/>
      </c>
    </row>
    <row r="92" spans="1:23">
      <c r="A92" s="424">
        <f>IF('Result Sheet'!A92="","",'Result Sheet'!A92)</f>
        <v>85</v>
      </c>
      <c r="B92" s="425" t="str">
        <f>IF(OR($D$3="",$N$3=""),"",IF('Result Sheet'!B92="","",'Result Sheet'!B92))</f>
        <v/>
      </c>
      <c r="C92" s="426" t="str">
        <f>IF(OR($D$3="",$N$3=""),"",IF('Result Sheet'!F92="","",'Result Sheet'!F92))</f>
        <v/>
      </c>
      <c r="D92" s="427" t="str">
        <f>IF(OR($D$3="",$N$3=""),"",IF('Result Sheet'!E92="","",'Result Sheet'!E92))</f>
        <v/>
      </c>
      <c r="E92" s="428" t="str">
        <f>IF(OR($D$3="",$N$3=""),"",IF('Result Sheet'!G92="","",'Result Sheet'!G92))</f>
        <v/>
      </c>
      <c r="F92" s="428" t="str">
        <f>IF(OR($D$3="",$N$3=""),"",IF('Result Sheet'!H92="","",'Result Sheet'!H92))</f>
        <v/>
      </c>
      <c r="G92" s="428" t="str">
        <f>IF(OR($D$3="",$N$3=""),"",IF('Result Sheet'!I92="","",'Result Sheet'!I92))</f>
        <v/>
      </c>
      <c r="H92" s="429" t="str">
        <f>IF(OR($D$3="",$N$3=""),"",IF('Result Sheet'!K92="","",'Result Sheet'!K92))</f>
        <v/>
      </c>
      <c r="I92" s="430" t="str">
        <f>IF(OR($D$3="",$N$3=""),"",IF('Result Sheet'!J92="","",'Result Sheet'!J92))</f>
        <v/>
      </c>
      <c r="J92" s="431" t="str">
        <f>IF($N$3=$AJ$8,'Result Sheet'!P92,IF($N$3=$AJ$9,'Result Sheet'!AH92,IF($N$3=$AJ$10,'Result Sheet'!AZ92,IF($N$3=$AJ$11,'Result Sheet'!BR92,""))))</f>
        <v/>
      </c>
      <c r="K92" s="431" t="str">
        <f>IF($N$3=$AJ$8,'Result Sheet'!Q92,IF($N$3=$AJ$9,'Result Sheet'!AI92,IF($N$3=$AJ$10,'Result Sheet'!BA92,IF($N$3=$AJ$11,'Result Sheet'!BS92,""))))</f>
        <v/>
      </c>
      <c r="L92" s="432" t="str">
        <f>IF(OR($D$3="",$N$3=""),"",IF(B92="","",IF(AND(K92="NA",J92="NA"),"NA",IF($N$3=$AJ$12,'Result Sheet'!CF92,IF($N$3=$AJ$13,'Result Sheet'!CM92,IF($N$3=$AJ$14,'Result Sheet'!CT92,IF($N$3=$AJ$15,'Result Sheet'!DA92,IF($N$3=$AJ$16,'Result Sheet'!DE92,SUM(J92:K92)))))))))</f>
        <v/>
      </c>
      <c r="M92" s="433" t="str">
        <f t="shared" si="8"/>
        <v/>
      </c>
      <c r="N92" s="434" t="str">
        <f>IF($N$3=$AJ$8,'Result Sheet'!T92,IF($N$3=$AJ$9,'Result Sheet'!AL92,IF($N$3=$AJ$10,'Result Sheet'!BD92,IF($N$3=$AJ$11,'Result Sheet'!BV92,""))))</f>
        <v/>
      </c>
      <c r="O92" s="434" t="str">
        <f>IF($N$3=$AJ$8,'Result Sheet'!U92,IF($N$3=$AJ$9,'Result Sheet'!AM92,IF($N$3=$AJ$10,'Result Sheet'!BE92,IF($N$3=$AJ$11,'Result Sheet'!BW92,""))))</f>
        <v/>
      </c>
      <c r="P92" s="435" t="str">
        <f>IF(OR($D$3="",$N$3=""),"",IF(B92="","",IF(AND(N92="NA",O92="NA"),"NA",IF($N$3=$AJ$12,'Result Sheet'!CG92,IF($N$3=$AJ$13,'Result Sheet'!CN92,IF($N$3=$AJ$14,'Result Sheet'!CU92,IF($N$3=$AJ$15,'Result Sheet'!DB92,IF($N$3=$AJ$16,'Result Sheet'!DF92,SUM(N92:O92)))))))))</f>
        <v/>
      </c>
      <c r="Q92" s="433" t="str">
        <f t="shared" si="9"/>
        <v/>
      </c>
      <c r="R92" s="436">
        <f t="shared" si="10"/>
        <v>0</v>
      </c>
      <c r="S92" s="436" t="str">
        <f t="shared" si="11"/>
        <v/>
      </c>
      <c r="T92" s="436" t="str">
        <f t="shared" si="12"/>
        <v/>
      </c>
      <c r="U92" s="436" t="str">
        <f t="shared" si="13"/>
        <v/>
      </c>
      <c r="V92" s="437" t="str">
        <f t="shared" si="14"/>
        <v/>
      </c>
      <c r="W92" s="438" t="str">
        <f t="shared" si="15"/>
        <v/>
      </c>
    </row>
    <row r="93" spans="1:23">
      <c r="A93" s="424">
        <f>IF('Result Sheet'!A93="","",'Result Sheet'!A93)</f>
        <v>86</v>
      </c>
      <c r="B93" s="425" t="str">
        <f>IF(OR($D$3="",$N$3=""),"",IF('Result Sheet'!B93="","",'Result Sheet'!B93))</f>
        <v/>
      </c>
      <c r="C93" s="426" t="str">
        <f>IF(OR($D$3="",$N$3=""),"",IF('Result Sheet'!F93="","",'Result Sheet'!F93))</f>
        <v/>
      </c>
      <c r="D93" s="427" t="str">
        <f>IF(OR($D$3="",$N$3=""),"",IF('Result Sheet'!E93="","",'Result Sheet'!E93))</f>
        <v/>
      </c>
      <c r="E93" s="428" t="str">
        <f>IF(OR($D$3="",$N$3=""),"",IF('Result Sheet'!G93="","",'Result Sheet'!G93))</f>
        <v/>
      </c>
      <c r="F93" s="428" t="str">
        <f>IF(OR($D$3="",$N$3=""),"",IF('Result Sheet'!H93="","",'Result Sheet'!H93))</f>
        <v/>
      </c>
      <c r="G93" s="428" t="str">
        <f>IF(OR($D$3="",$N$3=""),"",IF('Result Sheet'!I93="","",'Result Sheet'!I93))</f>
        <v/>
      </c>
      <c r="H93" s="429" t="str">
        <f>IF(OR($D$3="",$N$3=""),"",IF('Result Sheet'!K93="","",'Result Sheet'!K93))</f>
        <v/>
      </c>
      <c r="I93" s="430" t="str">
        <f>IF(OR($D$3="",$N$3=""),"",IF('Result Sheet'!J93="","",'Result Sheet'!J93))</f>
        <v/>
      </c>
      <c r="J93" s="431" t="str">
        <f>IF($N$3=$AJ$8,'Result Sheet'!P93,IF($N$3=$AJ$9,'Result Sheet'!AH93,IF($N$3=$AJ$10,'Result Sheet'!AZ93,IF($N$3=$AJ$11,'Result Sheet'!BR93,""))))</f>
        <v/>
      </c>
      <c r="K93" s="431" t="str">
        <f>IF($N$3=$AJ$8,'Result Sheet'!Q93,IF($N$3=$AJ$9,'Result Sheet'!AI93,IF($N$3=$AJ$10,'Result Sheet'!BA93,IF($N$3=$AJ$11,'Result Sheet'!BS93,""))))</f>
        <v/>
      </c>
      <c r="L93" s="432" t="str">
        <f>IF(OR($D$3="",$N$3=""),"",IF(B93="","",IF(AND(K93="NA",J93="NA"),"NA",IF($N$3=$AJ$12,'Result Sheet'!CF93,IF($N$3=$AJ$13,'Result Sheet'!CM93,IF($N$3=$AJ$14,'Result Sheet'!CT93,IF($N$3=$AJ$15,'Result Sheet'!DA93,IF($N$3=$AJ$16,'Result Sheet'!DE93,SUM(J93:K93)))))))))</f>
        <v/>
      </c>
      <c r="M93" s="433" t="str">
        <f t="shared" si="8"/>
        <v/>
      </c>
      <c r="N93" s="434" t="str">
        <f>IF($N$3=$AJ$8,'Result Sheet'!T93,IF($N$3=$AJ$9,'Result Sheet'!AL93,IF($N$3=$AJ$10,'Result Sheet'!BD93,IF($N$3=$AJ$11,'Result Sheet'!BV93,""))))</f>
        <v/>
      </c>
      <c r="O93" s="434" t="str">
        <f>IF($N$3=$AJ$8,'Result Sheet'!U93,IF($N$3=$AJ$9,'Result Sheet'!AM93,IF($N$3=$AJ$10,'Result Sheet'!BE93,IF($N$3=$AJ$11,'Result Sheet'!BW93,""))))</f>
        <v/>
      </c>
      <c r="P93" s="435" t="str">
        <f>IF(OR($D$3="",$N$3=""),"",IF(B93="","",IF(AND(N93="NA",O93="NA"),"NA",IF($N$3=$AJ$12,'Result Sheet'!CG93,IF($N$3=$AJ$13,'Result Sheet'!CN93,IF($N$3=$AJ$14,'Result Sheet'!CU93,IF($N$3=$AJ$15,'Result Sheet'!DB93,IF($N$3=$AJ$16,'Result Sheet'!DF93,SUM(N93:O93)))))))))</f>
        <v/>
      </c>
      <c r="Q93" s="433" t="str">
        <f t="shared" si="9"/>
        <v/>
      </c>
      <c r="R93" s="436">
        <f t="shared" si="10"/>
        <v>0</v>
      </c>
      <c r="S93" s="436" t="str">
        <f t="shared" si="11"/>
        <v/>
      </c>
      <c r="T93" s="436" t="str">
        <f t="shared" si="12"/>
        <v/>
      </c>
      <c r="U93" s="436" t="str">
        <f t="shared" si="13"/>
        <v/>
      </c>
      <c r="V93" s="437" t="str">
        <f t="shared" si="14"/>
        <v/>
      </c>
      <c r="W93" s="438" t="str">
        <f t="shared" si="15"/>
        <v/>
      </c>
    </row>
    <row r="94" spans="1:23">
      <c r="A94" s="424">
        <f>IF('Result Sheet'!A94="","",'Result Sheet'!A94)</f>
        <v>87</v>
      </c>
      <c r="B94" s="425" t="str">
        <f>IF(OR($D$3="",$N$3=""),"",IF('Result Sheet'!B94="","",'Result Sheet'!B94))</f>
        <v/>
      </c>
      <c r="C94" s="426" t="str">
        <f>IF(OR($D$3="",$N$3=""),"",IF('Result Sheet'!F94="","",'Result Sheet'!F94))</f>
        <v/>
      </c>
      <c r="D94" s="427" t="str">
        <f>IF(OR($D$3="",$N$3=""),"",IF('Result Sheet'!E94="","",'Result Sheet'!E94))</f>
        <v/>
      </c>
      <c r="E94" s="428" t="str">
        <f>IF(OR($D$3="",$N$3=""),"",IF('Result Sheet'!G94="","",'Result Sheet'!G94))</f>
        <v/>
      </c>
      <c r="F94" s="428" t="str">
        <f>IF(OR($D$3="",$N$3=""),"",IF('Result Sheet'!H94="","",'Result Sheet'!H94))</f>
        <v/>
      </c>
      <c r="G94" s="428" t="str">
        <f>IF(OR($D$3="",$N$3=""),"",IF('Result Sheet'!I94="","",'Result Sheet'!I94))</f>
        <v/>
      </c>
      <c r="H94" s="429" t="str">
        <f>IF(OR($D$3="",$N$3=""),"",IF('Result Sheet'!K94="","",'Result Sheet'!K94))</f>
        <v/>
      </c>
      <c r="I94" s="430" t="str">
        <f>IF(OR($D$3="",$N$3=""),"",IF('Result Sheet'!J94="","",'Result Sheet'!J94))</f>
        <v/>
      </c>
      <c r="J94" s="431" t="str">
        <f>IF($N$3=$AJ$8,'Result Sheet'!P94,IF($N$3=$AJ$9,'Result Sheet'!AH94,IF($N$3=$AJ$10,'Result Sheet'!AZ94,IF($N$3=$AJ$11,'Result Sheet'!BR94,""))))</f>
        <v/>
      </c>
      <c r="K94" s="431" t="str">
        <f>IF($N$3=$AJ$8,'Result Sheet'!Q94,IF($N$3=$AJ$9,'Result Sheet'!AI94,IF($N$3=$AJ$10,'Result Sheet'!BA94,IF($N$3=$AJ$11,'Result Sheet'!BS94,""))))</f>
        <v/>
      </c>
      <c r="L94" s="432" t="str">
        <f>IF(OR($D$3="",$N$3=""),"",IF(B94="","",IF(AND(K94="NA",J94="NA"),"NA",IF($N$3=$AJ$12,'Result Sheet'!CF94,IF($N$3=$AJ$13,'Result Sheet'!CM94,IF($N$3=$AJ$14,'Result Sheet'!CT94,IF($N$3=$AJ$15,'Result Sheet'!DA94,IF($N$3=$AJ$16,'Result Sheet'!DE94,SUM(J94:K94)))))))))</f>
        <v/>
      </c>
      <c r="M94" s="433" t="str">
        <f t="shared" si="8"/>
        <v/>
      </c>
      <c r="N94" s="434" t="str">
        <f>IF($N$3=$AJ$8,'Result Sheet'!T94,IF($N$3=$AJ$9,'Result Sheet'!AL94,IF($N$3=$AJ$10,'Result Sheet'!BD94,IF($N$3=$AJ$11,'Result Sheet'!BV94,""))))</f>
        <v/>
      </c>
      <c r="O94" s="434" t="str">
        <f>IF($N$3=$AJ$8,'Result Sheet'!U94,IF($N$3=$AJ$9,'Result Sheet'!AM94,IF($N$3=$AJ$10,'Result Sheet'!BE94,IF($N$3=$AJ$11,'Result Sheet'!BW94,""))))</f>
        <v/>
      </c>
      <c r="P94" s="435" t="str">
        <f>IF(OR($D$3="",$N$3=""),"",IF(B94="","",IF(AND(N94="NA",O94="NA"),"NA",IF($N$3=$AJ$12,'Result Sheet'!CG94,IF($N$3=$AJ$13,'Result Sheet'!CN94,IF($N$3=$AJ$14,'Result Sheet'!CU94,IF($N$3=$AJ$15,'Result Sheet'!DB94,IF($N$3=$AJ$16,'Result Sheet'!DF94,SUM(N94:O94)))))))))</f>
        <v/>
      </c>
      <c r="Q94" s="433" t="str">
        <f t="shared" si="9"/>
        <v/>
      </c>
      <c r="R94" s="436">
        <f t="shared" si="10"/>
        <v>0</v>
      </c>
      <c r="S94" s="436" t="str">
        <f t="shared" si="11"/>
        <v/>
      </c>
      <c r="T94" s="436" t="str">
        <f t="shared" si="12"/>
        <v/>
      </c>
      <c r="U94" s="436" t="str">
        <f t="shared" si="13"/>
        <v/>
      </c>
      <c r="V94" s="437" t="str">
        <f t="shared" si="14"/>
        <v/>
      </c>
      <c r="W94" s="438" t="str">
        <f t="shared" si="15"/>
        <v/>
      </c>
    </row>
    <row r="95" spans="1:23">
      <c r="A95" s="424">
        <f>IF('Result Sheet'!A95="","",'Result Sheet'!A95)</f>
        <v>88</v>
      </c>
      <c r="B95" s="425" t="str">
        <f>IF(OR($D$3="",$N$3=""),"",IF('Result Sheet'!B95="","",'Result Sheet'!B95))</f>
        <v/>
      </c>
      <c r="C95" s="426" t="str">
        <f>IF(OR($D$3="",$N$3=""),"",IF('Result Sheet'!F95="","",'Result Sheet'!F95))</f>
        <v/>
      </c>
      <c r="D95" s="427" t="str">
        <f>IF(OR($D$3="",$N$3=""),"",IF('Result Sheet'!E95="","",'Result Sheet'!E95))</f>
        <v/>
      </c>
      <c r="E95" s="428" t="str">
        <f>IF(OR($D$3="",$N$3=""),"",IF('Result Sheet'!G95="","",'Result Sheet'!G95))</f>
        <v/>
      </c>
      <c r="F95" s="428" t="str">
        <f>IF(OR($D$3="",$N$3=""),"",IF('Result Sheet'!H95="","",'Result Sheet'!H95))</f>
        <v/>
      </c>
      <c r="G95" s="428" t="str">
        <f>IF(OR($D$3="",$N$3=""),"",IF('Result Sheet'!I95="","",'Result Sheet'!I95))</f>
        <v/>
      </c>
      <c r="H95" s="429" t="str">
        <f>IF(OR($D$3="",$N$3=""),"",IF('Result Sheet'!K95="","",'Result Sheet'!K95))</f>
        <v/>
      </c>
      <c r="I95" s="430" t="str">
        <f>IF(OR($D$3="",$N$3=""),"",IF('Result Sheet'!J95="","",'Result Sheet'!J95))</f>
        <v/>
      </c>
      <c r="J95" s="431" t="str">
        <f>IF($N$3=$AJ$8,'Result Sheet'!P95,IF($N$3=$AJ$9,'Result Sheet'!AH95,IF($N$3=$AJ$10,'Result Sheet'!AZ95,IF($N$3=$AJ$11,'Result Sheet'!BR95,""))))</f>
        <v/>
      </c>
      <c r="K95" s="431" t="str">
        <f>IF($N$3=$AJ$8,'Result Sheet'!Q95,IF($N$3=$AJ$9,'Result Sheet'!AI95,IF($N$3=$AJ$10,'Result Sheet'!BA95,IF($N$3=$AJ$11,'Result Sheet'!BS95,""))))</f>
        <v/>
      </c>
      <c r="L95" s="432" t="str">
        <f>IF(OR($D$3="",$N$3=""),"",IF(B95="","",IF(AND(K95="NA",J95="NA"),"NA",IF($N$3=$AJ$12,'Result Sheet'!CF95,IF($N$3=$AJ$13,'Result Sheet'!CM95,IF($N$3=$AJ$14,'Result Sheet'!CT95,IF($N$3=$AJ$15,'Result Sheet'!DA95,IF($N$3=$AJ$16,'Result Sheet'!DE95,SUM(J95:K95)))))))))</f>
        <v/>
      </c>
      <c r="M95" s="433" t="str">
        <f t="shared" si="8"/>
        <v/>
      </c>
      <c r="N95" s="434" t="str">
        <f>IF($N$3=$AJ$8,'Result Sheet'!T95,IF($N$3=$AJ$9,'Result Sheet'!AL95,IF($N$3=$AJ$10,'Result Sheet'!BD95,IF($N$3=$AJ$11,'Result Sheet'!BV95,""))))</f>
        <v/>
      </c>
      <c r="O95" s="434" t="str">
        <f>IF($N$3=$AJ$8,'Result Sheet'!U95,IF($N$3=$AJ$9,'Result Sheet'!AM95,IF($N$3=$AJ$10,'Result Sheet'!BE95,IF($N$3=$AJ$11,'Result Sheet'!BW95,""))))</f>
        <v/>
      </c>
      <c r="P95" s="435" t="str">
        <f>IF(OR($D$3="",$N$3=""),"",IF(B95="","",IF(AND(N95="NA",O95="NA"),"NA",IF($N$3=$AJ$12,'Result Sheet'!CG95,IF($N$3=$AJ$13,'Result Sheet'!CN95,IF($N$3=$AJ$14,'Result Sheet'!CU95,IF($N$3=$AJ$15,'Result Sheet'!DB95,IF($N$3=$AJ$16,'Result Sheet'!DF95,SUM(N95:O95)))))))))</f>
        <v/>
      </c>
      <c r="Q95" s="433" t="str">
        <f t="shared" si="9"/>
        <v/>
      </c>
      <c r="R95" s="436">
        <f t="shared" si="10"/>
        <v>0</v>
      </c>
      <c r="S95" s="436" t="str">
        <f t="shared" si="11"/>
        <v/>
      </c>
      <c r="T95" s="436" t="str">
        <f t="shared" si="12"/>
        <v/>
      </c>
      <c r="U95" s="436" t="str">
        <f t="shared" si="13"/>
        <v/>
      </c>
      <c r="V95" s="437" t="str">
        <f t="shared" si="14"/>
        <v/>
      </c>
      <c r="W95" s="438" t="str">
        <f t="shared" si="15"/>
        <v/>
      </c>
    </row>
    <row r="96" spans="1:23">
      <c r="A96" s="424">
        <f>IF('Result Sheet'!A96="","",'Result Sheet'!A96)</f>
        <v>89</v>
      </c>
      <c r="B96" s="425" t="str">
        <f>IF(OR($D$3="",$N$3=""),"",IF('Result Sheet'!B96="","",'Result Sheet'!B96))</f>
        <v/>
      </c>
      <c r="C96" s="426" t="str">
        <f>IF(OR($D$3="",$N$3=""),"",IF('Result Sheet'!F96="","",'Result Sheet'!F96))</f>
        <v/>
      </c>
      <c r="D96" s="427" t="str">
        <f>IF(OR($D$3="",$N$3=""),"",IF('Result Sheet'!E96="","",'Result Sheet'!E96))</f>
        <v/>
      </c>
      <c r="E96" s="428" t="str">
        <f>IF(OR($D$3="",$N$3=""),"",IF('Result Sheet'!G96="","",'Result Sheet'!G96))</f>
        <v/>
      </c>
      <c r="F96" s="428" t="str">
        <f>IF(OR($D$3="",$N$3=""),"",IF('Result Sheet'!H96="","",'Result Sheet'!H96))</f>
        <v/>
      </c>
      <c r="G96" s="428" t="str">
        <f>IF(OR($D$3="",$N$3=""),"",IF('Result Sheet'!I96="","",'Result Sheet'!I96))</f>
        <v/>
      </c>
      <c r="H96" s="429" t="str">
        <f>IF(OR($D$3="",$N$3=""),"",IF('Result Sheet'!K96="","",'Result Sheet'!K96))</f>
        <v/>
      </c>
      <c r="I96" s="430" t="str">
        <f>IF(OR($D$3="",$N$3=""),"",IF('Result Sheet'!J96="","",'Result Sheet'!J96))</f>
        <v/>
      </c>
      <c r="J96" s="431" t="str">
        <f>IF($N$3=$AJ$8,'Result Sheet'!P96,IF($N$3=$AJ$9,'Result Sheet'!AH96,IF($N$3=$AJ$10,'Result Sheet'!AZ96,IF($N$3=$AJ$11,'Result Sheet'!BR96,""))))</f>
        <v/>
      </c>
      <c r="K96" s="431" t="str">
        <f>IF($N$3=$AJ$8,'Result Sheet'!Q96,IF($N$3=$AJ$9,'Result Sheet'!AI96,IF($N$3=$AJ$10,'Result Sheet'!BA96,IF($N$3=$AJ$11,'Result Sheet'!BS96,""))))</f>
        <v/>
      </c>
      <c r="L96" s="432" t="str">
        <f>IF(OR($D$3="",$N$3=""),"",IF(B96="","",IF(AND(K96="NA",J96="NA"),"NA",IF($N$3=$AJ$12,'Result Sheet'!CF96,IF($N$3=$AJ$13,'Result Sheet'!CM96,IF($N$3=$AJ$14,'Result Sheet'!CT96,IF($N$3=$AJ$15,'Result Sheet'!DA96,IF($N$3=$AJ$16,'Result Sheet'!DE96,SUM(J96:K96)))))))))</f>
        <v/>
      </c>
      <c r="M96" s="433" t="str">
        <f t="shared" si="8"/>
        <v/>
      </c>
      <c r="N96" s="434" t="str">
        <f>IF($N$3=$AJ$8,'Result Sheet'!T96,IF($N$3=$AJ$9,'Result Sheet'!AL96,IF($N$3=$AJ$10,'Result Sheet'!BD96,IF($N$3=$AJ$11,'Result Sheet'!BV96,""))))</f>
        <v/>
      </c>
      <c r="O96" s="434" t="str">
        <f>IF($N$3=$AJ$8,'Result Sheet'!U96,IF($N$3=$AJ$9,'Result Sheet'!AM96,IF($N$3=$AJ$10,'Result Sheet'!BE96,IF($N$3=$AJ$11,'Result Sheet'!BW96,""))))</f>
        <v/>
      </c>
      <c r="P96" s="435" t="str">
        <f>IF(OR($D$3="",$N$3=""),"",IF(B96="","",IF(AND(N96="NA",O96="NA"),"NA",IF($N$3=$AJ$12,'Result Sheet'!CG96,IF($N$3=$AJ$13,'Result Sheet'!CN96,IF($N$3=$AJ$14,'Result Sheet'!CU96,IF($N$3=$AJ$15,'Result Sheet'!DB96,IF($N$3=$AJ$16,'Result Sheet'!DF96,SUM(N96:O96)))))))))</f>
        <v/>
      </c>
      <c r="Q96" s="433" t="str">
        <f t="shared" si="9"/>
        <v/>
      </c>
      <c r="R96" s="436">
        <f t="shared" si="10"/>
        <v>0</v>
      </c>
      <c r="S96" s="436" t="str">
        <f t="shared" si="11"/>
        <v/>
      </c>
      <c r="T96" s="436" t="str">
        <f t="shared" si="12"/>
        <v/>
      </c>
      <c r="U96" s="436" t="str">
        <f t="shared" si="13"/>
        <v/>
      </c>
      <c r="V96" s="437" t="str">
        <f t="shared" si="14"/>
        <v/>
      </c>
      <c r="W96" s="438" t="str">
        <f t="shared" si="15"/>
        <v/>
      </c>
    </row>
    <row r="97" spans="1:23">
      <c r="A97" s="424">
        <f>IF('Result Sheet'!A97="","",'Result Sheet'!A97)</f>
        <v>90</v>
      </c>
      <c r="B97" s="425" t="str">
        <f>IF(OR($D$3="",$N$3=""),"",IF('Result Sheet'!B97="","",'Result Sheet'!B97))</f>
        <v/>
      </c>
      <c r="C97" s="426" t="str">
        <f>IF(OR($D$3="",$N$3=""),"",IF('Result Sheet'!F97="","",'Result Sheet'!F97))</f>
        <v/>
      </c>
      <c r="D97" s="427" t="str">
        <f>IF(OR($D$3="",$N$3=""),"",IF('Result Sheet'!E97="","",'Result Sheet'!E97))</f>
        <v/>
      </c>
      <c r="E97" s="428" t="str">
        <f>IF(OR($D$3="",$N$3=""),"",IF('Result Sheet'!G97="","",'Result Sheet'!G97))</f>
        <v/>
      </c>
      <c r="F97" s="428" t="str">
        <f>IF(OR($D$3="",$N$3=""),"",IF('Result Sheet'!H97="","",'Result Sheet'!H97))</f>
        <v/>
      </c>
      <c r="G97" s="428" t="str">
        <f>IF(OR($D$3="",$N$3=""),"",IF('Result Sheet'!I97="","",'Result Sheet'!I97))</f>
        <v/>
      </c>
      <c r="H97" s="429" t="str">
        <f>IF(OR($D$3="",$N$3=""),"",IF('Result Sheet'!K97="","",'Result Sheet'!K97))</f>
        <v/>
      </c>
      <c r="I97" s="430" t="str">
        <f>IF(OR($D$3="",$N$3=""),"",IF('Result Sheet'!J97="","",'Result Sheet'!J97))</f>
        <v/>
      </c>
      <c r="J97" s="431" t="str">
        <f>IF($N$3=$AJ$8,'Result Sheet'!P97,IF($N$3=$AJ$9,'Result Sheet'!AH97,IF($N$3=$AJ$10,'Result Sheet'!AZ97,IF($N$3=$AJ$11,'Result Sheet'!BR97,""))))</f>
        <v/>
      </c>
      <c r="K97" s="431" t="str">
        <f>IF($N$3=$AJ$8,'Result Sheet'!Q97,IF($N$3=$AJ$9,'Result Sheet'!AI97,IF($N$3=$AJ$10,'Result Sheet'!BA97,IF($N$3=$AJ$11,'Result Sheet'!BS97,""))))</f>
        <v/>
      </c>
      <c r="L97" s="432" t="str">
        <f>IF(OR($D$3="",$N$3=""),"",IF(B97="","",IF(AND(K97="NA",J97="NA"),"NA",IF($N$3=$AJ$12,'Result Sheet'!CF97,IF($N$3=$AJ$13,'Result Sheet'!CM97,IF($N$3=$AJ$14,'Result Sheet'!CT97,IF($N$3=$AJ$15,'Result Sheet'!DA97,IF($N$3=$AJ$16,'Result Sheet'!DE97,SUM(J97:K97)))))))))</f>
        <v/>
      </c>
      <c r="M97" s="433" t="str">
        <f t="shared" si="8"/>
        <v/>
      </c>
      <c r="N97" s="434" t="str">
        <f>IF($N$3=$AJ$8,'Result Sheet'!T97,IF($N$3=$AJ$9,'Result Sheet'!AL97,IF($N$3=$AJ$10,'Result Sheet'!BD97,IF($N$3=$AJ$11,'Result Sheet'!BV97,""))))</f>
        <v/>
      </c>
      <c r="O97" s="434" t="str">
        <f>IF($N$3=$AJ$8,'Result Sheet'!U97,IF($N$3=$AJ$9,'Result Sheet'!AM97,IF($N$3=$AJ$10,'Result Sheet'!BE97,IF($N$3=$AJ$11,'Result Sheet'!BW97,""))))</f>
        <v/>
      </c>
      <c r="P97" s="435" t="str">
        <f>IF(OR($D$3="",$N$3=""),"",IF(B97="","",IF(AND(N97="NA",O97="NA"),"NA",IF($N$3=$AJ$12,'Result Sheet'!CG97,IF($N$3=$AJ$13,'Result Sheet'!CN97,IF($N$3=$AJ$14,'Result Sheet'!CU97,IF($N$3=$AJ$15,'Result Sheet'!DB97,IF($N$3=$AJ$16,'Result Sheet'!DF97,SUM(N97:O97)))))))))</f>
        <v/>
      </c>
      <c r="Q97" s="433" t="str">
        <f t="shared" si="9"/>
        <v/>
      </c>
      <c r="R97" s="436">
        <f t="shared" si="10"/>
        <v>0</v>
      </c>
      <c r="S97" s="436" t="str">
        <f t="shared" si="11"/>
        <v/>
      </c>
      <c r="T97" s="436" t="str">
        <f t="shared" si="12"/>
        <v/>
      </c>
      <c r="U97" s="436" t="str">
        <f t="shared" si="13"/>
        <v/>
      </c>
      <c r="V97" s="437" t="str">
        <f t="shared" si="14"/>
        <v/>
      </c>
      <c r="W97" s="438" t="str">
        <f t="shared" si="15"/>
        <v/>
      </c>
    </row>
    <row r="98" spans="1:23">
      <c r="A98" s="424">
        <f>IF('Result Sheet'!A98="","",'Result Sheet'!A98)</f>
        <v>91</v>
      </c>
      <c r="B98" s="425" t="str">
        <f>IF(OR($D$3="",$N$3=""),"",IF('Result Sheet'!B98="","",'Result Sheet'!B98))</f>
        <v/>
      </c>
      <c r="C98" s="426" t="str">
        <f>IF(OR($D$3="",$N$3=""),"",IF('Result Sheet'!F98="","",'Result Sheet'!F98))</f>
        <v/>
      </c>
      <c r="D98" s="427" t="str">
        <f>IF(OR($D$3="",$N$3=""),"",IF('Result Sheet'!E98="","",'Result Sheet'!E98))</f>
        <v/>
      </c>
      <c r="E98" s="428" t="str">
        <f>IF(OR($D$3="",$N$3=""),"",IF('Result Sheet'!G98="","",'Result Sheet'!G98))</f>
        <v/>
      </c>
      <c r="F98" s="428" t="str">
        <f>IF(OR($D$3="",$N$3=""),"",IF('Result Sheet'!H98="","",'Result Sheet'!H98))</f>
        <v/>
      </c>
      <c r="G98" s="428" t="str">
        <f>IF(OR($D$3="",$N$3=""),"",IF('Result Sheet'!I98="","",'Result Sheet'!I98))</f>
        <v/>
      </c>
      <c r="H98" s="429" t="str">
        <f>IF(OR($D$3="",$N$3=""),"",IF('Result Sheet'!K98="","",'Result Sheet'!K98))</f>
        <v/>
      </c>
      <c r="I98" s="430" t="str">
        <f>IF(OR($D$3="",$N$3=""),"",IF('Result Sheet'!J98="","",'Result Sheet'!J98))</f>
        <v/>
      </c>
      <c r="J98" s="431" t="str">
        <f>IF($N$3=$AJ$8,'Result Sheet'!P98,IF($N$3=$AJ$9,'Result Sheet'!AH98,IF($N$3=$AJ$10,'Result Sheet'!AZ98,IF($N$3=$AJ$11,'Result Sheet'!BR98,""))))</f>
        <v/>
      </c>
      <c r="K98" s="431" t="str">
        <f>IF($N$3=$AJ$8,'Result Sheet'!Q98,IF($N$3=$AJ$9,'Result Sheet'!AI98,IF($N$3=$AJ$10,'Result Sheet'!BA98,IF($N$3=$AJ$11,'Result Sheet'!BS98,""))))</f>
        <v/>
      </c>
      <c r="L98" s="432" t="str">
        <f>IF(OR($D$3="",$N$3=""),"",IF(B98="","",IF(AND(K98="NA",J98="NA"),"NA",IF($N$3=$AJ$12,'Result Sheet'!CF98,IF($N$3=$AJ$13,'Result Sheet'!CM98,IF($N$3=$AJ$14,'Result Sheet'!CT98,IF($N$3=$AJ$15,'Result Sheet'!DA98,IF($N$3=$AJ$16,'Result Sheet'!DE98,SUM(J98:K98)))))))))</f>
        <v/>
      </c>
      <c r="M98" s="433" t="str">
        <f t="shared" si="8"/>
        <v/>
      </c>
      <c r="N98" s="434" t="str">
        <f>IF($N$3=$AJ$8,'Result Sheet'!T98,IF($N$3=$AJ$9,'Result Sheet'!AL98,IF($N$3=$AJ$10,'Result Sheet'!BD98,IF($N$3=$AJ$11,'Result Sheet'!BV98,""))))</f>
        <v/>
      </c>
      <c r="O98" s="434" t="str">
        <f>IF($N$3=$AJ$8,'Result Sheet'!U98,IF($N$3=$AJ$9,'Result Sheet'!AM98,IF($N$3=$AJ$10,'Result Sheet'!BE98,IF($N$3=$AJ$11,'Result Sheet'!BW98,""))))</f>
        <v/>
      </c>
      <c r="P98" s="435" t="str">
        <f>IF(OR($D$3="",$N$3=""),"",IF(B98="","",IF(AND(N98="NA",O98="NA"),"NA",IF($N$3=$AJ$12,'Result Sheet'!CG98,IF($N$3=$AJ$13,'Result Sheet'!CN98,IF($N$3=$AJ$14,'Result Sheet'!CU98,IF($N$3=$AJ$15,'Result Sheet'!DB98,IF($N$3=$AJ$16,'Result Sheet'!DF98,SUM(N98:O98)))))))))</f>
        <v/>
      </c>
      <c r="Q98" s="433" t="str">
        <f t="shared" si="9"/>
        <v/>
      </c>
      <c r="R98" s="436">
        <f t="shared" si="10"/>
        <v>0</v>
      </c>
      <c r="S98" s="436" t="str">
        <f t="shared" si="11"/>
        <v/>
      </c>
      <c r="T98" s="436" t="str">
        <f t="shared" si="12"/>
        <v/>
      </c>
      <c r="U98" s="436" t="str">
        <f t="shared" si="13"/>
        <v/>
      </c>
      <c r="V98" s="437" t="str">
        <f t="shared" si="14"/>
        <v/>
      </c>
      <c r="W98" s="438" t="str">
        <f t="shared" si="15"/>
        <v/>
      </c>
    </row>
    <row r="99" spans="1:23">
      <c r="A99" s="424">
        <f>IF('Result Sheet'!A99="","",'Result Sheet'!A99)</f>
        <v>92</v>
      </c>
      <c r="B99" s="425" t="str">
        <f>IF(OR($D$3="",$N$3=""),"",IF('Result Sheet'!B99="","",'Result Sheet'!B99))</f>
        <v/>
      </c>
      <c r="C99" s="426" t="str">
        <f>IF(OR($D$3="",$N$3=""),"",IF('Result Sheet'!F99="","",'Result Sheet'!F99))</f>
        <v/>
      </c>
      <c r="D99" s="427" t="str">
        <f>IF(OR($D$3="",$N$3=""),"",IF('Result Sheet'!E99="","",'Result Sheet'!E99))</f>
        <v/>
      </c>
      <c r="E99" s="428" t="str">
        <f>IF(OR($D$3="",$N$3=""),"",IF('Result Sheet'!G99="","",'Result Sheet'!G99))</f>
        <v/>
      </c>
      <c r="F99" s="428" t="str">
        <f>IF(OR($D$3="",$N$3=""),"",IF('Result Sheet'!H99="","",'Result Sheet'!H99))</f>
        <v/>
      </c>
      <c r="G99" s="428" t="str">
        <f>IF(OR($D$3="",$N$3=""),"",IF('Result Sheet'!I99="","",'Result Sheet'!I99))</f>
        <v/>
      </c>
      <c r="H99" s="429" t="str">
        <f>IF(OR($D$3="",$N$3=""),"",IF('Result Sheet'!K99="","",'Result Sheet'!K99))</f>
        <v/>
      </c>
      <c r="I99" s="430" t="str">
        <f>IF(OR($D$3="",$N$3=""),"",IF('Result Sheet'!J99="","",'Result Sheet'!J99))</f>
        <v/>
      </c>
      <c r="J99" s="431" t="str">
        <f>IF($N$3=$AJ$8,'Result Sheet'!P99,IF($N$3=$AJ$9,'Result Sheet'!AH99,IF($N$3=$AJ$10,'Result Sheet'!AZ99,IF($N$3=$AJ$11,'Result Sheet'!BR99,""))))</f>
        <v/>
      </c>
      <c r="K99" s="431" t="str">
        <f>IF($N$3=$AJ$8,'Result Sheet'!Q99,IF($N$3=$AJ$9,'Result Sheet'!AI99,IF($N$3=$AJ$10,'Result Sheet'!BA99,IF($N$3=$AJ$11,'Result Sheet'!BS99,""))))</f>
        <v/>
      </c>
      <c r="L99" s="432" t="str">
        <f>IF(OR($D$3="",$N$3=""),"",IF(B99="","",IF(AND(K99="NA",J99="NA"),"NA",IF($N$3=$AJ$12,'Result Sheet'!CF99,IF($N$3=$AJ$13,'Result Sheet'!CM99,IF($N$3=$AJ$14,'Result Sheet'!CT99,IF($N$3=$AJ$15,'Result Sheet'!DA99,IF($N$3=$AJ$16,'Result Sheet'!DE99,SUM(J99:K99)))))))))</f>
        <v/>
      </c>
      <c r="M99" s="433" t="str">
        <f t="shared" si="8"/>
        <v/>
      </c>
      <c r="N99" s="434" t="str">
        <f>IF($N$3=$AJ$8,'Result Sheet'!T99,IF($N$3=$AJ$9,'Result Sheet'!AL99,IF($N$3=$AJ$10,'Result Sheet'!BD99,IF($N$3=$AJ$11,'Result Sheet'!BV99,""))))</f>
        <v/>
      </c>
      <c r="O99" s="434" t="str">
        <f>IF($N$3=$AJ$8,'Result Sheet'!U99,IF($N$3=$AJ$9,'Result Sheet'!AM99,IF($N$3=$AJ$10,'Result Sheet'!BE99,IF($N$3=$AJ$11,'Result Sheet'!BW99,""))))</f>
        <v/>
      </c>
      <c r="P99" s="435" t="str">
        <f>IF(OR($D$3="",$N$3=""),"",IF(B99="","",IF(AND(N99="NA",O99="NA"),"NA",IF($N$3=$AJ$12,'Result Sheet'!CG99,IF($N$3=$AJ$13,'Result Sheet'!CN99,IF($N$3=$AJ$14,'Result Sheet'!CU99,IF($N$3=$AJ$15,'Result Sheet'!DB99,IF($N$3=$AJ$16,'Result Sheet'!DF99,SUM(N99:O99)))))))))</f>
        <v/>
      </c>
      <c r="Q99" s="433" t="str">
        <f t="shared" si="9"/>
        <v/>
      </c>
      <c r="R99" s="436">
        <f t="shared" si="10"/>
        <v>0</v>
      </c>
      <c r="S99" s="436" t="str">
        <f t="shared" si="11"/>
        <v/>
      </c>
      <c r="T99" s="436" t="str">
        <f t="shared" si="12"/>
        <v/>
      </c>
      <c r="U99" s="436" t="str">
        <f t="shared" si="13"/>
        <v/>
      </c>
      <c r="V99" s="437" t="str">
        <f t="shared" si="14"/>
        <v/>
      </c>
      <c r="W99" s="438" t="str">
        <f t="shared" si="15"/>
        <v/>
      </c>
    </row>
    <row r="100" spans="1:23">
      <c r="A100" s="424">
        <f>IF('Result Sheet'!A100="","",'Result Sheet'!A100)</f>
        <v>93</v>
      </c>
      <c r="B100" s="425" t="str">
        <f>IF(OR($D$3="",$N$3=""),"",IF('Result Sheet'!B100="","",'Result Sheet'!B100))</f>
        <v/>
      </c>
      <c r="C100" s="426" t="str">
        <f>IF(OR($D$3="",$N$3=""),"",IF('Result Sheet'!F100="","",'Result Sheet'!F100))</f>
        <v/>
      </c>
      <c r="D100" s="427" t="str">
        <f>IF(OR($D$3="",$N$3=""),"",IF('Result Sheet'!E100="","",'Result Sheet'!E100))</f>
        <v/>
      </c>
      <c r="E100" s="428" t="str">
        <f>IF(OR($D$3="",$N$3=""),"",IF('Result Sheet'!G100="","",'Result Sheet'!G100))</f>
        <v/>
      </c>
      <c r="F100" s="428" t="str">
        <f>IF(OR($D$3="",$N$3=""),"",IF('Result Sheet'!H100="","",'Result Sheet'!H100))</f>
        <v/>
      </c>
      <c r="G100" s="428" t="str">
        <f>IF(OR($D$3="",$N$3=""),"",IF('Result Sheet'!I100="","",'Result Sheet'!I100))</f>
        <v/>
      </c>
      <c r="H100" s="429" t="str">
        <f>IF(OR($D$3="",$N$3=""),"",IF('Result Sheet'!K100="","",'Result Sheet'!K100))</f>
        <v/>
      </c>
      <c r="I100" s="430" t="str">
        <f>IF(OR($D$3="",$N$3=""),"",IF('Result Sheet'!J100="","",'Result Sheet'!J100))</f>
        <v/>
      </c>
      <c r="J100" s="431" t="str">
        <f>IF($N$3=$AJ$8,'Result Sheet'!P100,IF($N$3=$AJ$9,'Result Sheet'!AH100,IF($N$3=$AJ$10,'Result Sheet'!AZ100,IF($N$3=$AJ$11,'Result Sheet'!BR100,""))))</f>
        <v/>
      </c>
      <c r="K100" s="431" t="str">
        <f>IF($N$3=$AJ$8,'Result Sheet'!Q100,IF($N$3=$AJ$9,'Result Sheet'!AI100,IF($N$3=$AJ$10,'Result Sheet'!BA100,IF($N$3=$AJ$11,'Result Sheet'!BS100,""))))</f>
        <v/>
      </c>
      <c r="L100" s="432" t="str">
        <f>IF(OR($D$3="",$N$3=""),"",IF(B100="","",IF(AND(K100="NA",J100="NA"),"NA",IF($N$3=$AJ$12,'Result Sheet'!CF100,IF($N$3=$AJ$13,'Result Sheet'!CM100,IF($N$3=$AJ$14,'Result Sheet'!CT100,IF($N$3=$AJ$15,'Result Sheet'!DA100,IF($N$3=$AJ$16,'Result Sheet'!DE100,SUM(J100:K100)))))))))</f>
        <v/>
      </c>
      <c r="M100" s="433" t="str">
        <f t="shared" si="8"/>
        <v/>
      </c>
      <c r="N100" s="434" t="str">
        <f>IF($N$3=$AJ$8,'Result Sheet'!T100,IF($N$3=$AJ$9,'Result Sheet'!AL100,IF($N$3=$AJ$10,'Result Sheet'!BD100,IF($N$3=$AJ$11,'Result Sheet'!BV100,""))))</f>
        <v/>
      </c>
      <c r="O100" s="434" t="str">
        <f>IF($N$3=$AJ$8,'Result Sheet'!U100,IF($N$3=$AJ$9,'Result Sheet'!AM100,IF($N$3=$AJ$10,'Result Sheet'!BE100,IF($N$3=$AJ$11,'Result Sheet'!BW100,""))))</f>
        <v/>
      </c>
      <c r="P100" s="435" t="str">
        <f>IF(OR($D$3="",$N$3=""),"",IF(B100="","",IF(AND(N100="NA",O100="NA"),"NA",IF($N$3=$AJ$12,'Result Sheet'!CG100,IF($N$3=$AJ$13,'Result Sheet'!CN100,IF($N$3=$AJ$14,'Result Sheet'!CU100,IF($N$3=$AJ$15,'Result Sheet'!DB100,IF($N$3=$AJ$16,'Result Sheet'!DF100,SUM(N100:O100)))))))))</f>
        <v/>
      </c>
      <c r="Q100" s="433" t="str">
        <f t="shared" si="9"/>
        <v/>
      </c>
      <c r="R100" s="436">
        <f t="shared" si="10"/>
        <v>0</v>
      </c>
      <c r="S100" s="436" t="str">
        <f t="shared" si="11"/>
        <v/>
      </c>
      <c r="T100" s="436" t="str">
        <f t="shared" si="12"/>
        <v/>
      </c>
      <c r="U100" s="436" t="str">
        <f t="shared" si="13"/>
        <v/>
      </c>
      <c r="V100" s="437" t="str">
        <f t="shared" si="14"/>
        <v/>
      </c>
      <c r="W100" s="438" t="str">
        <f t="shared" si="15"/>
        <v/>
      </c>
    </row>
    <row r="101" spans="1:23">
      <c r="A101" s="424">
        <f>IF('Result Sheet'!A101="","",'Result Sheet'!A101)</f>
        <v>94</v>
      </c>
      <c r="B101" s="425" t="str">
        <f>IF(OR($D$3="",$N$3=""),"",IF('Result Sheet'!B101="","",'Result Sheet'!B101))</f>
        <v/>
      </c>
      <c r="C101" s="426" t="str">
        <f>IF(OR($D$3="",$N$3=""),"",IF('Result Sheet'!F101="","",'Result Sheet'!F101))</f>
        <v/>
      </c>
      <c r="D101" s="427" t="str">
        <f>IF(OR($D$3="",$N$3=""),"",IF('Result Sheet'!E101="","",'Result Sheet'!E101))</f>
        <v/>
      </c>
      <c r="E101" s="428" t="str">
        <f>IF(OR($D$3="",$N$3=""),"",IF('Result Sheet'!G101="","",'Result Sheet'!G101))</f>
        <v/>
      </c>
      <c r="F101" s="428" t="str">
        <f>IF(OR($D$3="",$N$3=""),"",IF('Result Sheet'!H101="","",'Result Sheet'!H101))</f>
        <v/>
      </c>
      <c r="G101" s="428" t="str">
        <f>IF(OR($D$3="",$N$3=""),"",IF('Result Sheet'!I101="","",'Result Sheet'!I101))</f>
        <v/>
      </c>
      <c r="H101" s="429" t="str">
        <f>IF(OR($D$3="",$N$3=""),"",IF('Result Sheet'!K101="","",'Result Sheet'!K101))</f>
        <v/>
      </c>
      <c r="I101" s="430" t="str">
        <f>IF(OR($D$3="",$N$3=""),"",IF('Result Sheet'!J101="","",'Result Sheet'!J101))</f>
        <v/>
      </c>
      <c r="J101" s="431" t="str">
        <f>IF($N$3=$AJ$8,'Result Sheet'!P101,IF($N$3=$AJ$9,'Result Sheet'!AH101,IF($N$3=$AJ$10,'Result Sheet'!AZ101,IF($N$3=$AJ$11,'Result Sheet'!BR101,""))))</f>
        <v/>
      </c>
      <c r="K101" s="431" t="str">
        <f>IF($N$3=$AJ$8,'Result Sheet'!Q101,IF($N$3=$AJ$9,'Result Sheet'!AI101,IF($N$3=$AJ$10,'Result Sheet'!BA101,IF($N$3=$AJ$11,'Result Sheet'!BS101,""))))</f>
        <v/>
      </c>
      <c r="L101" s="432" t="str">
        <f>IF(OR($D$3="",$N$3=""),"",IF(B101="","",IF(AND(K101="NA",J101="NA"),"NA",IF($N$3=$AJ$12,'Result Sheet'!CF101,IF($N$3=$AJ$13,'Result Sheet'!CM101,IF($N$3=$AJ$14,'Result Sheet'!CT101,IF($N$3=$AJ$15,'Result Sheet'!DA101,IF($N$3=$AJ$16,'Result Sheet'!DE101,SUM(J101:K101)))))))))</f>
        <v/>
      </c>
      <c r="M101" s="433" t="str">
        <f t="shared" si="8"/>
        <v/>
      </c>
      <c r="N101" s="434" t="str">
        <f>IF($N$3=$AJ$8,'Result Sheet'!T101,IF($N$3=$AJ$9,'Result Sheet'!AL101,IF($N$3=$AJ$10,'Result Sheet'!BD101,IF($N$3=$AJ$11,'Result Sheet'!BV101,""))))</f>
        <v/>
      </c>
      <c r="O101" s="434" t="str">
        <f>IF($N$3=$AJ$8,'Result Sheet'!U101,IF($N$3=$AJ$9,'Result Sheet'!AM101,IF($N$3=$AJ$10,'Result Sheet'!BE101,IF($N$3=$AJ$11,'Result Sheet'!BW101,""))))</f>
        <v/>
      </c>
      <c r="P101" s="435" t="str">
        <f>IF(OR($D$3="",$N$3=""),"",IF(B101="","",IF(AND(N101="NA",O101="NA"),"NA",IF($N$3=$AJ$12,'Result Sheet'!CG101,IF($N$3=$AJ$13,'Result Sheet'!CN101,IF($N$3=$AJ$14,'Result Sheet'!CU101,IF($N$3=$AJ$15,'Result Sheet'!DB101,IF($N$3=$AJ$16,'Result Sheet'!DF101,SUM(N101:O101)))))))))</f>
        <v/>
      </c>
      <c r="Q101" s="433" t="str">
        <f t="shared" si="9"/>
        <v/>
      </c>
      <c r="R101" s="436">
        <f t="shared" si="10"/>
        <v>0</v>
      </c>
      <c r="S101" s="436" t="str">
        <f t="shared" si="11"/>
        <v/>
      </c>
      <c r="T101" s="436" t="str">
        <f t="shared" si="12"/>
        <v/>
      </c>
      <c r="U101" s="436" t="str">
        <f t="shared" si="13"/>
        <v/>
      </c>
      <c r="V101" s="437" t="str">
        <f t="shared" si="14"/>
        <v/>
      </c>
      <c r="W101" s="438" t="str">
        <f t="shared" si="15"/>
        <v/>
      </c>
    </row>
    <row r="102" spans="1:23">
      <c r="A102" s="424">
        <f>IF('Result Sheet'!A102="","",'Result Sheet'!A102)</f>
        <v>95</v>
      </c>
      <c r="B102" s="425" t="str">
        <f>IF(OR($D$3="",$N$3=""),"",IF('Result Sheet'!B102="","",'Result Sheet'!B102))</f>
        <v/>
      </c>
      <c r="C102" s="426" t="str">
        <f>IF(OR($D$3="",$N$3=""),"",IF('Result Sheet'!F102="","",'Result Sheet'!F102))</f>
        <v/>
      </c>
      <c r="D102" s="427" t="str">
        <f>IF(OR($D$3="",$N$3=""),"",IF('Result Sheet'!E102="","",'Result Sheet'!E102))</f>
        <v/>
      </c>
      <c r="E102" s="428" t="str">
        <f>IF(OR($D$3="",$N$3=""),"",IF('Result Sheet'!G102="","",'Result Sheet'!G102))</f>
        <v/>
      </c>
      <c r="F102" s="428" t="str">
        <f>IF(OR($D$3="",$N$3=""),"",IF('Result Sheet'!H102="","",'Result Sheet'!H102))</f>
        <v/>
      </c>
      <c r="G102" s="428" t="str">
        <f>IF(OR($D$3="",$N$3=""),"",IF('Result Sheet'!I102="","",'Result Sheet'!I102))</f>
        <v/>
      </c>
      <c r="H102" s="429" t="str">
        <f>IF(OR($D$3="",$N$3=""),"",IF('Result Sheet'!K102="","",'Result Sheet'!K102))</f>
        <v/>
      </c>
      <c r="I102" s="430" t="str">
        <f>IF(OR($D$3="",$N$3=""),"",IF('Result Sheet'!J102="","",'Result Sheet'!J102))</f>
        <v/>
      </c>
      <c r="J102" s="431" t="str">
        <f>IF($N$3=$AJ$8,'Result Sheet'!P102,IF($N$3=$AJ$9,'Result Sheet'!AH102,IF($N$3=$AJ$10,'Result Sheet'!AZ102,IF($N$3=$AJ$11,'Result Sheet'!BR102,""))))</f>
        <v/>
      </c>
      <c r="K102" s="431" t="str">
        <f>IF($N$3=$AJ$8,'Result Sheet'!Q102,IF($N$3=$AJ$9,'Result Sheet'!AI102,IF($N$3=$AJ$10,'Result Sheet'!BA102,IF($N$3=$AJ$11,'Result Sheet'!BS102,""))))</f>
        <v/>
      </c>
      <c r="L102" s="432" t="str">
        <f>IF(OR($D$3="",$N$3=""),"",IF(B102="","",IF(AND(K102="NA",J102="NA"),"NA",IF($N$3=$AJ$12,'Result Sheet'!CF102,IF($N$3=$AJ$13,'Result Sheet'!CM102,IF($N$3=$AJ$14,'Result Sheet'!CT102,IF($N$3=$AJ$15,'Result Sheet'!DA102,IF($N$3=$AJ$16,'Result Sheet'!DE102,SUM(J102:K102)))))))))</f>
        <v/>
      </c>
      <c r="M102" s="433" t="str">
        <f t="shared" si="8"/>
        <v/>
      </c>
      <c r="N102" s="434" t="str">
        <f>IF($N$3=$AJ$8,'Result Sheet'!T102,IF($N$3=$AJ$9,'Result Sheet'!AL102,IF($N$3=$AJ$10,'Result Sheet'!BD102,IF($N$3=$AJ$11,'Result Sheet'!BV102,""))))</f>
        <v/>
      </c>
      <c r="O102" s="434" t="str">
        <f>IF($N$3=$AJ$8,'Result Sheet'!U102,IF($N$3=$AJ$9,'Result Sheet'!AM102,IF($N$3=$AJ$10,'Result Sheet'!BE102,IF($N$3=$AJ$11,'Result Sheet'!BW102,""))))</f>
        <v/>
      </c>
      <c r="P102" s="435" t="str">
        <f>IF(OR($D$3="",$N$3=""),"",IF(B102="","",IF(AND(N102="NA",O102="NA"),"NA",IF($N$3=$AJ$12,'Result Sheet'!CG102,IF($N$3=$AJ$13,'Result Sheet'!CN102,IF($N$3=$AJ$14,'Result Sheet'!CU102,IF($N$3=$AJ$15,'Result Sheet'!DB102,IF($N$3=$AJ$16,'Result Sheet'!DF102,SUM(N102:O102)))))))))</f>
        <v/>
      </c>
      <c r="Q102" s="433" t="str">
        <f t="shared" si="9"/>
        <v/>
      </c>
      <c r="R102" s="436">
        <f t="shared" si="10"/>
        <v>0</v>
      </c>
      <c r="S102" s="436" t="str">
        <f t="shared" si="11"/>
        <v/>
      </c>
      <c r="T102" s="436" t="str">
        <f t="shared" si="12"/>
        <v/>
      </c>
      <c r="U102" s="436" t="str">
        <f t="shared" si="13"/>
        <v/>
      </c>
      <c r="V102" s="437" t="str">
        <f t="shared" si="14"/>
        <v/>
      </c>
      <c r="W102" s="438" t="str">
        <f t="shared" si="15"/>
        <v/>
      </c>
    </row>
    <row r="103" spans="1:23">
      <c r="A103" s="424">
        <f>IF('Result Sheet'!A103="","",'Result Sheet'!A103)</f>
        <v>96</v>
      </c>
      <c r="B103" s="425" t="str">
        <f>IF(OR($D$3="",$N$3=""),"",IF('Result Sheet'!B103="","",'Result Sheet'!B103))</f>
        <v/>
      </c>
      <c r="C103" s="426" t="str">
        <f>IF(OR($D$3="",$N$3=""),"",IF('Result Sheet'!F103="","",'Result Sheet'!F103))</f>
        <v/>
      </c>
      <c r="D103" s="427" t="str">
        <f>IF(OR($D$3="",$N$3=""),"",IF('Result Sheet'!E103="","",'Result Sheet'!E103))</f>
        <v/>
      </c>
      <c r="E103" s="428" t="str">
        <f>IF(OR($D$3="",$N$3=""),"",IF('Result Sheet'!G103="","",'Result Sheet'!G103))</f>
        <v/>
      </c>
      <c r="F103" s="428" t="str">
        <f>IF(OR($D$3="",$N$3=""),"",IF('Result Sheet'!H103="","",'Result Sheet'!H103))</f>
        <v/>
      </c>
      <c r="G103" s="428" t="str">
        <f>IF(OR($D$3="",$N$3=""),"",IF('Result Sheet'!I103="","",'Result Sheet'!I103))</f>
        <v/>
      </c>
      <c r="H103" s="429" t="str">
        <f>IF(OR($D$3="",$N$3=""),"",IF('Result Sheet'!K103="","",'Result Sheet'!K103))</f>
        <v/>
      </c>
      <c r="I103" s="430" t="str">
        <f>IF(OR($D$3="",$N$3=""),"",IF('Result Sheet'!J103="","",'Result Sheet'!J103))</f>
        <v/>
      </c>
      <c r="J103" s="431" t="str">
        <f>IF($N$3=$AJ$8,'Result Sheet'!P103,IF($N$3=$AJ$9,'Result Sheet'!AH103,IF($N$3=$AJ$10,'Result Sheet'!AZ103,IF($N$3=$AJ$11,'Result Sheet'!BR103,""))))</f>
        <v/>
      </c>
      <c r="K103" s="431" t="str">
        <f>IF($N$3=$AJ$8,'Result Sheet'!Q103,IF($N$3=$AJ$9,'Result Sheet'!AI103,IF($N$3=$AJ$10,'Result Sheet'!BA103,IF($N$3=$AJ$11,'Result Sheet'!BS103,""))))</f>
        <v/>
      </c>
      <c r="L103" s="432" t="str">
        <f>IF(OR($D$3="",$N$3=""),"",IF(B103="","",IF(AND(K103="NA",J103="NA"),"NA",IF($N$3=$AJ$12,'Result Sheet'!CF103,IF($N$3=$AJ$13,'Result Sheet'!CM103,IF($N$3=$AJ$14,'Result Sheet'!CT103,IF($N$3=$AJ$15,'Result Sheet'!DA103,IF($N$3=$AJ$16,'Result Sheet'!DE103,SUM(J103:K103)))))))))</f>
        <v/>
      </c>
      <c r="M103" s="433" t="str">
        <f t="shared" si="8"/>
        <v/>
      </c>
      <c r="N103" s="434" t="str">
        <f>IF($N$3=$AJ$8,'Result Sheet'!T103,IF($N$3=$AJ$9,'Result Sheet'!AL103,IF($N$3=$AJ$10,'Result Sheet'!BD103,IF($N$3=$AJ$11,'Result Sheet'!BV103,""))))</f>
        <v/>
      </c>
      <c r="O103" s="434" t="str">
        <f>IF($N$3=$AJ$8,'Result Sheet'!U103,IF($N$3=$AJ$9,'Result Sheet'!AM103,IF($N$3=$AJ$10,'Result Sheet'!BE103,IF($N$3=$AJ$11,'Result Sheet'!BW103,""))))</f>
        <v/>
      </c>
      <c r="P103" s="435" t="str">
        <f>IF(OR($D$3="",$N$3=""),"",IF(B103="","",IF(AND(N103="NA",O103="NA"),"NA",IF($N$3=$AJ$12,'Result Sheet'!CG103,IF($N$3=$AJ$13,'Result Sheet'!CN103,IF($N$3=$AJ$14,'Result Sheet'!CU103,IF($N$3=$AJ$15,'Result Sheet'!DB103,IF($N$3=$AJ$16,'Result Sheet'!DF103,SUM(N103:O103)))))))))</f>
        <v/>
      </c>
      <c r="Q103" s="433" t="str">
        <f t="shared" si="9"/>
        <v/>
      </c>
      <c r="R103" s="436">
        <f t="shared" si="10"/>
        <v>0</v>
      </c>
      <c r="S103" s="436" t="str">
        <f t="shared" si="11"/>
        <v/>
      </c>
      <c r="T103" s="436" t="str">
        <f t="shared" si="12"/>
        <v/>
      </c>
      <c r="U103" s="436" t="str">
        <f t="shared" si="13"/>
        <v/>
      </c>
      <c r="V103" s="437" t="str">
        <f t="shared" si="14"/>
        <v/>
      </c>
      <c r="W103" s="438" t="str">
        <f t="shared" si="15"/>
        <v/>
      </c>
    </row>
    <row r="104" spans="1:23">
      <c r="A104" s="424">
        <f>IF('Result Sheet'!A104="","",'Result Sheet'!A104)</f>
        <v>97</v>
      </c>
      <c r="B104" s="425" t="str">
        <f>IF(OR($D$3="",$N$3=""),"",IF('Result Sheet'!B104="","",'Result Sheet'!B104))</f>
        <v/>
      </c>
      <c r="C104" s="426" t="str">
        <f>IF(OR($D$3="",$N$3=""),"",IF('Result Sheet'!F104="","",'Result Sheet'!F104))</f>
        <v/>
      </c>
      <c r="D104" s="427" t="str">
        <f>IF(OR($D$3="",$N$3=""),"",IF('Result Sheet'!E104="","",'Result Sheet'!E104))</f>
        <v/>
      </c>
      <c r="E104" s="428" t="str">
        <f>IF(OR($D$3="",$N$3=""),"",IF('Result Sheet'!G104="","",'Result Sheet'!G104))</f>
        <v/>
      </c>
      <c r="F104" s="428" t="str">
        <f>IF(OR($D$3="",$N$3=""),"",IF('Result Sheet'!H104="","",'Result Sheet'!H104))</f>
        <v/>
      </c>
      <c r="G104" s="428" t="str">
        <f>IF(OR($D$3="",$N$3=""),"",IF('Result Sheet'!I104="","",'Result Sheet'!I104))</f>
        <v/>
      </c>
      <c r="H104" s="429" t="str">
        <f>IF(OR($D$3="",$N$3=""),"",IF('Result Sheet'!K104="","",'Result Sheet'!K104))</f>
        <v/>
      </c>
      <c r="I104" s="430" t="str">
        <f>IF(OR($D$3="",$N$3=""),"",IF('Result Sheet'!J104="","",'Result Sheet'!J104))</f>
        <v/>
      </c>
      <c r="J104" s="431" t="str">
        <f>IF($N$3=$AJ$8,'Result Sheet'!P104,IF($N$3=$AJ$9,'Result Sheet'!AH104,IF($N$3=$AJ$10,'Result Sheet'!AZ104,IF($N$3=$AJ$11,'Result Sheet'!BR104,""))))</f>
        <v/>
      </c>
      <c r="K104" s="431" t="str">
        <f>IF($N$3=$AJ$8,'Result Sheet'!Q104,IF($N$3=$AJ$9,'Result Sheet'!AI104,IF($N$3=$AJ$10,'Result Sheet'!BA104,IF($N$3=$AJ$11,'Result Sheet'!BS104,""))))</f>
        <v/>
      </c>
      <c r="L104" s="432" t="str">
        <f>IF(OR($D$3="",$N$3=""),"",IF(B104="","",IF(AND(K104="NA",J104="NA"),"NA",IF($N$3=$AJ$12,'Result Sheet'!CF104,IF($N$3=$AJ$13,'Result Sheet'!CM104,IF($N$3=$AJ$14,'Result Sheet'!CT104,IF($N$3=$AJ$15,'Result Sheet'!DA104,IF($N$3=$AJ$16,'Result Sheet'!DE104,SUM(J104:K104)))))))))</f>
        <v/>
      </c>
      <c r="M104" s="433" t="str">
        <f t="shared" si="8"/>
        <v/>
      </c>
      <c r="N104" s="434" t="str">
        <f>IF($N$3=$AJ$8,'Result Sheet'!T104,IF($N$3=$AJ$9,'Result Sheet'!AL104,IF($N$3=$AJ$10,'Result Sheet'!BD104,IF($N$3=$AJ$11,'Result Sheet'!BV104,""))))</f>
        <v/>
      </c>
      <c r="O104" s="434" t="str">
        <f>IF($N$3=$AJ$8,'Result Sheet'!U104,IF($N$3=$AJ$9,'Result Sheet'!AM104,IF($N$3=$AJ$10,'Result Sheet'!BE104,IF($N$3=$AJ$11,'Result Sheet'!BW104,""))))</f>
        <v/>
      </c>
      <c r="P104" s="435" t="str">
        <f>IF(OR($D$3="",$N$3=""),"",IF(B104="","",IF(AND(N104="NA",O104="NA"),"NA",IF($N$3=$AJ$12,'Result Sheet'!CG104,IF($N$3=$AJ$13,'Result Sheet'!CN104,IF($N$3=$AJ$14,'Result Sheet'!CU104,IF($N$3=$AJ$15,'Result Sheet'!DB104,IF($N$3=$AJ$16,'Result Sheet'!DF104,SUM(N104:O104)))))))))</f>
        <v/>
      </c>
      <c r="Q104" s="433" t="str">
        <f t="shared" si="9"/>
        <v/>
      </c>
      <c r="R104" s="436">
        <f t="shared" si="10"/>
        <v>0</v>
      </c>
      <c r="S104" s="436" t="str">
        <f t="shared" si="11"/>
        <v/>
      </c>
      <c r="T104" s="436" t="str">
        <f t="shared" si="12"/>
        <v/>
      </c>
      <c r="U104" s="436" t="str">
        <f t="shared" si="13"/>
        <v/>
      </c>
      <c r="V104" s="437" t="str">
        <f t="shared" si="14"/>
        <v/>
      </c>
      <c r="W104" s="438" t="str">
        <f t="shared" si="15"/>
        <v/>
      </c>
    </row>
    <row r="105" spans="1:23">
      <c r="A105" s="424">
        <f>IF('Result Sheet'!A105="","",'Result Sheet'!A105)</f>
        <v>98</v>
      </c>
      <c r="B105" s="425" t="str">
        <f>IF(OR($D$3="",$N$3=""),"",IF('Result Sheet'!B105="","",'Result Sheet'!B105))</f>
        <v/>
      </c>
      <c r="C105" s="426" t="str">
        <f>IF(OR($D$3="",$N$3=""),"",IF('Result Sheet'!F105="","",'Result Sheet'!F105))</f>
        <v/>
      </c>
      <c r="D105" s="427" t="str">
        <f>IF(OR($D$3="",$N$3=""),"",IF('Result Sheet'!E105="","",'Result Sheet'!E105))</f>
        <v/>
      </c>
      <c r="E105" s="428" t="str">
        <f>IF(OR($D$3="",$N$3=""),"",IF('Result Sheet'!G105="","",'Result Sheet'!G105))</f>
        <v/>
      </c>
      <c r="F105" s="428" t="str">
        <f>IF(OR($D$3="",$N$3=""),"",IF('Result Sheet'!H105="","",'Result Sheet'!H105))</f>
        <v/>
      </c>
      <c r="G105" s="428" t="str">
        <f>IF(OR($D$3="",$N$3=""),"",IF('Result Sheet'!I105="","",'Result Sheet'!I105))</f>
        <v/>
      </c>
      <c r="H105" s="429" t="str">
        <f>IF(OR($D$3="",$N$3=""),"",IF('Result Sheet'!K105="","",'Result Sheet'!K105))</f>
        <v/>
      </c>
      <c r="I105" s="430" t="str">
        <f>IF(OR($D$3="",$N$3=""),"",IF('Result Sheet'!J105="","",'Result Sheet'!J105))</f>
        <v/>
      </c>
      <c r="J105" s="431" t="str">
        <f>IF($N$3=$AJ$8,'Result Sheet'!P105,IF($N$3=$AJ$9,'Result Sheet'!AH105,IF($N$3=$AJ$10,'Result Sheet'!AZ105,IF($N$3=$AJ$11,'Result Sheet'!BR105,""))))</f>
        <v/>
      </c>
      <c r="K105" s="431" t="str">
        <f>IF($N$3=$AJ$8,'Result Sheet'!Q105,IF($N$3=$AJ$9,'Result Sheet'!AI105,IF($N$3=$AJ$10,'Result Sheet'!BA105,IF($N$3=$AJ$11,'Result Sheet'!BS105,""))))</f>
        <v/>
      </c>
      <c r="L105" s="432" t="str">
        <f>IF(OR($D$3="",$N$3=""),"",IF(B105="","",IF(AND(K105="NA",J105="NA"),"NA",IF($N$3=$AJ$12,'Result Sheet'!CF105,IF($N$3=$AJ$13,'Result Sheet'!CM105,IF($N$3=$AJ$14,'Result Sheet'!CT105,IF($N$3=$AJ$15,'Result Sheet'!DA105,IF($N$3=$AJ$16,'Result Sheet'!DE105,SUM(J105:K105)))))))))</f>
        <v/>
      </c>
      <c r="M105" s="433" t="str">
        <f t="shared" si="8"/>
        <v/>
      </c>
      <c r="N105" s="434" t="str">
        <f>IF($N$3=$AJ$8,'Result Sheet'!T105,IF($N$3=$AJ$9,'Result Sheet'!AL105,IF($N$3=$AJ$10,'Result Sheet'!BD105,IF($N$3=$AJ$11,'Result Sheet'!BV105,""))))</f>
        <v/>
      </c>
      <c r="O105" s="434" t="str">
        <f>IF($N$3=$AJ$8,'Result Sheet'!U105,IF($N$3=$AJ$9,'Result Sheet'!AM105,IF($N$3=$AJ$10,'Result Sheet'!BE105,IF($N$3=$AJ$11,'Result Sheet'!BW105,""))))</f>
        <v/>
      </c>
      <c r="P105" s="435" t="str">
        <f>IF(OR($D$3="",$N$3=""),"",IF(B105="","",IF(AND(N105="NA",O105="NA"),"NA",IF($N$3=$AJ$12,'Result Sheet'!CG105,IF($N$3=$AJ$13,'Result Sheet'!CN105,IF($N$3=$AJ$14,'Result Sheet'!CU105,IF($N$3=$AJ$15,'Result Sheet'!DB105,IF($N$3=$AJ$16,'Result Sheet'!DF105,SUM(N105:O105)))))))))</f>
        <v/>
      </c>
      <c r="Q105" s="433" t="str">
        <f t="shared" si="9"/>
        <v/>
      </c>
      <c r="R105" s="436">
        <f t="shared" si="10"/>
        <v>0</v>
      </c>
      <c r="S105" s="436" t="str">
        <f t="shared" si="11"/>
        <v/>
      </c>
      <c r="T105" s="436" t="str">
        <f t="shared" si="12"/>
        <v/>
      </c>
      <c r="U105" s="436" t="str">
        <f t="shared" si="13"/>
        <v/>
      </c>
      <c r="V105" s="437" t="str">
        <f t="shared" si="14"/>
        <v/>
      </c>
      <c r="W105" s="438" t="str">
        <f t="shared" si="15"/>
        <v/>
      </c>
    </row>
    <row r="106" spans="1:23">
      <c r="A106" s="424">
        <f>IF('Result Sheet'!A106="","",'Result Sheet'!A106)</f>
        <v>99</v>
      </c>
      <c r="B106" s="425" t="str">
        <f>IF(OR($D$3="",$N$3=""),"",IF('Result Sheet'!B106="","",'Result Sheet'!B106))</f>
        <v/>
      </c>
      <c r="C106" s="426" t="str">
        <f>IF(OR($D$3="",$N$3=""),"",IF('Result Sheet'!F106="","",'Result Sheet'!F106))</f>
        <v/>
      </c>
      <c r="D106" s="427" t="str">
        <f>IF(OR($D$3="",$N$3=""),"",IF('Result Sheet'!E106="","",'Result Sheet'!E106))</f>
        <v/>
      </c>
      <c r="E106" s="428" t="str">
        <f>IF(OR($D$3="",$N$3=""),"",IF('Result Sheet'!G106="","",'Result Sheet'!G106))</f>
        <v/>
      </c>
      <c r="F106" s="428" t="str">
        <f>IF(OR($D$3="",$N$3=""),"",IF('Result Sheet'!H106="","",'Result Sheet'!H106))</f>
        <v/>
      </c>
      <c r="G106" s="428" t="str">
        <f>IF(OR($D$3="",$N$3=""),"",IF('Result Sheet'!I106="","",'Result Sheet'!I106))</f>
        <v/>
      </c>
      <c r="H106" s="429" t="str">
        <f>IF(OR($D$3="",$N$3=""),"",IF('Result Sheet'!K106="","",'Result Sheet'!K106))</f>
        <v/>
      </c>
      <c r="I106" s="430" t="str">
        <f>IF(OR($D$3="",$N$3=""),"",IF('Result Sheet'!J106="","",'Result Sheet'!J106))</f>
        <v/>
      </c>
      <c r="J106" s="431" t="str">
        <f>IF($N$3=$AJ$8,'Result Sheet'!P106,IF($N$3=$AJ$9,'Result Sheet'!AH106,IF($N$3=$AJ$10,'Result Sheet'!AZ106,IF($N$3=$AJ$11,'Result Sheet'!BR106,""))))</f>
        <v/>
      </c>
      <c r="K106" s="431" t="str">
        <f>IF($N$3=$AJ$8,'Result Sheet'!Q106,IF($N$3=$AJ$9,'Result Sheet'!AI106,IF($N$3=$AJ$10,'Result Sheet'!BA106,IF($N$3=$AJ$11,'Result Sheet'!BS106,""))))</f>
        <v/>
      </c>
      <c r="L106" s="432" t="str">
        <f>IF(OR($D$3="",$N$3=""),"",IF(B106="","",IF(AND(K106="NA",J106="NA"),"NA",IF($N$3=$AJ$12,'Result Sheet'!CF106,IF($N$3=$AJ$13,'Result Sheet'!CM106,IF($N$3=$AJ$14,'Result Sheet'!CT106,IF($N$3=$AJ$15,'Result Sheet'!DA106,IF($N$3=$AJ$16,'Result Sheet'!DE106,SUM(J106:K106)))))))))</f>
        <v/>
      </c>
      <c r="M106" s="433" t="str">
        <f t="shared" si="8"/>
        <v/>
      </c>
      <c r="N106" s="434" t="str">
        <f>IF($N$3=$AJ$8,'Result Sheet'!T106,IF($N$3=$AJ$9,'Result Sheet'!AL106,IF($N$3=$AJ$10,'Result Sheet'!BD106,IF($N$3=$AJ$11,'Result Sheet'!BV106,""))))</f>
        <v/>
      </c>
      <c r="O106" s="434" t="str">
        <f>IF($N$3=$AJ$8,'Result Sheet'!U106,IF($N$3=$AJ$9,'Result Sheet'!AM106,IF($N$3=$AJ$10,'Result Sheet'!BE106,IF($N$3=$AJ$11,'Result Sheet'!BW106,""))))</f>
        <v/>
      </c>
      <c r="P106" s="435" t="str">
        <f>IF(OR($D$3="",$N$3=""),"",IF(B106="","",IF(AND(N106="NA",O106="NA"),"NA",IF($N$3=$AJ$12,'Result Sheet'!CG106,IF($N$3=$AJ$13,'Result Sheet'!CN106,IF($N$3=$AJ$14,'Result Sheet'!CU106,IF($N$3=$AJ$15,'Result Sheet'!DB106,IF($N$3=$AJ$16,'Result Sheet'!DF106,SUM(N106:O106)))))))))</f>
        <v/>
      </c>
      <c r="Q106" s="433" t="str">
        <f t="shared" si="9"/>
        <v/>
      </c>
      <c r="R106" s="436">
        <f t="shared" si="10"/>
        <v>0</v>
      </c>
      <c r="S106" s="436" t="str">
        <f t="shared" si="11"/>
        <v/>
      </c>
      <c r="T106" s="436" t="str">
        <f t="shared" si="12"/>
        <v/>
      </c>
      <c r="U106" s="436" t="str">
        <f t="shared" si="13"/>
        <v/>
      </c>
      <c r="V106" s="437" t="str">
        <f t="shared" si="14"/>
        <v/>
      </c>
      <c r="W106" s="438" t="str">
        <f t="shared" si="15"/>
        <v/>
      </c>
    </row>
    <row r="107" spans="1:23">
      <c r="A107" s="424">
        <f>IF('Result Sheet'!A107="","",'Result Sheet'!A107)</f>
        <v>100</v>
      </c>
      <c r="B107" s="425" t="str">
        <f>IF(OR($D$3="",$N$3=""),"",IF('Result Sheet'!B107="","",'Result Sheet'!B107))</f>
        <v/>
      </c>
      <c r="C107" s="426" t="str">
        <f>IF(OR($D$3="",$N$3=""),"",IF('Result Sheet'!F107="","",'Result Sheet'!F107))</f>
        <v/>
      </c>
      <c r="D107" s="427" t="str">
        <f>IF(OR($D$3="",$N$3=""),"",IF('Result Sheet'!E107="","",'Result Sheet'!E107))</f>
        <v/>
      </c>
      <c r="E107" s="428" t="str">
        <f>IF(OR($D$3="",$N$3=""),"",IF('Result Sheet'!G107="","",'Result Sheet'!G107))</f>
        <v/>
      </c>
      <c r="F107" s="428" t="str">
        <f>IF(OR($D$3="",$N$3=""),"",IF('Result Sheet'!H107="","",'Result Sheet'!H107))</f>
        <v/>
      </c>
      <c r="G107" s="428" t="str">
        <f>IF(OR($D$3="",$N$3=""),"",IF('Result Sheet'!I107="","",'Result Sheet'!I107))</f>
        <v/>
      </c>
      <c r="H107" s="429" t="str">
        <f>IF(OR($D$3="",$N$3=""),"",IF('Result Sheet'!K107="","",'Result Sheet'!K107))</f>
        <v/>
      </c>
      <c r="I107" s="430" t="str">
        <f>IF(OR($D$3="",$N$3=""),"",IF('Result Sheet'!J107="","",'Result Sheet'!J107))</f>
        <v/>
      </c>
      <c r="J107" s="431" t="str">
        <f>IF($N$3=$AJ$8,'Result Sheet'!P107,IF($N$3=$AJ$9,'Result Sheet'!AH107,IF($N$3=$AJ$10,'Result Sheet'!AZ107,IF($N$3=$AJ$11,'Result Sheet'!BR107,""))))</f>
        <v/>
      </c>
      <c r="K107" s="431" t="str">
        <f>IF($N$3=$AJ$8,'Result Sheet'!Q107,IF($N$3=$AJ$9,'Result Sheet'!AI107,IF($N$3=$AJ$10,'Result Sheet'!BA107,IF($N$3=$AJ$11,'Result Sheet'!BS107,""))))</f>
        <v/>
      </c>
      <c r="L107" s="432" t="str">
        <f>IF(OR($D$3="",$N$3=""),"",IF(B107="","",IF(AND(K107="NA",J107="NA"),"NA",IF($N$3=$AJ$12,'Result Sheet'!CF107,IF($N$3=$AJ$13,'Result Sheet'!CM107,IF($N$3=$AJ$14,'Result Sheet'!CT107,IF($N$3=$AJ$15,'Result Sheet'!DA107,IF($N$3=$AJ$16,'Result Sheet'!DE107,SUM(J107:K107)))))))))</f>
        <v/>
      </c>
      <c r="M107" s="433" t="str">
        <f t="shared" si="8"/>
        <v/>
      </c>
      <c r="N107" s="434" t="str">
        <f>IF($N$3=$AJ$8,'Result Sheet'!T107,IF($N$3=$AJ$9,'Result Sheet'!AL107,IF($N$3=$AJ$10,'Result Sheet'!BD107,IF($N$3=$AJ$11,'Result Sheet'!BV107,""))))</f>
        <v/>
      </c>
      <c r="O107" s="434" t="str">
        <f>IF($N$3=$AJ$8,'Result Sheet'!U107,IF($N$3=$AJ$9,'Result Sheet'!AM107,IF($N$3=$AJ$10,'Result Sheet'!BE107,IF($N$3=$AJ$11,'Result Sheet'!BW107,""))))</f>
        <v/>
      </c>
      <c r="P107" s="435" t="str">
        <f>IF(OR($D$3="",$N$3=""),"",IF(B107="","",IF(AND(N107="NA",O107="NA"),"NA",IF($N$3=$AJ$12,'Result Sheet'!CG107,IF($N$3=$AJ$13,'Result Sheet'!CN107,IF($N$3=$AJ$14,'Result Sheet'!CU107,IF($N$3=$AJ$15,'Result Sheet'!DB107,IF($N$3=$AJ$16,'Result Sheet'!DF107,SUM(N107:O107)))))))))</f>
        <v/>
      </c>
      <c r="Q107" s="433" t="str">
        <f t="shared" si="9"/>
        <v/>
      </c>
      <c r="R107" s="436">
        <f t="shared" si="10"/>
        <v>0</v>
      </c>
      <c r="S107" s="436" t="str">
        <f t="shared" si="11"/>
        <v/>
      </c>
      <c r="T107" s="436" t="str">
        <f t="shared" si="12"/>
        <v/>
      </c>
      <c r="U107" s="436" t="str">
        <f t="shared" si="13"/>
        <v/>
      </c>
      <c r="V107" s="437" t="str">
        <f t="shared" si="14"/>
        <v/>
      </c>
      <c r="W107" s="438" t="str">
        <f t="shared" si="15"/>
        <v/>
      </c>
    </row>
    <row r="108" spans="1:23">
      <c r="A108" s="424">
        <f>IF('Result Sheet'!A108="","",'Result Sheet'!A108)</f>
        <v>101</v>
      </c>
      <c r="B108" s="425" t="str">
        <f>IF(OR($D$3="",$N$3=""),"",IF('Result Sheet'!B108="","",'Result Sheet'!B108))</f>
        <v/>
      </c>
      <c r="C108" s="426" t="str">
        <f>IF(OR($D$3="",$N$3=""),"",IF('Result Sheet'!F108="","",'Result Sheet'!F108))</f>
        <v/>
      </c>
      <c r="D108" s="427" t="str">
        <f>IF(OR($D$3="",$N$3=""),"",IF('Result Sheet'!E108="","",'Result Sheet'!E108))</f>
        <v/>
      </c>
      <c r="E108" s="428" t="str">
        <f>IF(OR($D$3="",$N$3=""),"",IF('Result Sheet'!G108="","",'Result Sheet'!G108))</f>
        <v/>
      </c>
      <c r="F108" s="428" t="str">
        <f>IF(OR($D$3="",$N$3=""),"",IF('Result Sheet'!H108="","",'Result Sheet'!H108))</f>
        <v/>
      </c>
      <c r="G108" s="428" t="str">
        <f>IF(OR($D$3="",$N$3=""),"",IF('Result Sheet'!I108="","",'Result Sheet'!I108))</f>
        <v/>
      </c>
      <c r="H108" s="429" t="str">
        <f>IF(OR($D$3="",$N$3=""),"",IF('Result Sheet'!K108="","",'Result Sheet'!K108))</f>
        <v/>
      </c>
      <c r="I108" s="430" t="str">
        <f>IF(OR($D$3="",$N$3=""),"",IF('Result Sheet'!J108="","",'Result Sheet'!J108))</f>
        <v/>
      </c>
      <c r="J108" s="431" t="str">
        <f>IF($N$3=$AJ$8,'Result Sheet'!P108,IF($N$3=$AJ$9,'Result Sheet'!AH108,IF($N$3=$AJ$10,'Result Sheet'!AZ108,IF($N$3=$AJ$11,'Result Sheet'!BR108,""))))</f>
        <v/>
      </c>
      <c r="K108" s="431" t="str">
        <f>IF($N$3=$AJ$8,'Result Sheet'!Q108,IF($N$3=$AJ$9,'Result Sheet'!AI108,IF($N$3=$AJ$10,'Result Sheet'!BA108,IF($N$3=$AJ$11,'Result Sheet'!BS108,""))))</f>
        <v/>
      </c>
      <c r="L108" s="432" t="str">
        <f>IF(OR($D$3="",$N$3=""),"",IF(B108="","",IF(AND(K108="NA",J108="NA"),"NA",IF($N$3=$AJ$12,'Result Sheet'!CF108,IF($N$3=$AJ$13,'Result Sheet'!CM108,IF($N$3=$AJ$14,'Result Sheet'!CT108,IF($N$3=$AJ$15,'Result Sheet'!DA108,IF($N$3=$AJ$16,'Result Sheet'!DE108,SUM(J108:K108)))))))))</f>
        <v/>
      </c>
      <c r="M108" s="433" t="str">
        <f t="shared" si="8"/>
        <v/>
      </c>
      <c r="N108" s="434" t="str">
        <f>IF($N$3=$AJ$8,'Result Sheet'!T108,IF($N$3=$AJ$9,'Result Sheet'!AL108,IF($N$3=$AJ$10,'Result Sheet'!BD108,IF($N$3=$AJ$11,'Result Sheet'!BV108,""))))</f>
        <v/>
      </c>
      <c r="O108" s="434" t="str">
        <f>IF($N$3=$AJ$8,'Result Sheet'!U108,IF($N$3=$AJ$9,'Result Sheet'!AM108,IF($N$3=$AJ$10,'Result Sheet'!BE108,IF($N$3=$AJ$11,'Result Sheet'!BW108,""))))</f>
        <v/>
      </c>
      <c r="P108" s="435" t="str">
        <f>IF(OR($D$3="",$N$3=""),"",IF(B108="","",IF(AND(N108="NA",O108="NA"),"NA",IF($N$3=$AJ$12,'Result Sheet'!CG108,IF($N$3=$AJ$13,'Result Sheet'!CN108,IF($N$3=$AJ$14,'Result Sheet'!CU108,IF($N$3=$AJ$15,'Result Sheet'!DB108,IF($N$3=$AJ$16,'Result Sheet'!DF108,SUM(N108:O108)))))))))</f>
        <v/>
      </c>
      <c r="Q108" s="433" t="str">
        <f t="shared" si="9"/>
        <v/>
      </c>
      <c r="R108" s="436">
        <f t="shared" si="10"/>
        <v>0</v>
      </c>
      <c r="S108" s="436" t="str">
        <f t="shared" si="11"/>
        <v/>
      </c>
      <c r="T108" s="436" t="str">
        <f t="shared" si="12"/>
        <v/>
      </c>
      <c r="U108" s="436" t="str">
        <f t="shared" si="13"/>
        <v/>
      </c>
      <c r="V108" s="437" t="str">
        <f t="shared" si="14"/>
        <v/>
      </c>
      <c r="W108" s="438" t="str">
        <f t="shared" si="15"/>
        <v/>
      </c>
    </row>
    <row r="109" spans="1:23">
      <c r="A109" s="424">
        <f>IF('Result Sheet'!A109="","",'Result Sheet'!A109)</f>
        <v>102</v>
      </c>
      <c r="B109" s="425" t="str">
        <f>IF(OR($D$3="",$N$3=""),"",IF('Result Sheet'!B109="","",'Result Sheet'!B109))</f>
        <v/>
      </c>
      <c r="C109" s="426" t="str">
        <f>IF(OR($D$3="",$N$3=""),"",IF('Result Sheet'!F109="","",'Result Sheet'!F109))</f>
        <v/>
      </c>
      <c r="D109" s="427" t="str">
        <f>IF(OR($D$3="",$N$3=""),"",IF('Result Sheet'!E109="","",'Result Sheet'!E109))</f>
        <v/>
      </c>
      <c r="E109" s="428" t="str">
        <f>IF(OR($D$3="",$N$3=""),"",IF('Result Sheet'!G109="","",'Result Sheet'!G109))</f>
        <v/>
      </c>
      <c r="F109" s="428" t="str">
        <f>IF(OR($D$3="",$N$3=""),"",IF('Result Sheet'!H109="","",'Result Sheet'!H109))</f>
        <v/>
      </c>
      <c r="G109" s="428" t="str">
        <f>IF(OR($D$3="",$N$3=""),"",IF('Result Sheet'!I109="","",'Result Sheet'!I109))</f>
        <v/>
      </c>
      <c r="H109" s="429" t="str">
        <f>IF(OR($D$3="",$N$3=""),"",IF('Result Sheet'!K109="","",'Result Sheet'!K109))</f>
        <v/>
      </c>
      <c r="I109" s="430" t="str">
        <f>IF(OR($D$3="",$N$3=""),"",IF('Result Sheet'!J109="","",'Result Sheet'!J109))</f>
        <v/>
      </c>
      <c r="J109" s="431" t="str">
        <f>IF($N$3=$AJ$8,'Result Sheet'!P109,IF($N$3=$AJ$9,'Result Sheet'!AH109,IF($N$3=$AJ$10,'Result Sheet'!AZ109,IF($N$3=$AJ$11,'Result Sheet'!BR109,""))))</f>
        <v/>
      </c>
      <c r="K109" s="431" t="str">
        <f>IF($N$3=$AJ$8,'Result Sheet'!Q109,IF($N$3=$AJ$9,'Result Sheet'!AI109,IF($N$3=$AJ$10,'Result Sheet'!BA109,IF($N$3=$AJ$11,'Result Sheet'!BS109,""))))</f>
        <v/>
      </c>
      <c r="L109" s="432" t="str">
        <f>IF(OR($D$3="",$N$3=""),"",IF(B109="","",IF(AND(K109="NA",J109="NA"),"NA",IF($N$3=$AJ$12,'Result Sheet'!CF109,IF($N$3=$AJ$13,'Result Sheet'!CM109,IF($N$3=$AJ$14,'Result Sheet'!CT109,IF($N$3=$AJ$15,'Result Sheet'!DA109,IF($N$3=$AJ$16,'Result Sheet'!DE109,SUM(J109:K109)))))))))</f>
        <v/>
      </c>
      <c r="M109" s="433" t="str">
        <f t="shared" si="8"/>
        <v/>
      </c>
      <c r="N109" s="434" t="str">
        <f>IF($N$3=$AJ$8,'Result Sheet'!T109,IF($N$3=$AJ$9,'Result Sheet'!AL109,IF($N$3=$AJ$10,'Result Sheet'!BD109,IF($N$3=$AJ$11,'Result Sheet'!BV109,""))))</f>
        <v/>
      </c>
      <c r="O109" s="434" t="str">
        <f>IF($N$3=$AJ$8,'Result Sheet'!U109,IF($N$3=$AJ$9,'Result Sheet'!AM109,IF($N$3=$AJ$10,'Result Sheet'!BE109,IF($N$3=$AJ$11,'Result Sheet'!BW109,""))))</f>
        <v/>
      </c>
      <c r="P109" s="435" t="str">
        <f>IF(OR($D$3="",$N$3=""),"",IF(B109="","",IF(AND(N109="NA",O109="NA"),"NA",IF($N$3=$AJ$12,'Result Sheet'!CG109,IF($N$3=$AJ$13,'Result Sheet'!CN109,IF($N$3=$AJ$14,'Result Sheet'!CU109,IF($N$3=$AJ$15,'Result Sheet'!DB109,IF($N$3=$AJ$16,'Result Sheet'!DF109,SUM(N109:O109)))))))))</f>
        <v/>
      </c>
      <c r="Q109" s="433" t="str">
        <f t="shared" si="9"/>
        <v/>
      </c>
      <c r="R109" s="436">
        <f t="shared" si="10"/>
        <v>0</v>
      </c>
      <c r="S109" s="436" t="str">
        <f t="shared" si="11"/>
        <v/>
      </c>
      <c r="T109" s="436" t="str">
        <f t="shared" si="12"/>
        <v/>
      </c>
      <c r="U109" s="436" t="str">
        <f t="shared" si="13"/>
        <v/>
      </c>
      <c r="V109" s="437" t="str">
        <f t="shared" si="14"/>
        <v/>
      </c>
      <c r="W109" s="438" t="str">
        <f t="shared" si="15"/>
        <v/>
      </c>
    </row>
    <row r="110" spans="1:23">
      <c r="A110" s="424">
        <f>IF('Result Sheet'!A110="","",'Result Sheet'!A110)</f>
        <v>103</v>
      </c>
      <c r="B110" s="425" t="str">
        <f>IF(OR($D$3="",$N$3=""),"",IF('Result Sheet'!B110="","",'Result Sheet'!B110))</f>
        <v/>
      </c>
      <c r="C110" s="426" t="str">
        <f>IF(OR($D$3="",$N$3=""),"",IF('Result Sheet'!F110="","",'Result Sheet'!F110))</f>
        <v/>
      </c>
      <c r="D110" s="427" t="str">
        <f>IF(OR($D$3="",$N$3=""),"",IF('Result Sheet'!E110="","",'Result Sheet'!E110))</f>
        <v/>
      </c>
      <c r="E110" s="428" t="str">
        <f>IF(OR($D$3="",$N$3=""),"",IF('Result Sheet'!G110="","",'Result Sheet'!G110))</f>
        <v/>
      </c>
      <c r="F110" s="428" t="str">
        <f>IF(OR($D$3="",$N$3=""),"",IF('Result Sheet'!H110="","",'Result Sheet'!H110))</f>
        <v/>
      </c>
      <c r="G110" s="428" t="str">
        <f>IF(OR($D$3="",$N$3=""),"",IF('Result Sheet'!I110="","",'Result Sheet'!I110))</f>
        <v/>
      </c>
      <c r="H110" s="429" t="str">
        <f>IF(OR($D$3="",$N$3=""),"",IF('Result Sheet'!K110="","",'Result Sheet'!K110))</f>
        <v/>
      </c>
      <c r="I110" s="430" t="str">
        <f>IF(OR($D$3="",$N$3=""),"",IF('Result Sheet'!J110="","",'Result Sheet'!J110))</f>
        <v/>
      </c>
      <c r="J110" s="431" t="str">
        <f>IF($N$3=$AJ$8,'Result Sheet'!P110,IF($N$3=$AJ$9,'Result Sheet'!AH110,IF($N$3=$AJ$10,'Result Sheet'!AZ110,IF($N$3=$AJ$11,'Result Sheet'!BR110,""))))</f>
        <v/>
      </c>
      <c r="K110" s="431" t="str">
        <f>IF($N$3=$AJ$8,'Result Sheet'!Q110,IF($N$3=$AJ$9,'Result Sheet'!AI110,IF($N$3=$AJ$10,'Result Sheet'!BA110,IF($N$3=$AJ$11,'Result Sheet'!BS110,""))))</f>
        <v/>
      </c>
      <c r="L110" s="432" t="str">
        <f>IF(OR($D$3="",$N$3=""),"",IF(B110="","",IF(AND(K110="NA",J110="NA"),"NA",IF($N$3=$AJ$12,'Result Sheet'!CF110,IF($N$3=$AJ$13,'Result Sheet'!CM110,IF($N$3=$AJ$14,'Result Sheet'!CT110,IF($N$3=$AJ$15,'Result Sheet'!DA110,IF($N$3=$AJ$16,'Result Sheet'!DE110,SUM(J110:K110)))))))))</f>
        <v/>
      </c>
      <c r="M110" s="433" t="str">
        <f t="shared" si="8"/>
        <v/>
      </c>
      <c r="N110" s="434" t="str">
        <f>IF($N$3=$AJ$8,'Result Sheet'!T110,IF($N$3=$AJ$9,'Result Sheet'!AL110,IF($N$3=$AJ$10,'Result Sheet'!BD110,IF($N$3=$AJ$11,'Result Sheet'!BV110,""))))</f>
        <v/>
      </c>
      <c r="O110" s="434" t="str">
        <f>IF($N$3=$AJ$8,'Result Sheet'!U110,IF($N$3=$AJ$9,'Result Sheet'!AM110,IF($N$3=$AJ$10,'Result Sheet'!BE110,IF($N$3=$AJ$11,'Result Sheet'!BW110,""))))</f>
        <v/>
      </c>
      <c r="P110" s="435" t="str">
        <f>IF(OR($D$3="",$N$3=""),"",IF(B110="","",IF(AND(N110="NA",O110="NA"),"NA",IF($N$3=$AJ$12,'Result Sheet'!CG110,IF($N$3=$AJ$13,'Result Sheet'!CN110,IF($N$3=$AJ$14,'Result Sheet'!CU110,IF($N$3=$AJ$15,'Result Sheet'!DB110,IF($N$3=$AJ$16,'Result Sheet'!DF110,SUM(N110:O110)))))))))</f>
        <v/>
      </c>
      <c r="Q110" s="433" t="str">
        <f t="shared" si="9"/>
        <v/>
      </c>
      <c r="R110" s="436">
        <f t="shared" si="10"/>
        <v>0</v>
      </c>
      <c r="S110" s="436" t="str">
        <f t="shared" si="11"/>
        <v/>
      </c>
      <c r="T110" s="436" t="str">
        <f t="shared" si="12"/>
        <v/>
      </c>
      <c r="U110" s="436" t="str">
        <f t="shared" si="13"/>
        <v/>
      </c>
      <c r="V110" s="437" t="str">
        <f t="shared" si="14"/>
        <v/>
      </c>
      <c r="W110" s="438" t="str">
        <f t="shared" si="15"/>
        <v/>
      </c>
    </row>
    <row r="111" spans="1:23">
      <c r="A111" s="424">
        <f>IF('Result Sheet'!A111="","",'Result Sheet'!A111)</f>
        <v>104</v>
      </c>
      <c r="B111" s="425" t="str">
        <f>IF(OR($D$3="",$N$3=""),"",IF('Result Sheet'!B111="","",'Result Sheet'!B111))</f>
        <v/>
      </c>
      <c r="C111" s="426" t="str">
        <f>IF(OR($D$3="",$N$3=""),"",IF('Result Sheet'!F111="","",'Result Sheet'!F111))</f>
        <v/>
      </c>
      <c r="D111" s="427" t="str">
        <f>IF(OR($D$3="",$N$3=""),"",IF('Result Sheet'!E111="","",'Result Sheet'!E111))</f>
        <v/>
      </c>
      <c r="E111" s="428" t="str">
        <f>IF(OR($D$3="",$N$3=""),"",IF('Result Sheet'!G111="","",'Result Sheet'!G111))</f>
        <v/>
      </c>
      <c r="F111" s="428" t="str">
        <f>IF(OR($D$3="",$N$3=""),"",IF('Result Sheet'!H111="","",'Result Sheet'!H111))</f>
        <v/>
      </c>
      <c r="G111" s="428" t="str">
        <f>IF(OR($D$3="",$N$3=""),"",IF('Result Sheet'!I111="","",'Result Sheet'!I111))</f>
        <v/>
      </c>
      <c r="H111" s="429" t="str">
        <f>IF(OR($D$3="",$N$3=""),"",IF('Result Sheet'!K111="","",'Result Sheet'!K111))</f>
        <v/>
      </c>
      <c r="I111" s="430" t="str">
        <f>IF(OR($D$3="",$N$3=""),"",IF('Result Sheet'!J111="","",'Result Sheet'!J111))</f>
        <v/>
      </c>
      <c r="J111" s="431" t="str">
        <f>IF($N$3=$AJ$8,'Result Sheet'!P111,IF($N$3=$AJ$9,'Result Sheet'!AH111,IF($N$3=$AJ$10,'Result Sheet'!AZ111,IF($N$3=$AJ$11,'Result Sheet'!BR111,""))))</f>
        <v/>
      </c>
      <c r="K111" s="431" t="str">
        <f>IF($N$3=$AJ$8,'Result Sheet'!Q111,IF($N$3=$AJ$9,'Result Sheet'!AI111,IF($N$3=$AJ$10,'Result Sheet'!BA111,IF($N$3=$AJ$11,'Result Sheet'!BS111,""))))</f>
        <v/>
      </c>
      <c r="L111" s="432" t="str">
        <f>IF(OR($D$3="",$N$3=""),"",IF(B111="","",IF(AND(K111="NA",J111="NA"),"NA",IF($N$3=$AJ$12,'Result Sheet'!CF111,IF($N$3=$AJ$13,'Result Sheet'!CM111,IF($N$3=$AJ$14,'Result Sheet'!CT111,IF($N$3=$AJ$15,'Result Sheet'!DA111,IF($N$3=$AJ$16,'Result Sheet'!DE111,SUM(J111:K111)))))))))</f>
        <v/>
      </c>
      <c r="M111" s="433" t="str">
        <f t="shared" si="8"/>
        <v/>
      </c>
      <c r="N111" s="434" t="str">
        <f>IF($N$3=$AJ$8,'Result Sheet'!T111,IF($N$3=$AJ$9,'Result Sheet'!AL111,IF($N$3=$AJ$10,'Result Sheet'!BD111,IF($N$3=$AJ$11,'Result Sheet'!BV111,""))))</f>
        <v/>
      </c>
      <c r="O111" s="434" t="str">
        <f>IF($N$3=$AJ$8,'Result Sheet'!U111,IF($N$3=$AJ$9,'Result Sheet'!AM111,IF($N$3=$AJ$10,'Result Sheet'!BE111,IF($N$3=$AJ$11,'Result Sheet'!BW111,""))))</f>
        <v/>
      </c>
      <c r="P111" s="435" t="str">
        <f>IF(OR($D$3="",$N$3=""),"",IF(B111="","",IF(AND(N111="NA",O111="NA"),"NA",IF($N$3=$AJ$12,'Result Sheet'!CG111,IF($N$3=$AJ$13,'Result Sheet'!CN111,IF($N$3=$AJ$14,'Result Sheet'!CU111,IF($N$3=$AJ$15,'Result Sheet'!DB111,IF($N$3=$AJ$16,'Result Sheet'!DF111,SUM(N111:O111)))))))))</f>
        <v/>
      </c>
      <c r="Q111" s="433" t="str">
        <f t="shared" si="9"/>
        <v/>
      </c>
      <c r="R111" s="436">
        <f t="shared" si="10"/>
        <v>0</v>
      </c>
      <c r="S111" s="436" t="str">
        <f t="shared" si="11"/>
        <v/>
      </c>
      <c r="T111" s="436" t="str">
        <f t="shared" si="12"/>
        <v/>
      </c>
      <c r="U111" s="436" t="str">
        <f t="shared" si="13"/>
        <v/>
      </c>
      <c r="V111" s="437" t="str">
        <f t="shared" si="14"/>
        <v/>
      </c>
      <c r="W111" s="438" t="str">
        <f t="shared" si="15"/>
        <v/>
      </c>
    </row>
    <row r="112" spans="1:23">
      <c r="A112" s="424">
        <f>IF('Result Sheet'!A112="","",'Result Sheet'!A112)</f>
        <v>105</v>
      </c>
      <c r="B112" s="425" t="str">
        <f>IF(OR($D$3="",$N$3=""),"",IF('Result Sheet'!B112="","",'Result Sheet'!B112))</f>
        <v/>
      </c>
      <c r="C112" s="426" t="str">
        <f>IF(OR($D$3="",$N$3=""),"",IF('Result Sheet'!F112="","",'Result Sheet'!F112))</f>
        <v/>
      </c>
      <c r="D112" s="427" t="str">
        <f>IF(OR($D$3="",$N$3=""),"",IF('Result Sheet'!E112="","",'Result Sheet'!E112))</f>
        <v/>
      </c>
      <c r="E112" s="428" t="str">
        <f>IF(OR($D$3="",$N$3=""),"",IF('Result Sheet'!G112="","",'Result Sheet'!G112))</f>
        <v/>
      </c>
      <c r="F112" s="428" t="str">
        <f>IF(OR($D$3="",$N$3=""),"",IF('Result Sheet'!H112="","",'Result Sheet'!H112))</f>
        <v/>
      </c>
      <c r="G112" s="428" t="str">
        <f>IF(OR($D$3="",$N$3=""),"",IF('Result Sheet'!I112="","",'Result Sheet'!I112))</f>
        <v/>
      </c>
      <c r="H112" s="429" t="str">
        <f>IF(OR($D$3="",$N$3=""),"",IF('Result Sheet'!K112="","",'Result Sheet'!K112))</f>
        <v/>
      </c>
      <c r="I112" s="430" t="str">
        <f>IF(OR($D$3="",$N$3=""),"",IF('Result Sheet'!J112="","",'Result Sheet'!J112))</f>
        <v/>
      </c>
      <c r="J112" s="431" t="str">
        <f>IF($N$3=$AJ$8,'Result Sheet'!P112,IF($N$3=$AJ$9,'Result Sheet'!AH112,IF($N$3=$AJ$10,'Result Sheet'!AZ112,IF($N$3=$AJ$11,'Result Sheet'!BR112,""))))</f>
        <v/>
      </c>
      <c r="K112" s="431" t="str">
        <f>IF($N$3=$AJ$8,'Result Sheet'!Q112,IF($N$3=$AJ$9,'Result Sheet'!AI112,IF($N$3=$AJ$10,'Result Sheet'!BA112,IF($N$3=$AJ$11,'Result Sheet'!BS112,""))))</f>
        <v/>
      </c>
      <c r="L112" s="432" t="str">
        <f>IF(OR($D$3="",$N$3=""),"",IF(B112="","",IF(AND(K112="NA",J112="NA"),"NA",IF($N$3=$AJ$12,'Result Sheet'!CF112,IF($N$3=$AJ$13,'Result Sheet'!CM112,IF($N$3=$AJ$14,'Result Sheet'!CT112,IF($N$3=$AJ$15,'Result Sheet'!DA112,IF($N$3=$AJ$16,'Result Sheet'!DE112,SUM(J112:K112)))))))))</f>
        <v/>
      </c>
      <c r="M112" s="433" t="str">
        <f t="shared" si="8"/>
        <v/>
      </c>
      <c r="N112" s="434" t="str">
        <f>IF($N$3=$AJ$8,'Result Sheet'!T112,IF($N$3=$AJ$9,'Result Sheet'!AL112,IF($N$3=$AJ$10,'Result Sheet'!BD112,IF($N$3=$AJ$11,'Result Sheet'!BV112,""))))</f>
        <v/>
      </c>
      <c r="O112" s="434" t="str">
        <f>IF($N$3=$AJ$8,'Result Sheet'!U112,IF($N$3=$AJ$9,'Result Sheet'!AM112,IF($N$3=$AJ$10,'Result Sheet'!BE112,IF($N$3=$AJ$11,'Result Sheet'!BW112,""))))</f>
        <v/>
      </c>
      <c r="P112" s="435" t="str">
        <f>IF(OR($D$3="",$N$3=""),"",IF(B112="","",IF(AND(N112="NA",O112="NA"),"NA",IF($N$3=$AJ$12,'Result Sheet'!CG112,IF($N$3=$AJ$13,'Result Sheet'!CN112,IF($N$3=$AJ$14,'Result Sheet'!CU112,IF($N$3=$AJ$15,'Result Sheet'!DB112,IF($N$3=$AJ$16,'Result Sheet'!DF112,SUM(N112:O112)))))))))</f>
        <v/>
      </c>
      <c r="Q112" s="433" t="str">
        <f t="shared" si="9"/>
        <v/>
      </c>
      <c r="R112" s="436">
        <f t="shared" si="10"/>
        <v>0</v>
      </c>
      <c r="S112" s="436" t="str">
        <f t="shared" si="11"/>
        <v/>
      </c>
      <c r="T112" s="436" t="str">
        <f t="shared" si="12"/>
        <v/>
      </c>
      <c r="U112" s="436" t="str">
        <f t="shared" si="13"/>
        <v/>
      </c>
      <c r="V112" s="437" t="str">
        <f t="shared" si="14"/>
        <v/>
      </c>
      <c r="W112" s="438" t="str">
        <f t="shared" si="15"/>
        <v/>
      </c>
    </row>
    <row r="113" spans="1:23">
      <c r="A113" s="424">
        <f>IF('Result Sheet'!A113="","",'Result Sheet'!A113)</f>
        <v>106</v>
      </c>
      <c r="B113" s="425" t="str">
        <f>IF(OR($D$3="",$N$3=""),"",IF('Result Sheet'!B113="","",'Result Sheet'!B113))</f>
        <v/>
      </c>
      <c r="C113" s="426" t="str">
        <f>IF(OR($D$3="",$N$3=""),"",IF('Result Sheet'!F113="","",'Result Sheet'!F113))</f>
        <v/>
      </c>
      <c r="D113" s="427" t="str">
        <f>IF(OR($D$3="",$N$3=""),"",IF('Result Sheet'!E113="","",'Result Sheet'!E113))</f>
        <v/>
      </c>
      <c r="E113" s="428" t="str">
        <f>IF(OR($D$3="",$N$3=""),"",IF('Result Sheet'!G113="","",'Result Sheet'!G113))</f>
        <v/>
      </c>
      <c r="F113" s="428" t="str">
        <f>IF(OR($D$3="",$N$3=""),"",IF('Result Sheet'!H113="","",'Result Sheet'!H113))</f>
        <v/>
      </c>
      <c r="G113" s="428" t="str">
        <f>IF(OR($D$3="",$N$3=""),"",IF('Result Sheet'!I113="","",'Result Sheet'!I113))</f>
        <v/>
      </c>
      <c r="H113" s="429" t="str">
        <f>IF(OR($D$3="",$N$3=""),"",IF('Result Sheet'!K113="","",'Result Sheet'!K113))</f>
        <v/>
      </c>
      <c r="I113" s="430" t="str">
        <f>IF(OR($D$3="",$N$3=""),"",IF('Result Sheet'!J113="","",'Result Sheet'!J113))</f>
        <v/>
      </c>
      <c r="J113" s="431" t="str">
        <f>IF($N$3=$AJ$8,'Result Sheet'!P113,IF($N$3=$AJ$9,'Result Sheet'!AH113,IF($N$3=$AJ$10,'Result Sheet'!AZ113,IF($N$3=$AJ$11,'Result Sheet'!BR113,""))))</f>
        <v/>
      </c>
      <c r="K113" s="431" t="str">
        <f>IF($N$3=$AJ$8,'Result Sheet'!Q113,IF($N$3=$AJ$9,'Result Sheet'!AI113,IF($N$3=$AJ$10,'Result Sheet'!BA113,IF($N$3=$AJ$11,'Result Sheet'!BS113,""))))</f>
        <v/>
      </c>
      <c r="L113" s="432" t="str">
        <f>IF(OR($D$3="",$N$3=""),"",IF(B113="","",IF(AND(K113="NA",J113="NA"),"NA",IF($N$3=$AJ$12,'Result Sheet'!CF113,IF($N$3=$AJ$13,'Result Sheet'!CM113,IF($N$3=$AJ$14,'Result Sheet'!CT113,IF($N$3=$AJ$15,'Result Sheet'!DA113,IF($N$3=$AJ$16,'Result Sheet'!DE113,SUM(J113:K113)))))))))</f>
        <v/>
      </c>
      <c r="M113" s="433" t="str">
        <f t="shared" si="8"/>
        <v/>
      </c>
      <c r="N113" s="434" t="str">
        <f>IF($N$3=$AJ$8,'Result Sheet'!T113,IF($N$3=$AJ$9,'Result Sheet'!AL113,IF($N$3=$AJ$10,'Result Sheet'!BD113,IF($N$3=$AJ$11,'Result Sheet'!BV113,""))))</f>
        <v/>
      </c>
      <c r="O113" s="434" t="str">
        <f>IF($N$3=$AJ$8,'Result Sheet'!U113,IF($N$3=$AJ$9,'Result Sheet'!AM113,IF($N$3=$AJ$10,'Result Sheet'!BE113,IF($N$3=$AJ$11,'Result Sheet'!BW113,""))))</f>
        <v/>
      </c>
      <c r="P113" s="435" t="str">
        <f>IF(OR($D$3="",$N$3=""),"",IF(B113="","",IF(AND(N113="NA",O113="NA"),"NA",IF($N$3=$AJ$12,'Result Sheet'!CG113,IF($N$3=$AJ$13,'Result Sheet'!CN113,IF($N$3=$AJ$14,'Result Sheet'!CU113,IF($N$3=$AJ$15,'Result Sheet'!DB113,IF($N$3=$AJ$16,'Result Sheet'!DF113,SUM(N113:O113)))))))))</f>
        <v/>
      </c>
      <c r="Q113" s="433" t="str">
        <f t="shared" si="9"/>
        <v/>
      </c>
      <c r="R113" s="436">
        <f t="shared" si="10"/>
        <v>0</v>
      </c>
      <c r="S113" s="436" t="str">
        <f t="shared" si="11"/>
        <v/>
      </c>
      <c r="T113" s="436" t="str">
        <f t="shared" si="12"/>
        <v/>
      </c>
      <c r="U113" s="436" t="str">
        <f t="shared" si="13"/>
        <v/>
      </c>
      <c r="V113" s="437" t="str">
        <f t="shared" si="14"/>
        <v/>
      </c>
      <c r="W113" s="438" t="str">
        <f t="shared" si="15"/>
        <v/>
      </c>
    </row>
    <row r="114" spans="1:23">
      <c r="A114" s="424">
        <f>IF('Result Sheet'!A114="","",'Result Sheet'!A114)</f>
        <v>107</v>
      </c>
      <c r="B114" s="425" t="str">
        <f>IF(OR($D$3="",$N$3=""),"",IF('Result Sheet'!B114="","",'Result Sheet'!B114))</f>
        <v/>
      </c>
      <c r="C114" s="426" t="str">
        <f>IF(OR($D$3="",$N$3=""),"",IF('Result Sheet'!F114="","",'Result Sheet'!F114))</f>
        <v/>
      </c>
      <c r="D114" s="427" t="str">
        <f>IF(OR($D$3="",$N$3=""),"",IF('Result Sheet'!E114="","",'Result Sheet'!E114))</f>
        <v/>
      </c>
      <c r="E114" s="428" t="str">
        <f>IF(OR($D$3="",$N$3=""),"",IF('Result Sheet'!G114="","",'Result Sheet'!G114))</f>
        <v/>
      </c>
      <c r="F114" s="428" t="str">
        <f>IF(OR($D$3="",$N$3=""),"",IF('Result Sheet'!H114="","",'Result Sheet'!H114))</f>
        <v/>
      </c>
      <c r="G114" s="428" t="str">
        <f>IF(OR($D$3="",$N$3=""),"",IF('Result Sheet'!I114="","",'Result Sheet'!I114))</f>
        <v/>
      </c>
      <c r="H114" s="429" t="str">
        <f>IF(OR($D$3="",$N$3=""),"",IF('Result Sheet'!K114="","",'Result Sheet'!K114))</f>
        <v/>
      </c>
      <c r="I114" s="430" t="str">
        <f>IF(OR($D$3="",$N$3=""),"",IF('Result Sheet'!J114="","",'Result Sheet'!J114))</f>
        <v/>
      </c>
      <c r="J114" s="431" t="str">
        <f>IF($N$3=$AJ$8,'Result Sheet'!P114,IF($N$3=$AJ$9,'Result Sheet'!AH114,IF($N$3=$AJ$10,'Result Sheet'!AZ114,IF($N$3=$AJ$11,'Result Sheet'!BR114,""))))</f>
        <v/>
      </c>
      <c r="K114" s="431" t="str">
        <f>IF($N$3=$AJ$8,'Result Sheet'!Q114,IF($N$3=$AJ$9,'Result Sheet'!AI114,IF($N$3=$AJ$10,'Result Sheet'!BA114,IF($N$3=$AJ$11,'Result Sheet'!BS114,""))))</f>
        <v/>
      </c>
      <c r="L114" s="432" t="str">
        <f>IF(OR($D$3="",$N$3=""),"",IF(B114="","",IF(AND(K114="NA",J114="NA"),"NA",IF($N$3=$AJ$12,'Result Sheet'!CF114,IF($N$3=$AJ$13,'Result Sheet'!CM114,IF($N$3=$AJ$14,'Result Sheet'!CT114,IF($N$3=$AJ$15,'Result Sheet'!DA114,IF($N$3=$AJ$16,'Result Sheet'!DE114,SUM(J114:K114)))))))))</f>
        <v/>
      </c>
      <c r="M114" s="433" t="str">
        <f t="shared" si="8"/>
        <v/>
      </c>
      <c r="N114" s="434" t="str">
        <f>IF($N$3=$AJ$8,'Result Sheet'!T114,IF($N$3=$AJ$9,'Result Sheet'!AL114,IF($N$3=$AJ$10,'Result Sheet'!BD114,IF($N$3=$AJ$11,'Result Sheet'!BV114,""))))</f>
        <v/>
      </c>
      <c r="O114" s="434" t="str">
        <f>IF($N$3=$AJ$8,'Result Sheet'!U114,IF($N$3=$AJ$9,'Result Sheet'!AM114,IF($N$3=$AJ$10,'Result Sheet'!BE114,IF($N$3=$AJ$11,'Result Sheet'!BW114,""))))</f>
        <v/>
      </c>
      <c r="P114" s="435" t="str">
        <f>IF(OR($D$3="",$N$3=""),"",IF(B114="","",IF(AND(N114="NA",O114="NA"),"NA",IF($N$3=$AJ$12,'Result Sheet'!CG114,IF($N$3=$AJ$13,'Result Sheet'!CN114,IF($N$3=$AJ$14,'Result Sheet'!CU114,IF($N$3=$AJ$15,'Result Sheet'!DB114,IF($N$3=$AJ$16,'Result Sheet'!DF114,SUM(N114:O114)))))))))</f>
        <v/>
      </c>
      <c r="Q114" s="433" t="str">
        <f t="shared" si="9"/>
        <v/>
      </c>
      <c r="R114" s="436">
        <f t="shared" si="10"/>
        <v>0</v>
      </c>
      <c r="S114" s="436" t="str">
        <f t="shared" si="11"/>
        <v/>
      </c>
      <c r="T114" s="436" t="str">
        <f t="shared" si="12"/>
        <v/>
      </c>
      <c r="U114" s="436" t="str">
        <f t="shared" si="13"/>
        <v/>
      </c>
      <c r="V114" s="437" t="str">
        <f t="shared" si="14"/>
        <v/>
      </c>
      <c r="W114" s="438" t="str">
        <f t="shared" si="15"/>
        <v/>
      </c>
    </row>
    <row r="115" spans="1:23">
      <c r="A115" s="424">
        <f>IF('Result Sheet'!A115="","",'Result Sheet'!A115)</f>
        <v>108</v>
      </c>
      <c r="B115" s="425" t="str">
        <f>IF(OR($D$3="",$N$3=""),"",IF('Result Sheet'!B115="","",'Result Sheet'!B115))</f>
        <v/>
      </c>
      <c r="C115" s="426" t="str">
        <f>IF(OR($D$3="",$N$3=""),"",IF('Result Sheet'!F115="","",'Result Sheet'!F115))</f>
        <v/>
      </c>
      <c r="D115" s="427" t="str">
        <f>IF(OR($D$3="",$N$3=""),"",IF('Result Sheet'!E115="","",'Result Sheet'!E115))</f>
        <v/>
      </c>
      <c r="E115" s="428" t="str">
        <f>IF(OR($D$3="",$N$3=""),"",IF('Result Sheet'!G115="","",'Result Sheet'!G115))</f>
        <v/>
      </c>
      <c r="F115" s="428" t="str">
        <f>IF(OR($D$3="",$N$3=""),"",IF('Result Sheet'!H115="","",'Result Sheet'!H115))</f>
        <v/>
      </c>
      <c r="G115" s="428" t="str">
        <f>IF(OR($D$3="",$N$3=""),"",IF('Result Sheet'!I115="","",'Result Sheet'!I115))</f>
        <v/>
      </c>
      <c r="H115" s="429" t="str">
        <f>IF(OR($D$3="",$N$3=""),"",IF('Result Sheet'!K115="","",'Result Sheet'!K115))</f>
        <v/>
      </c>
      <c r="I115" s="430" t="str">
        <f>IF(OR($D$3="",$N$3=""),"",IF('Result Sheet'!J115="","",'Result Sheet'!J115))</f>
        <v/>
      </c>
      <c r="J115" s="431" t="str">
        <f>IF($N$3=$AJ$8,'Result Sheet'!P115,IF($N$3=$AJ$9,'Result Sheet'!AH115,IF($N$3=$AJ$10,'Result Sheet'!AZ115,IF($N$3=$AJ$11,'Result Sheet'!BR115,""))))</f>
        <v/>
      </c>
      <c r="K115" s="431" t="str">
        <f>IF($N$3=$AJ$8,'Result Sheet'!Q115,IF($N$3=$AJ$9,'Result Sheet'!AI115,IF($N$3=$AJ$10,'Result Sheet'!BA115,IF($N$3=$AJ$11,'Result Sheet'!BS115,""))))</f>
        <v/>
      </c>
      <c r="L115" s="432" t="str">
        <f>IF(OR($D$3="",$N$3=""),"",IF(B115="","",IF(AND(K115="NA",J115="NA"),"NA",IF($N$3=$AJ$12,'Result Sheet'!CF115,IF($N$3=$AJ$13,'Result Sheet'!CM115,IF($N$3=$AJ$14,'Result Sheet'!CT115,IF($N$3=$AJ$15,'Result Sheet'!DA115,IF($N$3=$AJ$16,'Result Sheet'!DE115,SUM(J115:K115)))))))))</f>
        <v/>
      </c>
      <c r="M115" s="433" t="str">
        <f t="shared" si="8"/>
        <v/>
      </c>
      <c r="N115" s="434" t="str">
        <f>IF($N$3=$AJ$8,'Result Sheet'!T115,IF($N$3=$AJ$9,'Result Sheet'!AL115,IF($N$3=$AJ$10,'Result Sheet'!BD115,IF($N$3=$AJ$11,'Result Sheet'!BV115,""))))</f>
        <v/>
      </c>
      <c r="O115" s="434" t="str">
        <f>IF($N$3=$AJ$8,'Result Sheet'!U115,IF($N$3=$AJ$9,'Result Sheet'!AM115,IF($N$3=$AJ$10,'Result Sheet'!BE115,IF($N$3=$AJ$11,'Result Sheet'!BW115,""))))</f>
        <v/>
      </c>
      <c r="P115" s="435" t="str">
        <f>IF(OR($D$3="",$N$3=""),"",IF(B115="","",IF(AND(N115="NA",O115="NA"),"NA",IF($N$3=$AJ$12,'Result Sheet'!CG115,IF($N$3=$AJ$13,'Result Sheet'!CN115,IF($N$3=$AJ$14,'Result Sheet'!CU115,IF($N$3=$AJ$15,'Result Sheet'!DB115,IF($N$3=$AJ$16,'Result Sheet'!DF115,SUM(N115:O115)))))))))</f>
        <v/>
      </c>
      <c r="Q115" s="433" t="str">
        <f t="shared" si="9"/>
        <v/>
      </c>
      <c r="R115" s="436">
        <f t="shared" si="10"/>
        <v>0</v>
      </c>
      <c r="S115" s="436" t="str">
        <f t="shared" si="11"/>
        <v/>
      </c>
      <c r="T115" s="436" t="str">
        <f t="shared" si="12"/>
        <v/>
      </c>
      <c r="U115" s="436" t="str">
        <f t="shared" si="13"/>
        <v/>
      </c>
      <c r="V115" s="437" t="str">
        <f t="shared" si="14"/>
        <v/>
      </c>
      <c r="W115" s="438" t="str">
        <f t="shared" si="15"/>
        <v/>
      </c>
    </row>
    <row r="116" spans="1:23">
      <c r="A116" s="424">
        <f>IF('Result Sheet'!A116="","",'Result Sheet'!A116)</f>
        <v>109</v>
      </c>
      <c r="B116" s="425" t="str">
        <f>IF(OR($D$3="",$N$3=""),"",IF('Result Sheet'!B116="","",'Result Sheet'!B116))</f>
        <v/>
      </c>
      <c r="C116" s="426" t="str">
        <f>IF(OR($D$3="",$N$3=""),"",IF('Result Sheet'!F116="","",'Result Sheet'!F116))</f>
        <v/>
      </c>
      <c r="D116" s="427" t="str">
        <f>IF(OR($D$3="",$N$3=""),"",IF('Result Sheet'!E116="","",'Result Sheet'!E116))</f>
        <v/>
      </c>
      <c r="E116" s="428" t="str">
        <f>IF(OR($D$3="",$N$3=""),"",IF('Result Sheet'!G116="","",'Result Sheet'!G116))</f>
        <v/>
      </c>
      <c r="F116" s="428" t="str">
        <f>IF(OR($D$3="",$N$3=""),"",IF('Result Sheet'!H116="","",'Result Sheet'!H116))</f>
        <v/>
      </c>
      <c r="G116" s="428" t="str">
        <f>IF(OR($D$3="",$N$3=""),"",IF('Result Sheet'!I116="","",'Result Sheet'!I116))</f>
        <v/>
      </c>
      <c r="H116" s="429" t="str">
        <f>IF(OR($D$3="",$N$3=""),"",IF('Result Sheet'!K116="","",'Result Sheet'!K116))</f>
        <v/>
      </c>
      <c r="I116" s="430" t="str">
        <f>IF(OR($D$3="",$N$3=""),"",IF('Result Sheet'!J116="","",'Result Sheet'!J116))</f>
        <v/>
      </c>
      <c r="J116" s="431" t="str">
        <f>IF($N$3=$AJ$8,'Result Sheet'!P116,IF($N$3=$AJ$9,'Result Sheet'!AH116,IF($N$3=$AJ$10,'Result Sheet'!AZ116,IF($N$3=$AJ$11,'Result Sheet'!BR116,""))))</f>
        <v/>
      </c>
      <c r="K116" s="431" t="str">
        <f>IF($N$3=$AJ$8,'Result Sheet'!Q116,IF($N$3=$AJ$9,'Result Sheet'!AI116,IF($N$3=$AJ$10,'Result Sheet'!BA116,IF($N$3=$AJ$11,'Result Sheet'!BS116,""))))</f>
        <v/>
      </c>
      <c r="L116" s="432" t="str">
        <f>IF(OR($D$3="",$N$3=""),"",IF(B116="","",IF(AND(K116="NA",J116="NA"),"NA",IF($N$3=$AJ$12,'Result Sheet'!CF116,IF($N$3=$AJ$13,'Result Sheet'!CM116,IF($N$3=$AJ$14,'Result Sheet'!CT116,IF($N$3=$AJ$15,'Result Sheet'!DA116,IF($N$3=$AJ$16,'Result Sheet'!DE116,SUM(J116:K116)))))))))</f>
        <v/>
      </c>
      <c r="M116" s="433" t="str">
        <f t="shared" si="8"/>
        <v/>
      </c>
      <c r="N116" s="434" t="str">
        <f>IF($N$3=$AJ$8,'Result Sheet'!T116,IF($N$3=$AJ$9,'Result Sheet'!AL116,IF($N$3=$AJ$10,'Result Sheet'!BD116,IF($N$3=$AJ$11,'Result Sheet'!BV116,""))))</f>
        <v/>
      </c>
      <c r="O116" s="434" t="str">
        <f>IF($N$3=$AJ$8,'Result Sheet'!U116,IF($N$3=$AJ$9,'Result Sheet'!AM116,IF($N$3=$AJ$10,'Result Sheet'!BE116,IF($N$3=$AJ$11,'Result Sheet'!BW116,""))))</f>
        <v/>
      </c>
      <c r="P116" s="435" t="str">
        <f>IF(OR($D$3="",$N$3=""),"",IF(B116="","",IF(AND(N116="NA",O116="NA"),"NA",IF($N$3=$AJ$12,'Result Sheet'!CG116,IF($N$3=$AJ$13,'Result Sheet'!CN116,IF($N$3=$AJ$14,'Result Sheet'!CU116,IF($N$3=$AJ$15,'Result Sheet'!DB116,IF($N$3=$AJ$16,'Result Sheet'!DF116,SUM(N116:O116)))))))))</f>
        <v/>
      </c>
      <c r="Q116" s="433" t="str">
        <f t="shared" si="9"/>
        <v/>
      </c>
      <c r="R116" s="436">
        <f t="shared" si="10"/>
        <v>0</v>
      </c>
      <c r="S116" s="436" t="str">
        <f t="shared" si="11"/>
        <v/>
      </c>
      <c r="T116" s="436" t="str">
        <f t="shared" si="12"/>
        <v/>
      </c>
      <c r="U116" s="436" t="str">
        <f t="shared" si="13"/>
        <v/>
      </c>
      <c r="V116" s="437" t="str">
        <f t="shared" si="14"/>
        <v/>
      </c>
      <c r="W116" s="438" t="str">
        <f t="shared" si="15"/>
        <v/>
      </c>
    </row>
    <row r="117" spans="1:23">
      <c r="A117" s="424">
        <f>IF('Result Sheet'!A117="","",'Result Sheet'!A117)</f>
        <v>110</v>
      </c>
      <c r="B117" s="425" t="str">
        <f>IF(OR($D$3="",$N$3=""),"",IF('Result Sheet'!B117="","",'Result Sheet'!B117))</f>
        <v/>
      </c>
      <c r="C117" s="426" t="str">
        <f>IF(OR($D$3="",$N$3=""),"",IF('Result Sheet'!F117="","",'Result Sheet'!F117))</f>
        <v/>
      </c>
      <c r="D117" s="427" t="str">
        <f>IF(OR($D$3="",$N$3=""),"",IF('Result Sheet'!E117="","",'Result Sheet'!E117))</f>
        <v/>
      </c>
      <c r="E117" s="428" t="str">
        <f>IF(OR($D$3="",$N$3=""),"",IF('Result Sheet'!G117="","",'Result Sheet'!G117))</f>
        <v/>
      </c>
      <c r="F117" s="428" t="str">
        <f>IF(OR($D$3="",$N$3=""),"",IF('Result Sheet'!H117="","",'Result Sheet'!H117))</f>
        <v/>
      </c>
      <c r="G117" s="428" t="str">
        <f>IF(OR($D$3="",$N$3=""),"",IF('Result Sheet'!I117="","",'Result Sheet'!I117))</f>
        <v/>
      </c>
      <c r="H117" s="429" t="str">
        <f>IF(OR($D$3="",$N$3=""),"",IF('Result Sheet'!K117="","",'Result Sheet'!K117))</f>
        <v/>
      </c>
      <c r="I117" s="430" t="str">
        <f>IF(OR($D$3="",$N$3=""),"",IF('Result Sheet'!J117="","",'Result Sheet'!J117))</f>
        <v/>
      </c>
      <c r="J117" s="431" t="str">
        <f>IF($N$3=$AJ$8,'Result Sheet'!P117,IF($N$3=$AJ$9,'Result Sheet'!AH117,IF($N$3=$AJ$10,'Result Sheet'!AZ117,IF($N$3=$AJ$11,'Result Sheet'!BR117,""))))</f>
        <v/>
      </c>
      <c r="K117" s="431" t="str">
        <f>IF($N$3=$AJ$8,'Result Sheet'!Q117,IF($N$3=$AJ$9,'Result Sheet'!AI117,IF($N$3=$AJ$10,'Result Sheet'!BA117,IF($N$3=$AJ$11,'Result Sheet'!BS117,""))))</f>
        <v/>
      </c>
      <c r="L117" s="432" t="str">
        <f>IF(OR($D$3="",$N$3=""),"",IF(B117="","",IF(AND(K117="NA",J117="NA"),"NA",IF($N$3=$AJ$12,'Result Sheet'!CF117,IF($N$3=$AJ$13,'Result Sheet'!CM117,IF($N$3=$AJ$14,'Result Sheet'!CT117,IF($N$3=$AJ$15,'Result Sheet'!DA117,IF($N$3=$AJ$16,'Result Sheet'!DE117,SUM(J117:K117)))))))))</f>
        <v/>
      </c>
      <c r="M117" s="433" t="str">
        <f t="shared" si="8"/>
        <v/>
      </c>
      <c r="N117" s="434" t="str">
        <f>IF($N$3=$AJ$8,'Result Sheet'!T117,IF($N$3=$AJ$9,'Result Sheet'!AL117,IF($N$3=$AJ$10,'Result Sheet'!BD117,IF($N$3=$AJ$11,'Result Sheet'!BV117,""))))</f>
        <v/>
      </c>
      <c r="O117" s="434" t="str">
        <f>IF($N$3=$AJ$8,'Result Sheet'!U117,IF($N$3=$AJ$9,'Result Sheet'!AM117,IF($N$3=$AJ$10,'Result Sheet'!BE117,IF($N$3=$AJ$11,'Result Sheet'!BW117,""))))</f>
        <v/>
      </c>
      <c r="P117" s="435" t="str">
        <f>IF(OR($D$3="",$N$3=""),"",IF(B117="","",IF(AND(N117="NA",O117="NA"),"NA",IF($N$3=$AJ$12,'Result Sheet'!CG117,IF($N$3=$AJ$13,'Result Sheet'!CN117,IF($N$3=$AJ$14,'Result Sheet'!CU117,IF($N$3=$AJ$15,'Result Sheet'!DB117,IF($N$3=$AJ$16,'Result Sheet'!DF117,SUM(N117:O117)))))))))</f>
        <v/>
      </c>
      <c r="Q117" s="433" t="str">
        <f t="shared" si="9"/>
        <v/>
      </c>
      <c r="R117" s="436">
        <f t="shared" si="10"/>
        <v>0</v>
      </c>
      <c r="S117" s="436" t="str">
        <f t="shared" si="11"/>
        <v/>
      </c>
      <c r="T117" s="436" t="str">
        <f t="shared" si="12"/>
        <v/>
      </c>
      <c r="U117" s="436" t="str">
        <f t="shared" si="13"/>
        <v/>
      </c>
      <c r="V117" s="437" t="str">
        <f t="shared" si="14"/>
        <v/>
      </c>
      <c r="W117" s="438" t="str">
        <f t="shared" si="15"/>
        <v/>
      </c>
    </row>
    <row r="118" spans="1:23">
      <c r="A118" s="424">
        <f>IF('Result Sheet'!A118="","",'Result Sheet'!A118)</f>
        <v>111</v>
      </c>
      <c r="B118" s="425" t="str">
        <f>IF(OR($D$3="",$N$3=""),"",IF('Result Sheet'!B118="","",'Result Sheet'!B118))</f>
        <v/>
      </c>
      <c r="C118" s="426" t="str">
        <f>IF(OR($D$3="",$N$3=""),"",IF('Result Sheet'!F118="","",'Result Sheet'!F118))</f>
        <v/>
      </c>
      <c r="D118" s="427" t="str">
        <f>IF(OR($D$3="",$N$3=""),"",IF('Result Sheet'!E118="","",'Result Sheet'!E118))</f>
        <v/>
      </c>
      <c r="E118" s="428" t="str">
        <f>IF(OR($D$3="",$N$3=""),"",IF('Result Sheet'!G118="","",'Result Sheet'!G118))</f>
        <v/>
      </c>
      <c r="F118" s="428" t="str">
        <f>IF(OR($D$3="",$N$3=""),"",IF('Result Sheet'!H118="","",'Result Sheet'!H118))</f>
        <v/>
      </c>
      <c r="G118" s="428" t="str">
        <f>IF(OR($D$3="",$N$3=""),"",IF('Result Sheet'!I118="","",'Result Sheet'!I118))</f>
        <v/>
      </c>
      <c r="H118" s="429" t="str">
        <f>IF(OR($D$3="",$N$3=""),"",IF('Result Sheet'!K118="","",'Result Sheet'!K118))</f>
        <v/>
      </c>
      <c r="I118" s="430" t="str">
        <f>IF(OR($D$3="",$N$3=""),"",IF('Result Sheet'!J118="","",'Result Sheet'!J118))</f>
        <v/>
      </c>
      <c r="J118" s="431" t="str">
        <f>IF($N$3=$AJ$8,'Result Sheet'!P118,IF($N$3=$AJ$9,'Result Sheet'!AH118,IF($N$3=$AJ$10,'Result Sheet'!AZ118,IF($N$3=$AJ$11,'Result Sheet'!BR118,""))))</f>
        <v/>
      </c>
      <c r="K118" s="431" t="str">
        <f>IF($N$3=$AJ$8,'Result Sheet'!Q118,IF($N$3=$AJ$9,'Result Sheet'!AI118,IF($N$3=$AJ$10,'Result Sheet'!BA118,IF($N$3=$AJ$11,'Result Sheet'!BS118,""))))</f>
        <v/>
      </c>
      <c r="L118" s="432" t="str">
        <f>IF(OR($D$3="",$N$3=""),"",IF(B118="","",IF(AND(K118="NA",J118="NA"),"NA",IF($N$3=$AJ$12,'Result Sheet'!CF118,IF($N$3=$AJ$13,'Result Sheet'!CM118,IF($N$3=$AJ$14,'Result Sheet'!CT118,IF($N$3=$AJ$15,'Result Sheet'!DA118,IF($N$3=$AJ$16,'Result Sheet'!DE118,SUM(J118:K118)))))))))</f>
        <v/>
      </c>
      <c r="M118" s="433" t="str">
        <f t="shared" si="8"/>
        <v/>
      </c>
      <c r="N118" s="434" t="str">
        <f>IF($N$3=$AJ$8,'Result Sheet'!T118,IF($N$3=$AJ$9,'Result Sheet'!AL118,IF($N$3=$AJ$10,'Result Sheet'!BD118,IF($N$3=$AJ$11,'Result Sheet'!BV118,""))))</f>
        <v/>
      </c>
      <c r="O118" s="434" t="str">
        <f>IF($N$3=$AJ$8,'Result Sheet'!U118,IF($N$3=$AJ$9,'Result Sheet'!AM118,IF($N$3=$AJ$10,'Result Sheet'!BE118,IF($N$3=$AJ$11,'Result Sheet'!BW118,""))))</f>
        <v/>
      </c>
      <c r="P118" s="435" t="str">
        <f>IF(OR($D$3="",$N$3=""),"",IF(B118="","",IF(AND(N118="NA",O118="NA"),"NA",IF($N$3=$AJ$12,'Result Sheet'!CG118,IF($N$3=$AJ$13,'Result Sheet'!CN118,IF($N$3=$AJ$14,'Result Sheet'!CU118,IF($N$3=$AJ$15,'Result Sheet'!DB118,IF($N$3=$AJ$16,'Result Sheet'!DF118,SUM(N118:O118)))))))))</f>
        <v/>
      </c>
      <c r="Q118" s="433" t="str">
        <f t="shared" si="9"/>
        <v/>
      </c>
      <c r="R118" s="436">
        <f t="shared" si="10"/>
        <v>0</v>
      </c>
      <c r="S118" s="436" t="str">
        <f t="shared" si="11"/>
        <v/>
      </c>
      <c r="T118" s="436" t="str">
        <f t="shared" si="12"/>
        <v/>
      </c>
      <c r="U118" s="436" t="str">
        <f t="shared" si="13"/>
        <v/>
      </c>
      <c r="V118" s="437" t="str">
        <f t="shared" si="14"/>
        <v/>
      </c>
      <c r="W118" s="438" t="str">
        <f t="shared" si="15"/>
        <v/>
      </c>
    </row>
    <row r="119" spans="1:23">
      <c r="A119" s="424">
        <f>IF('Result Sheet'!A119="","",'Result Sheet'!A119)</f>
        <v>112</v>
      </c>
      <c r="B119" s="425" t="str">
        <f>IF(OR($D$3="",$N$3=""),"",IF('Result Sheet'!B119="","",'Result Sheet'!B119))</f>
        <v/>
      </c>
      <c r="C119" s="426" t="str">
        <f>IF(OR($D$3="",$N$3=""),"",IF('Result Sheet'!F119="","",'Result Sheet'!F119))</f>
        <v/>
      </c>
      <c r="D119" s="427" t="str">
        <f>IF(OR($D$3="",$N$3=""),"",IF('Result Sheet'!E119="","",'Result Sheet'!E119))</f>
        <v/>
      </c>
      <c r="E119" s="428" t="str">
        <f>IF(OR($D$3="",$N$3=""),"",IF('Result Sheet'!G119="","",'Result Sheet'!G119))</f>
        <v/>
      </c>
      <c r="F119" s="428" t="str">
        <f>IF(OR($D$3="",$N$3=""),"",IF('Result Sheet'!H119="","",'Result Sheet'!H119))</f>
        <v/>
      </c>
      <c r="G119" s="428" t="str">
        <f>IF(OR($D$3="",$N$3=""),"",IF('Result Sheet'!I119="","",'Result Sheet'!I119))</f>
        <v/>
      </c>
      <c r="H119" s="429" t="str">
        <f>IF(OR($D$3="",$N$3=""),"",IF('Result Sheet'!K119="","",'Result Sheet'!K119))</f>
        <v/>
      </c>
      <c r="I119" s="430" t="str">
        <f>IF(OR($D$3="",$N$3=""),"",IF('Result Sheet'!J119="","",'Result Sheet'!J119))</f>
        <v/>
      </c>
      <c r="J119" s="431" t="str">
        <f>IF($N$3=$AJ$8,'Result Sheet'!P119,IF($N$3=$AJ$9,'Result Sheet'!AH119,IF($N$3=$AJ$10,'Result Sheet'!AZ119,IF($N$3=$AJ$11,'Result Sheet'!BR119,""))))</f>
        <v/>
      </c>
      <c r="K119" s="431" t="str">
        <f>IF($N$3=$AJ$8,'Result Sheet'!Q119,IF($N$3=$AJ$9,'Result Sheet'!AI119,IF($N$3=$AJ$10,'Result Sheet'!BA119,IF($N$3=$AJ$11,'Result Sheet'!BS119,""))))</f>
        <v/>
      </c>
      <c r="L119" s="432" t="str">
        <f>IF(OR($D$3="",$N$3=""),"",IF(B119="","",IF(AND(K119="NA",J119="NA"),"NA",IF($N$3=$AJ$12,'Result Sheet'!CF119,IF($N$3=$AJ$13,'Result Sheet'!CM119,IF($N$3=$AJ$14,'Result Sheet'!CT119,IF($N$3=$AJ$15,'Result Sheet'!DA119,IF($N$3=$AJ$16,'Result Sheet'!DE119,SUM(J119:K119)))))))))</f>
        <v/>
      </c>
      <c r="M119" s="433" t="str">
        <f t="shared" si="8"/>
        <v/>
      </c>
      <c r="N119" s="434" t="str">
        <f>IF($N$3=$AJ$8,'Result Sheet'!T119,IF($N$3=$AJ$9,'Result Sheet'!AL119,IF($N$3=$AJ$10,'Result Sheet'!BD119,IF($N$3=$AJ$11,'Result Sheet'!BV119,""))))</f>
        <v/>
      </c>
      <c r="O119" s="434" t="str">
        <f>IF($N$3=$AJ$8,'Result Sheet'!U119,IF($N$3=$AJ$9,'Result Sheet'!AM119,IF($N$3=$AJ$10,'Result Sheet'!BE119,IF($N$3=$AJ$11,'Result Sheet'!BW119,""))))</f>
        <v/>
      </c>
      <c r="P119" s="435" t="str">
        <f>IF(OR($D$3="",$N$3=""),"",IF(B119="","",IF(AND(N119="NA",O119="NA"),"NA",IF($N$3=$AJ$12,'Result Sheet'!CG119,IF($N$3=$AJ$13,'Result Sheet'!CN119,IF($N$3=$AJ$14,'Result Sheet'!CU119,IF($N$3=$AJ$15,'Result Sheet'!DB119,IF($N$3=$AJ$16,'Result Sheet'!DF119,SUM(N119:O119)))))))))</f>
        <v/>
      </c>
      <c r="Q119" s="433" t="str">
        <f t="shared" si="9"/>
        <v/>
      </c>
      <c r="R119" s="436">
        <f t="shared" si="10"/>
        <v>0</v>
      </c>
      <c r="S119" s="436" t="str">
        <f t="shared" si="11"/>
        <v/>
      </c>
      <c r="T119" s="436" t="str">
        <f t="shared" si="12"/>
        <v/>
      </c>
      <c r="U119" s="436" t="str">
        <f t="shared" si="13"/>
        <v/>
      </c>
      <c r="V119" s="437" t="str">
        <f t="shared" si="14"/>
        <v/>
      </c>
      <c r="W119" s="438" t="str">
        <f t="shared" si="15"/>
        <v/>
      </c>
    </row>
    <row r="120" spans="1:23">
      <c r="A120" s="424">
        <f>IF('Result Sheet'!A120="","",'Result Sheet'!A120)</f>
        <v>113</v>
      </c>
      <c r="B120" s="425" t="str">
        <f>IF(OR($D$3="",$N$3=""),"",IF('Result Sheet'!B120="","",'Result Sheet'!B120))</f>
        <v/>
      </c>
      <c r="C120" s="426" t="str">
        <f>IF(OR($D$3="",$N$3=""),"",IF('Result Sheet'!F120="","",'Result Sheet'!F120))</f>
        <v/>
      </c>
      <c r="D120" s="427" t="str">
        <f>IF(OR($D$3="",$N$3=""),"",IF('Result Sheet'!E120="","",'Result Sheet'!E120))</f>
        <v/>
      </c>
      <c r="E120" s="428" t="str">
        <f>IF(OR($D$3="",$N$3=""),"",IF('Result Sheet'!G120="","",'Result Sheet'!G120))</f>
        <v/>
      </c>
      <c r="F120" s="428" t="str">
        <f>IF(OR($D$3="",$N$3=""),"",IF('Result Sheet'!H120="","",'Result Sheet'!H120))</f>
        <v/>
      </c>
      <c r="G120" s="428" t="str">
        <f>IF(OR($D$3="",$N$3=""),"",IF('Result Sheet'!I120="","",'Result Sheet'!I120))</f>
        <v/>
      </c>
      <c r="H120" s="429" t="str">
        <f>IF(OR($D$3="",$N$3=""),"",IF('Result Sheet'!K120="","",'Result Sheet'!K120))</f>
        <v/>
      </c>
      <c r="I120" s="430" t="str">
        <f>IF(OR($D$3="",$N$3=""),"",IF('Result Sheet'!J120="","",'Result Sheet'!J120))</f>
        <v/>
      </c>
      <c r="J120" s="431" t="str">
        <f>IF($N$3=$AJ$8,'Result Sheet'!P120,IF($N$3=$AJ$9,'Result Sheet'!AH120,IF($N$3=$AJ$10,'Result Sheet'!AZ120,IF($N$3=$AJ$11,'Result Sheet'!BR120,""))))</f>
        <v/>
      </c>
      <c r="K120" s="431" t="str">
        <f>IF($N$3=$AJ$8,'Result Sheet'!Q120,IF($N$3=$AJ$9,'Result Sheet'!AI120,IF($N$3=$AJ$10,'Result Sheet'!BA120,IF($N$3=$AJ$11,'Result Sheet'!BS120,""))))</f>
        <v/>
      </c>
      <c r="L120" s="432" t="str">
        <f>IF(OR($D$3="",$N$3=""),"",IF(B120="","",IF(AND(K120="NA",J120="NA"),"NA",IF($N$3=$AJ$12,'Result Sheet'!CF120,IF($N$3=$AJ$13,'Result Sheet'!CM120,IF($N$3=$AJ$14,'Result Sheet'!CT120,IF($N$3=$AJ$15,'Result Sheet'!DA120,IF($N$3=$AJ$16,'Result Sheet'!DE120,SUM(J120:K120)))))))))</f>
        <v/>
      </c>
      <c r="M120" s="433" t="str">
        <f t="shared" si="8"/>
        <v/>
      </c>
      <c r="N120" s="434" t="str">
        <f>IF($N$3=$AJ$8,'Result Sheet'!T120,IF($N$3=$AJ$9,'Result Sheet'!AL120,IF($N$3=$AJ$10,'Result Sheet'!BD120,IF($N$3=$AJ$11,'Result Sheet'!BV120,""))))</f>
        <v/>
      </c>
      <c r="O120" s="434" t="str">
        <f>IF($N$3=$AJ$8,'Result Sheet'!U120,IF($N$3=$AJ$9,'Result Sheet'!AM120,IF($N$3=$AJ$10,'Result Sheet'!BE120,IF($N$3=$AJ$11,'Result Sheet'!BW120,""))))</f>
        <v/>
      </c>
      <c r="P120" s="435" t="str">
        <f>IF(OR($D$3="",$N$3=""),"",IF(B120="","",IF(AND(N120="NA",O120="NA"),"NA",IF($N$3=$AJ$12,'Result Sheet'!CG120,IF($N$3=$AJ$13,'Result Sheet'!CN120,IF($N$3=$AJ$14,'Result Sheet'!CU120,IF($N$3=$AJ$15,'Result Sheet'!DB120,IF($N$3=$AJ$16,'Result Sheet'!DF120,SUM(N120:O120)))))))))</f>
        <v/>
      </c>
      <c r="Q120" s="433" t="str">
        <f t="shared" si="9"/>
        <v/>
      </c>
      <c r="R120" s="436">
        <f t="shared" si="10"/>
        <v>0</v>
      </c>
      <c r="S120" s="436" t="str">
        <f t="shared" si="11"/>
        <v/>
      </c>
      <c r="T120" s="436" t="str">
        <f t="shared" si="12"/>
        <v/>
      </c>
      <c r="U120" s="436" t="str">
        <f t="shared" si="13"/>
        <v/>
      </c>
      <c r="V120" s="437" t="str">
        <f t="shared" si="14"/>
        <v/>
      </c>
      <c r="W120" s="438" t="str">
        <f t="shared" si="15"/>
        <v/>
      </c>
    </row>
    <row r="121" spans="1:23">
      <c r="A121" s="424">
        <f>IF('Result Sheet'!A121="","",'Result Sheet'!A121)</f>
        <v>114</v>
      </c>
      <c r="B121" s="425" t="str">
        <f>IF(OR($D$3="",$N$3=""),"",IF('Result Sheet'!B121="","",'Result Sheet'!B121))</f>
        <v/>
      </c>
      <c r="C121" s="426" t="str">
        <f>IF(OR($D$3="",$N$3=""),"",IF('Result Sheet'!F121="","",'Result Sheet'!F121))</f>
        <v/>
      </c>
      <c r="D121" s="427" t="str">
        <f>IF(OR($D$3="",$N$3=""),"",IF('Result Sheet'!E121="","",'Result Sheet'!E121))</f>
        <v/>
      </c>
      <c r="E121" s="428" t="str">
        <f>IF(OR($D$3="",$N$3=""),"",IF('Result Sheet'!G121="","",'Result Sheet'!G121))</f>
        <v/>
      </c>
      <c r="F121" s="428" t="str">
        <f>IF(OR($D$3="",$N$3=""),"",IF('Result Sheet'!H121="","",'Result Sheet'!H121))</f>
        <v/>
      </c>
      <c r="G121" s="428" t="str">
        <f>IF(OR($D$3="",$N$3=""),"",IF('Result Sheet'!I121="","",'Result Sheet'!I121))</f>
        <v/>
      </c>
      <c r="H121" s="429" t="str">
        <f>IF(OR($D$3="",$N$3=""),"",IF('Result Sheet'!K121="","",'Result Sheet'!K121))</f>
        <v/>
      </c>
      <c r="I121" s="430" t="str">
        <f>IF(OR($D$3="",$N$3=""),"",IF('Result Sheet'!J121="","",'Result Sheet'!J121))</f>
        <v/>
      </c>
      <c r="J121" s="431" t="str">
        <f>IF($N$3=$AJ$8,'Result Sheet'!P121,IF($N$3=$AJ$9,'Result Sheet'!AH121,IF($N$3=$AJ$10,'Result Sheet'!AZ121,IF($N$3=$AJ$11,'Result Sheet'!BR121,""))))</f>
        <v/>
      </c>
      <c r="K121" s="431" t="str">
        <f>IF($N$3=$AJ$8,'Result Sheet'!Q121,IF($N$3=$AJ$9,'Result Sheet'!AI121,IF($N$3=$AJ$10,'Result Sheet'!BA121,IF($N$3=$AJ$11,'Result Sheet'!BS121,""))))</f>
        <v/>
      </c>
      <c r="L121" s="432" t="str">
        <f>IF(OR($D$3="",$N$3=""),"",IF(B121="","",IF(AND(K121="NA",J121="NA"),"NA",IF($N$3=$AJ$12,'Result Sheet'!CF121,IF($N$3=$AJ$13,'Result Sheet'!CM121,IF($N$3=$AJ$14,'Result Sheet'!CT121,IF($N$3=$AJ$15,'Result Sheet'!DA121,IF($N$3=$AJ$16,'Result Sheet'!DE121,SUM(J121:K121)))))))))</f>
        <v/>
      </c>
      <c r="M121" s="433" t="str">
        <f t="shared" si="8"/>
        <v/>
      </c>
      <c r="N121" s="434" t="str">
        <f>IF($N$3=$AJ$8,'Result Sheet'!T121,IF($N$3=$AJ$9,'Result Sheet'!AL121,IF($N$3=$AJ$10,'Result Sheet'!BD121,IF($N$3=$AJ$11,'Result Sheet'!BV121,""))))</f>
        <v/>
      </c>
      <c r="O121" s="434" t="str">
        <f>IF($N$3=$AJ$8,'Result Sheet'!U121,IF($N$3=$AJ$9,'Result Sheet'!AM121,IF($N$3=$AJ$10,'Result Sheet'!BE121,IF($N$3=$AJ$11,'Result Sheet'!BW121,""))))</f>
        <v/>
      </c>
      <c r="P121" s="435" t="str">
        <f>IF(OR($D$3="",$N$3=""),"",IF(B121="","",IF(AND(N121="NA",O121="NA"),"NA",IF($N$3=$AJ$12,'Result Sheet'!CG121,IF($N$3=$AJ$13,'Result Sheet'!CN121,IF($N$3=$AJ$14,'Result Sheet'!CU121,IF($N$3=$AJ$15,'Result Sheet'!DB121,IF($N$3=$AJ$16,'Result Sheet'!DF121,SUM(N121:O121)))))))))</f>
        <v/>
      </c>
      <c r="Q121" s="433" t="str">
        <f t="shared" si="9"/>
        <v/>
      </c>
      <c r="R121" s="436">
        <f t="shared" si="10"/>
        <v>0</v>
      </c>
      <c r="S121" s="436" t="str">
        <f t="shared" si="11"/>
        <v/>
      </c>
      <c r="T121" s="436" t="str">
        <f t="shared" si="12"/>
        <v/>
      </c>
      <c r="U121" s="436" t="str">
        <f t="shared" si="13"/>
        <v/>
      </c>
      <c r="V121" s="437" t="str">
        <f t="shared" si="14"/>
        <v/>
      </c>
      <c r="W121" s="438" t="str">
        <f t="shared" si="15"/>
        <v/>
      </c>
    </row>
    <row r="122" spans="1:23">
      <c r="A122" s="424">
        <f>IF('Result Sheet'!A122="","",'Result Sheet'!A122)</f>
        <v>115</v>
      </c>
      <c r="B122" s="425" t="str">
        <f>IF(OR($D$3="",$N$3=""),"",IF('Result Sheet'!B122="","",'Result Sheet'!B122))</f>
        <v/>
      </c>
      <c r="C122" s="426" t="str">
        <f>IF(OR($D$3="",$N$3=""),"",IF('Result Sheet'!F122="","",'Result Sheet'!F122))</f>
        <v/>
      </c>
      <c r="D122" s="427" t="str">
        <f>IF(OR($D$3="",$N$3=""),"",IF('Result Sheet'!E122="","",'Result Sheet'!E122))</f>
        <v/>
      </c>
      <c r="E122" s="428" t="str">
        <f>IF(OR($D$3="",$N$3=""),"",IF('Result Sheet'!G122="","",'Result Sheet'!G122))</f>
        <v/>
      </c>
      <c r="F122" s="428" t="str">
        <f>IF(OR($D$3="",$N$3=""),"",IF('Result Sheet'!H122="","",'Result Sheet'!H122))</f>
        <v/>
      </c>
      <c r="G122" s="428" t="str">
        <f>IF(OR($D$3="",$N$3=""),"",IF('Result Sheet'!I122="","",'Result Sheet'!I122))</f>
        <v/>
      </c>
      <c r="H122" s="429" t="str">
        <f>IF(OR($D$3="",$N$3=""),"",IF('Result Sheet'!K122="","",'Result Sheet'!K122))</f>
        <v/>
      </c>
      <c r="I122" s="430" t="str">
        <f>IF(OR($D$3="",$N$3=""),"",IF('Result Sheet'!J122="","",'Result Sheet'!J122))</f>
        <v/>
      </c>
      <c r="J122" s="431" t="str">
        <f>IF($N$3=$AJ$8,'Result Sheet'!P122,IF($N$3=$AJ$9,'Result Sheet'!AH122,IF($N$3=$AJ$10,'Result Sheet'!AZ122,IF($N$3=$AJ$11,'Result Sheet'!BR122,""))))</f>
        <v/>
      </c>
      <c r="K122" s="431" t="str">
        <f>IF($N$3=$AJ$8,'Result Sheet'!Q122,IF($N$3=$AJ$9,'Result Sheet'!AI122,IF($N$3=$AJ$10,'Result Sheet'!BA122,IF($N$3=$AJ$11,'Result Sheet'!BS122,""))))</f>
        <v/>
      </c>
      <c r="L122" s="432" t="str">
        <f>IF(OR($D$3="",$N$3=""),"",IF(B122="","",IF(AND(K122="NA",J122="NA"),"NA",IF($N$3=$AJ$12,'Result Sheet'!CF122,IF($N$3=$AJ$13,'Result Sheet'!CM122,IF($N$3=$AJ$14,'Result Sheet'!CT122,IF($N$3=$AJ$15,'Result Sheet'!DA122,IF($N$3=$AJ$16,'Result Sheet'!DE122,SUM(J122:K122)))))))))</f>
        <v/>
      </c>
      <c r="M122" s="433" t="str">
        <f t="shared" si="8"/>
        <v/>
      </c>
      <c r="N122" s="434" t="str">
        <f>IF($N$3=$AJ$8,'Result Sheet'!T122,IF($N$3=$AJ$9,'Result Sheet'!AL122,IF($N$3=$AJ$10,'Result Sheet'!BD122,IF($N$3=$AJ$11,'Result Sheet'!BV122,""))))</f>
        <v/>
      </c>
      <c r="O122" s="434" t="str">
        <f>IF($N$3=$AJ$8,'Result Sheet'!U122,IF($N$3=$AJ$9,'Result Sheet'!AM122,IF($N$3=$AJ$10,'Result Sheet'!BE122,IF($N$3=$AJ$11,'Result Sheet'!BW122,""))))</f>
        <v/>
      </c>
      <c r="P122" s="435" t="str">
        <f>IF(OR($D$3="",$N$3=""),"",IF(B122="","",IF(AND(N122="NA",O122="NA"),"NA",IF($N$3=$AJ$12,'Result Sheet'!CG122,IF($N$3=$AJ$13,'Result Sheet'!CN122,IF($N$3=$AJ$14,'Result Sheet'!CU122,IF($N$3=$AJ$15,'Result Sheet'!DB122,IF($N$3=$AJ$16,'Result Sheet'!DF122,SUM(N122:O122)))))))))</f>
        <v/>
      </c>
      <c r="Q122" s="433" t="str">
        <f t="shared" si="9"/>
        <v/>
      </c>
      <c r="R122" s="436">
        <f t="shared" si="10"/>
        <v>0</v>
      </c>
      <c r="S122" s="436" t="str">
        <f t="shared" si="11"/>
        <v/>
      </c>
      <c r="T122" s="436" t="str">
        <f t="shared" si="12"/>
        <v/>
      </c>
      <c r="U122" s="436" t="str">
        <f t="shared" si="13"/>
        <v/>
      </c>
      <c r="V122" s="437" t="str">
        <f t="shared" si="14"/>
        <v/>
      </c>
      <c r="W122" s="438" t="str">
        <f t="shared" si="15"/>
        <v/>
      </c>
    </row>
    <row r="123" spans="1:23">
      <c r="A123" s="424">
        <f>IF('Result Sheet'!A123="","",'Result Sheet'!A123)</f>
        <v>116</v>
      </c>
      <c r="B123" s="425" t="str">
        <f>IF(OR($D$3="",$N$3=""),"",IF('Result Sheet'!B123="","",'Result Sheet'!B123))</f>
        <v/>
      </c>
      <c r="C123" s="426" t="str">
        <f>IF(OR($D$3="",$N$3=""),"",IF('Result Sheet'!F123="","",'Result Sheet'!F123))</f>
        <v/>
      </c>
      <c r="D123" s="427" t="str">
        <f>IF(OR($D$3="",$N$3=""),"",IF('Result Sheet'!E123="","",'Result Sheet'!E123))</f>
        <v/>
      </c>
      <c r="E123" s="428" t="str">
        <f>IF(OR($D$3="",$N$3=""),"",IF('Result Sheet'!G123="","",'Result Sheet'!G123))</f>
        <v/>
      </c>
      <c r="F123" s="428" t="str">
        <f>IF(OR($D$3="",$N$3=""),"",IF('Result Sheet'!H123="","",'Result Sheet'!H123))</f>
        <v/>
      </c>
      <c r="G123" s="428" t="str">
        <f>IF(OR($D$3="",$N$3=""),"",IF('Result Sheet'!I123="","",'Result Sheet'!I123))</f>
        <v/>
      </c>
      <c r="H123" s="429" t="str">
        <f>IF(OR($D$3="",$N$3=""),"",IF('Result Sheet'!K123="","",'Result Sheet'!K123))</f>
        <v/>
      </c>
      <c r="I123" s="430" t="str">
        <f>IF(OR($D$3="",$N$3=""),"",IF('Result Sheet'!J123="","",'Result Sheet'!J123))</f>
        <v/>
      </c>
      <c r="J123" s="431" t="str">
        <f>IF($N$3=$AJ$8,'Result Sheet'!P123,IF($N$3=$AJ$9,'Result Sheet'!AH123,IF($N$3=$AJ$10,'Result Sheet'!AZ123,IF($N$3=$AJ$11,'Result Sheet'!BR123,""))))</f>
        <v/>
      </c>
      <c r="K123" s="431" t="str">
        <f>IF($N$3=$AJ$8,'Result Sheet'!Q123,IF($N$3=$AJ$9,'Result Sheet'!AI123,IF($N$3=$AJ$10,'Result Sheet'!BA123,IF($N$3=$AJ$11,'Result Sheet'!BS123,""))))</f>
        <v/>
      </c>
      <c r="L123" s="432" t="str">
        <f>IF(OR($D$3="",$N$3=""),"",IF(B123="","",IF(AND(K123="NA",J123="NA"),"NA",IF($N$3=$AJ$12,'Result Sheet'!CF123,IF($N$3=$AJ$13,'Result Sheet'!CM123,IF($N$3=$AJ$14,'Result Sheet'!CT123,IF($N$3=$AJ$15,'Result Sheet'!DA123,IF($N$3=$AJ$16,'Result Sheet'!DE123,SUM(J123:K123)))))))))</f>
        <v/>
      </c>
      <c r="M123" s="433" t="str">
        <f t="shared" si="8"/>
        <v/>
      </c>
      <c r="N123" s="434" t="str">
        <f>IF($N$3=$AJ$8,'Result Sheet'!T123,IF($N$3=$AJ$9,'Result Sheet'!AL123,IF($N$3=$AJ$10,'Result Sheet'!BD123,IF($N$3=$AJ$11,'Result Sheet'!BV123,""))))</f>
        <v/>
      </c>
      <c r="O123" s="434" t="str">
        <f>IF($N$3=$AJ$8,'Result Sheet'!U123,IF($N$3=$AJ$9,'Result Sheet'!AM123,IF($N$3=$AJ$10,'Result Sheet'!BE123,IF($N$3=$AJ$11,'Result Sheet'!BW123,""))))</f>
        <v/>
      </c>
      <c r="P123" s="435" t="str">
        <f>IF(OR($D$3="",$N$3=""),"",IF(B123="","",IF(AND(N123="NA",O123="NA"),"NA",IF($N$3=$AJ$12,'Result Sheet'!CG123,IF($N$3=$AJ$13,'Result Sheet'!CN123,IF($N$3=$AJ$14,'Result Sheet'!CU123,IF($N$3=$AJ$15,'Result Sheet'!DB123,IF($N$3=$AJ$16,'Result Sheet'!DF123,SUM(N123:O123)))))))))</f>
        <v/>
      </c>
      <c r="Q123" s="433" t="str">
        <f t="shared" si="9"/>
        <v/>
      </c>
      <c r="R123" s="436">
        <f t="shared" si="10"/>
        <v>0</v>
      </c>
      <c r="S123" s="436" t="str">
        <f t="shared" si="11"/>
        <v/>
      </c>
      <c r="T123" s="436" t="str">
        <f t="shared" si="12"/>
        <v/>
      </c>
      <c r="U123" s="436" t="str">
        <f t="shared" si="13"/>
        <v/>
      </c>
      <c r="V123" s="437" t="str">
        <f t="shared" si="14"/>
        <v/>
      </c>
      <c r="W123" s="438" t="str">
        <f t="shared" si="15"/>
        <v/>
      </c>
    </row>
    <row r="124" spans="1:23">
      <c r="A124" s="424">
        <f>IF('Result Sheet'!A124="","",'Result Sheet'!A124)</f>
        <v>117</v>
      </c>
      <c r="B124" s="425" t="str">
        <f>IF(OR($D$3="",$N$3=""),"",IF('Result Sheet'!B124="","",'Result Sheet'!B124))</f>
        <v/>
      </c>
      <c r="C124" s="426" t="str">
        <f>IF(OR($D$3="",$N$3=""),"",IF('Result Sheet'!F124="","",'Result Sheet'!F124))</f>
        <v/>
      </c>
      <c r="D124" s="427" t="str">
        <f>IF(OR($D$3="",$N$3=""),"",IF('Result Sheet'!E124="","",'Result Sheet'!E124))</f>
        <v/>
      </c>
      <c r="E124" s="428" t="str">
        <f>IF(OR($D$3="",$N$3=""),"",IF('Result Sheet'!G124="","",'Result Sheet'!G124))</f>
        <v/>
      </c>
      <c r="F124" s="428" t="str">
        <f>IF(OR($D$3="",$N$3=""),"",IF('Result Sheet'!H124="","",'Result Sheet'!H124))</f>
        <v/>
      </c>
      <c r="G124" s="428" t="str">
        <f>IF(OR($D$3="",$N$3=""),"",IF('Result Sheet'!I124="","",'Result Sheet'!I124))</f>
        <v/>
      </c>
      <c r="H124" s="429" t="str">
        <f>IF(OR($D$3="",$N$3=""),"",IF('Result Sheet'!K124="","",'Result Sheet'!K124))</f>
        <v/>
      </c>
      <c r="I124" s="430" t="str">
        <f>IF(OR($D$3="",$N$3=""),"",IF('Result Sheet'!J124="","",'Result Sheet'!J124))</f>
        <v/>
      </c>
      <c r="J124" s="431" t="str">
        <f>IF($N$3=$AJ$8,'Result Sheet'!P124,IF($N$3=$AJ$9,'Result Sheet'!AH124,IF($N$3=$AJ$10,'Result Sheet'!AZ124,IF($N$3=$AJ$11,'Result Sheet'!BR124,""))))</f>
        <v/>
      </c>
      <c r="K124" s="431" t="str">
        <f>IF($N$3=$AJ$8,'Result Sheet'!Q124,IF($N$3=$AJ$9,'Result Sheet'!AI124,IF($N$3=$AJ$10,'Result Sheet'!BA124,IF($N$3=$AJ$11,'Result Sheet'!BS124,""))))</f>
        <v/>
      </c>
      <c r="L124" s="432" t="str">
        <f>IF(OR($D$3="",$N$3=""),"",IF(B124="","",IF(AND(K124="NA",J124="NA"),"NA",IF($N$3=$AJ$12,'Result Sheet'!CF124,IF($N$3=$AJ$13,'Result Sheet'!CM124,IF($N$3=$AJ$14,'Result Sheet'!CT124,IF($N$3=$AJ$15,'Result Sheet'!DA124,IF($N$3=$AJ$16,'Result Sheet'!DE124,SUM(J124:K124)))))))))</f>
        <v/>
      </c>
      <c r="M124" s="433" t="str">
        <f t="shared" si="8"/>
        <v/>
      </c>
      <c r="N124" s="434" t="str">
        <f>IF($N$3=$AJ$8,'Result Sheet'!T124,IF($N$3=$AJ$9,'Result Sheet'!AL124,IF($N$3=$AJ$10,'Result Sheet'!BD124,IF($N$3=$AJ$11,'Result Sheet'!BV124,""))))</f>
        <v/>
      </c>
      <c r="O124" s="434" t="str">
        <f>IF($N$3=$AJ$8,'Result Sheet'!U124,IF($N$3=$AJ$9,'Result Sheet'!AM124,IF($N$3=$AJ$10,'Result Sheet'!BE124,IF($N$3=$AJ$11,'Result Sheet'!BW124,""))))</f>
        <v/>
      </c>
      <c r="P124" s="435" t="str">
        <f>IF(OR($D$3="",$N$3=""),"",IF(B124="","",IF(AND(N124="NA",O124="NA"),"NA",IF($N$3=$AJ$12,'Result Sheet'!CG124,IF($N$3=$AJ$13,'Result Sheet'!CN124,IF($N$3=$AJ$14,'Result Sheet'!CU124,IF($N$3=$AJ$15,'Result Sheet'!DB124,IF($N$3=$AJ$16,'Result Sheet'!DF124,SUM(N124:O124)))))))))</f>
        <v/>
      </c>
      <c r="Q124" s="433" t="str">
        <f t="shared" si="9"/>
        <v/>
      </c>
      <c r="R124" s="436">
        <f t="shared" si="10"/>
        <v>0</v>
      </c>
      <c r="S124" s="436" t="str">
        <f t="shared" si="11"/>
        <v/>
      </c>
      <c r="T124" s="436" t="str">
        <f t="shared" si="12"/>
        <v/>
      </c>
      <c r="U124" s="436" t="str">
        <f t="shared" si="13"/>
        <v/>
      </c>
      <c r="V124" s="437" t="str">
        <f t="shared" si="14"/>
        <v/>
      </c>
      <c r="W124" s="438" t="str">
        <f t="shared" si="15"/>
        <v/>
      </c>
    </row>
    <row r="125" spans="1:23">
      <c r="A125" s="424">
        <f>IF('Result Sheet'!A125="","",'Result Sheet'!A125)</f>
        <v>118</v>
      </c>
      <c r="B125" s="425" t="str">
        <f>IF(OR($D$3="",$N$3=""),"",IF('Result Sheet'!B125="","",'Result Sheet'!B125))</f>
        <v/>
      </c>
      <c r="C125" s="426" t="str">
        <f>IF(OR($D$3="",$N$3=""),"",IF('Result Sheet'!F125="","",'Result Sheet'!F125))</f>
        <v/>
      </c>
      <c r="D125" s="427" t="str">
        <f>IF(OR($D$3="",$N$3=""),"",IF('Result Sheet'!E125="","",'Result Sheet'!E125))</f>
        <v/>
      </c>
      <c r="E125" s="428" t="str">
        <f>IF(OR($D$3="",$N$3=""),"",IF('Result Sheet'!G125="","",'Result Sheet'!G125))</f>
        <v/>
      </c>
      <c r="F125" s="428" t="str">
        <f>IF(OR($D$3="",$N$3=""),"",IF('Result Sheet'!H125="","",'Result Sheet'!H125))</f>
        <v/>
      </c>
      <c r="G125" s="428" t="str">
        <f>IF(OR($D$3="",$N$3=""),"",IF('Result Sheet'!I125="","",'Result Sheet'!I125))</f>
        <v/>
      </c>
      <c r="H125" s="429" t="str">
        <f>IF(OR($D$3="",$N$3=""),"",IF('Result Sheet'!K125="","",'Result Sheet'!K125))</f>
        <v/>
      </c>
      <c r="I125" s="430" t="str">
        <f>IF(OR($D$3="",$N$3=""),"",IF('Result Sheet'!J125="","",'Result Sheet'!J125))</f>
        <v/>
      </c>
      <c r="J125" s="431" t="str">
        <f>IF($N$3=$AJ$8,'Result Sheet'!P125,IF($N$3=$AJ$9,'Result Sheet'!AH125,IF($N$3=$AJ$10,'Result Sheet'!AZ125,IF($N$3=$AJ$11,'Result Sheet'!BR125,""))))</f>
        <v/>
      </c>
      <c r="K125" s="431" t="str">
        <f>IF($N$3=$AJ$8,'Result Sheet'!Q125,IF($N$3=$AJ$9,'Result Sheet'!AI125,IF($N$3=$AJ$10,'Result Sheet'!BA125,IF($N$3=$AJ$11,'Result Sheet'!BS125,""))))</f>
        <v/>
      </c>
      <c r="L125" s="432" t="str">
        <f>IF(OR($D$3="",$N$3=""),"",IF(B125="","",IF(AND(K125="NA",J125="NA"),"NA",IF($N$3=$AJ$12,'Result Sheet'!CF125,IF($N$3=$AJ$13,'Result Sheet'!CM125,IF($N$3=$AJ$14,'Result Sheet'!CT125,IF($N$3=$AJ$15,'Result Sheet'!DA125,IF($N$3=$AJ$16,'Result Sheet'!DE125,SUM(J125:K125)))))))))</f>
        <v/>
      </c>
      <c r="M125" s="433" t="str">
        <f t="shared" si="8"/>
        <v/>
      </c>
      <c r="N125" s="434" t="str">
        <f>IF($N$3=$AJ$8,'Result Sheet'!T125,IF($N$3=$AJ$9,'Result Sheet'!AL125,IF($N$3=$AJ$10,'Result Sheet'!BD125,IF($N$3=$AJ$11,'Result Sheet'!BV125,""))))</f>
        <v/>
      </c>
      <c r="O125" s="434" t="str">
        <f>IF($N$3=$AJ$8,'Result Sheet'!U125,IF($N$3=$AJ$9,'Result Sheet'!AM125,IF($N$3=$AJ$10,'Result Sheet'!BE125,IF($N$3=$AJ$11,'Result Sheet'!BW125,""))))</f>
        <v/>
      </c>
      <c r="P125" s="435" t="str">
        <f>IF(OR($D$3="",$N$3=""),"",IF(B125="","",IF(AND(N125="NA",O125="NA"),"NA",IF($N$3=$AJ$12,'Result Sheet'!CG125,IF($N$3=$AJ$13,'Result Sheet'!CN125,IF($N$3=$AJ$14,'Result Sheet'!CU125,IF($N$3=$AJ$15,'Result Sheet'!DB125,IF($N$3=$AJ$16,'Result Sheet'!DF125,SUM(N125:O125)))))))))</f>
        <v/>
      </c>
      <c r="Q125" s="433" t="str">
        <f t="shared" si="9"/>
        <v/>
      </c>
      <c r="R125" s="436">
        <f t="shared" si="10"/>
        <v>0</v>
      </c>
      <c r="S125" s="436" t="str">
        <f t="shared" si="11"/>
        <v/>
      </c>
      <c r="T125" s="436" t="str">
        <f t="shared" si="12"/>
        <v/>
      </c>
      <c r="U125" s="436" t="str">
        <f t="shared" si="13"/>
        <v/>
      </c>
      <c r="V125" s="437" t="str">
        <f t="shared" si="14"/>
        <v/>
      </c>
      <c r="W125" s="438" t="str">
        <f t="shared" si="15"/>
        <v/>
      </c>
    </row>
    <row r="126" spans="1:23">
      <c r="A126" s="424">
        <f>IF('Result Sheet'!A126="","",'Result Sheet'!A126)</f>
        <v>119</v>
      </c>
      <c r="B126" s="425" t="str">
        <f>IF(OR($D$3="",$N$3=""),"",IF('Result Sheet'!B126="","",'Result Sheet'!B126))</f>
        <v/>
      </c>
      <c r="C126" s="426" t="str">
        <f>IF(OR($D$3="",$N$3=""),"",IF('Result Sheet'!F126="","",'Result Sheet'!F126))</f>
        <v/>
      </c>
      <c r="D126" s="427" t="str">
        <f>IF(OR($D$3="",$N$3=""),"",IF('Result Sheet'!E126="","",'Result Sheet'!E126))</f>
        <v/>
      </c>
      <c r="E126" s="428" t="str">
        <f>IF(OR($D$3="",$N$3=""),"",IF('Result Sheet'!G126="","",'Result Sheet'!G126))</f>
        <v/>
      </c>
      <c r="F126" s="428" t="str">
        <f>IF(OR($D$3="",$N$3=""),"",IF('Result Sheet'!H126="","",'Result Sheet'!H126))</f>
        <v/>
      </c>
      <c r="G126" s="428" t="str">
        <f>IF(OR($D$3="",$N$3=""),"",IF('Result Sheet'!I126="","",'Result Sheet'!I126))</f>
        <v/>
      </c>
      <c r="H126" s="429" t="str">
        <f>IF(OR($D$3="",$N$3=""),"",IF('Result Sheet'!K126="","",'Result Sheet'!K126))</f>
        <v/>
      </c>
      <c r="I126" s="430" t="str">
        <f>IF(OR($D$3="",$N$3=""),"",IF('Result Sheet'!J126="","",'Result Sheet'!J126))</f>
        <v/>
      </c>
      <c r="J126" s="431" t="str">
        <f>IF($N$3=$AJ$8,'Result Sheet'!P126,IF($N$3=$AJ$9,'Result Sheet'!AH126,IF($N$3=$AJ$10,'Result Sheet'!AZ126,IF($N$3=$AJ$11,'Result Sheet'!BR126,""))))</f>
        <v/>
      </c>
      <c r="K126" s="431" t="str">
        <f>IF($N$3=$AJ$8,'Result Sheet'!Q126,IF($N$3=$AJ$9,'Result Sheet'!AI126,IF($N$3=$AJ$10,'Result Sheet'!BA126,IF($N$3=$AJ$11,'Result Sheet'!BS126,""))))</f>
        <v/>
      </c>
      <c r="L126" s="432" t="str">
        <f>IF(OR($D$3="",$N$3=""),"",IF(B126="","",IF(AND(K126="NA",J126="NA"),"NA",IF($N$3=$AJ$12,'Result Sheet'!CF126,IF($N$3=$AJ$13,'Result Sheet'!CM126,IF($N$3=$AJ$14,'Result Sheet'!CT126,IF($N$3=$AJ$15,'Result Sheet'!DA126,IF($N$3=$AJ$16,'Result Sheet'!DE126,SUM(J126:K126)))))))))</f>
        <v/>
      </c>
      <c r="M126" s="433" t="str">
        <f t="shared" si="8"/>
        <v/>
      </c>
      <c r="N126" s="434" t="str">
        <f>IF($N$3=$AJ$8,'Result Sheet'!T126,IF($N$3=$AJ$9,'Result Sheet'!AL126,IF($N$3=$AJ$10,'Result Sheet'!BD126,IF($N$3=$AJ$11,'Result Sheet'!BV126,""))))</f>
        <v/>
      </c>
      <c r="O126" s="434" t="str">
        <f>IF($N$3=$AJ$8,'Result Sheet'!U126,IF($N$3=$AJ$9,'Result Sheet'!AM126,IF($N$3=$AJ$10,'Result Sheet'!BE126,IF($N$3=$AJ$11,'Result Sheet'!BW126,""))))</f>
        <v/>
      </c>
      <c r="P126" s="435" t="str">
        <f>IF(OR($D$3="",$N$3=""),"",IF(B126="","",IF(AND(N126="NA",O126="NA"),"NA",IF($N$3=$AJ$12,'Result Sheet'!CG126,IF($N$3=$AJ$13,'Result Sheet'!CN126,IF($N$3=$AJ$14,'Result Sheet'!CU126,IF($N$3=$AJ$15,'Result Sheet'!DB126,IF($N$3=$AJ$16,'Result Sheet'!DF126,SUM(N126:O126)))))))))</f>
        <v/>
      </c>
      <c r="Q126" s="433" t="str">
        <f t="shared" si="9"/>
        <v/>
      </c>
      <c r="R126" s="436">
        <f t="shared" si="10"/>
        <v>0</v>
      </c>
      <c r="S126" s="436" t="str">
        <f t="shared" si="11"/>
        <v/>
      </c>
      <c r="T126" s="436" t="str">
        <f t="shared" si="12"/>
        <v/>
      </c>
      <c r="U126" s="436" t="str">
        <f t="shared" si="13"/>
        <v/>
      </c>
      <c r="V126" s="437" t="str">
        <f t="shared" si="14"/>
        <v/>
      </c>
      <c r="W126" s="438" t="str">
        <f t="shared" si="15"/>
        <v/>
      </c>
    </row>
    <row r="127" spans="1:23">
      <c r="A127" s="424">
        <f>IF('Result Sheet'!A127="","",'Result Sheet'!A127)</f>
        <v>120</v>
      </c>
      <c r="B127" s="425" t="str">
        <f>IF(OR($D$3="",$N$3=""),"",IF('Result Sheet'!B127="","",'Result Sheet'!B127))</f>
        <v/>
      </c>
      <c r="C127" s="426" t="str">
        <f>IF(OR($D$3="",$N$3=""),"",IF('Result Sheet'!F127="","",'Result Sheet'!F127))</f>
        <v/>
      </c>
      <c r="D127" s="427" t="str">
        <f>IF(OR($D$3="",$N$3=""),"",IF('Result Sheet'!E127="","",'Result Sheet'!E127))</f>
        <v/>
      </c>
      <c r="E127" s="428" t="str">
        <f>IF(OR($D$3="",$N$3=""),"",IF('Result Sheet'!G127="","",'Result Sheet'!G127))</f>
        <v/>
      </c>
      <c r="F127" s="428" t="str">
        <f>IF(OR($D$3="",$N$3=""),"",IF('Result Sheet'!H127="","",'Result Sheet'!H127))</f>
        <v/>
      </c>
      <c r="G127" s="428" t="str">
        <f>IF(OR($D$3="",$N$3=""),"",IF('Result Sheet'!I127="","",'Result Sheet'!I127))</f>
        <v/>
      </c>
      <c r="H127" s="429" t="str">
        <f>IF(OR($D$3="",$N$3=""),"",IF('Result Sheet'!K127="","",'Result Sheet'!K127))</f>
        <v/>
      </c>
      <c r="I127" s="430" t="str">
        <f>IF(OR($D$3="",$N$3=""),"",IF('Result Sheet'!J127="","",'Result Sheet'!J127))</f>
        <v/>
      </c>
      <c r="J127" s="431" t="str">
        <f>IF($N$3=$AJ$8,'Result Sheet'!P127,IF($N$3=$AJ$9,'Result Sheet'!AH127,IF($N$3=$AJ$10,'Result Sheet'!AZ127,IF($N$3=$AJ$11,'Result Sheet'!BR127,""))))</f>
        <v/>
      </c>
      <c r="K127" s="431" t="str">
        <f>IF($N$3=$AJ$8,'Result Sheet'!Q127,IF($N$3=$AJ$9,'Result Sheet'!AI127,IF($N$3=$AJ$10,'Result Sheet'!BA127,IF($N$3=$AJ$11,'Result Sheet'!BS127,""))))</f>
        <v/>
      </c>
      <c r="L127" s="432" t="str">
        <f>IF(OR($D$3="",$N$3=""),"",IF(B127="","",IF(AND(K127="NA",J127="NA"),"NA",IF($N$3=$AJ$12,'Result Sheet'!CF127,IF($N$3=$AJ$13,'Result Sheet'!CM127,IF($N$3=$AJ$14,'Result Sheet'!CT127,IF($N$3=$AJ$15,'Result Sheet'!DA127,IF($N$3=$AJ$16,'Result Sheet'!DE127,SUM(J127:K127)))))))))</f>
        <v/>
      </c>
      <c r="M127" s="433" t="str">
        <f t="shared" si="8"/>
        <v/>
      </c>
      <c r="N127" s="434" t="str">
        <f>IF($N$3=$AJ$8,'Result Sheet'!T127,IF($N$3=$AJ$9,'Result Sheet'!AL127,IF($N$3=$AJ$10,'Result Sheet'!BD127,IF($N$3=$AJ$11,'Result Sheet'!BV127,""))))</f>
        <v/>
      </c>
      <c r="O127" s="434" t="str">
        <f>IF($N$3=$AJ$8,'Result Sheet'!U127,IF($N$3=$AJ$9,'Result Sheet'!AM127,IF($N$3=$AJ$10,'Result Sheet'!BE127,IF($N$3=$AJ$11,'Result Sheet'!BW127,""))))</f>
        <v/>
      </c>
      <c r="P127" s="435" t="str">
        <f>IF(OR($D$3="",$N$3=""),"",IF(B127="","",IF(AND(N127="NA",O127="NA"),"NA",IF($N$3=$AJ$12,'Result Sheet'!CG127,IF($N$3=$AJ$13,'Result Sheet'!CN127,IF($N$3=$AJ$14,'Result Sheet'!CU127,IF($N$3=$AJ$15,'Result Sheet'!DB127,IF($N$3=$AJ$16,'Result Sheet'!DF127,SUM(N127:O127)))))))))</f>
        <v/>
      </c>
      <c r="Q127" s="433" t="str">
        <f t="shared" si="9"/>
        <v/>
      </c>
      <c r="R127" s="436">
        <f t="shared" si="10"/>
        <v>0</v>
      </c>
      <c r="S127" s="436" t="str">
        <f t="shared" si="11"/>
        <v/>
      </c>
      <c r="T127" s="436" t="str">
        <f t="shared" si="12"/>
        <v/>
      </c>
      <c r="U127" s="436" t="str">
        <f t="shared" si="13"/>
        <v/>
      </c>
      <c r="V127" s="437" t="str">
        <f t="shared" si="14"/>
        <v/>
      </c>
      <c r="W127" s="438" t="str">
        <f t="shared" si="15"/>
        <v/>
      </c>
    </row>
    <row r="128" spans="1:23">
      <c r="A128" s="424">
        <f>IF('Result Sheet'!A128="","",'Result Sheet'!A128)</f>
        <v>121</v>
      </c>
      <c r="B128" s="425" t="str">
        <f>IF(OR($D$3="",$N$3=""),"",IF('Result Sheet'!B128="","",'Result Sheet'!B128))</f>
        <v/>
      </c>
      <c r="C128" s="426" t="str">
        <f>IF(OR($D$3="",$N$3=""),"",IF('Result Sheet'!F128="","",'Result Sheet'!F128))</f>
        <v/>
      </c>
      <c r="D128" s="427" t="str">
        <f>IF(OR($D$3="",$N$3=""),"",IF('Result Sheet'!E128="","",'Result Sheet'!E128))</f>
        <v/>
      </c>
      <c r="E128" s="428" t="str">
        <f>IF(OR($D$3="",$N$3=""),"",IF('Result Sheet'!G128="","",'Result Sheet'!G128))</f>
        <v/>
      </c>
      <c r="F128" s="428" t="str">
        <f>IF(OR($D$3="",$N$3=""),"",IF('Result Sheet'!H128="","",'Result Sheet'!H128))</f>
        <v/>
      </c>
      <c r="G128" s="428" t="str">
        <f>IF(OR($D$3="",$N$3=""),"",IF('Result Sheet'!I128="","",'Result Sheet'!I128))</f>
        <v/>
      </c>
      <c r="H128" s="429" t="str">
        <f>IF(OR($D$3="",$N$3=""),"",IF('Result Sheet'!K128="","",'Result Sheet'!K128))</f>
        <v/>
      </c>
      <c r="I128" s="430" t="str">
        <f>IF(OR($D$3="",$N$3=""),"",IF('Result Sheet'!J128="","",'Result Sheet'!J128))</f>
        <v/>
      </c>
      <c r="J128" s="431" t="str">
        <f>IF($N$3=$AJ$8,'Result Sheet'!P128,IF($N$3=$AJ$9,'Result Sheet'!AH128,IF($N$3=$AJ$10,'Result Sheet'!AZ128,IF($N$3=$AJ$11,'Result Sheet'!BR128,""))))</f>
        <v/>
      </c>
      <c r="K128" s="431" t="str">
        <f>IF($N$3=$AJ$8,'Result Sheet'!Q128,IF($N$3=$AJ$9,'Result Sheet'!AI128,IF($N$3=$AJ$10,'Result Sheet'!BA128,IF($N$3=$AJ$11,'Result Sheet'!BS128,""))))</f>
        <v/>
      </c>
      <c r="L128" s="432" t="str">
        <f>IF(OR($D$3="",$N$3=""),"",IF(B128="","",IF(AND(K128="NA",J128="NA"),"NA",IF($N$3=$AJ$12,'Result Sheet'!CF128,IF($N$3=$AJ$13,'Result Sheet'!CM128,IF($N$3=$AJ$14,'Result Sheet'!CT128,IF($N$3=$AJ$15,'Result Sheet'!DA128,IF($N$3=$AJ$16,'Result Sheet'!DE128,SUM(J128:K128)))))))))</f>
        <v/>
      </c>
      <c r="M128" s="433" t="str">
        <f t="shared" si="8"/>
        <v/>
      </c>
      <c r="N128" s="434" t="str">
        <f>IF($N$3=$AJ$8,'Result Sheet'!T128,IF($N$3=$AJ$9,'Result Sheet'!AL128,IF($N$3=$AJ$10,'Result Sheet'!BD128,IF($N$3=$AJ$11,'Result Sheet'!BV128,""))))</f>
        <v/>
      </c>
      <c r="O128" s="434" t="str">
        <f>IF($N$3=$AJ$8,'Result Sheet'!U128,IF($N$3=$AJ$9,'Result Sheet'!AM128,IF($N$3=$AJ$10,'Result Sheet'!BE128,IF($N$3=$AJ$11,'Result Sheet'!BW128,""))))</f>
        <v/>
      </c>
      <c r="P128" s="435" t="str">
        <f>IF(OR($D$3="",$N$3=""),"",IF(B128="","",IF(AND(N128="NA",O128="NA"),"NA",IF($N$3=$AJ$12,'Result Sheet'!CG128,IF($N$3=$AJ$13,'Result Sheet'!CN128,IF($N$3=$AJ$14,'Result Sheet'!CU128,IF($N$3=$AJ$15,'Result Sheet'!DB128,IF($N$3=$AJ$16,'Result Sheet'!DF128,SUM(N128:O128)))))))))</f>
        <v/>
      </c>
      <c r="Q128" s="433" t="str">
        <f t="shared" si="9"/>
        <v/>
      </c>
      <c r="R128" s="436">
        <f t="shared" si="10"/>
        <v>0</v>
      </c>
      <c r="S128" s="436" t="str">
        <f t="shared" si="11"/>
        <v/>
      </c>
      <c r="T128" s="436" t="str">
        <f t="shared" si="12"/>
        <v/>
      </c>
      <c r="U128" s="436" t="str">
        <f t="shared" si="13"/>
        <v/>
      </c>
      <c r="V128" s="437" t="str">
        <f t="shared" si="14"/>
        <v/>
      </c>
      <c r="W128" s="438" t="str">
        <f t="shared" si="15"/>
        <v/>
      </c>
    </row>
    <row r="129" spans="1:23">
      <c r="A129" s="424">
        <f>IF('Result Sheet'!A129="","",'Result Sheet'!A129)</f>
        <v>122</v>
      </c>
      <c r="B129" s="425" t="str">
        <f>IF(OR($D$3="",$N$3=""),"",IF('Result Sheet'!B129="","",'Result Sheet'!B129))</f>
        <v/>
      </c>
      <c r="C129" s="426" t="str">
        <f>IF(OR($D$3="",$N$3=""),"",IF('Result Sheet'!F129="","",'Result Sheet'!F129))</f>
        <v/>
      </c>
      <c r="D129" s="427" t="str">
        <f>IF(OR($D$3="",$N$3=""),"",IF('Result Sheet'!E129="","",'Result Sheet'!E129))</f>
        <v/>
      </c>
      <c r="E129" s="428" t="str">
        <f>IF(OR($D$3="",$N$3=""),"",IF('Result Sheet'!G129="","",'Result Sheet'!G129))</f>
        <v/>
      </c>
      <c r="F129" s="428" t="str">
        <f>IF(OR($D$3="",$N$3=""),"",IF('Result Sheet'!H129="","",'Result Sheet'!H129))</f>
        <v/>
      </c>
      <c r="G129" s="428" t="str">
        <f>IF(OR($D$3="",$N$3=""),"",IF('Result Sheet'!I129="","",'Result Sheet'!I129))</f>
        <v/>
      </c>
      <c r="H129" s="429" t="str">
        <f>IF(OR($D$3="",$N$3=""),"",IF('Result Sheet'!K129="","",'Result Sheet'!K129))</f>
        <v/>
      </c>
      <c r="I129" s="430" t="str">
        <f>IF(OR($D$3="",$N$3=""),"",IF('Result Sheet'!J129="","",'Result Sheet'!J129))</f>
        <v/>
      </c>
      <c r="J129" s="431" t="str">
        <f>IF($N$3=$AJ$8,'Result Sheet'!P129,IF($N$3=$AJ$9,'Result Sheet'!AH129,IF($N$3=$AJ$10,'Result Sheet'!AZ129,IF($N$3=$AJ$11,'Result Sheet'!BR129,""))))</f>
        <v/>
      </c>
      <c r="K129" s="431" t="str">
        <f>IF($N$3=$AJ$8,'Result Sheet'!Q129,IF($N$3=$AJ$9,'Result Sheet'!AI129,IF($N$3=$AJ$10,'Result Sheet'!BA129,IF($N$3=$AJ$11,'Result Sheet'!BS129,""))))</f>
        <v/>
      </c>
      <c r="L129" s="432" t="str">
        <f>IF(OR($D$3="",$N$3=""),"",IF(B129="","",IF(AND(K129="NA",J129="NA"),"NA",IF($N$3=$AJ$12,'Result Sheet'!CF129,IF($N$3=$AJ$13,'Result Sheet'!CM129,IF($N$3=$AJ$14,'Result Sheet'!CT129,IF($N$3=$AJ$15,'Result Sheet'!DA129,IF($N$3=$AJ$16,'Result Sheet'!DE129,SUM(J129:K129)))))))))</f>
        <v/>
      </c>
      <c r="M129" s="433" t="str">
        <f t="shared" si="8"/>
        <v/>
      </c>
      <c r="N129" s="434" t="str">
        <f>IF($N$3=$AJ$8,'Result Sheet'!T129,IF($N$3=$AJ$9,'Result Sheet'!AL129,IF($N$3=$AJ$10,'Result Sheet'!BD129,IF($N$3=$AJ$11,'Result Sheet'!BV129,""))))</f>
        <v/>
      </c>
      <c r="O129" s="434" t="str">
        <f>IF($N$3=$AJ$8,'Result Sheet'!U129,IF($N$3=$AJ$9,'Result Sheet'!AM129,IF($N$3=$AJ$10,'Result Sheet'!BE129,IF($N$3=$AJ$11,'Result Sheet'!BW129,""))))</f>
        <v/>
      </c>
      <c r="P129" s="435" t="str">
        <f>IF(OR($D$3="",$N$3=""),"",IF(B129="","",IF(AND(N129="NA",O129="NA"),"NA",IF($N$3=$AJ$12,'Result Sheet'!CG129,IF($N$3=$AJ$13,'Result Sheet'!CN129,IF($N$3=$AJ$14,'Result Sheet'!CU129,IF($N$3=$AJ$15,'Result Sheet'!DB129,IF($N$3=$AJ$16,'Result Sheet'!DF129,SUM(N129:O129)))))))))</f>
        <v/>
      </c>
      <c r="Q129" s="433" t="str">
        <f t="shared" si="9"/>
        <v/>
      </c>
      <c r="R129" s="436">
        <f t="shared" si="10"/>
        <v>0</v>
      </c>
      <c r="S129" s="436" t="str">
        <f t="shared" si="11"/>
        <v/>
      </c>
      <c r="T129" s="436" t="str">
        <f t="shared" si="12"/>
        <v/>
      </c>
      <c r="U129" s="436" t="str">
        <f t="shared" si="13"/>
        <v/>
      </c>
      <c r="V129" s="437" t="str">
        <f t="shared" si="14"/>
        <v/>
      </c>
      <c r="W129" s="438" t="str">
        <f t="shared" si="15"/>
        <v/>
      </c>
    </row>
    <row r="130" spans="1:23">
      <c r="A130" s="424">
        <f>IF('Result Sheet'!A130="","",'Result Sheet'!A130)</f>
        <v>123</v>
      </c>
      <c r="B130" s="425" t="str">
        <f>IF(OR($D$3="",$N$3=""),"",IF('Result Sheet'!B130="","",'Result Sheet'!B130))</f>
        <v/>
      </c>
      <c r="C130" s="426" t="str">
        <f>IF(OR($D$3="",$N$3=""),"",IF('Result Sheet'!F130="","",'Result Sheet'!F130))</f>
        <v/>
      </c>
      <c r="D130" s="427" t="str">
        <f>IF(OR($D$3="",$N$3=""),"",IF('Result Sheet'!E130="","",'Result Sheet'!E130))</f>
        <v/>
      </c>
      <c r="E130" s="428" t="str">
        <f>IF(OR($D$3="",$N$3=""),"",IF('Result Sheet'!G130="","",'Result Sheet'!G130))</f>
        <v/>
      </c>
      <c r="F130" s="428" t="str">
        <f>IF(OR($D$3="",$N$3=""),"",IF('Result Sheet'!H130="","",'Result Sheet'!H130))</f>
        <v/>
      </c>
      <c r="G130" s="428" t="str">
        <f>IF(OR($D$3="",$N$3=""),"",IF('Result Sheet'!I130="","",'Result Sheet'!I130))</f>
        <v/>
      </c>
      <c r="H130" s="429" t="str">
        <f>IF(OR($D$3="",$N$3=""),"",IF('Result Sheet'!K130="","",'Result Sheet'!K130))</f>
        <v/>
      </c>
      <c r="I130" s="430" t="str">
        <f>IF(OR($D$3="",$N$3=""),"",IF('Result Sheet'!J130="","",'Result Sheet'!J130))</f>
        <v/>
      </c>
      <c r="J130" s="431" t="str">
        <f>IF($N$3=$AJ$8,'Result Sheet'!P130,IF($N$3=$AJ$9,'Result Sheet'!AH130,IF($N$3=$AJ$10,'Result Sheet'!AZ130,IF($N$3=$AJ$11,'Result Sheet'!BR130,""))))</f>
        <v/>
      </c>
      <c r="K130" s="431" t="str">
        <f>IF($N$3=$AJ$8,'Result Sheet'!Q130,IF($N$3=$AJ$9,'Result Sheet'!AI130,IF($N$3=$AJ$10,'Result Sheet'!BA130,IF($N$3=$AJ$11,'Result Sheet'!BS130,""))))</f>
        <v/>
      </c>
      <c r="L130" s="432" t="str">
        <f>IF(OR($D$3="",$N$3=""),"",IF(B130="","",IF(AND(K130="NA",J130="NA"),"NA",IF($N$3=$AJ$12,'Result Sheet'!CF130,IF($N$3=$AJ$13,'Result Sheet'!CM130,IF($N$3=$AJ$14,'Result Sheet'!CT130,IF($N$3=$AJ$15,'Result Sheet'!DA130,IF($N$3=$AJ$16,'Result Sheet'!DE130,SUM(J130:K130)))))))))</f>
        <v/>
      </c>
      <c r="M130" s="433" t="str">
        <f t="shared" si="8"/>
        <v/>
      </c>
      <c r="N130" s="434" t="str">
        <f>IF($N$3=$AJ$8,'Result Sheet'!T130,IF($N$3=$AJ$9,'Result Sheet'!AL130,IF($N$3=$AJ$10,'Result Sheet'!BD130,IF($N$3=$AJ$11,'Result Sheet'!BV130,""))))</f>
        <v/>
      </c>
      <c r="O130" s="434" t="str">
        <f>IF($N$3=$AJ$8,'Result Sheet'!U130,IF($N$3=$AJ$9,'Result Sheet'!AM130,IF($N$3=$AJ$10,'Result Sheet'!BE130,IF($N$3=$AJ$11,'Result Sheet'!BW130,""))))</f>
        <v/>
      </c>
      <c r="P130" s="435" t="str">
        <f>IF(OR($D$3="",$N$3=""),"",IF(B130="","",IF(AND(N130="NA",O130="NA"),"NA",IF($N$3=$AJ$12,'Result Sheet'!CG130,IF($N$3=$AJ$13,'Result Sheet'!CN130,IF($N$3=$AJ$14,'Result Sheet'!CU130,IF($N$3=$AJ$15,'Result Sheet'!DB130,IF($N$3=$AJ$16,'Result Sheet'!DF130,SUM(N130:O130)))))))))</f>
        <v/>
      </c>
      <c r="Q130" s="433" t="str">
        <f t="shared" si="9"/>
        <v/>
      </c>
      <c r="R130" s="436">
        <f t="shared" si="10"/>
        <v>0</v>
      </c>
      <c r="S130" s="436" t="str">
        <f t="shared" si="11"/>
        <v/>
      </c>
      <c r="T130" s="436" t="str">
        <f t="shared" si="12"/>
        <v/>
      </c>
      <c r="U130" s="436" t="str">
        <f t="shared" si="13"/>
        <v/>
      </c>
      <c r="V130" s="437" t="str">
        <f t="shared" si="14"/>
        <v/>
      </c>
      <c r="W130" s="438" t="str">
        <f t="shared" si="15"/>
        <v/>
      </c>
    </row>
    <row r="131" spans="1:23">
      <c r="A131" s="424">
        <f>IF('Result Sheet'!A131="","",'Result Sheet'!A131)</f>
        <v>124</v>
      </c>
      <c r="B131" s="425" t="str">
        <f>IF(OR($D$3="",$N$3=""),"",IF('Result Sheet'!B131="","",'Result Sheet'!B131))</f>
        <v/>
      </c>
      <c r="C131" s="426" t="str">
        <f>IF(OR($D$3="",$N$3=""),"",IF('Result Sheet'!F131="","",'Result Sheet'!F131))</f>
        <v/>
      </c>
      <c r="D131" s="427" t="str">
        <f>IF(OR($D$3="",$N$3=""),"",IF('Result Sheet'!E131="","",'Result Sheet'!E131))</f>
        <v/>
      </c>
      <c r="E131" s="428" t="str">
        <f>IF(OR($D$3="",$N$3=""),"",IF('Result Sheet'!G131="","",'Result Sheet'!G131))</f>
        <v/>
      </c>
      <c r="F131" s="428" t="str">
        <f>IF(OR($D$3="",$N$3=""),"",IF('Result Sheet'!H131="","",'Result Sheet'!H131))</f>
        <v/>
      </c>
      <c r="G131" s="428" t="str">
        <f>IF(OR($D$3="",$N$3=""),"",IF('Result Sheet'!I131="","",'Result Sheet'!I131))</f>
        <v/>
      </c>
      <c r="H131" s="429" t="str">
        <f>IF(OR($D$3="",$N$3=""),"",IF('Result Sheet'!K131="","",'Result Sheet'!K131))</f>
        <v/>
      </c>
      <c r="I131" s="430" t="str">
        <f>IF(OR($D$3="",$N$3=""),"",IF('Result Sheet'!J131="","",'Result Sheet'!J131))</f>
        <v/>
      </c>
      <c r="J131" s="431" t="str">
        <f>IF($N$3=$AJ$8,'Result Sheet'!P131,IF($N$3=$AJ$9,'Result Sheet'!AH131,IF($N$3=$AJ$10,'Result Sheet'!AZ131,IF($N$3=$AJ$11,'Result Sheet'!BR131,""))))</f>
        <v/>
      </c>
      <c r="K131" s="431" t="str">
        <f>IF($N$3=$AJ$8,'Result Sheet'!Q131,IF($N$3=$AJ$9,'Result Sheet'!AI131,IF($N$3=$AJ$10,'Result Sheet'!BA131,IF($N$3=$AJ$11,'Result Sheet'!BS131,""))))</f>
        <v/>
      </c>
      <c r="L131" s="432" t="str">
        <f>IF(OR($D$3="",$N$3=""),"",IF(B131="","",IF(AND(K131="NA",J131="NA"),"NA",IF($N$3=$AJ$12,'Result Sheet'!CF131,IF($N$3=$AJ$13,'Result Sheet'!CM131,IF($N$3=$AJ$14,'Result Sheet'!CT131,IF($N$3=$AJ$15,'Result Sheet'!DA131,IF($N$3=$AJ$16,'Result Sheet'!DE131,SUM(J131:K131)))))))))</f>
        <v/>
      </c>
      <c r="M131" s="433" t="str">
        <f t="shared" si="8"/>
        <v/>
      </c>
      <c r="N131" s="434" t="str">
        <f>IF($N$3=$AJ$8,'Result Sheet'!T131,IF($N$3=$AJ$9,'Result Sheet'!AL131,IF($N$3=$AJ$10,'Result Sheet'!BD131,IF($N$3=$AJ$11,'Result Sheet'!BV131,""))))</f>
        <v/>
      </c>
      <c r="O131" s="434" t="str">
        <f>IF($N$3=$AJ$8,'Result Sheet'!U131,IF($N$3=$AJ$9,'Result Sheet'!AM131,IF($N$3=$AJ$10,'Result Sheet'!BE131,IF($N$3=$AJ$11,'Result Sheet'!BW131,""))))</f>
        <v/>
      </c>
      <c r="P131" s="435" t="str">
        <f>IF(OR($D$3="",$N$3=""),"",IF(B131="","",IF(AND(N131="NA",O131="NA"),"NA",IF($N$3=$AJ$12,'Result Sheet'!CG131,IF($N$3=$AJ$13,'Result Sheet'!CN131,IF($N$3=$AJ$14,'Result Sheet'!CU131,IF($N$3=$AJ$15,'Result Sheet'!DB131,IF($N$3=$AJ$16,'Result Sheet'!DF131,SUM(N131:O131)))))))))</f>
        <v/>
      </c>
      <c r="Q131" s="433" t="str">
        <f t="shared" si="9"/>
        <v/>
      </c>
      <c r="R131" s="436">
        <f t="shared" si="10"/>
        <v>0</v>
      </c>
      <c r="S131" s="436" t="str">
        <f t="shared" si="11"/>
        <v/>
      </c>
      <c r="T131" s="436" t="str">
        <f t="shared" si="12"/>
        <v/>
      </c>
      <c r="U131" s="436" t="str">
        <f t="shared" si="13"/>
        <v/>
      </c>
      <c r="V131" s="437" t="str">
        <f t="shared" si="14"/>
        <v/>
      </c>
      <c r="W131" s="438" t="str">
        <f t="shared" si="15"/>
        <v/>
      </c>
    </row>
    <row r="132" spans="1:23">
      <c r="A132" s="424">
        <f>IF('Result Sheet'!A132="","",'Result Sheet'!A132)</f>
        <v>125</v>
      </c>
      <c r="B132" s="425" t="str">
        <f>IF(OR($D$3="",$N$3=""),"",IF('Result Sheet'!B132="","",'Result Sheet'!B132))</f>
        <v/>
      </c>
      <c r="C132" s="426" t="str">
        <f>IF(OR($D$3="",$N$3=""),"",IF('Result Sheet'!F132="","",'Result Sheet'!F132))</f>
        <v/>
      </c>
      <c r="D132" s="427" t="str">
        <f>IF(OR($D$3="",$N$3=""),"",IF('Result Sheet'!E132="","",'Result Sheet'!E132))</f>
        <v/>
      </c>
      <c r="E132" s="428" t="str">
        <f>IF(OR($D$3="",$N$3=""),"",IF('Result Sheet'!G132="","",'Result Sheet'!G132))</f>
        <v/>
      </c>
      <c r="F132" s="428" t="str">
        <f>IF(OR($D$3="",$N$3=""),"",IF('Result Sheet'!H132="","",'Result Sheet'!H132))</f>
        <v/>
      </c>
      <c r="G132" s="428" t="str">
        <f>IF(OR($D$3="",$N$3=""),"",IF('Result Sheet'!I132="","",'Result Sheet'!I132))</f>
        <v/>
      </c>
      <c r="H132" s="429" t="str">
        <f>IF(OR($D$3="",$N$3=""),"",IF('Result Sheet'!K132="","",'Result Sheet'!K132))</f>
        <v/>
      </c>
      <c r="I132" s="430" t="str">
        <f>IF(OR($D$3="",$N$3=""),"",IF('Result Sheet'!J132="","",'Result Sheet'!J132))</f>
        <v/>
      </c>
      <c r="J132" s="431" t="str">
        <f>IF($N$3=$AJ$8,'Result Sheet'!P132,IF($N$3=$AJ$9,'Result Sheet'!AH132,IF($N$3=$AJ$10,'Result Sheet'!AZ132,IF($N$3=$AJ$11,'Result Sheet'!BR132,""))))</f>
        <v/>
      </c>
      <c r="K132" s="431" t="str">
        <f>IF($N$3=$AJ$8,'Result Sheet'!Q132,IF($N$3=$AJ$9,'Result Sheet'!AI132,IF($N$3=$AJ$10,'Result Sheet'!BA132,IF($N$3=$AJ$11,'Result Sheet'!BS132,""))))</f>
        <v/>
      </c>
      <c r="L132" s="432" t="str">
        <f>IF(OR($D$3="",$N$3=""),"",IF(B132="","",IF(AND(K132="NA",J132="NA"),"NA",IF($N$3=$AJ$12,'Result Sheet'!CF132,IF($N$3=$AJ$13,'Result Sheet'!CM132,IF($N$3=$AJ$14,'Result Sheet'!CT132,IF($N$3=$AJ$15,'Result Sheet'!DA132,IF($N$3=$AJ$16,'Result Sheet'!DE132,SUM(J132:K132)))))))))</f>
        <v/>
      </c>
      <c r="M132" s="433" t="str">
        <f t="shared" si="8"/>
        <v/>
      </c>
      <c r="N132" s="434" t="str">
        <f>IF($N$3=$AJ$8,'Result Sheet'!T132,IF($N$3=$AJ$9,'Result Sheet'!AL132,IF($N$3=$AJ$10,'Result Sheet'!BD132,IF($N$3=$AJ$11,'Result Sheet'!BV132,""))))</f>
        <v/>
      </c>
      <c r="O132" s="434" t="str">
        <f>IF($N$3=$AJ$8,'Result Sheet'!U132,IF($N$3=$AJ$9,'Result Sheet'!AM132,IF($N$3=$AJ$10,'Result Sheet'!BE132,IF($N$3=$AJ$11,'Result Sheet'!BW132,""))))</f>
        <v/>
      </c>
      <c r="P132" s="435" t="str">
        <f>IF(OR($D$3="",$N$3=""),"",IF(B132="","",IF(AND(N132="NA",O132="NA"),"NA",IF($N$3=$AJ$12,'Result Sheet'!CG132,IF($N$3=$AJ$13,'Result Sheet'!CN132,IF($N$3=$AJ$14,'Result Sheet'!CU132,IF($N$3=$AJ$15,'Result Sheet'!DB132,IF($N$3=$AJ$16,'Result Sheet'!DF132,SUM(N132:O132)))))))))</f>
        <v/>
      </c>
      <c r="Q132" s="433" t="str">
        <f t="shared" si="9"/>
        <v/>
      </c>
      <c r="R132" s="436">
        <f t="shared" si="10"/>
        <v>0</v>
      </c>
      <c r="S132" s="436" t="str">
        <f t="shared" si="11"/>
        <v/>
      </c>
      <c r="T132" s="436" t="str">
        <f t="shared" si="12"/>
        <v/>
      </c>
      <c r="U132" s="436" t="str">
        <f t="shared" si="13"/>
        <v/>
      </c>
      <c r="V132" s="437" t="str">
        <f t="shared" si="14"/>
        <v/>
      </c>
      <c r="W132" s="438" t="str">
        <f t="shared" si="15"/>
        <v/>
      </c>
    </row>
    <row r="133" spans="1:23">
      <c r="A133" s="424">
        <f>IF('Result Sheet'!A133="","",'Result Sheet'!A133)</f>
        <v>126</v>
      </c>
      <c r="B133" s="425" t="str">
        <f>IF(OR($D$3="",$N$3=""),"",IF('Result Sheet'!B133="","",'Result Sheet'!B133))</f>
        <v/>
      </c>
      <c r="C133" s="426" t="str">
        <f>IF(OR($D$3="",$N$3=""),"",IF('Result Sheet'!F133="","",'Result Sheet'!F133))</f>
        <v/>
      </c>
      <c r="D133" s="427" t="str">
        <f>IF(OR($D$3="",$N$3=""),"",IF('Result Sheet'!E133="","",'Result Sheet'!E133))</f>
        <v/>
      </c>
      <c r="E133" s="428" t="str">
        <f>IF(OR($D$3="",$N$3=""),"",IF('Result Sheet'!G133="","",'Result Sheet'!G133))</f>
        <v/>
      </c>
      <c r="F133" s="428" t="str">
        <f>IF(OR($D$3="",$N$3=""),"",IF('Result Sheet'!H133="","",'Result Sheet'!H133))</f>
        <v/>
      </c>
      <c r="G133" s="428" t="str">
        <f>IF(OR($D$3="",$N$3=""),"",IF('Result Sheet'!I133="","",'Result Sheet'!I133))</f>
        <v/>
      </c>
      <c r="H133" s="429" t="str">
        <f>IF(OR($D$3="",$N$3=""),"",IF('Result Sheet'!K133="","",'Result Sheet'!K133))</f>
        <v/>
      </c>
      <c r="I133" s="430" t="str">
        <f>IF(OR($D$3="",$N$3=""),"",IF('Result Sheet'!J133="","",'Result Sheet'!J133))</f>
        <v/>
      </c>
      <c r="J133" s="431" t="str">
        <f>IF($N$3=$AJ$8,'Result Sheet'!P133,IF($N$3=$AJ$9,'Result Sheet'!AH133,IF($N$3=$AJ$10,'Result Sheet'!AZ133,IF($N$3=$AJ$11,'Result Sheet'!BR133,""))))</f>
        <v/>
      </c>
      <c r="K133" s="431" t="str">
        <f>IF($N$3=$AJ$8,'Result Sheet'!Q133,IF($N$3=$AJ$9,'Result Sheet'!AI133,IF($N$3=$AJ$10,'Result Sheet'!BA133,IF($N$3=$AJ$11,'Result Sheet'!BS133,""))))</f>
        <v/>
      </c>
      <c r="L133" s="432" t="str">
        <f>IF(OR($D$3="",$N$3=""),"",IF(B133="","",IF(AND(K133="NA",J133="NA"),"NA",IF($N$3=$AJ$12,'Result Sheet'!CF133,IF($N$3=$AJ$13,'Result Sheet'!CM133,IF($N$3=$AJ$14,'Result Sheet'!CT133,IF($N$3=$AJ$15,'Result Sheet'!DA133,IF($N$3=$AJ$16,'Result Sheet'!DE133,SUM(J133:K133)))))))))</f>
        <v/>
      </c>
      <c r="M133" s="433" t="str">
        <f t="shared" si="8"/>
        <v/>
      </c>
      <c r="N133" s="434" t="str">
        <f>IF($N$3=$AJ$8,'Result Sheet'!T133,IF($N$3=$AJ$9,'Result Sheet'!AL133,IF($N$3=$AJ$10,'Result Sheet'!BD133,IF($N$3=$AJ$11,'Result Sheet'!BV133,""))))</f>
        <v/>
      </c>
      <c r="O133" s="434" t="str">
        <f>IF($N$3=$AJ$8,'Result Sheet'!U133,IF($N$3=$AJ$9,'Result Sheet'!AM133,IF($N$3=$AJ$10,'Result Sheet'!BE133,IF($N$3=$AJ$11,'Result Sheet'!BW133,""))))</f>
        <v/>
      </c>
      <c r="P133" s="435" t="str">
        <f>IF(OR($D$3="",$N$3=""),"",IF(B133="","",IF(AND(N133="NA",O133="NA"),"NA",IF($N$3=$AJ$12,'Result Sheet'!CG133,IF($N$3=$AJ$13,'Result Sheet'!CN133,IF($N$3=$AJ$14,'Result Sheet'!CU133,IF($N$3=$AJ$15,'Result Sheet'!DB133,IF($N$3=$AJ$16,'Result Sheet'!DF133,SUM(N133:O133)))))))))</f>
        <v/>
      </c>
      <c r="Q133" s="433" t="str">
        <f t="shared" si="9"/>
        <v/>
      </c>
      <c r="R133" s="436">
        <f t="shared" si="10"/>
        <v>0</v>
      </c>
      <c r="S133" s="436" t="str">
        <f t="shared" si="11"/>
        <v/>
      </c>
      <c r="T133" s="436" t="str">
        <f t="shared" si="12"/>
        <v/>
      </c>
      <c r="U133" s="436" t="str">
        <f t="shared" si="13"/>
        <v/>
      </c>
      <c r="V133" s="437" t="str">
        <f t="shared" si="14"/>
        <v/>
      </c>
      <c r="W133" s="438" t="str">
        <f t="shared" si="15"/>
        <v/>
      </c>
    </row>
    <row r="134" spans="1:23">
      <c r="A134" s="424">
        <f>IF('Result Sheet'!A134="","",'Result Sheet'!A134)</f>
        <v>127</v>
      </c>
      <c r="B134" s="425" t="str">
        <f>IF(OR($D$3="",$N$3=""),"",IF('Result Sheet'!B134="","",'Result Sheet'!B134))</f>
        <v/>
      </c>
      <c r="C134" s="426" t="str">
        <f>IF(OR($D$3="",$N$3=""),"",IF('Result Sheet'!F134="","",'Result Sheet'!F134))</f>
        <v/>
      </c>
      <c r="D134" s="427" t="str">
        <f>IF(OR($D$3="",$N$3=""),"",IF('Result Sheet'!E134="","",'Result Sheet'!E134))</f>
        <v/>
      </c>
      <c r="E134" s="428" t="str">
        <f>IF(OR($D$3="",$N$3=""),"",IF('Result Sheet'!G134="","",'Result Sheet'!G134))</f>
        <v/>
      </c>
      <c r="F134" s="428" t="str">
        <f>IF(OR($D$3="",$N$3=""),"",IF('Result Sheet'!H134="","",'Result Sheet'!H134))</f>
        <v/>
      </c>
      <c r="G134" s="428" t="str">
        <f>IF(OR($D$3="",$N$3=""),"",IF('Result Sheet'!I134="","",'Result Sheet'!I134))</f>
        <v/>
      </c>
      <c r="H134" s="429" t="str">
        <f>IF(OR($D$3="",$N$3=""),"",IF('Result Sheet'!K134="","",'Result Sheet'!K134))</f>
        <v/>
      </c>
      <c r="I134" s="430" t="str">
        <f>IF(OR($D$3="",$N$3=""),"",IF('Result Sheet'!J134="","",'Result Sheet'!J134))</f>
        <v/>
      </c>
      <c r="J134" s="431" t="str">
        <f>IF($N$3=$AJ$8,'Result Sheet'!P134,IF($N$3=$AJ$9,'Result Sheet'!AH134,IF($N$3=$AJ$10,'Result Sheet'!AZ134,IF($N$3=$AJ$11,'Result Sheet'!BR134,""))))</f>
        <v/>
      </c>
      <c r="K134" s="431" t="str">
        <f>IF($N$3=$AJ$8,'Result Sheet'!Q134,IF($N$3=$AJ$9,'Result Sheet'!AI134,IF($N$3=$AJ$10,'Result Sheet'!BA134,IF($N$3=$AJ$11,'Result Sheet'!BS134,""))))</f>
        <v/>
      </c>
      <c r="L134" s="432" t="str">
        <f>IF(OR($D$3="",$N$3=""),"",IF(B134="","",IF(AND(K134="NA",J134="NA"),"NA",IF($N$3=$AJ$12,'Result Sheet'!CF134,IF($N$3=$AJ$13,'Result Sheet'!CM134,IF($N$3=$AJ$14,'Result Sheet'!CT134,IF($N$3=$AJ$15,'Result Sheet'!DA134,IF($N$3=$AJ$16,'Result Sheet'!DE134,SUM(J134:K134)))))))))</f>
        <v/>
      </c>
      <c r="M134" s="433" t="str">
        <f t="shared" si="8"/>
        <v/>
      </c>
      <c r="N134" s="434" t="str">
        <f>IF($N$3=$AJ$8,'Result Sheet'!T134,IF($N$3=$AJ$9,'Result Sheet'!AL134,IF($N$3=$AJ$10,'Result Sheet'!BD134,IF($N$3=$AJ$11,'Result Sheet'!BV134,""))))</f>
        <v/>
      </c>
      <c r="O134" s="434" t="str">
        <f>IF($N$3=$AJ$8,'Result Sheet'!U134,IF($N$3=$AJ$9,'Result Sheet'!AM134,IF($N$3=$AJ$10,'Result Sheet'!BE134,IF($N$3=$AJ$11,'Result Sheet'!BW134,""))))</f>
        <v/>
      </c>
      <c r="P134" s="435" t="str">
        <f>IF(OR($D$3="",$N$3=""),"",IF(B134="","",IF(AND(N134="NA",O134="NA"),"NA",IF($N$3=$AJ$12,'Result Sheet'!CG134,IF($N$3=$AJ$13,'Result Sheet'!CN134,IF($N$3=$AJ$14,'Result Sheet'!CU134,IF($N$3=$AJ$15,'Result Sheet'!DB134,IF($N$3=$AJ$16,'Result Sheet'!DF134,SUM(N134:O134)))))))))</f>
        <v/>
      </c>
      <c r="Q134" s="433" t="str">
        <f t="shared" si="9"/>
        <v/>
      </c>
      <c r="R134" s="436">
        <f t="shared" si="10"/>
        <v>0</v>
      </c>
      <c r="S134" s="436" t="str">
        <f t="shared" si="11"/>
        <v/>
      </c>
      <c r="T134" s="436" t="str">
        <f t="shared" si="12"/>
        <v/>
      </c>
      <c r="U134" s="436" t="str">
        <f t="shared" si="13"/>
        <v/>
      </c>
      <c r="V134" s="437" t="str">
        <f t="shared" si="14"/>
        <v/>
      </c>
      <c r="W134" s="438" t="str">
        <f t="shared" si="15"/>
        <v/>
      </c>
    </row>
    <row r="135" spans="1:23">
      <c r="A135" s="424">
        <f>IF('Result Sheet'!A135="","",'Result Sheet'!A135)</f>
        <v>128</v>
      </c>
      <c r="B135" s="425" t="str">
        <f>IF(OR($D$3="",$N$3=""),"",IF('Result Sheet'!B135="","",'Result Sheet'!B135))</f>
        <v/>
      </c>
      <c r="C135" s="426" t="str">
        <f>IF(OR($D$3="",$N$3=""),"",IF('Result Sheet'!F135="","",'Result Sheet'!F135))</f>
        <v/>
      </c>
      <c r="D135" s="427" t="str">
        <f>IF(OR($D$3="",$N$3=""),"",IF('Result Sheet'!E135="","",'Result Sheet'!E135))</f>
        <v/>
      </c>
      <c r="E135" s="428" t="str">
        <f>IF(OR($D$3="",$N$3=""),"",IF('Result Sheet'!G135="","",'Result Sheet'!G135))</f>
        <v/>
      </c>
      <c r="F135" s="428" t="str">
        <f>IF(OR($D$3="",$N$3=""),"",IF('Result Sheet'!H135="","",'Result Sheet'!H135))</f>
        <v/>
      </c>
      <c r="G135" s="428" t="str">
        <f>IF(OR($D$3="",$N$3=""),"",IF('Result Sheet'!I135="","",'Result Sheet'!I135))</f>
        <v/>
      </c>
      <c r="H135" s="429" t="str">
        <f>IF(OR($D$3="",$N$3=""),"",IF('Result Sheet'!K135="","",'Result Sheet'!K135))</f>
        <v/>
      </c>
      <c r="I135" s="430" t="str">
        <f>IF(OR($D$3="",$N$3=""),"",IF('Result Sheet'!J135="","",'Result Sheet'!J135))</f>
        <v/>
      </c>
      <c r="J135" s="431" t="str">
        <f>IF($N$3=$AJ$8,'Result Sheet'!P135,IF($N$3=$AJ$9,'Result Sheet'!AH135,IF($N$3=$AJ$10,'Result Sheet'!AZ135,IF($N$3=$AJ$11,'Result Sheet'!BR135,""))))</f>
        <v/>
      </c>
      <c r="K135" s="431" t="str">
        <f>IF($N$3=$AJ$8,'Result Sheet'!Q135,IF($N$3=$AJ$9,'Result Sheet'!AI135,IF($N$3=$AJ$10,'Result Sheet'!BA135,IF($N$3=$AJ$11,'Result Sheet'!BS135,""))))</f>
        <v/>
      </c>
      <c r="L135" s="432" t="str">
        <f>IF(OR($D$3="",$N$3=""),"",IF(B135="","",IF(AND(K135="NA",J135="NA"),"NA",IF($N$3=$AJ$12,'Result Sheet'!CF135,IF($N$3=$AJ$13,'Result Sheet'!CM135,IF($N$3=$AJ$14,'Result Sheet'!CT135,IF($N$3=$AJ$15,'Result Sheet'!DA135,IF($N$3=$AJ$16,'Result Sheet'!DE135,SUM(J135:K135)))))))))</f>
        <v/>
      </c>
      <c r="M135" s="433" t="str">
        <f t="shared" si="8"/>
        <v/>
      </c>
      <c r="N135" s="434" t="str">
        <f>IF($N$3=$AJ$8,'Result Sheet'!T135,IF($N$3=$AJ$9,'Result Sheet'!AL135,IF($N$3=$AJ$10,'Result Sheet'!BD135,IF($N$3=$AJ$11,'Result Sheet'!BV135,""))))</f>
        <v/>
      </c>
      <c r="O135" s="434" t="str">
        <f>IF($N$3=$AJ$8,'Result Sheet'!U135,IF($N$3=$AJ$9,'Result Sheet'!AM135,IF($N$3=$AJ$10,'Result Sheet'!BE135,IF($N$3=$AJ$11,'Result Sheet'!BW135,""))))</f>
        <v/>
      </c>
      <c r="P135" s="435" t="str">
        <f>IF(OR($D$3="",$N$3=""),"",IF(B135="","",IF(AND(N135="NA",O135="NA"),"NA",IF($N$3=$AJ$12,'Result Sheet'!CG135,IF($N$3=$AJ$13,'Result Sheet'!CN135,IF($N$3=$AJ$14,'Result Sheet'!CU135,IF($N$3=$AJ$15,'Result Sheet'!DB135,IF($N$3=$AJ$16,'Result Sheet'!DF135,SUM(N135:O135)))))))))</f>
        <v/>
      </c>
      <c r="Q135" s="433" t="str">
        <f t="shared" si="9"/>
        <v/>
      </c>
      <c r="R135" s="436">
        <f t="shared" si="10"/>
        <v>0</v>
      </c>
      <c r="S135" s="436" t="str">
        <f t="shared" si="11"/>
        <v/>
      </c>
      <c r="T135" s="436" t="str">
        <f t="shared" si="12"/>
        <v/>
      </c>
      <c r="U135" s="436" t="str">
        <f t="shared" si="13"/>
        <v/>
      </c>
      <c r="V135" s="437" t="str">
        <f t="shared" si="14"/>
        <v/>
      </c>
      <c r="W135" s="438" t="str">
        <f t="shared" si="15"/>
        <v/>
      </c>
    </row>
    <row r="136" spans="1:23">
      <c r="A136" s="424">
        <f>IF('Result Sheet'!A136="","",'Result Sheet'!A136)</f>
        <v>129</v>
      </c>
      <c r="B136" s="425" t="str">
        <f>IF(OR($D$3="",$N$3=""),"",IF('Result Sheet'!B136="","",'Result Sheet'!B136))</f>
        <v/>
      </c>
      <c r="C136" s="426" t="str">
        <f>IF(OR($D$3="",$N$3=""),"",IF('Result Sheet'!F136="","",'Result Sheet'!F136))</f>
        <v/>
      </c>
      <c r="D136" s="427" t="str">
        <f>IF(OR($D$3="",$N$3=""),"",IF('Result Sheet'!E136="","",'Result Sheet'!E136))</f>
        <v/>
      </c>
      <c r="E136" s="428" t="str">
        <f>IF(OR($D$3="",$N$3=""),"",IF('Result Sheet'!G136="","",'Result Sheet'!G136))</f>
        <v/>
      </c>
      <c r="F136" s="428" t="str">
        <f>IF(OR($D$3="",$N$3=""),"",IF('Result Sheet'!H136="","",'Result Sheet'!H136))</f>
        <v/>
      </c>
      <c r="G136" s="428" t="str">
        <f>IF(OR($D$3="",$N$3=""),"",IF('Result Sheet'!I136="","",'Result Sheet'!I136))</f>
        <v/>
      </c>
      <c r="H136" s="429" t="str">
        <f>IF(OR($D$3="",$N$3=""),"",IF('Result Sheet'!K136="","",'Result Sheet'!K136))</f>
        <v/>
      </c>
      <c r="I136" s="430" t="str">
        <f>IF(OR($D$3="",$N$3=""),"",IF('Result Sheet'!J136="","",'Result Sheet'!J136))</f>
        <v/>
      </c>
      <c r="J136" s="431" t="str">
        <f>IF($N$3=$AJ$8,'Result Sheet'!P136,IF($N$3=$AJ$9,'Result Sheet'!AH136,IF($N$3=$AJ$10,'Result Sheet'!AZ136,IF($N$3=$AJ$11,'Result Sheet'!BR136,""))))</f>
        <v/>
      </c>
      <c r="K136" s="431" t="str">
        <f>IF($N$3=$AJ$8,'Result Sheet'!Q136,IF($N$3=$AJ$9,'Result Sheet'!AI136,IF($N$3=$AJ$10,'Result Sheet'!BA136,IF($N$3=$AJ$11,'Result Sheet'!BS136,""))))</f>
        <v/>
      </c>
      <c r="L136" s="432" t="str">
        <f>IF(OR($D$3="",$N$3=""),"",IF(B136="","",IF(AND(K136="NA",J136="NA"),"NA",IF($N$3=$AJ$12,'Result Sheet'!CF136,IF($N$3=$AJ$13,'Result Sheet'!CM136,IF($N$3=$AJ$14,'Result Sheet'!CT136,IF($N$3=$AJ$15,'Result Sheet'!DA136,IF($N$3=$AJ$16,'Result Sheet'!DE136,SUM(J136:K136)))))))))</f>
        <v/>
      </c>
      <c r="M136" s="433" t="str">
        <f t="shared" si="8"/>
        <v/>
      </c>
      <c r="N136" s="434" t="str">
        <f>IF($N$3=$AJ$8,'Result Sheet'!T136,IF($N$3=$AJ$9,'Result Sheet'!AL136,IF($N$3=$AJ$10,'Result Sheet'!BD136,IF($N$3=$AJ$11,'Result Sheet'!BV136,""))))</f>
        <v/>
      </c>
      <c r="O136" s="434" t="str">
        <f>IF($N$3=$AJ$8,'Result Sheet'!U136,IF($N$3=$AJ$9,'Result Sheet'!AM136,IF($N$3=$AJ$10,'Result Sheet'!BE136,IF($N$3=$AJ$11,'Result Sheet'!BW136,""))))</f>
        <v/>
      </c>
      <c r="P136" s="435" t="str">
        <f>IF(OR($D$3="",$N$3=""),"",IF(B136="","",IF(AND(N136="NA",O136="NA"),"NA",IF($N$3=$AJ$12,'Result Sheet'!CG136,IF($N$3=$AJ$13,'Result Sheet'!CN136,IF($N$3=$AJ$14,'Result Sheet'!CU136,IF($N$3=$AJ$15,'Result Sheet'!DB136,IF($N$3=$AJ$16,'Result Sheet'!DF136,SUM(N136:O136)))))))))</f>
        <v/>
      </c>
      <c r="Q136" s="433" t="str">
        <f t="shared" si="9"/>
        <v/>
      </c>
      <c r="R136" s="436">
        <f t="shared" si="10"/>
        <v>0</v>
      </c>
      <c r="S136" s="436" t="str">
        <f t="shared" si="11"/>
        <v/>
      </c>
      <c r="T136" s="436" t="str">
        <f t="shared" si="12"/>
        <v/>
      </c>
      <c r="U136" s="436" t="str">
        <f t="shared" si="13"/>
        <v/>
      </c>
      <c r="V136" s="437" t="str">
        <f t="shared" si="14"/>
        <v/>
      </c>
      <c r="W136" s="438" t="str">
        <f t="shared" si="15"/>
        <v/>
      </c>
    </row>
    <row r="137" spans="1:23">
      <c r="A137" s="424">
        <f>IF('Result Sheet'!A137="","",'Result Sheet'!A137)</f>
        <v>130</v>
      </c>
      <c r="B137" s="425" t="str">
        <f>IF(OR($D$3="",$N$3=""),"",IF('Result Sheet'!B137="","",'Result Sheet'!B137))</f>
        <v/>
      </c>
      <c r="C137" s="426" t="str">
        <f>IF(OR($D$3="",$N$3=""),"",IF('Result Sheet'!F137="","",'Result Sheet'!F137))</f>
        <v/>
      </c>
      <c r="D137" s="427" t="str">
        <f>IF(OR($D$3="",$N$3=""),"",IF('Result Sheet'!E137="","",'Result Sheet'!E137))</f>
        <v/>
      </c>
      <c r="E137" s="428" t="str">
        <f>IF(OR($D$3="",$N$3=""),"",IF('Result Sheet'!G137="","",'Result Sheet'!G137))</f>
        <v/>
      </c>
      <c r="F137" s="428" t="str">
        <f>IF(OR($D$3="",$N$3=""),"",IF('Result Sheet'!H137="","",'Result Sheet'!H137))</f>
        <v/>
      </c>
      <c r="G137" s="428" t="str">
        <f>IF(OR($D$3="",$N$3=""),"",IF('Result Sheet'!I137="","",'Result Sheet'!I137))</f>
        <v/>
      </c>
      <c r="H137" s="429" t="str">
        <f>IF(OR($D$3="",$N$3=""),"",IF('Result Sheet'!K137="","",'Result Sheet'!K137))</f>
        <v/>
      </c>
      <c r="I137" s="430" t="str">
        <f>IF(OR($D$3="",$N$3=""),"",IF('Result Sheet'!J137="","",'Result Sheet'!J137))</f>
        <v/>
      </c>
      <c r="J137" s="431" t="str">
        <f>IF($N$3=$AJ$8,'Result Sheet'!P137,IF($N$3=$AJ$9,'Result Sheet'!AH137,IF($N$3=$AJ$10,'Result Sheet'!AZ137,IF($N$3=$AJ$11,'Result Sheet'!BR137,""))))</f>
        <v/>
      </c>
      <c r="K137" s="431" t="str">
        <f>IF($N$3=$AJ$8,'Result Sheet'!Q137,IF($N$3=$AJ$9,'Result Sheet'!AI137,IF($N$3=$AJ$10,'Result Sheet'!BA137,IF($N$3=$AJ$11,'Result Sheet'!BS137,""))))</f>
        <v/>
      </c>
      <c r="L137" s="432" t="str">
        <f>IF(OR($D$3="",$N$3=""),"",IF(B137="","",IF(AND(K137="NA",J137="NA"),"NA",IF($N$3=$AJ$12,'Result Sheet'!CF137,IF($N$3=$AJ$13,'Result Sheet'!CM137,IF($N$3=$AJ$14,'Result Sheet'!CT137,IF($N$3=$AJ$15,'Result Sheet'!DA137,IF($N$3=$AJ$16,'Result Sheet'!DE137,SUM(J137:K137)))))))))</f>
        <v/>
      </c>
      <c r="M137" s="433" t="str">
        <f t="shared" ref="M137:M200" si="16">IF(L137="","",IF(AND(L137="NA"),"NA",IF(AND(L137="AB"),"AB",SUM(L137))))</f>
        <v/>
      </c>
      <c r="N137" s="434" t="str">
        <f>IF($N$3=$AJ$8,'Result Sheet'!T137,IF($N$3=$AJ$9,'Result Sheet'!AL137,IF($N$3=$AJ$10,'Result Sheet'!BD137,IF($N$3=$AJ$11,'Result Sheet'!BV137,""))))</f>
        <v/>
      </c>
      <c r="O137" s="434" t="str">
        <f>IF($N$3=$AJ$8,'Result Sheet'!U137,IF($N$3=$AJ$9,'Result Sheet'!AM137,IF($N$3=$AJ$10,'Result Sheet'!BE137,IF($N$3=$AJ$11,'Result Sheet'!BW137,""))))</f>
        <v/>
      </c>
      <c r="P137" s="435" t="str">
        <f>IF(OR($D$3="",$N$3=""),"",IF(B137="","",IF(AND(N137="NA",O137="NA"),"NA",IF($N$3=$AJ$12,'Result Sheet'!CG137,IF($N$3=$AJ$13,'Result Sheet'!CN137,IF($N$3=$AJ$14,'Result Sheet'!CU137,IF($N$3=$AJ$15,'Result Sheet'!DB137,IF($N$3=$AJ$16,'Result Sheet'!DF137,SUM(N137:O137)))))))))</f>
        <v/>
      </c>
      <c r="Q137" s="433" t="str">
        <f t="shared" ref="Q137:Q200" si="17">IF(P137="","",IF(AND(M137="AB",P137="AB"),"AB",SUM(M137,P137)))</f>
        <v/>
      </c>
      <c r="R137" s="436">
        <f t="shared" ref="R137:R200" si="18">COUNTIF(O137,"ML")*$O$7+(COUNTIF(J137,"ML")*$J$7)+(COUNTIF(K137,"ML")*$K$7)+(COUNTIF(N137,"ML")*$N$7)</f>
        <v>0</v>
      </c>
      <c r="S137" s="436" t="str">
        <f t="shared" ref="S137:S200" si="19">IF(OR(B137="NSO",B137=0,B137=""),"",IF(OR($N$3=$AJ$12,$N$3=$AJ$13,$N$3=$AJ$14,$N$3=$AJ$15,$N$3=$AJ$16),$Q$7,IF(OR($N$3=$AJ$9,$N$3=$AJ$11),IF(AND(J137="NA",K137="NA"),50-R137,IF(AND(J137="ML",K137="ML"),50-R137,IF(AND(N137="ML",O137="ML"),50-R137,100-R137))),IF(AND(J137="NA",K137="NA"),100-R137,IF(AND(J137="ML",K137="ML"),100-R137,IF(AND(N137="ML",O137="ML"),100-R137,200-R137))))))</f>
        <v/>
      </c>
      <c r="T137" s="436" t="str">
        <f t="shared" ref="T137:T200" si="20">IF(AND(OR(N137="ab",N137="ml"),OR(J137="ab",J137="ml"),OR(J137="ab",J137="ml")),"AB",IF(AND(OR(N137="ab",N137="ml"),OR(J137="ab",J137="ml"),OR(N137="ab",N137="ml")),"AB",IF(AND(OR(N137="ab",N137="ml"),OR(J137="ab",J137="ml"),OR(J137="ab",J137="ml")),"AB",IF(AND(OR(N137="ab",N137="ml"),OR(J137="ab",J137="ml"),OR(N137="ab",N137="ml")),"AB",""))))</f>
        <v/>
      </c>
      <c r="U137" s="436" t="str">
        <f t="shared" ref="U137:U200" si="21">IF(OR(B137="NSO",B137="",$N$3=""),"",IF(Q137=0,"",IF(OR($N$3=$AJ$12,$N$3=$AJ$13,$N$3=$AJ$14,$N$3=$AJ$15,$N$3=$AJ$16),"P",IF(OR(T137="AB",P137="ab"),"AB",IF(P137="ML","RE",IF(AND(Q137&gt;=36%*S137,N137&gt;=$N$7*20%),"P",IF(AND(Q137&gt;=34%*S137,N137&gt;=$N$7*20%),"G2",IF(AND(Q137&gt;=31%*S137,N137&gt;=$N$7*20%),"G1",IF(AND(Q137&gt;=25%*S137,N137&gt;=$N$7*20%),"S","F")))))))))</f>
        <v/>
      </c>
      <c r="V137" s="437" t="str">
        <f t="shared" ref="V137:V200" si="22">IF(OR(U137="",U137=0,U137="S",U137="RE",U137="F",U137="AB"),"",IF(Q137&gt;=75%*S137,"I",IF(Q137&gt;=60%*S137,"I",IF(Q137&gt;=48%*S137,"II",IF(Q137&gt;=36%*S137,"III","")))))</f>
        <v/>
      </c>
      <c r="W137" s="438" t="str">
        <f t="shared" ref="W137:W200" si="23">IF(Q137="","",IF(OR(U137="",U137=0,U137="RE",U137="AB",B137="NSO"),"",IF(OR($N$3=$AJ$12,$N$3=$AJ$13,$N$3=$AJ$14),IF(Q137&gt;90%*S137,"A+",IF(Q137&gt;75%*S137,"A",IF(Q137&gt;=60%*S137,"B",IF(Q137&gt;=40%*S137,"C","D")))),IF(Q137&gt;85%*S137,"A",IF(Q137&gt;70%*S137,"B",IF(Q137&gt;=50%*S137,"C",IF(Q137&gt;=30%*S137,"D","E")))))))</f>
        <v/>
      </c>
    </row>
    <row r="138" spans="1:23">
      <c r="A138" s="424">
        <f>IF('Result Sheet'!A138="","",'Result Sheet'!A138)</f>
        <v>131</v>
      </c>
      <c r="B138" s="425" t="str">
        <f>IF(OR($D$3="",$N$3=""),"",IF('Result Sheet'!B138="","",'Result Sheet'!B138))</f>
        <v/>
      </c>
      <c r="C138" s="426" t="str">
        <f>IF(OR($D$3="",$N$3=""),"",IF('Result Sheet'!F138="","",'Result Sheet'!F138))</f>
        <v/>
      </c>
      <c r="D138" s="427" t="str">
        <f>IF(OR($D$3="",$N$3=""),"",IF('Result Sheet'!E138="","",'Result Sheet'!E138))</f>
        <v/>
      </c>
      <c r="E138" s="428" t="str">
        <f>IF(OR($D$3="",$N$3=""),"",IF('Result Sheet'!G138="","",'Result Sheet'!G138))</f>
        <v/>
      </c>
      <c r="F138" s="428" t="str">
        <f>IF(OR($D$3="",$N$3=""),"",IF('Result Sheet'!H138="","",'Result Sheet'!H138))</f>
        <v/>
      </c>
      <c r="G138" s="428" t="str">
        <f>IF(OR($D$3="",$N$3=""),"",IF('Result Sheet'!I138="","",'Result Sheet'!I138))</f>
        <v/>
      </c>
      <c r="H138" s="429" t="str">
        <f>IF(OR($D$3="",$N$3=""),"",IF('Result Sheet'!K138="","",'Result Sheet'!K138))</f>
        <v/>
      </c>
      <c r="I138" s="430" t="str">
        <f>IF(OR($D$3="",$N$3=""),"",IF('Result Sheet'!J138="","",'Result Sheet'!J138))</f>
        <v/>
      </c>
      <c r="J138" s="431" t="str">
        <f>IF($N$3=$AJ$8,'Result Sheet'!P138,IF($N$3=$AJ$9,'Result Sheet'!AH138,IF($N$3=$AJ$10,'Result Sheet'!AZ138,IF($N$3=$AJ$11,'Result Sheet'!BR138,""))))</f>
        <v/>
      </c>
      <c r="K138" s="431" t="str">
        <f>IF($N$3=$AJ$8,'Result Sheet'!Q138,IF($N$3=$AJ$9,'Result Sheet'!AI138,IF($N$3=$AJ$10,'Result Sheet'!BA138,IF($N$3=$AJ$11,'Result Sheet'!BS138,""))))</f>
        <v/>
      </c>
      <c r="L138" s="432" t="str">
        <f>IF(OR($D$3="",$N$3=""),"",IF(B138="","",IF(AND(K138="NA",J138="NA"),"NA",IF($N$3=$AJ$12,'Result Sheet'!CF138,IF($N$3=$AJ$13,'Result Sheet'!CM138,IF($N$3=$AJ$14,'Result Sheet'!CT138,IF($N$3=$AJ$15,'Result Sheet'!DA138,IF($N$3=$AJ$16,'Result Sheet'!DE138,SUM(J138:K138)))))))))</f>
        <v/>
      </c>
      <c r="M138" s="433" t="str">
        <f t="shared" si="16"/>
        <v/>
      </c>
      <c r="N138" s="434" t="str">
        <f>IF($N$3=$AJ$8,'Result Sheet'!T138,IF($N$3=$AJ$9,'Result Sheet'!AL138,IF($N$3=$AJ$10,'Result Sheet'!BD138,IF($N$3=$AJ$11,'Result Sheet'!BV138,""))))</f>
        <v/>
      </c>
      <c r="O138" s="434" t="str">
        <f>IF($N$3=$AJ$8,'Result Sheet'!U138,IF($N$3=$AJ$9,'Result Sheet'!AM138,IF($N$3=$AJ$10,'Result Sheet'!BE138,IF($N$3=$AJ$11,'Result Sheet'!BW138,""))))</f>
        <v/>
      </c>
      <c r="P138" s="435" t="str">
        <f>IF(OR($D$3="",$N$3=""),"",IF(B138="","",IF(AND(N138="NA",O138="NA"),"NA",IF($N$3=$AJ$12,'Result Sheet'!CG138,IF($N$3=$AJ$13,'Result Sheet'!CN138,IF($N$3=$AJ$14,'Result Sheet'!CU138,IF($N$3=$AJ$15,'Result Sheet'!DB138,IF($N$3=$AJ$16,'Result Sheet'!DF138,SUM(N138:O138)))))))))</f>
        <v/>
      </c>
      <c r="Q138" s="433" t="str">
        <f t="shared" si="17"/>
        <v/>
      </c>
      <c r="R138" s="436">
        <f t="shared" si="18"/>
        <v>0</v>
      </c>
      <c r="S138" s="436" t="str">
        <f t="shared" si="19"/>
        <v/>
      </c>
      <c r="T138" s="436" t="str">
        <f t="shared" si="20"/>
        <v/>
      </c>
      <c r="U138" s="436" t="str">
        <f t="shared" si="21"/>
        <v/>
      </c>
      <c r="V138" s="437" t="str">
        <f t="shared" si="22"/>
        <v/>
      </c>
      <c r="W138" s="438" t="str">
        <f t="shared" si="23"/>
        <v/>
      </c>
    </row>
    <row r="139" spans="1:23">
      <c r="A139" s="424">
        <f>IF('Result Sheet'!A139="","",'Result Sheet'!A139)</f>
        <v>132</v>
      </c>
      <c r="B139" s="425" t="str">
        <f>IF(OR($D$3="",$N$3=""),"",IF('Result Sheet'!B139="","",'Result Sheet'!B139))</f>
        <v/>
      </c>
      <c r="C139" s="426" t="str">
        <f>IF(OR($D$3="",$N$3=""),"",IF('Result Sheet'!F139="","",'Result Sheet'!F139))</f>
        <v/>
      </c>
      <c r="D139" s="427" t="str">
        <f>IF(OR($D$3="",$N$3=""),"",IF('Result Sheet'!E139="","",'Result Sheet'!E139))</f>
        <v/>
      </c>
      <c r="E139" s="428" t="str">
        <f>IF(OR($D$3="",$N$3=""),"",IF('Result Sheet'!G139="","",'Result Sheet'!G139))</f>
        <v/>
      </c>
      <c r="F139" s="428" t="str">
        <f>IF(OR($D$3="",$N$3=""),"",IF('Result Sheet'!H139="","",'Result Sheet'!H139))</f>
        <v/>
      </c>
      <c r="G139" s="428" t="str">
        <f>IF(OR($D$3="",$N$3=""),"",IF('Result Sheet'!I139="","",'Result Sheet'!I139))</f>
        <v/>
      </c>
      <c r="H139" s="429" t="str">
        <f>IF(OR($D$3="",$N$3=""),"",IF('Result Sheet'!K139="","",'Result Sheet'!K139))</f>
        <v/>
      </c>
      <c r="I139" s="430" t="str">
        <f>IF(OR($D$3="",$N$3=""),"",IF('Result Sheet'!J139="","",'Result Sheet'!J139))</f>
        <v/>
      </c>
      <c r="J139" s="431" t="str">
        <f>IF($N$3=$AJ$8,'Result Sheet'!P139,IF($N$3=$AJ$9,'Result Sheet'!AH139,IF($N$3=$AJ$10,'Result Sheet'!AZ139,IF($N$3=$AJ$11,'Result Sheet'!BR139,""))))</f>
        <v/>
      </c>
      <c r="K139" s="431" t="str">
        <f>IF($N$3=$AJ$8,'Result Sheet'!Q139,IF($N$3=$AJ$9,'Result Sheet'!AI139,IF($N$3=$AJ$10,'Result Sheet'!BA139,IF($N$3=$AJ$11,'Result Sheet'!BS139,""))))</f>
        <v/>
      </c>
      <c r="L139" s="432" t="str">
        <f>IF(OR($D$3="",$N$3=""),"",IF(B139="","",IF(AND(K139="NA",J139="NA"),"NA",IF($N$3=$AJ$12,'Result Sheet'!CF139,IF($N$3=$AJ$13,'Result Sheet'!CM139,IF($N$3=$AJ$14,'Result Sheet'!CT139,IF($N$3=$AJ$15,'Result Sheet'!DA139,IF($N$3=$AJ$16,'Result Sheet'!DE139,SUM(J139:K139)))))))))</f>
        <v/>
      </c>
      <c r="M139" s="433" t="str">
        <f t="shared" si="16"/>
        <v/>
      </c>
      <c r="N139" s="434" t="str">
        <f>IF($N$3=$AJ$8,'Result Sheet'!T139,IF($N$3=$AJ$9,'Result Sheet'!AL139,IF($N$3=$AJ$10,'Result Sheet'!BD139,IF($N$3=$AJ$11,'Result Sheet'!BV139,""))))</f>
        <v/>
      </c>
      <c r="O139" s="434" t="str">
        <f>IF($N$3=$AJ$8,'Result Sheet'!U139,IF($N$3=$AJ$9,'Result Sheet'!AM139,IF($N$3=$AJ$10,'Result Sheet'!BE139,IF($N$3=$AJ$11,'Result Sheet'!BW139,""))))</f>
        <v/>
      </c>
      <c r="P139" s="435" t="str">
        <f>IF(OR($D$3="",$N$3=""),"",IF(B139="","",IF(AND(N139="NA",O139="NA"),"NA",IF($N$3=$AJ$12,'Result Sheet'!CG139,IF($N$3=$AJ$13,'Result Sheet'!CN139,IF($N$3=$AJ$14,'Result Sheet'!CU139,IF($N$3=$AJ$15,'Result Sheet'!DB139,IF($N$3=$AJ$16,'Result Sheet'!DF139,SUM(N139:O139)))))))))</f>
        <v/>
      </c>
      <c r="Q139" s="433" t="str">
        <f t="shared" si="17"/>
        <v/>
      </c>
      <c r="R139" s="436">
        <f t="shared" si="18"/>
        <v>0</v>
      </c>
      <c r="S139" s="436" t="str">
        <f t="shared" si="19"/>
        <v/>
      </c>
      <c r="T139" s="436" t="str">
        <f t="shared" si="20"/>
        <v/>
      </c>
      <c r="U139" s="436" t="str">
        <f t="shared" si="21"/>
        <v/>
      </c>
      <c r="V139" s="437" t="str">
        <f t="shared" si="22"/>
        <v/>
      </c>
      <c r="W139" s="438" t="str">
        <f t="shared" si="23"/>
        <v/>
      </c>
    </row>
    <row r="140" spans="1:23">
      <c r="A140" s="424">
        <f>IF('Result Sheet'!A140="","",'Result Sheet'!A140)</f>
        <v>133</v>
      </c>
      <c r="B140" s="425" t="str">
        <f>IF(OR($D$3="",$N$3=""),"",IF('Result Sheet'!B140="","",'Result Sheet'!B140))</f>
        <v/>
      </c>
      <c r="C140" s="426" t="str">
        <f>IF(OR($D$3="",$N$3=""),"",IF('Result Sheet'!F140="","",'Result Sheet'!F140))</f>
        <v/>
      </c>
      <c r="D140" s="427" t="str">
        <f>IF(OR($D$3="",$N$3=""),"",IF('Result Sheet'!E140="","",'Result Sheet'!E140))</f>
        <v/>
      </c>
      <c r="E140" s="428" t="str">
        <f>IF(OR($D$3="",$N$3=""),"",IF('Result Sheet'!G140="","",'Result Sheet'!G140))</f>
        <v/>
      </c>
      <c r="F140" s="428" t="str">
        <f>IF(OR($D$3="",$N$3=""),"",IF('Result Sheet'!H140="","",'Result Sheet'!H140))</f>
        <v/>
      </c>
      <c r="G140" s="428" t="str">
        <f>IF(OR($D$3="",$N$3=""),"",IF('Result Sheet'!I140="","",'Result Sheet'!I140))</f>
        <v/>
      </c>
      <c r="H140" s="429" t="str">
        <f>IF(OR($D$3="",$N$3=""),"",IF('Result Sheet'!K140="","",'Result Sheet'!K140))</f>
        <v/>
      </c>
      <c r="I140" s="430" t="str">
        <f>IF(OR($D$3="",$N$3=""),"",IF('Result Sheet'!J140="","",'Result Sheet'!J140))</f>
        <v/>
      </c>
      <c r="J140" s="431" t="str">
        <f>IF($N$3=$AJ$8,'Result Sheet'!P140,IF($N$3=$AJ$9,'Result Sheet'!AH140,IF($N$3=$AJ$10,'Result Sheet'!AZ140,IF($N$3=$AJ$11,'Result Sheet'!BR140,""))))</f>
        <v/>
      </c>
      <c r="K140" s="431" t="str">
        <f>IF($N$3=$AJ$8,'Result Sheet'!Q140,IF($N$3=$AJ$9,'Result Sheet'!AI140,IF($N$3=$AJ$10,'Result Sheet'!BA140,IF($N$3=$AJ$11,'Result Sheet'!BS140,""))))</f>
        <v/>
      </c>
      <c r="L140" s="432" t="str">
        <f>IF(OR($D$3="",$N$3=""),"",IF(B140="","",IF(AND(K140="NA",J140="NA"),"NA",IF($N$3=$AJ$12,'Result Sheet'!CF140,IF($N$3=$AJ$13,'Result Sheet'!CM140,IF($N$3=$AJ$14,'Result Sheet'!CT140,IF($N$3=$AJ$15,'Result Sheet'!DA140,IF($N$3=$AJ$16,'Result Sheet'!DE140,SUM(J140:K140)))))))))</f>
        <v/>
      </c>
      <c r="M140" s="433" t="str">
        <f t="shared" si="16"/>
        <v/>
      </c>
      <c r="N140" s="434" t="str">
        <f>IF($N$3=$AJ$8,'Result Sheet'!T140,IF($N$3=$AJ$9,'Result Sheet'!AL140,IF($N$3=$AJ$10,'Result Sheet'!BD140,IF($N$3=$AJ$11,'Result Sheet'!BV140,""))))</f>
        <v/>
      </c>
      <c r="O140" s="434" t="str">
        <f>IF($N$3=$AJ$8,'Result Sheet'!U140,IF($N$3=$AJ$9,'Result Sheet'!AM140,IF($N$3=$AJ$10,'Result Sheet'!BE140,IF($N$3=$AJ$11,'Result Sheet'!BW140,""))))</f>
        <v/>
      </c>
      <c r="P140" s="435" t="str">
        <f>IF(OR($D$3="",$N$3=""),"",IF(B140="","",IF(AND(N140="NA",O140="NA"),"NA",IF($N$3=$AJ$12,'Result Sheet'!CG140,IF($N$3=$AJ$13,'Result Sheet'!CN140,IF($N$3=$AJ$14,'Result Sheet'!CU140,IF($N$3=$AJ$15,'Result Sheet'!DB140,IF($N$3=$AJ$16,'Result Sheet'!DF140,SUM(N140:O140)))))))))</f>
        <v/>
      </c>
      <c r="Q140" s="433" t="str">
        <f t="shared" si="17"/>
        <v/>
      </c>
      <c r="R140" s="436">
        <f t="shared" si="18"/>
        <v>0</v>
      </c>
      <c r="S140" s="436" t="str">
        <f t="shared" si="19"/>
        <v/>
      </c>
      <c r="T140" s="436" t="str">
        <f t="shared" si="20"/>
        <v/>
      </c>
      <c r="U140" s="436" t="str">
        <f t="shared" si="21"/>
        <v/>
      </c>
      <c r="V140" s="437" t="str">
        <f t="shared" si="22"/>
        <v/>
      </c>
      <c r="W140" s="438" t="str">
        <f t="shared" si="23"/>
        <v/>
      </c>
    </row>
    <row r="141" spans="1:23">
      <c r="A141" s="424">
        <f>IF('Result Sheet'!A141="","",'Result Sheet'!A141)</f>
        <v>134</v>
      </c>
      <c r="B141" s="425" t="str">
        <f>IF(OR($D$3="",$N$3=""),"",IF('Result Sheet'!B141="","",'Result Sheet'!B141))</f>
        <v/>
      </c>
      <c r="C141" s="426" t="str">
        <f>IF(OR($D$3="",$N$3=""),"",IF('Result Sheet'!F141="","",'Result Sheet'!F141))</f>
        <v/>
      </c>
      <c r="D141" s="427" t="str">
        <f>IF(OR($D$3="",$N$3=""),"",IF('Result Sheet'!E141="","",'Result Sheet'!E141))</f>
        <v/>
      </c>
      <c r="E141" s="428" t="str">
        <f>IF(OR($D$3="",$N$3=""),"",IF('Result Sheet'!G141="","",'Result Sheet'!G141))</f>
        <v/>
      </c>
      <c r="F141" s="428" t="str">
        <f>IF(OR($D$3="",$N$3=""),"",IF('Result Sheet'!H141="","",'Result Sheet'!H141))</f>
        <v/>
      </c>
      <c r="G141" s="428" t="str">
        <f>IF(OR($D$3="",$N$3=""),"",IF('Result Sheet'!I141="","",'Result Sheet'!I141))</f>
        <v/>
      </c>
      <c r="H141" s="429" t="str">
        <f>IF(OR($D$3="",$N$3=""),"",IF('Result Sheet'!K141="","",'Result Sheet'!K141))</f>
        <v/>
      </c>
      <c r="I141" s="430" t="str">
        <f>IF(OR($D$3="",$N$3=""),"",IF('Result Sheet'!J141="","",'Result Sheet'!J141))</f>
        <v/>
      </c>
      <c r="J141" s="431" t="str">
        <f>IF($N$3=$AJ$8,'Result Sheet'!P141,IF($N$3=$AJ$9,'Result Sheet'!AH141,IF($N$3=$AJ$10,'Result Sheet'!AZ141,IF($N$3=$AJ$11,'Result Sheet'!BR141,""))))</f>
        <v/>
      </c>
      <c r="K141" s="431" t="str">
        <f>IF($N$3=$AJ$8,'Result Sheet'!Q141,IF($N$3=$AJ$9,'Result Sheet'!AI141,IF($N$3=$AJ$10,'Result Sheet'!BA141,IF($N$3=$AJ$11,'Result Sheet'!BS141,""))))</f>
        <v/>
      </c>
      <c r="L141" s="432" t="str">
        <f>IF(OR($D$3="",$N$3=""),"",IF(B141="","",IF(AND(K141="NA",J141="NA"),"NA",IF($N$3=$AJ$12,'Result Sheet'!CF141,IF($N$3=$AJ$13,'Result Sheet'!CM141,IF($N$3=$AJ$14,'Result Sheet'!CT141,IF($N$3=$AJ$15,'Result Sheet'!DA141,IF($N$3=$AJ$16,'Result Sheet'!DE141,SUM(J141:K141)))))))))</f>
        <v/>
      </c>
      <c r="M141" s="433" t="str">
        <f t="shared" si="16"/>
        <v/>
      </c>
      <c r="N141" s="434" t="str">
        <f>IF($N$3=$AJ$8,'Result Sheet'!T141,IF($N$3=$AJ$9,'Result Sheet'!AL141,IF($N$3=$AJ$10,'Result Sheet'!BD141,IF($N$3=$AJ$11,'Result Sheet'!BV141,""))))</f>
        <v/>
      </c>
      <c r="O141" s="434" t="str">
        <f>IF($N$3=$AJ$8,'Result Sheet'!U141,IF($N$3=$AJ$9,'Result Sheet'!AM141,IF($N$3=$AJ$10,'Result Sheet'!BE141,IF($N$3=$AJ$11,'Result Sheet'!BW141,""))))</f>
        <v/>
      </c>
      <c r="P141" s="435" t="str">
        <f>IF(OR($D$3="",$N$3=""),"",IF(B141="","",IF(AND(N141="NA",O141="NA"),"NA",IF($N$3=$AJ$12,'Result Sheet'!CG141,IF($N$3=$AJ$13,'Result Sheet'!CN141,IF($N$3=$AJ$14,'Result Sheet'!CU141,IF($N$3=$AJ$15,'Result Sheet'!DB141,IF($N$3=$AJ$16,'Result Sheet'!DF141,SUM(N141:O141)))))))))</f>
        <v/>
      </c>
      <c r="Q141" s="433" t="str">
        <f t="shared" si="17"/>
        <v/>
      </c>
      <c r="R141" s="436">
        <f t="shared" si="18"/>
        <v>0</v>
      </c>
      <c r="S141" s="436" t="str">
        <f t="shared" si="19"/>
        <v/>
      </c>
      <c r="T141" s="436" t="str">
        <f t="shared" si="20"/>
        <v/>
      </c>
      <c r="U141" s="436" t="str">
        <f t="shared" si="21"/>
        <v/>
      </c>
      <c r="V141" s="437" t="str">
        <f t="shared" si="22"/>
        <v/>
      </c>
      <c r="W141" s="438" t="str">
        <f t="shared" si="23"/>
        <v/>
      </c>
    </row>
    <row r="142" spans="1:23">
      <c r="A142" s="424">
        <f>IF('Result Sheet'!A142="","",'Result Sheet'!A142)</f>
        <v>135</v>
      </c>
      <c r="B142" s="425" t="str">
        <f>IF(OR($D$3="",$N$3=""),"",IF('Result Sheet'!B142="","",'Result Sheet'!B142))</f>
        <v/>
      </c>
      <c r="C142" s="426" t="str">
        <f>IF(OR($D$3="",$N$3=""),"",IF('Result Sheet'!F142="","",'Result Sheet'!F142))</f>
        <v/>
      </c>
      <c r="D142" s="427" t="str">
        <f>IF(OR($D$3="",$N$3=""),"",IF('Result Sheet'!E142="","",'Result Sheet'!E142))</f>
        <v/>
      </c>
      <c r="E142" s="428" t="str">
        <f>IF(OR($D$3="",$N$3=""),"",IF('Result Sheet'!G142="","",'Result Sheet'!G142))</f>
        <v/>
      </c>
      <c r="F142" s="428" t="str">
        <f>IF(OR($D$3="",$N$3=""),"",IF('Result Sheet'!H142="","",'Result Sheet'!H142))</f>
        <v/>
      </c>
      <c r="G142" s="428" t="str">
        <f>IF(OR($D$3="",$N$3=""),"",IF('Result Sheet'!I142="","",'Result Sheet'!I142))</f>
        <v/>
      </c>
      <c r="H142" s="429" t="str">
        <f>IF(OR($D$3="",$N$3=""),"",IF('Result Sheet'!K142="","",'Result Sheet'!K142))</f>
        <v/>
      </c>
      <c r="I142" s="430" t="str">
        <f>IF(OR($D$3="",$N$3=""),"",IF('Result Sheet'!J142="","",'Result Sheet'!J142))</f>
        <v/>
      </c>
      <c r="J142" s="431" t="str">
        <f>IF($N$3=$AJ$8,'Result Sheet'!P142,IF($N$3=$AJ$9,'Result Sheet'!AH142,IF($N$3=$AJ$10,'Result Sheet'!AZ142,IF($N$3=$AJ$11,'Result Sheet'!BR142,""))))</f>
        <v/>
      </c>
      <c r="K142" s="431" t="str">
        <f>IF($N$3=$AJ$8,'Result Sheet'!Q142,IF($N$3=$AJ$9,'Result Sheet'!AI142,IF($N$3=$AJ$10,'Result Sheet'!BA142,IF($N$3=$AJ$11,'Result Sheet'!BS142,""))))</f>
        <v/>
      </c>
      <c r="L142" s="432" t="str">
        <f>IF(OR($D$3="",$N$3=""),"",IF(B142="","",IF(AND(K142="NA",J142="NA"),"NA",IF($N$3=$AJ$12,'Result Sheet'!CF142,IF($N$3=$AJ$13,'Result Sheet'!CM142,IF($N$3=$AJ$14,'Result Sheet'!CT142,IF($N$3=$AJ$15,'Result Sheet'!DA142,IF($N$3=$AJ$16,'Result Sheet'!DE142,SUM(J142:K142)))))))))</f>
        <v/>
      </c>
      <c r="M142" s="433" t="str">
        <f t="shared" si="16"/>
        <v/>
      </c>
      <c r="N142" s="434" t="str">
        <f>IF($N$3=$AJ$8,'Result Sheet'!T142,IF($N$3=$AJ$9,'Result Sheet'!AL142,IF($N$3=$AJ$10,'Result Sheet'!BD142,IF($N$3=$AJ$11,'Result Sheet'!BV142,""))))</f>
        <v/>
      </c>
      <c r="O142" s="434" t="str">
        <f>IF($N$3=$AJ$8,'Result Sheet'!U142,IF($N$3=$AJ$9,'Result Sheet'!AM142,IF($N$3=$AJ$10,'Result Sheet'!BE142,IF($N$3=$AJ$11,'Result Sheet'!BW142,""))))</f>
        <v/>
      </c>
      <c r="P142" s="435" t="str">
        <f>IF(OR($D$3="",$N$3=""),"",IF(B142="","",IF(AND(N142="NA",O142="NA"),"NA",IF($N$3=$AJ$12,'Result Sheet'!CG142,IF($N$3=$AJ$13,'Result Sheet'!CN142,IF($N$3=$AJ$14,'Result Sheet'!CU142,IF($N$3=$AJ$15,'Result Sheet'!DB142,IF($N$3=$AJ$16,'Result Sheet'!DF142,SUM(N142:O142)))))))))</f>
        <v/>
      </c>
      <c r="Q142" s="433" t="str">
        <f t="shared" si="17"/>
        <v/>
      </c>
      <c r="R142" s="436">
        <f t="shared" si="18"/>
        <v>0</v>
      </c>
      <c r="S142" s="436" t="str">
        <f t="shared" si="19"/>
        <v/>
      </c>
      <c r="T142" s="436" t="str">
        <f t="shared" si="20"/>
        <v/>
      </c>
      <c r="U142" s="436" t="str">
        <f t="shared" si="21"/>
        <v/>
      </c>
      <c r="V142" s="437" t="str">
        <f t="shared" si="22"/>
        <v/>
      </c>
      <c r="W142" s="438" t="str">
        <f t="shared" si="23"/>
        <v/>
      </c>
    </row>
    <row r="143" spans="1:23">
      <c r="A143" s="424">
        <f>IF('Result Sheet'!A143="","",'Result Sheet'!A143)</f>
        <v>136</v>
      </c>
      <c r="B143" s="425" t="str">
        <f>IF(OR($D$3="",$N$3=""),"",IF('Result Sheet'!B143="","",'Result Sheet'!B143))</f>
        <v/>
      </c>
      <c r="C143" s="426" t="str">
        <f>IF(OR($D$3="",$N$3=""),"",IF('Result Sheet'!F143="","",'Result Sheet'!F143))</f>
        <v/>
      </c>
      <c r="D143" s="427" t="str">
        <f>IF(OR($D$3="",$N$3=""),"",IF('Result Sheet'!E143="","",'Result Sheet'!E143))</f>
        <v/>
      </c>
      <c r="E143" s="428" t="str">
        <f>IF(OR($D$3="",$N$3=""),"",IF('Result Sheet'!G143="","",'Result Sheet'!G143))</f>
        <v/>
      </c>
      <c r="F143" s="428" t="str">
        <f>IF(OR($D$3="",$N$3=""),"",IF('Result Sheet'!H143="","",'Result Sheet'!H143))</f>
        <v/>
      </c>
      <c r="G143" s="428" t="str">
        <f>IF(OR($D$3="",$N$3=""),"",IF('Result Sheet'!I143="","",'Result Sheet'!I143))</f>
        <v/>
      </c>
      <c r="H143" s="429" t="str">
        <f>IF(OR($D$3="",$N$3=""),"",IF('Result Sheet'!K143="","",'Result Sheet'!K143))</f>
        <v/>
      </c>
      <c r="I143" s="430" t="str">
        <f>IF(OR($D$3="",$N$3=""),"",IF('Result Sheet'!J143="","",'Result Sheet'!J143))</f>
        <v/>
      </c>
      <c r="J143" s="431" t="str">
        <f>IF($N$3=$AJ$8,'Result Sheet'!P143,IF($N$3=$AJ$9,'Result Sheet'!AH143,IF($N$3=$AJ$10,'Result Sheet'!AZ143,IF($N$3=$AJ$11,'Result Sheet'!BR143,""))))</f>
        <v/>
      </c>
      <c r="K143" s="431" t="str">
        <f>IF($N$3=$AJ$8,'Result Sheet'!Q143,IF($N$3=$AJ$9,'Result Sheet'!AI143,IF($N$3=$AJ$10,'Result Sheet'!BA143,IF($N$3=$AJ$11,'Result Sheet'!BS143,""))))</f>
        <v/>
      </c>
      <c r="L143" s="432" t="str">
        <f>IF(OR($D$3="",$N$3=""),"",IF(B143="","",IF(AND(K143="NA",J143="NA"),"NA",IF($N$3=$AJ$12,'Result Sheet'!CF143,IF($N$3=$AJ$13,'Result Sheet'!CM143,IF($N$3=$AJ$14,'Result Sheet'!CT143,IF($N$3=$AJ$15,'Result Sheet'!DA143,IF($N$3=$AJ$16,'Result Sheet'!DE143,SUM(J143:K143)))))))))</f>
        <v/>
      </c>
      <c r="M143" s="433" t="str">
        <f t="shared" si="16"/>
        <v/>
      </c>
      <c r="N143" s="434" t="str">
        <f>IF($N$3=$AJ$8,'Result Sheet'!T143,IF($N$3=$AJ$9,'Result Sheet'!AL143,IF($N$3=$AJ$10,'Result Sheet'!BD143,IF($N$3=$AJ$11,'Result Sheet'!BV143,""))))</f>
        <v/>
      </c>
      <c r="O143" s="434" t="str">
        <f>IF($N$3=$AJ$8,'Result Sheet'!U143,IF($N$3=$AJ$9,'Result Sheet'!AM143,IF($N$3=$AJ$10,'Result Sheet'!BE143,IF($N$3=$AJ$11,'Result Sheet'!BW143,""))))</f>
        <v/>
      </c>
      <c r="P143" s="435" t="str">
        <f>IF(OR($D$3="",$N$3=""),"",IF(B143="","",IF(AND(N143="NA",O143="NA"),"NA",IF($N$3=$AJ$12,'Result Sheet'!CG143,IF($N$3=$AJ$13,'Result Sheet'!CN143,IF($N$3=$AJ$14,'Result Sheet'!CU143,IF($N$3=$AJ$15,'Result Sheet'!DB143,IF($N$3=$AJ$16,'Result Sheet'!DF143,SUM(N143:O143)))))))))</f>
        <v/>
      </c>
      <c r="Q143" s="433" t="str">
        <f t="shared" si="17"/>
        <v/>
      </c>
      <c r="R143" s="436">
        <f t="shared" si="18"/>
        <v>0</v>
      </c>
      <c r="S143" s="436" t="str">
        <f t="shared" si="19"/>
        <v/>
      </c>
      <c r="T143" s="436" t="str">
        <f t="shared" si="20"/>
        <v/>
      </c>
      <c r="U143" s="436" t="str">
        <f t="shared" si="21"/>
        <v/>
      </c>
      <c r="V143" s="437" t="str">
        <f t="shared" si="22"/>
        <v/>
      </c>
      <c r="W143" s="438" t="str">
        <f t="shared" si="23"/>
        <v/>
      </c>
    </row>
    <row r="144" spans="1:23">
      <c r="A144" s="424">
        <f>IF('Result Sheet'!A144="","",'Result Sheet'!A144)</f>
        <v>137</v>
      </c>
      <c r="B144" s="425" t="str">
        <f>IF(OR($D$3="",$N$3=""),"",IF('Result Sheet'!B144="","",'Result Sheet'!B144))</f>
        <v/>
      </c>
      <c r="C144" s="426" t="str">
        <f>IF(OR($D$3="",$N$3=""),"",IF('Result Sheet'!F144="","",'Result Sheet'!F144))</f>
        <v/>
      </c>
      <c r="D144" s="427" t="str">
        <f>IF(OR($D$3="",$N$3=""),"",IF('Result Sheet'!E144="","",'Result Sheet'!E144))</f>
        <v/>
      </c>
      <c r="E144" s="428" t="str">
        <f>IF(OR($D$3="",$N$3=""),"",IF('Result Sheet'!G144="","",'Result Sheet'!G144))</f>
        <v/>
      </c>
      <c r="F144" s="428" t="str">
        <f>IF(OR($D$3="",$N$3=""),"",IF('Result Sheet'!H144="","",'Result Sheet'!H144))</f>
        <v/>
      </c>
      <c r="G144" s="428" t="str">
        <f>IF(OR($D$3="",$N$3=""),"",IF('Result Sheet'!I144="","",'Result Sheet'!I144))</f>
        <v/>
      </c>
      <c r="H144" s="429" t="str">
        <f>IF(OR($D$3="",$N$3=""),"",IF('Result Sheet'!K144="","",'Result Sheet'!K144))</f>
        <v/>
      </c>
      <c r="I144" s="430" t="str">
        <f>IF(OR($D$3="",$N$3=""),"",IF('Result Sheet'!J144="","",'Result Sheet'!J144))</f>
        <v/>
      </c>
      <c r="J144" s="431" t="str">
        <f>IF($N$3=$AJ$8,'Result Sheet'!P144,IF($N$3=$AJ$9,'Result Sheet'!AH144,IF($N$3=$AJ$10,'Result Sheet'!AZ144,IF($N$3=$AJ$11,'Result Sheet'!BR144,""))))</f>
        <v/>
      </c>
      <c r="K144" s="431" t="str">
        <f>IF($N$3=$AJ$8,'Result Sheet'!Q144,IF($N$3=$AJ$9,'Result Sheet'!AI144,IF($N$3=$AJ$10,'Result Sheet'!BA144,IF($N$3=$AJ$11,'Result Sheet'!BS144,""))))</f>
        <v/>
      </c>
      <c r="L144" s="432" t="str">
        <f>IF(OR($D$3="",$N$3=""),"",IF(B144="","",IF(AND(K144="NA",J144="NA"),"NA",IF($N$3=$AJ$12,'Result Sheet'!CF144,IF($N$3=$AJ$13,'Result Sheet'!CM144,IF($N$3=$AJ$14,'Result Sheet'!CT144,IF($N$3=$AJ$15,'Result Sheet'!DA144,IF($N$3=$AJ$16,'Result Sheet'!DE144,SUM(J144:K144)))))))))</f>
        <v/>
      </c>
      <c r="M144" s="433" t="str">
        <f t="shared" si="16"/>
        <v/>
      </c>
      <c r="N144" s="434" t="str">
        <f>IF($N$3=$AJ$8,'Result Sheet'!T144,IF($N$3=$AJ$9,'Result Sheet'!AL144,IF($N$3=$AJ$10,'Result Sheet'!BD144,IF($N$3=$AJ$11,'Result Sheet'!BV144,""))))</f>
        <v/>
      </c>
      <c r="O144" s="434" t="str">
        <f>IF($N$3=$AJ$8,'Result Sheet'!U144,IF($N$3=$AJ$9,'Result Sheet'!AM144,IF($N$3=$AJ$10,'Result Sheet'!BE144,IF($N$3=$AJ$11,'Result Sheet'!BW144,""))))</f>
        <v/>
      </c>
      <c r="P144" s="435" t="str">
        <f>IF(OR($D$3="",$N$3=""),"",IF(B144="","",IF(AND(N144="NA",O144="NA"),"NA",IF($N$3=$AJ$12,'Result Sheet'!CG144,IF($N$3=$AJ$13,'Result Sheet'!CN144,IF($N$3=$AJ$14,'Result Sheet'!CU144,IF($N$3=$AJ$15,'Result Sheet'!DB144,IF($N$3=$AJ$16,'Result Sheet'!DF144,SUM(N144:O144)))))))))</f>
        <v/>
      </c>
      <c r="Q144" s="433" t="str">
        <f t="shared" si="17"/>
        <v/>
      </c>
      <c r="R144" s="436">
        <f t="shared" si="18"/>
        <v>0</v>
      </c>
      <c r="S144" s="436" t="str">
        <f t="shared" si="19"/>
        <v/>
      </c>
      <c r="T144" s="436" t="str">
        <f t="shared" si="20"/>
        <v/>
      </c>
      <c r="U144" s="436" t="str">
        <f t="shared" si="21"/>
        <v/>
      </c>
      <c r="V144" s="437" t="str">
        <f t="shared" si="22"/>
        <v/>
      </c>
      <c r="W144" s="438" t="str">
        <f t="shared" si="23"/>
        <v/>
      </c>
    </row>
    <row r="145" spans="1:23">
      <c r="A145" s="424">
        <f>IF('Result Sheet'!A145="","",'Result Sheet'!A145)</f>
        <v>138</v>
      </c>
      <c r="B145" s="425" t="str">
        <f>IF(OR($D$3="",$N$3=""),"",IF('Result Sheet'!B145="","",'Result Sheet'!B145))</f>
        <v/>
      </c>
      <c r="C145" s="426" t="str">
        <f>IF(OR($D$3="",$N$3=""),"",IF('Result Sheet'!F145="","",'Result Sheet'!F145))</f>
        <v/>
      </c>
      <c r="D145" s="427" t="str">
        <f>IF(OR($D$3="",$N$3=""),"",IF('Result Sheet'!E145="","",'Result Sheet'!E145))</f>
        <v/>
      </c>
      <c r="E145" s="428" t="str">
        <f>IF(OR($D$3="",$N$3=""),"",IF('Result Sheet'!G145="","",'Result Sheet'!G145))</f>
        <v/>
      </c>
      <c r="F145" s="428" t="str">
        <f>IF(OR($D$3="",$N$3=""),"",IF('Result Sheet'!H145="","",'Result Sheet'!H145))</f>
        <v/>
      </c>
      <c r="G145" s="428" t="str">
        <f>IF(OR($D$3="",$N$3=""),"",IF('Result Sheet'!I145="","",'Result Sheet'!I145))</f>
        <v/>
      </c>
      <c r="H145" s="429" t="str">
        <f>IF(OR($D$3="",$N$3=""),"",IF('Result Sheet'!K145="","",'Result Sheet'!K145))</f>
        <v/>
      </c>
      <c r="I145" s="430" t="str">
        <f>IF(OR($D$3="",$N$3=""),"",IF('Result Sheet'!J145="","",'Result Sheet'!J145))</f>
        <v/>
      </c>
      <c r="J145" s="431" t="str">
        <f>IF($N$3=$AJ$8,'Result Sheet'!P145,IF($N$3=$AJ$9,'Result Sheet'!AH145,IF($N$3=$AJ$10,'Result Sheet'!AZ145,IF($N$3=$AJ$11,'Result Sheet'!BR145,""))))</f>
        <v/>
      </c>
      <c r="K145" s="431" t="str">
        <f>IF($N$3=$AJ$8,'Result Sheet'!Q145,IF($N$3=$AJ$9,'Result Sheet'!AI145,IF($N$3=$AJ$10,'Result Sheet'!BA145,IF($N$3=$AJ$11,'Result Sheet'!BS145,""))))</f>
        <v/>
      </c>
      <c r="L145" s="432" t="str">
        <f>IF(OR($D$3="",$N$3=""),"",IF(B145="","",IF(AND(K145="NA",J145="NA"),"NA",IF($N$3=$AJ$12,'Result Sheet'!CF145,IF($N$3=$AJ$13,'Result Sheet'!CM145,IF($N$3=$AJ$14,'Result Sheet'!CT145,IF($N$3=$AJ$15,'Result Sheet'!DA145,IF($N$3=$AJ$16,'Result Sheet'!DE145,SUM(J145:K145)))))))))</f>
        <v/>
      </c>
      <c r="M145" s="433" t="str">
        <f t="shared" si="16"/>
        <v/>
      </c>
      <c r="N145" s="434" t="str">
        <f>IF($N$3=$AJ$8,'Result Sheet'!T145,IF($N$3=$AJ$9,'Result Sheet'!AL145,IF($N$3=$AJ$10,'Result Sheet'!BD145,IF($N$3=$AJ$11,'Result Sheet'!BV145,""))))</f>
        <v/>
      </c>
      <c r="O145" s="434" t="str">
        <f>IF($N$3=$AJ$8,'Result Sheet'!U145,IF($N$3=$AJ$9,'Result Sheet'!AM145,IF($N$3=$AJ$10,'Result Sheet'!BE145,IF($N$3=$AJ$11,'Result Sheet'!BW145,""))))</f>
        <v/>
      </c>
      <c r="P145" s="435" t="str">
        <f>IF(OR($D$3="",$N$3=""),"",IF(B145="","",IF(AND(N145="NA",O145="NA"),"NA",IF($N$3=$AJ$12,'Result Sheet'!CG145,IF($N$3=$AJ$13,'Result Sheet'!CN145,IF($N$3=$AJ$14,'Result Sheet'!CU145,IF($N$3=$AJ$15,'Result Sheet'!DB145,IF($N$3=$AJ$16,'Result Sheet'!DF145,SUM(N145:O145)))))))))</f>
        <v/>
      </c>
      <c r="Q145" s="433" t="str">
        <f t="shared" si="17"/>
        <v/>
      </c>
      <c r="R145" s="436">
        <f t="shared" si="18"/>
        <v>0</v>
      </c>
      <c r="S145" s="436" t="str">
        <f t="shared" si="19"/>
        <v/>
      </c>
      <c r="T145" s="436" t="str">
        <f t="shared" si="20"/>
        <v/>
      </c>
      <c r="U145" s="436" t="str">
        <f t="shared" si="21"/>
        <v/>
      </c>
      <c r="V145" s="437" t="str">
        <f t="shared" si="22"/>
        <v/>
      </c>
      <c r="W145" s="438" t="str">
        <f t="shared" si="23"/>
        <v/>
      </c>
    </row>
    <row r="146" spans="1:23">
      <c r="A146" s="424">
        <f>IF('Result Sheet'!A146="","",'Result Sheet'!A146)</f>
        <v>139</v>
      </c>
      <c r="B146" s="425" t="str">
        <f>IF(OR($D$3="",$N$3=""),"",IF('Result Sheet'!B146="","",'Result Sheet'!B146))</f>
        <v/>
      </c>
      <c r="C146" s="426" t="str">
        <f>IF(OR($D$3="",$N$3=""),"",IF('Result Sheet'!F146="","",'Result Sheet'!F146))</f>
        <v/>
      </c>
      <c r="D146" s="427" t="str">
        <f>IF(OR($D$3="",$N$3=""),"",IF('Result Sheet'!E146="","",'Result Sheet'!E146))</f>
        <v/>
      </c>
      <c r="E146" s="428" t="str">
        <f>IF(OR($D$3="",$N$3=""),"",IF('Result Sheet'!G146="","",'Result Sheet'!G146))</f>
        <v/>
      </c>
      <c r="F146" s="428" t="str">
        <f>IF(OR($D$3="",$N$3=""),"",IF('Result Sheet'!H146="","",'Result Sheet'!H146))</f>
        <v/>
      </c>
      <c r="G146" s="428" t="str">
        <f>IF(OR($D$3="",$N$3=""),"",IF('Result Sheet'!I146="","",'Result Sheet'!I146))</f>
        <v/>
      </c>
      <c r="H146" s="429" t="str">
        <f>IF(OR($D$3="",$N$3=""),"",IF('Result Sheet'!K146="","",'Result Sheet'!K146))</f>
        <v/>
      </c>
      <c r="I146" s="430" t="str">
        <f>IF(OR($D$3="",$N$3=""),"",IF('Result Sheet'!J146="","",'Result Sheet'!J146))</f>
        <v/>
      </c>
      <c r="J146" s="431" t="str">
        <f>IF($N$3=$AJ$8,'Result Sheet'!P146,IF($N$3=$AJ$9,'Result Sheet'!AH146,IF($N$3=$AJ$10,'Result Sheet'!AZ146,IF($N$3=$AJ$11,'Result Sheet'!BR146,""))))</f>
        <v/>
      </c>
      <c r="K146" s="431" t="str">
        <f>IF($N$3=$AJ$8,'Result Sheet'!Q146,IF($N$3=$AJ$9,'Result Sheet'!AI146,IF($N$3=$AJ$10,'Result Sheet'!BA146,IF($N$3=$AJ$11,'Result Sheet'!BS146,""))))</f>
        <v/>
      </c>
      <c r="L146" s="432" t="str">
        <f>IF(OR($D$3="",$N$3=""),"",IF(B146="","",IF(AND(K146="NA",J146="NA"),"NA",IF($N$3=$AJ$12,'Result Sheet'!CF146,IF($N$3=$AJ$13,'Result Sheet'!CM146,IF($N$3=$AJ$14,'Result Sheet'!CT146,IF($N$3=$AJ$15,'Result Sheet'!DA146,IF($N$3=$AJ$16,'Result Sheet'!DE146,SUM(J146:K146)))))))))</f>
        <v/>
      </c>
      <c r="M146" s="433" t="str">
        <f t="shared" si="16"/>
        <v/>
      </c>
      <c r="N146" s="434" t="str">
        <f>IF($N$3=$AJ$8,'Result Sheet'!T146,IF($N$3=$AJ$9,'Result Sheet'!AL146,IF($N$3=$AJ$10,'Result Sheet'!BD146,IF($N$3=$AJ$11,'Result Sheet'!BV146,""))))</f>
        <v/>
      </c>
      <c r="O146" s="434" t="str">
        <f>IF($N$3=$AJ$8,'Result Sheet'!U146,IF($N$3=$AJ$9,'Result Sheet'!AM146,IF($N$3=$AJ$10,'Result Sheet'!BE146,IF($N$3=$AJ$11,'Result Sheet'!BW146,""))))</f>
        <v/>
      </c>
      <c r="P146" s="435" t="str">
        <f>IF(OR($D$3="",$N$3=""),"",IF(B146="","",IF(AND(N146="NA",O146="NA"),"NA",IF($N$3=$AJ$12,'Result Sheet'!CG146,IF($N$3=$AJ$13,'Result Sheet'!CN146,IF($N$3=$AJ$14,'Result Sheet'!CU146,IF($N$3=$AJ$15,'Result Sheet'!DB146,IF($N$3=$AJ$16,'Result Sheet'!DF146,SUM(N146:O146)))))))))</f>
        <v/>
      </c>
      <c r="Q146" s="433" t="str">
        <f t="shared" si="17"/>
        <v/>
      </c>
      <c r="R146" s="436">
        <f t="shared" si="18"/>
        <v>0</v>
      </c>
      <c r="S146" s="436" t="str">
        <f t="shared" si="19"/>
        <v/>
      </c>
      <c r="T146" s="436" t="str">
        <f t="shared" si="20"/>
        <v/>
      </c>
      <c r="U146" s="436" t="str">
        <f t="shared" si="21"/>
        <v/>
      </c>
      <c r="V146" s="437" t="str">
        <f t="shared" si="22"/>
        <v/>
      </c>
      <c r="W146" s="438" t="str">
        <f t="shared" si="23"/>
        <v/>
      </c>
    </row>
    <row r="147" spans="1:23">
      <c r="A147" s="424">
        <f>IF('Result Sheet'!A147="","",'Result Sheet'!A147)</f>
        <v>140</v>
      </c>
      <c r="B147" s="425" t="str">
        <f>IF(OR($D$3="",$N$3=""),"",IF('Result Sheet'!B147="","",'Result Sheet'!B147))</f>
        <v/>
      </c>
      <c r="C147" s="426" t="str">
        <f>IF(OR($D$3="",$N$3=""),"",IF('Result Sheet'!F147="","",'Result Sheet'!F147))</f>
        <v/>
      </c>
      <c r="D147" s="427" t="str">
        <f>IF(OR($D$3="",$N$3=""),"",IF('Result Sheet'!E147="","",'Result Sheet'!E147))</f>
        <v/>
      </c>
      <c r="E147" s="428" t="str">
        <f>IF(OR($D$3="",$N$3=""),"",IF('Result Sheet'!G147="","",'Result Sheet'!G147))</f>
        <v/>
      </c>
      <c r="F147" s="428" t="str">
        <f>IF(OR($D$3="",$N$3=""),"",IF('Result Sheet'!H147="","",'Result Sheet'!H147))</f>
        <v/>
      </c>
      <c r="G147" s="428" t="str">
        <f>IF(OR($D$3="",$N$3=""),"",IF('Result Sheet'!I147="","",'Result Sheet'!I147))</f>
        <v/>
      </c>
      <c r="H147" s="429" t="str">
        <f>IF(OR($D$3="",$N$3=""),"",IF('Result Sheet'!K147="","",'Result Sheet'!K147))</f>
        <v/>
      </c>
      <c r="I147" s="430" t="str">
        <f>IF(OR($D$3="",$N$3=""),"",IF('Result Sheet'!J147="","",'Result Sheet'!J147))</f>
        <v/>
      </c>
      <c r="J147" s="431" t="str">
        <f>IF($N$3=$AJ$8,'Result Sheet'!P147,IF($N$3=$AJ$9,'Result Sheet'!AH147,IF($N$3=$AJ$10,'Result Sheet'!AZ147,IF($N$3=$AJ$11,'Result Sheet'!BR147,""))))</f>
        <v/>
      </c>
      <c r="K147" s="431" t="str">
        <f>IF($N$3=$AJ$8,'Result Sheet'!Q147,IF($N$3=$AJ$9,'Result Sheet'!AI147,IF($N$3=$AJ$10,'Result Sheet'!BA147,IF($N$3=$AJ$11,'Result Sheet'!BS147,""))))</f>
        <v/>
      </c>
      <c r="L147" s="432" t="str">
        <f>IF(OR($D$3="",$N$3=""),"",IF(B147="","",IF(AND(K147="NA",J147="NA"),"NA",IF($N$3=$AJ$12,'Result Sheet'!CF147,IF($N$3=$AJ$13,'Result Sheet'!CM147,IF($N$3=$AJ$14,'Result Sheet'!CT147,IF($N$3=$AJ$15,'Result Sheet'!DA147,IF($N$3=$AJ$16,'Result Sheet'!DE147,SUM(J147:K147)))))))))</f>
        <v/>
      </c>
      <c r="M147" s="433" t="str">
        <f t="shared" si="16"/>
        <v/>
      </c>
      <c r="N147" s="434" t="str">
        <f>IF($N$3=$AJ$8,'Result Sheet'!T147,IF($N$3=$AJ$9,'Result Sheet'!AL147,IF($N$3=$AJ$10,'Result Sheet'!BD147,IF($N$3=$AJ$11,'Result Sheet'!BV147,""))))</f>
        <v/>
      </c>
      <c r="O147" s="434" t="str">
        <f>IF($N$3=$AJ$8,'Result Sheet'!U147,IF($N$3=$AJ$9,'Result Sheet'!AM147,IF($N$3=$AJ$10,'Result Sheet'!BE147,IF($N$3=$AJ$11,'Result Sheet'!BW147,""))))</f>
        <v/>
      </c>
      <c r="P147" s="435" t="str">
        <f>IF(OR($D$3="",$N$3=""),"",IF(B147="","",IF(AND(N147="NA",O147="NA"),"NA",IF($N$3=$AJ$12,'Result Sheet'!CG147,IF($N$3=$AJ$13,'Result Sheet'!CN147,IF($N$3=$AJ$14,'Result Sheet'!CU147,IF($N$3=$AJ$15,'Result Sheet'!DB147,IF($N$3=$AJ$16,'Result Sheet'!DF147,SUM(N147:O147)))))))))</f>
        <v/>
      </c>
      <c r="Q147" s="433" t="str">
        <f t="shared" si="17"/>
        <v/>
      </c>
      <c r="R147" s="436">
        <f t="shared" si="18"/>
        <v>0</v>
      </c>
      <c r="S147" s="436" t="str">
        <f t="shared" si="19"/>
        <v/>
      </c>
      <c r="T147" s="436" t="str">
        <f t="shared" si="20"/>
        <v/>
      </c>
      <c r="U147" s="436" t="str">
        <f t="shared" si="21"/>
        <v/>
      </c>
      <c r="V147" s="437" t="str">
        <f t="shared" si="22"/>
        <v/>
      </c>
      <c r="W147" s="438" t="str">
        <f t="shared" si="23"/>
        <v/>
      </c>
    </row>
    <row r="148" spans="1:23">
      <c r="A148" s="424">
        <f>IF('Result Sheet'!A148="","",'Result Sheet'!A148)</f>
        <v>141</v>
      </c>
      <c r="B148" s="425" t="str">
        <f>IF(OR($D$3="",$N$3=""),"",IF('Result Sheet'!B148="","",'Result Sheet'!B148))</f>
        <v/>
      </c>
      <c r="C148" s="426" t="str">
        <f>IF(OR($D$3="",$N$3=""),"",IF('Result Sheet'!F148="","",'Result Sheet'!F148))</f>
        <v/>
      </c>
      <c r="D148" s="427" t="str">
        <f>IF(OR($D$3="",$N$3=""),"",IF('Result Sheet'!E148="","",'Result Sheet'!E148))</f>
        <v/>
      </c>
      <c r="E148" s="428" t="str">
        <f>IF(OR($D$3="",$N$3=""),"",IF('Result Sheet'!G148="","",'Result Sheet'!G148))</f>
        <v/>
      </c>
      <c r="F148" s="428" t="str">
        <f>IF(OR($D$3="",$N$3=""),"",IF('Result Sheet'!H148="","",'Result Sheet'!H148))</f>
        <v/>
      </c>
      <c r="G148" s="428" t="str">
        <f>IF(OR($D$3="",$N$3=""),"",IF('Result Sheet'!I148="","",'Result Sheet'!I148))</f>
        <v/>
      </c>
      <c r="H148" s="429" t="str">
        <f>IF(OR($D$3="",$N$3=""),"",IF('Result Sheet'!K148="","",'Result Sheet'!K148))</f>
        <v/>
      </c>
      <c r="I148" s="430" t="str">
        <f>IF(OR($D$3="",$N$3=""),"",IF('Result Sheet'!J148="","",'Result Sheet'!J148))</f>
        <v/>
      </c>
      <c r="J148" s="431" t="str">
        <f>IF($N$3=$AJ$8,'Result Sheet'!P148,IF($N$3=$AJ$9,'Result Sheet'!AH148,IF($N$3=$AJ$10,'Result Sheet'!AZ148,IF($N$3=$AJ$11,'Result Sheet'!BR148,""))))</f>
        <v/>
      </c>
      <c r="K148" s="431" t="str">
        <f>IF($N$3=$AJ$8,'Result Sheet'!Q148,IF($N$3=$AJ$9,'Result Sheet'!AI148,IF($N$3=$AJ$10,'Result Sheet'!BA148,IF($N$3=$AJ$11,'Result Sheet'!BS148,""))))</f>
        <v/>
      </c>
      <c r="L148" s="432" t="str">
        <f>IF(OR($D$3="",$N$3=""),"",IF(B148="","",IF(AND(K148="NA",J148="NA"),"NA",IF($N$3=$AJ$12,'Result Sheet'!CF148,IF($N$3=$AJ$13,'Result Sheet'!CM148,IF($N$3=$AJ$14,'Result Sheet'!CT148,IF($N$3=$AJ$15,'Result Sheet'!DA148,IF($N$3=$AJ$16,'Result Sheet'!DE148,SUM(J148:K148)))))))))</f>
        <v/>
      </c>
      <c r="M148" s="433" t="str">
        <f t="shared" si="16"/>
        <v/>
      </c>
      <c r="N148" s="434" t="str">
        <f>IF($N$3=$AJ$8,'Result Sheet'!T148,IF($N$3=$AJ$9,'Result Sheet'!AL148,IF($N$3=$AJ$10,'Result Sheet'!BD148,IF($N$3=$AJ$11,'Result Sheet'!BV148,""))))</f>
        <v/>
      </c>
      <c r="O148" s="434" t="str">
        <f>IF($N$3=$AJ$8,'Result Sheet'!U148,IF($N$3=$AJ$9,'Result Sheet'!AM148,IF($N$3=$AJ$10,'Result Sheet'!BE148,IF($N$3=$AJ$11,'Result Sheet'!BW148,""))))</f>
        <v/>
      </c>
      <c r="P148" s="435" t="str">
        <f>IF(OR($D$3="",$N$3=""),"",IF(B148="","",IF(AND(N148="NA",O148="NA"),"NA",IF($N$3=$AJ$12,'Result Sheet'!CG148,IF($N$3=$AJ$13,'Result Sheet'!CN148,IF($N$3=$AJ$14,'Result Sheet'!CU148,IF($N$3=$AJ$15,'Result Sheet'!DB148,IF($N$3=$AJ$16,'Result Sheet'!DF148,SUM(N148:O148)))))))))</f>
        <v/>
      </c>
      <c r="Q148" s="433" t="str">
        <f t="shared" si="17"/>
        <v/>
      </c>
      <c r="R148" s="436">
        <f t="shared" si="18"/>
        <v>0</v>
      </c>
      <c r="S148" s="436" t="str">
        <f t="shared" si="19"/>
        <v/>
      </c>
      <c r="T148" s="436" t="str">
        <f t="shared" si="20"/>
        <v/>
      </c>
      <c r="U148" s="436" t="str">
        <f t="shared" si="21"/>
        <v/>
      </c>
      <c r="V148" s="437" t="str">
        <f t="shared" si="22"/>
        <v/>
      </c>
      <c r="W148" s="438" t="str">
        <f t="shared" si="23"/>
        <v/>
      </c>
    </row>
    <row r="149" spans="1:23">
      <c r="A149" s="424">
        <f>IF('Result Sheet'!A149="","",'Result Sheet'!A149)</f>
        <v>142</v>
      </c>
      <c r="B149" s="425" t="str">
        <f>IF(OR($D$3="",$N$3=""),"",IF('Result Sheet'!B149="","",'Result Sheet'!B149))</f>
        <v/>
      </c>
      <c r="C149" s="426" t="str">
        <f>IF(OR($D$3="",$N$3=""),"",IF('Result Sheet'!F149="","",'Result Sheet'!F149))</f>
        <v/>
      </c>
      <c r="D149" s="427" t="str">
        <f>IF(OR($D$3="",$N$3=""),"",IF('Result Sheet'!E149="","",'Result Sheet'!E149))</f>
        <v/>
      </c>
      <c r="E149" s="428" t="str">
        <f>IF(OR($D$3="",$N$3=""),"",IF('Result Sheet'!G149="","",'Result Sheet'!G149))</f>
        <v/>
      </c>
      <c r="F149" s="428" t="str">
        <f>IF(OR($D$3="",$N$3=""),"",IF('Result Sheet'!H149="","",'Result Sheet'!H149))</f>
        <v/>
      </c>
      <c r="G149" s="428" t="str">
        <f>IF(OR($D$3="",$N$3=""),"",IF('Result Sheet'!I149="","",'Result Sheet'!I149))</f>
        <v/>
      </c>
      <c r="H149" s="429" t="str">
        <f>IF(OR($D$3="",$N$3=""),"",IF('Result Sheet'!K149="","",'Result Sheet'!K149))</f>
        <v/>
      </c>
      <c r="I149" s="430" t="str">
        <f>IF(OR($D$3="",$N$3=""),"",IF('Result Sheet'!J149="","",'Result Sheet'!J149))</f>
        <v/>
      </c>
      <c r="J149" s="431" t="str">
        <f>IF($N$3=$AJ$8,'Result Sheet'!P149,IF($N$3=$AJ$9,'Result Sheet'!AH149,IF($N$3=$AJ$10,'Result Sheet'!AZ149,IF($N$3=$AJ$11,'Result Sheet'!BR149,""))))</f>
        <v/>
      </c>
      <c r="K149" s="431" t="str">
        <f>IF($N$3=$AJ$8,'Result Sheet'!Q149,IF($N$3=$AJ$9,'Result Sheet'!AI149,IF($N$3=$AJ$10,'Result Sheet'!BA149,IF($N$3=$AJ$11,'Result Sheet'!BS149,""))))</f>
        <v/>
      </c>
      <c r="L149" s="432" t="str">
        <f>IF(OR($D$3="",$N$3=""),"",IF(B149="","",IF(AND(K149="NA",J149="NA"),"NA",IF($N$3=$AJ$12,'Result Sheet'!CF149,IF($N$3=$AJ$13,'Result Sheet'!CM149,IF($N$3=$AJ$14,'Result Sheet'!CT149,IF($N$3=$AJ$15,'Result Sheet'!DA149,IF($N$3=$AJ$16,'Result Sheet'!DE149,SUM(J149:K149)))))))))</f>
        <v/>
      </c>
      <c r="M149" s="433" t="str">
        <f t="shared" si="16"/>
        <v/>
      </c>
      <c r="N149" s="434" t="str">
        <f>IF($N$3=$AJ$8,'Result Sheet'!T149,IF($N$3=$AJ$9,'Result Sheet'!AL149,IF($N$3=$AJ$10,'Result Sheet'!BD149,IF($N$3=$AJ$11,'Result Sheet'!BV149,""))))</f>
        <v/>
      </c>
      <c r="O149" s="434" t="str">
        <f>IF($N$3=$AJ$8,'Result Sheet'!U149,IF($N$3=$AJ$9,'Result Sheet'!AM149,IF($N$3=$AJ$10,'Result Sheet'!BE149,IF($N$3=$AJ$11,'Result Sheet'!BW149,""))))</f>
        <v/>
      </c>
      <c r="P149" s="435" t="str">
        <f>IF(OR($D$3="",$N$3=""),"",IF(B149="","",IF(AND(N149="NA",O149="NA"),"NA",IF($N$3=$AJ$12,'Result Sheet'!CG149,IF($N$3=$AJ$13,'Result Sheet'!CN149,IF($N$3=$AJ$14,'Result Sheet'!CU149,IF($N$3=$AJ$15,'Result Sheet'!DB149,IF($N$3=$AJ$16,'Result Sheet'!DF149,SUM(N149:O149)))))))))</f>
        <v/>
      </c>
      <c r="Q149" s="433" t="str">
        <f t="shared" si="17"/>
        <v/>
      </c>
      <c r="R149" s="436">
        <f t="shared" si="18"/>
        <v>0</v>
      </c>
      <c r="S149" s="436" t="str">
        <f t="shared" si="19"/>
        <v/>
      </c>
      <c r="T149" s="436" t="str">
        <f t="shared" si="20"/>
        <v/>
      </c>
      <c r="U149" s="436" t="str">
        <f t="shared" si="21"/>
        <v/>
      </c>
      <c r="V149" s="437" t="str">
        <f t="shared" si="22"/>
        <v/>
      </c>
      <c r="W149" s="438" t="str">
        <f t="shared" si="23"/>
        <v/>
      </c>
    </row>
    <row r="150" spans="1:23">
      <c r="A150" s="424">
        <f>IF('Result Sheet'!A150="","",'Result Sheet'!A150)</f>
        <v>143</v>
      </c>
      <c r="B150" s="425" t="str">
        <f>IF(OR($D$3="",$N$3=""),"",IF('Result Sheet'!B150="","",'Result Sheet'!B150))</f>
        <v/>
      </c>
      <c r="C150" s="426" t="str">
        <f>IF(OR($D$3="",$N$3=""),"",IF('Result Sheet'!F150="","",'Result Sheet'!F150))</f>
        <v/>
      </c>
      <c r="D150" s="427" t="str">
        <f>IF(OR($D$3="",$N$3=""),"",IF('Result Sheet'!E150="","",'Result Sheet'!E150))</f>
        <v/>
      </c>
      <c r="E150" s="428" t="str">
        <f>IF(OR($D$3="",$N$3=""),"",IF('Result Sheet'!G150="","",'Result Sheet'!G150))</f>
        <v/>
      </c>
      <c r="F150" s="428" t="str">
        <f>IF(OR($D$3="",$N$3=""),"",IF('Result Sheet'!H150="","",'Result Sheet'!H150))</f>
        <v/>
      </c>
      <c r="G150" s="428" t="str">
        <f>IF(OR($D$3="",$N$3=""),"",IF('Result Sheet'!I150="","",'Result Sheet'!I150))</f>
        <v/>
      </c>
      <c r="H150" s="429" t="str">
        <f>IF(OR($D$3="",$N$3=""),"",IF('Result Sheet'!K150="","",'Result Sheet'!K150))</f>
        <v/>
      </c>
      <c r="I150" s="430" t="str">
        <f>IF(OR($D$3="",$N$3=""),"",IF('Result Sheet'!J150="","",'Result Sheet'!J150))</f>
        <v/>
      </c>
      <c r="J150" s="431" t="str">
        <f>IF($N$3=$AJ$8,'Result Sheet'!P150,IF($N$3=$AJ$9,'Result Sheet'!AH150,IF($N$3=$AJ$10,'Result Sheet'!AZ150,IF($N$3=$AJ$11,'Result Sheet'!BR150,""))))</f>
        <v/>
      </c>
      <c r="K150" s="431" t="str">
        <f>IF($N$3=$AJ$8,'Result Sheet'!Q150,IF($N$3=$AJ$9,'Result Sheet'!AI150,IF($N$3=$AJ$10,'Result Sheet'!BA150,IF($N$3=$AJ$11,'Result Sheet'!BS150,""))))</f>
        <v/>
      </c>
      <c r="L150" s="432" t="str">
        <f>IF(OR($D$3="",$N$3=""),"",IF(B150="","",IF(AND(K150="NA",J150="NA"),"NA",IF($N$3=$AJ$12,'Result Sheet'!CF150,IF($N$3=$AJ$13,'Result Sheet'!CM150,IF($N$3=$AJ$14,'Result Sheet'!CT150,IF($N$3=$AJ$15,'Result Sheet'!DA150,IF($N$3=$AJ$16,'Result Sheet'!DE150,SUM(J150:K150)))))))))</f>
        <v/>
      </c>
      <c r="M150" s="433" t="str">
        <f t="shared" si="16"/>
        <v/>
      </c>
      <c r="N150" s="434" t="str">
        <f>IF($N$3=$AJ$8,'Result Sheet'!T150,IF($N$3=$AJ$9,'Result Sheet'!AL150,IF($N$3=$AJ$10,'Result Sheet'!BD150,IF($N$3=$AJ$11,'Result Sheet'!BV150,""))))</f>
        <v/>
      </c>
      <c r="O150" s="434" t="str">
        <f>IF($N$3=$AJ$8,'Result Sheet'!U150,IF($N$3=$AJ$9,'Result Sheet'!AM150,IF($N$3=$AJ$10,'Result Sheet'!BE150,IF($N$3=$AJ$11,'Result Sheet'!BW150,""))))</f>
        <v/>
      </c>
      <c r="P150" s="435" t="str">
        <f>IF(OR($D$3="",$N$3=""),"",IF(B150="","",IF(AND(N150="NA",O150="NA"),"NA",IF($N$3=$AJ$12,'Result Sheet'!CG150,IF($N$3=$AJ$13,'Result Sheet'!CN150,IF($N$3=$AJ$14,'Result Sheet'!CU150,IF($N$3=$AJ$15,'Result Sheet'!DB150,IF($N$3=$AJ$16,'Result Sheet'!DF150,SUM(N150:O150)))))))))</f>
        <v/>
      </c>
      <c r="Q150" s="433" t="str">
        <f t="shared" si="17"/>
        <v/>
      </c>
      <c r="R150" s="436">
        <f t="shared" si="18"/>
        <v>0</v>
      </c>
      <c r="S150" s="436" t="str">
        <f t="shared" si="19"/>
        <v/>
      </c>
      <c r="T150" s="436" t="str">
        <f t="shared" si="20"/>
        <v/>
      </c>
      <c r="U150" s="436" t="str">
        <f t="shared" si="21"/>
        <v/>
      </c>
      <c r="V150" s="437" t="str">
        <f t="shared" si="22"/>
        <v/>
      </c>
      <c r="W150" s="438" t="str">
        <f t="shared" si="23"/>
        <v/>
      </c>
    </row>
    <row r="151" spans="1:23">
      <c r="A151" s="424">
        <f>IF('Result Sheet'!A151="","",'Result Sheet'!A151)</f>
        <v>144</v>
      </c>
      <c r="B151" s="425" t="str">
        <f>IF(OR($D$3="",$N$3=""),"",IF('Result Sheet'!B151="","",'Result Sheet'!B151))</f>
        <v/>
      </c>
      <c r="C151" s="426" t="str">
        <f>IF(OR($D$3="",$N$3=""),"",IF('Result Sheet'!F151="","",'Result Sheet'!F151))</f>
        <v/>
      </c>
      <c r="D151" s="427" t="str">
        <f>IF(OR($D$3="",$N$3=""),"",IF('Result Sheet'!E151="","",'Result Sheet'!E151))</f>
        <v/>
      </c>
      <c r="E151" s="428" t="str">
        <f>IF(OR($D$3="",$N$3=""),"",IF('Result Sheet'!G151="","",'Result Sheet'!G151))</f>
        <v/>
      </c>
      <c r="F151" s="428" t="str">
        <f>IF(OR($D$3="",$N$3=""),"",IF('Result Sheet'!H151="","",'Result Sheet'!H151))</f>
        <v/>
      </c>
      <c r="G151" s="428" t="str">
        <f>IF(OR($D$3="",$N$3=""),"",IF('Result Sheet'!I151="","",'Result Sheet'!I151))</f>
        <v/>
      </c>
      <c r="H151" s="429" t="str">
        <f>IF(OR($D$3="",$N$3=""),"",IF('Result Sheet'!K151="","",'Result Sheet'!K151))</f>
        <v/>
      </c>
      <c r="I151" s="430" t="str">
        <f>IF(OR($D$3="",$N$3=""),"",IF('Result Sheet'!J151="","",'Result Sheet'!J151))</f>
        <v/>
      </c>
      <c r="J151" s="431" t="str">
        <f>IF($N$3=$AJ$8,'Result Sheet'!P151,IF($N$3=$AJ$9,'Result Sheet'!AH151,IF($N$3=$AJ$10,'Result Sheet'!AZ151,IF($N$3=$AJ$11,'Result Sheet'!BR151,""))))</f>
        <v/>
      </c>
      <c r="K151" s="431" t="str">
        <f>IF($N$3=$AJ$8,'Result Sheet'!Q151,IF($N$3=$AJ$9,'Result Sheet'!AI151,IF($N$3=$AJ$10,'Result Sheet'!BA151,IF($N$3=$AJ$11,'Result Sheet'!BS151,""))))</f>
        <v/>
      </c>
      <c r="L151" s="432" t="str">
        <f>IF(OR($D$3="",$N$3=""),"",IF(B151="","",IF(AND(K151="NA",J151="NA"),"NA",IF($N$3=$AJ$12,'Result Sheet'!CF151,IF($N$3=$AJ$13,'Result Sheet'!CM151,IF($N$3=$AJ$14,'Result Sheet'!CT151,IF($N$3=$AJ$15,'Result Sheet'!DA151,IF($N$3=$AJ$16,'Result Sheet'!DE151,SUM(J151:K151)))))))))</f>
        <v/>
      </c>
      <c r="M151" s="433" t="str">
        <f t="shared" si="16"/>
        <v/>
      </c>
      <c r="N151" s="434" t="str">
        <f>IF($N$3=$AJ$8,'Result Sheet'!T151,IF($N$3=$AJ$9,'Result Sheet'!AL151,IF($N$3=$AJ$10,'Result Sheet'!BD151,IF($N$3=$AJ$11,'Result Sheet'!BV151,""))))</f>
        <v/>
      </c>
      <c r="O151" s="434" t="str">
        <f>IF($N$3=$AJ$8,'Result Sheet'!U151,IF($N$3=$AJ$9,'Result Sheet'!AM151,IF($N$3=$AJ$10,'Result Sheet'!BE151,IF($N$3=$AJ$11,'Result Sheet'!BW151,""))))</f>
        <v/>
      </c>
      <c r="P151" s="435" t="str">
        <f>IF(OR($D$3="",$N$3=""),"",IF(B151="","",IF(AND(N151="NA",O151="NA"),"NA",IF($N$3=$AJ$12,'Result Sheet'!CG151,IF($N$3=$AJ$13,'Result Sheet'!CN151,IF($N$3=$AJ$14,'Result Sheet'!CU151,IF($N$3=$AJ$15,'Result Sheet'!DB151,IF($N$3=$AJ$16,'Result Sheet'!DF151,SUM(N151:O151)))))))))</f>
        <v/>
      </c>
      <c r="Q151" s="433" t="str">
        <f t="shared" si="17"/>
        <v/>
      </c>
      <c r="R151" s="436">
        <f t="shared" si="18"/>
        <v>0</v>
      </c>
      <c r="S151" s="436" t="str">
        <f t="shared" si="19"/>
        <v/>
      </c>
      <c r="T151" s="436" t="str">
        <f t="shared" si="20"/>
        <v/>
      </c>
      <c r="U151" s="436" t="str">
        <f t="shared" si="21"/>
        <v/>
      </c>
      <c r="V151" s="437" t="str">
        <f t="shared" si="22"/>
        <v/>
      </c>
      <c r="W151" s="438" t="str">
        <f t="shared" si="23"/>
        <v/>
      </c>
    </row>
    <row r="152" spans="1:23">
      <c r="A152" s="424">
        <f>IF('Result Sheet'!A152="","",'Result Sheet'!A152)</f>
        <v>145</v>
      </c>
      <c r="B152" s="425" t="str">
        <f>IF(OR($D$3="",$N$3=""),"",IF('Result Sheet'!B152="","",'Result Sheet'!B152))</f>
        <v/>
      </c>
      <c r="C152" s="426" t="str">
        <f>IF(OR($D$3="",$N$3=""),"",IF('Result Sheet'!F152="","",'Result Sheet'!F152))</f>
        <v/>
      </c>
      <c r="D152" s="427" t="str">
        <f>IF(OR($D$3="",$N$3=""),"",IF('Result Sheet'!E152="","",'Result Sheet'!E152))</f>
        <v/>
      </c>
      <c r="E152" s="428" t="str">
        <f>IF(OR($D$3="",$N$3=""),"",IF('Result Sheet'!G152="","",'Result Sheet'!G152))</f>
        <v/>
      </c>
      <c r="F152" s="428" t="str">
        <f>IF(OR($D$3="",$N$3=""),"",IF('Result Sheet'!H152="","",'Result Sheet'!H152))</f>
        <v/>
      </c>
      <c r="G152" s="428" t="str">
        <f>IF(OR($D$3="",$N$3=""),"",IF('Result Sheet'!I152="","",'Result Sheet'!I152))</f>
        <v/>
      </c>
      <c r="H152" s="429" t="str">
        <f>IF(OR($D$3="",$N$3=""),"",IF('Result Sheet'!K152="","",'Result Sheet'!K152))</f>
        <v/>
      </c>
      <c r="I152" s="430" t="str">
        <f>IF(OR($D$3="",$N$3=""),"",IF('Result Sheet'!J152="","",'Result Sheet'!J152))</f>
        <v/>
      </c>
      <c r="J152" s="431" t="str">
        <f>IF($N$3=$AJ$8,'Result Sheet'!P152,IF($N$3=$AJ$9,'Result Sheet'!AH152,IF($N$3=$AJ$10,'Result Sheet'!AZ152,IF($N$3=$AJ$11,'Result Sheet'!BR152,""))))</f>
        <v/>
      </c>
      <c r="K152" s="431" t="str">
        <f>IF($N$3=$AJ$8,'Result Sheet'!Q152,IF($N$3=$AJ$9,'Result Sheet'!AI152,IF($N$3=$AJ$10,'Result Sheet'!BA152,IF($N$3=$AJ$11,'Result Sheet'!BS152,""))))</f>
        <v/>
      </c>
      <c r="L152" s="432" t="str">
        <f>IF(OR($D$3="",$N$3=""),"",IF(B152="","",IF(AND(K152="NA",J152="NA"),"NA",IF($N$3=$AJ$12,'Result Sheet'!CF152,IF($N$3=$AJ$13,'Result Sheet'!CM152,IF($N$3=$AJ$14,'Result Sheet'!CT152,IF($N$3=$AJ$15,'Result Sheet'!DA152,IF($N$3=$AJ$16,'Result Sheet'!DE152,SUM(J152:K152)))))))))</f>
        <v/>
      </c>
      <c r="M152" s="433" t="str">
        <f t="shared" si="16"/>
        <v/>
      </c>
      <c r="N152" s="434" t="str">
        <f>IF($N$3=$AJ$8,'Result Sheet'!T152,IF($N$3=$AJ$9,'Result Sheet'!AL152,IF($N$3=$AJ$10,'Result Sheet'!BD152,IF($N$3=$AJ$11,'Result Sheet'!BV152,""))))</f>
        <v/>
      </c>
      <c r="O152" s="434" t="str">
        <f>IF($N$3=$AJ$8,'Result Sheet'!U152,IF($N$3=$AJ$9,'Result Sheet'!AM152,IF($N$3=$AJ$10,'Result Sheet'!BE152,IF($N$3=$AJ$11,'Result Sheet'!BW152,""))))</f>
        <v/>
      </c>
      <c r="P152" s="435" t="str">
        <f>IF(OR($D$3="",$N$3=""),"",IF(B152="","",IF(AND(N152="NA",O152="NA"),"NA",IF($N$3=$AJ$12,'Result Sheet'!CG152,IF($N$3=$AJ$13,'Result Sheet'!CN152,IF($N$3=$AJ$14,'Result Sheet'!CU152,IF($N$3=$AJ$15,'Result Sheet'!DB152,IF($N$3=$AJ$16,'Result Sheet'!DF152,SUM(N152:O152)))))))))</f>
        <v/>
      </c>
      <c r="Q152" s="433" t="str">
        <f t="shared" si="17"/>
        <v/>
      </c>
      <c r="R152" s="436">
        <f t="shared" si="18"/>
        <v>0</v>
      </c>
      <c r="S152" s="436" t="str">
        <f t="shared" si="19"/>
        <v/>
      </c>
      <c r="T152" s="436" t="str">
        <f t="shared" si="20"/>
        <v/>
      </c>
      <c r="U152" s="436" t="str">
        <f t="shared" si="21"/>
        <v/>
      </c>
      <c r="V152" s="437" t="str">
        <f t="shared" si="22"/>
        <v/>
      </c>
      <c r="W152" s="438" t="str">
        <f t="shared" si="23"/>
        <v/>
      </c>
    </row>
    <row r="153" spans="1:23">
      <c r="A153" s="424">
        <f>IF('Result Sheet'!A153="","",'Result Sheet'!A153)</f>
        <v>146</v>
      </c>
      <c r="B153" s="425" t="str">
        <f>IF(OR($D$3="",$N$3=""),"",IF('Result Sheet'!B153="","",'Result Sheet'!B153))</f>
        <v/>
      </c>
      <c r="C153" s="426" t="str">
        <f>IF(OR($D$3="",$N$3=""),"",IF('Result Sheet'!F153="","",'Result Sheet'!F153))</f>
        <v/>
      </c>
      <c r="D153" s="427" t="str">
        <f>IF(OR($D$3="",$N$3=""),"",IF('Result Sheet'!E153="","",'Result Sheet'!E153))</f>
        <v/>
      </c>
      <c r="E153" s="428" t="str">
        <f>IF(OR($D$3="",$N$3=""),"",IF('Result Sheet'!G153="","",'Result Sheet'!G153))</f>
        <v/>
      </c>
      <c r="F153" s="428" t="str">
        <f>IF(OR($D$3="",$N$3=""),"",IF('Result Sheet'!H153="","",'Result Sheet'!H153))</f>
        <v/>
      </c>
      <c r="G153" s="428" t="str">
        <f>IF(OR($D$3="",$N$3=""),"",IF('Result Sheet'!I153="","",'Result Sheet'!I153))</f>
        <v/>
      </c>
      <c r="H153" s="429" t="str">
        <f>IF(OR($D$3="",$N$3=""),"",IF('Result Sheet'!K153="","",'Result Sheet'!K153))</f>
        <v/>
      </c>
      <c r="I153" s="430" t="str">
        <f>IF(OR($D$3="",$N$3=""),"",IF('Result Sheet'!J153="","",'Result Sheet'!J153))</f>
        <v/>
      </c>
      <c r="J153" s="431" t="str">
        <f>IF($N$3=$AJ$8,'Result Sheet'!P153,IF($N$3=$AJ$9,'Result Sheet'!AH153,IF($N$3=$AJ$10,'Result Sheet'!AZ153,IF($N$3=$AJ$11,'Result Sheet'!BR153,""))))</f>
        <v/>
      </c>
      <c r="K153" s="431" t="str">
        <f>IF($N$3=$AJ$8,'Result Sheet'!Q153,IF($N$3=$AJ$9,'Result Sheet'!AI153,IF($N$3=$AJ$10,'Result Sheet'!BA153,IF($N$3=$AJ$11,'Result Sheet'!BS153,""))))</f>
        <v/>
      </c>
      <c r="L153" s="432" t="str">
        <f>IF(OR($D$3="",$N$3=""),"",IF(B153="","",IF(AND(K153="NA",J153="NA"),"NA",IF($N$3=$AJ$12,'Result Sheet'!CF153,IF($N$3=$AJ$13,'Result Sheet'!CM153,IF($N$3=$AJ$14,'Result Sheet'!CT153,IF($N$3=$AJ$15,'Result Sheet'!DA153,IF($N$3=$AJ$16,'Result Sheet'!DE153,SUM(J153:K153)))))))))</f>
        <v/>
      </c>
      <c r="M153" s="433" t="str">
        <f t="shared" si="16"/>
        <v/>
      </c>
      <c r="N153" s="434" t="str">
        <f>IF($N$3=$AJ$8,'Result Sheet'!T153,IF($N$3=$AJ$9,'Result Sheet'!AL153,IF($N$3=$AJ$10,'Result Sheet'!BD153,IF($N$3=$AJ$11,'Result Sheet'!BV153,""))))</f>
        <v/>
      </c>
      <c r="O153" s="434" t="str">
        <f>IF($N$3=$AJ$8,'Result Sheet'!U153,IF($N$3=$AJ$9,'Result Sheet'!AM153,IF($N$3=$AJ$10,'Result Sheet'!BE153,IF($N$3=$AJ$11,'Result Sheet'!BW153,""))))</f>
        <v/>
      </c>
      <c r="P153" s="435" t="str">
        <f>IF(OR($D$3="",$N$3=""),"",IF(B153="","",IF(AND(N153="NA",O153="NA"),"NA",IF($N$3=$AJ$12,'Result Sheet'!CG153,IF($N$3=$AJ$13,'Result Sheet'!CN153,IF($N$3=$AJ$14,'Result Sheet'!CU153,IF($N$3=$AJ$15,'Result Sheet'!DB153,IF($N$3=$AJ$16,'Result Sheet'!DF153,SUM(N153:O153)))))))))</f>
        <v/>
      </c>
      <c r="Q153" s="433" t="str">
        <f t="shared" si="17"/>
        <v/>
      </c>
      <c r="R153" s="436">
        <f t="shared" si="18"/>
        <v>0</v>
      </c>
      <c r="S153" s="436" t="str">
        <f t="shared" si="19"/>
        <v/>
      </c>
      <c r="T153" s="436" t="str">
        <f t="shared" si="20"/>
        <v/>
      </c>
      <c r="U153" s="436" t="str">
        <f t="shared" si="21"/>
        <v/>
      </c>
      <c r="V153" s="437" t="str">
        <f t="shared" si="22"/>
        <v/>
      </c>
      <c r="W153" s="438" t="str">
        <f t="shared" si="23"/>
        <v/>
      </c>
    </row>
    <row r="154" spans="1:23">
      <c r="A154" s="424">
        <f>IF('Result Sheet'!A154="","",'Result Sheet'!A154)</f>
        <v>147</v>
      </c>
      <c r="B154" s="425" t="str">
        <f>IF(OR($D$3="",$N$3=""),"",IF('Result Sheet'!B154="","",'Result Sheet'!B154))</f>
        <v/>
      </c>
      <c r="C154" s="426" t="str">
        <f>IF(OR($D$3="",$N$3=""),"",IF('Result Sheet'!F154="","",'Result Sheet'!F154))</f>
        <v/>
      </c>
      <c r="D154" s="427" t="str">
        <f>IF(OR($D$3="",$N$3=""),"",IF('Result Sheet'!E154="","",'Result Sheet'!E154))</f>
        <v/>
      </c>
      <c r="E154" s="428" t="str">
        <f>IF(OR($D$3="",$N$3=""),"",IF('Result Sheet'!G154="","",'Result Sheet'!G154))</f>
        <v/>
      </c>
      <c r="F154" s="428" t="str">
        <f>IF(OR($D$3="",$N$3=""),"",IF('Result Sheet'!H154="","",'Result Sheet'!H154))</f>
        <v/>
      </c>
      <c r="G154" s="428" t="str">
        <f>IF(OR($D$3="",$N$3=""),"",IF('Result Sheet'!I154="","",'Result Sheet'!I154))</f>
        <v/>
      </c>
      <c r="H154" s="429" t="str">
        <f>IF(OR($D$3="",$N$3=""),"",IF('Result Sheet'!K154="","",'Result Sheet'!K154))</f>
        <v/>
      </c>
      <c r="I154" s="430" t="str">
        <f>IF(OR($D$3="",$N$3=""),"",IF('Result Sheet'!J154="","",'Result Sheet'!J154))</f>
        <v/>
      </c>
      <c r="J154" s="431" t="str">
        <f>IF($N$3=$AJ$8,'Result Sheet'!P154,IF($N$3=$AJ$9,'Result Sheet'!AH154,IF($N$3=$AJ$10,'Result Sheet'!AZ154,IF($N$3=$AJ$11,'Result Sheet'!BR154,""))))</f>
        <v/>
      </c>
      <c r="K154" s="431" t="str">
        <f>IF($N$3=$AJ$8,'Result Sheet'!Q154,IF($N$3=$AJ$9,'Result Sheet'!AI154,IF($N$3=$AJ$10,'Result Sheet'!BA154,IF($N$3=$AJ$11,'Result Sheet'!BS154,""))))</f>
        <v/>
      </c>
      <c r="L154" s="432" t="str">
        <f>IF(OR($D$3="",$N$3=""),"",IF(B154="","",IF(AND(K154="NA",J154="NA"),"NA",IF($N$3=$AJ$12,'Result Sheet'!CF154,IF($N$3=$AJ$13,'Result Sheet'!CM154,IF($N$3=$AJ$14,'Result Sheet'!CT154,IF($N$3=$AJ$15,'Result Sheet'!DA154,IF($N$3=$AJ$16,'Result Sheet'!DE154,SUM(J154:K154)))))))))</f>
        <v/>
      </c>
      <c r="M154" s="433" t="str">
        <f t="shared" si="16"/>
        <v/>
      </c>
      <c r="N154" s="434" t="str">
        <f>IF($N$3=$AJ$8,'Result Sheet'!T154,IF($N$3=$AJ$9,'Result Sheet'!AL154,IF($N$3=$AJ$10,'Result Sheet'!BD154,IF($N$3=$AJ$11,'Result Sheet'!BV154,""))))</f>
        <v/>
      </c>
      <c r="O154" s="434" t="str">
        <f>IF($N$3=$AJ$8,'Result Sheet'!U154,IF($N$3=$AJ$9,'Result Sheet'!AM154,IF($N$3=$AJ$10,'Result Sheet'!BE154,IF($N$3=$AJ$11,'Result Sheet'!BW154,""))))</f>
        <v/>
      </c>
      <c r="P154" s="435" t="str">
        <f>IF(OR($D$3="",$N$3=""),"",IF(B154="","",IF(AND(N154="NA",O154="NA"),"NA",IF($N$3=$AJ$12,'Result Sheet'!CG154,IF($N$3=$AJ$13,'Result Sheet'!CN154,IF($N$3=$AJ$14,'Result Sheet'!CU154,IF($N$3=$AJ$15,'Result Sheet'!DB154,IF($N$3=$AJ$16,'Result Sheet'!DF154,SUM(N154:O154)))))))))</f>
        <v/>
      </c>
      <c r="Q154" s="433" t="str">
        <f t="shared" si="17"/>
        <v/>
      </c>
      <c r="R154" s="436">
        <f t="shared" si="18"/>
        <v>0</v>
      </c>
      <c r="S154" s="436" t="str">
        <f t="shared" si="19"/>
        <v/>
      </c>
      <c r="T154" s="436" t="str">
        <f t="shared" si="20"/>
        <v/>
      </c>
      <c r="U154" s="436" t="str">
        <f t="shared" si="21"/>
        <v/>
      </c>
      <c r="V154" s="437" t="str">
        <f t="shared" si="22"/>
        <v/>
      </c>
      <c r="W154" s="438" t="str">
        <f t="shared" si="23"/>
        <v/>
      </c>
    </row>
    <row r="155" spans="1:23">
      <c r="A155" s="424">
        <f>IF('Result Sheet'!A155="","",'Result Sheet'!A155)</f>
        <v>148</v>
      </c>
      <c r="B155" s="425" t="str">
        <f>IF(OR($D$3="",$N$3=""),"",IF('Result Sheet'!B155="","",'Result Sheet'!B155))</f>
        <v/>
      </c>
      <c r="C155" s="426" t="str">
        <f>IF(OR($D$3="",$N$3=""),"",IF('Result Sheet'!F155="","",'Result Sheet'!F155))</f>
        <v/>
      </c>
      <c r="D155" s="427" t="str">
        <f>IF(OR($D$3="",$N$3=""),"",IF('Result Sheet'!E155="","",'Result Sheet'!E155))</f>
        <v/>
      </c>
      <c r="E155" s="428" t="str">
        <f>IF(OR($D$3="",$N$3=""),"",IF('Result Sheet'!G155="","",'Result Sheet'!G155))</f>
        <v/>
      </c>
      <c r="F155" s="428" t="str">
        <f>IF(OR($D$3="",$N$3=""),"",IF('Result Sheet'!H155="","",'Result Sheet'!H155))</f>
        <v/>
      </c>
      <c r="G155" s="428" t="str">
        <f>IF(OR($D$3="",$N$3=""),"",IF('Result Sheet'!I155="","",'Result Sheet'!I155))</f>
        <v/>
      </c>
      <c r="H155" s="429" t="str">
        <f>IF(OR($D$3="",$N$3=""),"",IF('Result Sheet'!K155="","",'Result Sheet'!K155))</f>
        <v/>
      </c>
      <c r="I155" s="430" t="str">
        <f>IF(OR($D$3="",$N$3=""),"",IF('Result Sheet'!J155="","",'Result Sheet'!J155))</f>
        <v/>
      </c>
      <c r="J155" s="431" t="str">
        <f>IF($N$3=$AJ$8,'Result Sheet'!P155,IF($N$3=$AJ$9,'Result Sheet'!AH155,IF($N$3=$AJ$10,'Result Sheet'!AZ155,IF($N$3=$AJ$11,'Result Sheet'!BR155,""))))</f>
        <v/>
      </c>
      <c r="K155" s="431" t="str">
        <f>IF($N$3=$AJ$8,'Result Sheet'!Q155,IF($N$3=$AJ$9,'Result Sheet'!AI155,IF($N$3=$AJ$10,'Result Sheet'!BA155,IF($N$3=$AJ$11,'Result Sheet'!BS155,""))))</f>
        <v/>
      </c>
      <c r="L155" s="432" t="str">
        <f>IF(OR($D$3="",$N$3=""),"",IF(B155="","",IF(AND(K155="NA",J155="NA"),"NA",IF($N$3=$AJ$12,'Result Sheet'!CF155,IF($N$3=$AJ$13,'Result Sheet'!CM155,IF($N$3=$AJ$14,'Result Sheet'!CT155,IF($N$3=$AJ$15,'Result Sheet'!DA155,IF($N$3=$AJ$16,'Result Sheet'!DE155,SUM(J155:K155)))))))))</f>
        <v/>
      </c>
      <c r="M155" s="433" t="str">
        <f t="shared" si="16"/>
        <v/>
      </c>
      <c r="N155" s="434" t="str">
        <f>IF($N$3=$AJ$8,'Result Sheet'!T155,IF($N$3=$AJ$9,'Result Sheet'!AL155,IF($N$3=$AJ$10,'Result Sheet'!BD155,IF($N$3=$AJ$11,'Result Sheet'!BV155,""))))</f>
        <v/>
      </c>
      <c r="O155" s="434" t="str">
        <f>IF($N$3=$AJ$8,'Result Sheet'!U155,IF($N$3=$AJ$9,'Result Sheet'!AM155,IF($N$3=$AJ$10,'Result Sheet'!BE155,IF($N$3=$AJ$11,'Result Sheet'!BW155,""))))</f>
        <v/>
      </c>
      <c r="P155" s="435" t="str">
        <f>IF(OR($D$3="",$N$3=""),"",IF(B155="","",IF(AND(N155="NA",O155="NA"),"NA",IF($N$3=$AJ$12,'Result Sheet'!CG155,IF($N$3=$AJ$13,'Result Sheet'!CN155,IF($N$3=$AJ$14,'Result Sheet'!CU155,IF($N$3=$AJ$15,'Result Sheet'!DB155,IF($N$3=$AJ$16,'Result Sheet'!DF155,SUM(N155:O155)))))))))</f>
        <v/>
      </c>
      <c r="Q155" s="433" t="str">
        <f t="shared" si="17"/>
        <v/>
      </c>
      <c r="R155" s="436">
        <f t="shared" si="18"/>
        <v>0</v>
      </c>
      <c r="S155" s="436" t="str">
        <f t="shared" si="19"/>
        <v/>
      </c>
      <c r="T155" s="436" t="str">
        <f t="shared" si="20"/>
        <v/>
      </c>
      <c r="U155" s="436" t="str">
        <f t="shared" si="21"/>
        <v/>
      </c>
      <c r="V155" s="437" t="str">
        <f t="shared" si="22"/>
        <v/>
      </c>
      <c r="W155" s="438" t="str">
        <f t="shared" si="23"/>
        <v/>
      </c>
    </row>
    <row r="156" spans="1:23">
      <c r="A156" s="424">
        <f>IF('Result Sheet'!A156="","",'Result Sheet'!A156)</f>
        <v>149</v>
      </c>
      <c r="B156" s="425" t="str">
        <f>IF(OR($D$3="",$N$3=""),"",IF('Result Sheet'!B156="","",'Result Sheet'!B156))</f>
        <v/>
      </c>
      <c r="C156" s="426" t="str">
        <f>IF(OR($D$3="",$N$3=""),"",IF('Result Sheet'!F156="","",'Result Sheet'!F156))</f>
        <v/>
      </c>
      <c r="D156" s="427" t="str">
        <f>IF(OR($D$3="",$N$3=""),"",IF('Result Sheet'!E156="","",'Result Sheet'!E156))</f>
        <v/>
      </c>
      <c r="E156" s="428" t="str">
        <f>IF(OR($D$3="",$N$3=""),"",IF('Result Sheet'!G156="","",'Result Sheet'!G156))</f>
        <v/>
      </c>
      <c r="F156" s="428" t="str">
        <f>IF(OR($D$3="",$N$3=""),"",IF('Result Sheet'!H156="","",'Result Sheet'!H156))</f>
        <v/>
      </c>
      <c r="G156" s="428" t="str">
        <f>IF(OR($D$3="",$N$3=""),"",IF('Result Sheet'!I156="","",'Result Sheet'!I156))</f>
        <v/>
      </c>
      <c r="H156" s="429" t="str">
        <f>IF(OR($D$3="",$N$3=""),"",IF('Result Sheet'!K156="","",'Result Sheet'!K156))</f>
        <v/>
      </c>
      <c r="I156" s="430" t="str">
        <f>IF(OR($D$3="",$N$3=""),"",IF('Result Sheet'!J156="","",'Result Sheet'!J156))</f>
        <v/>
      </c>
      <c r="J156" s="431" t="str">
        <f>IF($N$3=$AJ$8,'Result Sheet'!P156,IF($N$3=$AJ$9,'Result Sheet'!AH156,IF($N$3=$AJ$10,'Result Sheet'!AZ156,IF($N$3=$AJ$11,'Result Sheet'!BR156,""))))</f>
        <v/>
      </c>
      <c r="K156" s="431" t="str">
        <f>IF($N$3=$AJ$8,'Result Sheet'!Q156,IF($N$3=$AJ$9,'Result Sheet'!AI156,IF($N$3=$AJ$10,'Result Sheet'!BA156,IF($N$3=$AJ$11,'Result Sheet'!BS156,""))))</f>
        <v/>
      </c>
      <c r="L156" s="432" t="str">
        <f>IF(OR($D$3="",$N$3=""),"",IF(B156="","",IF(AND(K156="NA",J156="NA"),"NA",IF($N$3=$AJ$12,'Result Sheet'!CF156,IF($N$3=$AJ$13,'Result Sheet'!CM156,IF($N$3=$AJ$14,'Result Sheet'!CT156,IF($N$3=$AJ$15,'Result Sheet'!DA156,IF($N$3=$AJ$16,'Result Sheet'!DE156,SUM(J156:K156)))))))))</f>
        <v/>
      </c>
      <c r="M156" s="433" t="str">
        <f t="shared" si="16"/>
        <v/>
      </c>
      <c r="N156" s="434" t="str">
        <f>IF($N$3=$AJ$8,'Result Sheet'!T156,IF($N$3=$AJ$9,'Result Sheet'!AL156,IF($N$3=$AJ$10,'Result Sheet'!BD156,IF($N$3=$AJ$11,'Result Sheet'!BV156,""))))</f>
        <v/>
      </c>
      <c r="O156" s="434" t="str">
        <f>IF($N$3=$AJ$8,'Result Sheet'!U156,IF($N$3=$AJ$9,'Result Sheet'!AM156,IF($N$3=$AJ$10,'Result Sheet'!BE156,IF($N$3=$AJ$11,'Result Sheet'!BW156,""))))</f>
        <v/>
      </c>
      <c r="P156" s="435" t="str">
        <f>IF(OR($D$3="",$N$3=""),"",IF(B156="","",IF(AND(N156="NA",O156="NA"),"NA",IF($N$3=$AJ$12,'Result Sheet'!CG156,IF($N$3=$AJ$13,'Result Sheet'!CN156,IF($N$3=$AJ$14,'Result Sheet'!CU156,IF($N$3=$AJ$15,'Result Sheet'!DB156,IF($N$3=$AJ$16,'Result Sheet'!DF156,SUM(N156:O156)))))))))</f>
        <v/>
      </c>
      <c r="Q156" s="433" t="str">
        <f t="shared" si="17"/>
        <v/>
      </c>
      <c r="R156" s="436">
        <f t="shared" si="18"/>
        <v>0</v>
      </c>
      <c r="S156" s="436" t="str">
        <f t="shared" si="19"/>
        <v/>
      </c>
      <c r="T156" s="436" t="str">
        <f t="shared" si="20"/>
        <v/>
      </c>
      <c r="U156" s="436" t="str">
        <f t="shared" si="21"/>
        <v/>
      </c>
      <c r="V156" s="437" t="str">
        <f t="shared" si="22"/>
        <v/>
      </c>
      <c r="W156" s="438" t="str">
        <f t="shared" si="23"/>
        <v/>
      </c>
    </row>
    <row r="157" spans="1:23">
      <c r="A157" s="424">
        <f>IF('Result Sheet'!A157="","",'Result Sheet'!A157)</f>
        <v>150</v>
      </c>
      <c r="B157" s="425" t="str">
        <f>IF(OR($D$3="",$N$3=""),"",IF('Result Sheet'!B157="","",'Result Sheet'!B157))</f>
        <v/>
      </c>
      <c r="C157" s="426" t="str">
        <f>IF(OR($D$3="",$N$3=""),"",IF('Result Sheet'!F157="","",'Result Sheet'!F157))</f>
        <v/>
      </c>
      <c r="D157" s="427" t="str">
        <f>IF(OR($D$3="",$N$3=""),"",IF('Result Sheet'!E157="","",'Result Sheet'!E157))</f>
        <v/>
      </c>
      <c r="E157" s="428" t="str">
        <f>IF(OR($D$3="",$N$3=""),"",IF('Result Sheet'!G157="","",'Result Sheet'!G157))</f>
        <v/>
      </c>
      <c r="F157" s="428" t="str">
        <f>IF(OR($D$3="",$N$3=""),"",IF('Result Sheet'!H157="","",'Result Sheet'!H157))</f>
        <v/>
      </c>
      <c r="G157" s="428" t="str">
        <f>IF(OR($D$3="",$N$3=""),"",IF('Result Sheet'!I157="","",'Result Sheet'!I157))</f>
        <v/>
      </c>
      <c r="H157" s="429" t="str">
        <f>IF(OR($D$3="",$N$3=""),"",IF('Result Sheet'!K157="","",'Result Sheet'!K157))</f>
        <v/>
      </c>
      <c r="I157" s="430" t="str">
        <f>IF(OR($D$3="",$N$3=""),"",IF('Result Sheet'!J157="","",'Result Sheet'!J157))</f>
        <v/>
      </c>
      <c r="J157" s="431" t="str">
        <f>IF($N$3=$AJ$8,'Result Sheet'!P157,IF($N$3=$AJ$9,'Result Sheet'!AH157,IF($N$3=$AJ$10,'Result Sheet'!AZ157,IF($N$3=$AJ$11,'Result Sheet'!BR157,""))))</f>
        <v/>
      </c>
      <c r="K157" s="431" t="str">
        <f>IF($N$3=$AJ$8,'Result Sheet'!Q157,IF($N$3=$AJ$9,'Result Sheet'!AI157,IF($N$3=$AJ$10,'Result Sheet'!BA157,IF($N$3=$AJ$11,'Result Sheet'!BS157,""))))</f>
        <v/>
      </c>
      <c r="L157" s="432" t="str">
        <f>IF(OR($D$3="",$N$3=""),"",IF(B157="","",IF(AND(K157="NA",J157="NA"),"NA",IF($N$3=$AJ$12,'Result Sheet'!CF157,IF($N$3=$AJ$13,'Result Sheet'!CM157,IF($N$3=$AJ$14,'Result Sheet'!CT157,IF($N$3=$AJ$15,'Result Sheet'!DA157,IF($N$3=$AJ$16,'Result Sheet'!DE157,SUM(J157:K157)))))))))</f>
        <v/>
      </c>
      <c r="M157" s="433" t="str">
        <f t="shared" si="16"/>
        <v/>
      </c>
      <c r="N157" s="434" t="str">
        <f>IF($N$3=$AJ$8,'Result Sheet'!T157,IF($N$3=$AJ$9,'Result Sheet'!AL157,IF($N$3=$AJ$10,'Result Sheet'!BD157,IF($N$3=$AJ$11,'Result Sheet'!BV157,""))))</f>
        <v/>
      </c>
      <c r="O157" s="434" t="str">
        <f>IF($N$3=$AJ$8,'Result Sheet'!U157,IF($N$3=$AJ$9,'Result Sheet'!AM157,IF($N$3=$AJ$10,'Result Sheet'!BE157,IF($N$3=$AJ$11,'Result Sheet'!BW157,""))))</f>
        <v/>
      </c>
      <c r="P157" s="435" t="str">
        <f>IF(OR($D$3="",$N$3=""),"",IF(B157="","",IF(AND(N157="NA",O157="NA"),"NA",IF($N$3=$AJ$12,'Result Sheet'!CG157,IF($N$3=$AJ$13,'Result Sheet'!CN157,IF($N$3=$AJ$14,'Result Sheet'!CU157,IF($N$3=$AJ$15,'Result Sheet'!DB157,IF($N$3=$AJ$16,'Result Sheet'!DF157,SUM(N157:O157)))))))))</f>
        <v/>
      </c>
      <c r="Q157" s="433" t="str">
        <f t="shared" si="17"/>
        <v/>
      </c>
      <c r="R157" s="436">
        <f t="shared" si="18"/>
        <v>0</v>
      </c>
      <c r="S157" s="436" t="str">
        <f t="shared" si="19"/>
        <v/>
      </c>
      <c r="T157" s="436" t="str">
        <f t="shared" si="20"/>
        <v/>
      </c>
      <c r="U157" s="436" t="str">
        <f t="shared" si="21"/>
        <v/>
      </c>
      <c r="V157" s="437" t="str">
        <f t="shared" si="22"/>
        <v/>
      </c>
      <c r="W157" s="438" t="str">
        <f t="shared" si="23"/>
        <v/>
      </c>
    </row>
    <row r="158" spans="1:23">
      <c r="A158" s="424">
        <f>IF('Result Sheet'!A158="","",'Result Sheet'!A158)</f>
        <v>151</v>
      </c>
      <c r="B158" s="425" t="str">
        <f>IF(OR($D$3="",$N$3=""),"",IF('Result Sheet'!B158="","",'Result Sheet'!B158))</f>
        <v/>
      </c>
      <c r="C158" s="426" t="str">
        <f>IF(OR($D$3="",$N$3=""),"",IF('Result Sheet'!F158="","",'Result Sheet'!F158))</f>
        <v/>
      </c>
      <c r="D158" s="427" t="str">
        <f>IF(OR($D$3="",$N$3=""),"",IF('Result Sheet'!E158="","",'Result Sheet'!E158))</f>
        <v/>
      </c>
      <c r="E158" s="428" t="str">
        <f>IF(OR($D$3="",$N$3=""),"",IF('Result Sheet'!G158="","",'Result Sheet'!G158))</f>
        <v/>
      </c>
      <c r="F158" s="428" t="str">
        <f>IF(OR($D$3="",$N$3=""),"",IF('Result Sheet'!H158="","",'Result Sheet'!H158))</f>
        <v/>
      </c>
      <c r="G158" s="428" t="str">
        <f>IF(OR($D$3="",$N$3=""),"",IF('Result Sheet'!I158="","",'Result Sheet'!I158))</f>
        <v/>
      </c>
      <c r="H158" s="429" t="str">
        <f>IF(OR($D$3="",$N$3=""),"",IF('Result Sheet'!K158="","",'Result Sheet'!K158))</f>
        <v/>
      </c>
      <c r="I158" s="430" t="str">
        <f>IF(OR($D$3="",$N$3=""),"",IF('Result Sheet'!J158="","",'Result Sheet'!J158))</f>
        <v/>
      </c>
      <c r="J158" s="431" t="str">
        <f>IF($N$3=$AJ$8,'Result Sheet'!P158,IF($N$3=$AJ$9,'Result Sheet'!AH158,IF($N$3=$AJ$10,'Result Sheet'!AZ158,IF($N$3=$AJ$11,'Result Sheet'!BR158,""))))</f>
        <v/>
      </c>
      <c r="K158" s="431" t="str">
        <f>IF($N$3=$AJ$8,'Result Sheet'!Q158,IF($N$3=$AJ$9,'Result Sheet'!AI158,IF($N$3=$AJ$10,'Result Sheet'!BA158,IF($N$3=$AJ$11,'Result Sheet'!BS158,""))))</f>
        <v/>
      </c>
      <c r="L158" s="432" t="str">
        <f>IF(OR($D$3="",$N$3=""),"",IF(B158="","",IF(AND(K158="NA",J158="NA"),"NA",IF($N$3=$AJ$12,'Result Sheet'!CF158,IF($N$3=$AJ$13,'Result Sheet'!CM158,IF($N$3=$AJ$14,'Result Sheet'!CT158,IF($N$3=$AJ$15,'Result Sheet'!DA158,IF($N$3=$AJ$16,'Result Sheet'!DE158,SUM(J158:K158)))))))))</f>
        <v/>
      </c>
      <c r="M158" s="433" t="str">
        <f t="shared" si="16"/>
        <v/>
      </c>
      <c r="N158" s="434" t="str">
        <f>IF($N$3=$AJ$8,'Result Sheet'!T158,IF($N$3=$AJ$9,'Result Sheet'!AL158,IF($N$3=$AJ$10,'Result Sheet'!BD158,IF($N$3=$AJ$11,'Result Sheet'!BV158,""))))</f>
        <v/>
      </c>
      <c r="O158" s="434" t="str">
        <f>IF($N$3=$AJ$8,'Result Sheet'!U158,IF($N$3=$AJ$9,'Result Sheet'!AM158,IF($N$3=$AJ$10,'Result Sheet'!BE158,IF($N$3=$AJ$11,'Result Sheet'!BW158,""))))</f>
        <v/>
      </c>
      <c r="P158" s="435" t="str">
        <f>IF(OR($D$3="",$N$3=""),"",IF(B158="","",IF(AND(N158="NA",O158="NA"),"NA",IF($N$3=$AJ$12,'Result Sheet'!CG158,IF($N$3=$AJ$13,'Result Sheet'!CN158,IF($N$3=$AJ$14,'Result Sheet'!CU158,IF($N$3=$AJ$15,'Result Sheet'!DB158,IF($N$3=$AJ$16,'Result Sheet'!DF158,SUM(N158:O158)))))))))</f>
        <v/>
      </c>
      <c r="Q158" s="433" t="str">
        <f t="shared" si="17"/>
        <v/>
      </c>
      <c r="R158" s="436">
        <f t="shared" si="18"/>
        <v>0</v>
      </c>
      <c r="S158" s="436" t="str">
        <f t="shared" si="19"/>
        <v/>
      </c>
      <c r="T158" s="436" t="str">
        <f t="shared" si="20"/>
        <v/>
      </c>
      <c r="U158" s="436" t="str">
        <f t="shared" si="21"/>
        <v/>
      </c>
      <c r="V158" s="437" t="str">
        <f t="shared" si="22"/>
        <v/>
      </c>
      <c r="W158" s="438" t="str">
        <f t="shared" si="23"/>
        <v/>
      </c>
    </row>
    <row r="159" spans="1:23">
      <c r="A159" s="424">
        <f>IF('Result Sheet'!A159="","",'Result Sheet'!A159)</f>
        <v>152</v>
      </c>
      <c r="B159" s="425" t="str">
        <f>IF(OR($D$3="",$N$3=""),"",IF('Result Sheet'!B159="","",'Result Sheet'!B159))</f>
        <v/>
      </c>
      <c r="C159" s="426" t="str">
        <f>IF(OR($D$3="",$N$3=""),"",IF('Result Sheet'!F159="","",'Result Sheet'!F159))</f>
        <v/>
      </c>
      <c r="D159" s="427" t="str">
        <f>IF(OR($D$3="",$N$3=""),"",IF('Result Sheet'!E159="","",'Result Sheet'!E159))</f>
        <v/>
      </c>
      <c r="E159" s="428" t="str">
        <f>IF(OR($D$3="",$N$3=""),"",IF('Result Sheet'!G159="","",'Result Sheet'!G159))</f>
        <v/>
      </c>
      <c r="F159" s="428" t="str">
        <f>IF(OR($D$3="",$N$3=""),"",IF('Result Sheet'!H159="","",'Result Sheet'!H159))</f>
        <v/>
      </c>
      <c r="G159" s="428" t="str">
        <f>IF(OR($D$3="",$N$3=""),"",IF('Result Sheet'!I159="","",'Result Sheet'!I159))</f>
        <v/>
      </c>
      <c r="H159" s="429" t="str">
        <f>IF(OR($D$3="",$N$3=""),"",IF('Result Sheet'!K159="","",'Result Sheet'!K159))</f>
        <v/>
      </c>
      <c r="I159" s="430" t="str">
        <f>IF(OR($D$3="",$N$3=""),"",IF('Result Sheet'!J159="","",'Result Sheet'!J159))</f>
        <v/>
      </c>
      <c r="J159" s="431" t="str">
        <f>IF($N$3=$AJ$8,'Result Sheet'!P159,IF($N$3=$AJ$9,'Result Sheet'!AH159,IF($N$3=$AJ$10,'Result Sheet'!AZ159,IF($N$3=$AJ$11,'Result Sheet'!BR159,""))))</f>
        <v/>
      </c>
      <c r="K159" s="431" t="str">
        <f>IF($N$3=$AJ$8,'Result Sheet'!Q159,IF($N$3=$AJ$9,'Result Sheet'!AI159,IF($N$3=$AJ$10,'Result Sheet'!BA159,IF($N$3=$AJ$11,'Result Sheet'!BS159,""))))</f>
        <v/>
      </c>
      <c r="L159" s="432" t="str">
        <f>IF(OR($D$3="",$N$3=""),"",IF(B159="","",IF(AND(K159="NA",J159="NA"),"NA",IF($N$3=$AJ$12,'Result Sheet'!CF159,IF($N$3=$AJ$13,'Result Sheet'!CM159,IF($N$3=$AJ$14,'Result Sheet'!CT159,IF($N$3=$AJ$15,'Result Sheet'!DA159,IF($N$3=$AJ$16,'Result Sheet'!DE159,SUM(J159:K159)))))))))</f>
        <v/>
      </c>
      <c r="M159" s="433" t="str">
        <f t="shared" si="16"/>
        <v/>
      </c>
      <c r="N159" s="434" t="str">
        <f>IF($N$3=$AJ$8,'Result Sheet'!T159,IF($N$3=$AJ$9,'Result Sheet'!AL159,IF($N$3=$AJ$10,'Result Sheet'!BD159,IF($N$3=$AJ$11,'Result Sheet'!BV159,""))))</f>
        <v/>
      </c>
      <c r="O159" s="434" t="str">
        <f>IF($N$3=$AJ$8,'Result Sheet'!U159,IF($N$3=$AJ$9,'Result Sheet'!AM159,IF($N$3=$AJ$10,'Result Sheet'!BE159,IF($N$3=$AJ$11,'Result Sheet'!BW159,""))))</f>
        <v/>
      </c>
      <c r="P159" s="435" t="str">
        <f>IF(OR($D$3="",$N$3=""),"",IF(B159="","",IF(AND(N159="NA",O159="NA"),"NA",IF($N$3=$AJ$12,'Result Sheet'!CG159,IF($N$3=$AJ$13,'Result Sheet'!CN159,IF($N$3=$AJ$14,'Result Sheet'!CU159,IF($N$3=$AJ$15,'Result Sheet'!DB159,IF($N$3=$AJ$16,'Result Sheet'!DF159,SUM(N159:O159)))))))))</f>
        <v/>
      </c>
      <c r="Q159" s="433" t="str">
        <f t="shared" si="17"/>
        <v/>
      </c>
      <c r="R159" s="436">
        <f t="shared" si="18"/>
        <v>0</v>
      </c>
      <c r="S159" s="436" t="str">
        <f t="shared" si="19"/>
        <v/>
      </c>
      <c r="T159" s="436" t="str">
        <f t="shared" si="20"/>
        <v/>
      </c>
      <c r="U159" s="436" t="str">
        <f t="shared" si="21"/>
        <v/>
      </c>
      <c r="V159" s="437" t="str">
        <f t="shared" si="22"/>
        <v/>
      </c>
      <c r="W159" s="438" t="str">
        <f t="shared" si="23"/>
        <v/>
      </c>
    </row>
    <row r="160" spans="1:23">
      <c r="A160" s="424">
        <f>IF('Result Sheet'!A160="","",'Result Sheet'!A160)</f>
        <v>153</v>
      </c>
      <c r="B160" s="425" t="str">
        <f>IF(OR($D$3="",$N$3=""),"",IF('Result Sheet'!B160="","",'Result Sheet'!B160))</f>
        <v/>
      </c>
      <c r="C160" s="426" t="str">
        <f>IF(OR($D$3="",$N$3=""),"",IF('Result Sheet'!F160="","",'Result Sheet'!F160))</f>
        <v/>
      </c>
      <c r="D160" s="427" t="str">
        <f>IF(OR($D$3="",$N$3=""),"",IF('Result Sheet'!E160="","",'Result Sheet'!E160))</f>
        <v/>
      </c>
      <c r="E160" s="428" t="str">
        <f>IF(OR($D$3="",$N$3=""),"",IF('Result Sheet'!G160="","",'Result Sheet'!G160))</f>
        <v/>
      </c>
      <c r="F160" s="428" t="str">
        <f>IF(OR($D$3="",$N$3=""),"",IF('Result Sheet'!H160="","",'Result Sheet'!H160))</f>
        <v/>
      </c>
      <c r="G160" s="428" t="str">
        <f>IF(OR($D$3="",$N$3=""),"",IF('Result Sheet'!I160="","",'Result Sheet'!I160))</f>
        <v/>
      </c>
      <c r="H160" s="429" t="str">
        <f>IF(OR($D$3="",$N$3=""),"",IF('Result Sheet'!K160="","",'Result Sheet'!K160))</f>
        <v/>
      </c>
      <c r="I160" s="430" t="str">
        <f>IF(OR($D$3="",$N$3=""),"",IF('Result Sheet'!J160="","",'Result Sheet'!J160))</f>
        <v/>
      </c>
      <c r="J160" s="431" t="str">
        <f>IF($N$3=$AJ$8,'Result Sheet'!P160,IF($N$3=$AJ$9,'Result Sheet'!AH160,IF($N$3=$AJ$10,'Result Sheet'!AZ160,IF($N$3=$AJ$11,'Result Sheet'!BR160,""))))</f>
        <v/>
      </c>
      <c r="K160" s="431" t="str">
        <f>IF($N$3=$AJ$8,'Result Sheet'!Q160,IF($N$3=$AJ$9,'Result Sheet'!AI160,IF($N$3=$AJ$10,'Result Sheet'!BA160,IF($N$3=$AJ$11,'Result Sheet'!BS160,""))))</f>
        <v/>
      </c>
      <c r="L160" s="432" t="str">
        <f>IF(OR($D$3="",$N$3=""),"",IF(B160="","",IF(AND(K160="NA",J160="NA"),"NA",IF($N$3=$AJ$12,'Result Sheet'!CF160,IF($N$3=$AJ$13,'Result Sheet'!CM160,IF($N$3=$AJ$14,'Result Sheet'!CT160,IF($N$3=$AJ$15,'Result Sheet'!DA160,IF($N$3=$AJ$16,'Result Sheet'!DE160,SUM(J160:K160)))))))))</f>
        <v/>
      </c>
      <c r="M160" s="433" t="str">
        <f t="shared" si="16"/>
        <v/>
      </c>
      <c r="N160" s="434" t="str">
        <f>IF($N$3=$AJ$8,'Result Sheet'!T160,IF($N$3=$AJ$9,'Result Sheet'!AL160,IF($N$3=$AJ$10,'Result Sheet'!BD160,IF($N$3=$AJ$11,'Result Sheet'!BV160,""))))</f>
        <v/>
      </c>
      <c r="O160" s="434" t="str">
        <f>IF($N$3=$AJ$8,'Result Sheet'!U160,IF($N$3=$AJ$9,'Result Sheet'!AM160,IF($N$3=$AJ$10,'Result Sheet'!BE160,IF($N$3=$AJ$11,'Result Sheet'!BW160,""))))</f>
        <v/>
      </c>
      <c r="P160" s="435" t="str">
        <f>IF(OR($D$3="",$N$3=""),"",IF(B160="","",IF(AND(N160="NA",O160="NA"),"NA",IF($N$3=$AJ$12,'Result Sheet'!CG160,IF($N$3=$AJ$13,'Result Sheet'!CN160,IF($N$3=$AJ$14,'Result Sheet'!CU160,IF($N$3=$AJ$15,'Result Sheet'!DB160,IF($N$3=$AJ$16,'Result Sheet'!DF160,SUM(N160:O160)))))))))</f>
        <v/>
      </c>
      <c r="Q160" s="433" t="str">
        <f t="shared" si="17"/>
        <v/>
      </c>
      <c r="R160" s="436">
        <f t="shared" si="18"/>
        <v>0</v>
      </c>
      <c r="S160" s="436" t="str">
        <f t="shared" si="19"/>
        <v/>
      </c>
      <c r="T160" s="436" t="str">
        <f t="shared" si="20"/>
        <v/>
      </c>
      <c r="U160" s="436" t="str">
        <f t="shared" si="21"/>
        <v/>
      </c>
      <c r="V160" s="437" t="str">
        <f t="shared" si="22"/>
        <v/>
      </c>
      <c r="W160" s="438" t="str">
        <f t="shared" si="23"/>
        <v/>
      </c>
    </row>
    <row r="161" spans="1:23">
      <c r="A161" s="424">
        <f>IF('Result Sheet'!A161="","",'Result Sheet'!A161)</f>
        <v>154</v>
      </c>
      <c r="B161" s="425" t="str">
        <f>IF(OR($D$3="",$N$3=""),"",IF('Result Sheet'!B161="","",'Result Sheet'!B161))</f>
        <v/>
      </c>
      <c r="C161" s="426" t="str">
        <f>IF(OR($D$3="",$N$3=""),"",IF('Result Sheet'!F161="","",'Result Sheet'!F161))</f>
        <v/>
      </c>
      <c r="D161" s="427" t="str">
        <f>IF(OR($D$3="",$N$3=""),"",IF('Result Sheet'!E161="","",'Result Sheet'!E161))</f>
        <v/>
      </c>
      <c r="E161" s="428" t="str">
        <f>IF(OR($D$3="",$N$3=""),"",IF('Result Sheet'!G161="","",'Result Sheet'!G161))</f>
        <v/>
      </c>
      <c r="F161" s="428" t="str">
        <f>IF(OR($D$3="",$N$3=""),"",IF('Result Sheet'!H161="","",'Result Sheet'!H161))</f>
        <v/>
      </c>
      <c r="G161" s="428" t="str">
        <f>IF(OR($D$3="",$N$3=""),"",IF('Result Sheet'!I161="","",'Result Sheet'!I161))</f>
        <v/>
      </c>
      <c r="H161" s="429" t="str">
        <f>IF(OR($D$3="",$N$3=""),"",IF('Result Sheet'!K161="","",'Result Sheet'!K161))</f>
        <v/>
      </c>
      <c r="I161" s="430" t="str">
        <f>IF(OR($D$3="",$N$3=""),"",IF('Result Sheet'!J161="","",'Result Sheet'!J161))</f>
        <v/>
      </c>
      <c r="J161" s="431" t="str">
        <f>IF($N$3=$AJ$8,'Result Sheet'!P161,IF($N$3=$AJ$9,'Result Sheet'!AH161,IF($N$3=$AJ$10,'Result Sheet'!AZ161,IF($N$3=$AJ$11,'Result Sheet'!BR161,""))))</f>
        <v/>
      </c>
      <c r="K161" s="431" t="str">
        <f>IF($N$3=$AJ$8,'Result Sheet'!Q161,IF($N$3=$AJ$9,'Result Sheet'!AI161,IF($N$3=$AJ$10,'Result Sheet'!BA161,IF($N$3=$AJ$11,'Result Sheet'!BS161,""))))</f>
        <v/>
      </c>
      <c r="L161" s="432" t="str">
        <f>IF(OR($D$3="",$N$3=""),"",IF(B161="","",IF(AND(K161="NA",J161="NA"),"NA",IF($N$3=$AJ$12,'Result Sheet'!CF161,IF($N$3=$AJ$13,'Result Sheet'!CM161,IF($N$3=$AJ$14,'Result Sheet'!CT161,IF($N$3=$AJ$15,'Result Sheet'!DA161,IF($N$3=$AJ$16,'Result Sheet'!DE161,SUM(J161:K161)))))))))</f>
        <v/>
      </c>
      <c r="M161" s="433" t="str">
        <f t="shared" si="16"/>
        <v/>
      </c>
      <c r="N161" s="434" t="str">
        <f>IF($N$3=$AJ$8,'Result Sheet'!T161,IF($N$3=$AJ$9,'Result Sheet'!AL161,IF($N$3=$AJ$10,'Result Sheet'!BD161,IF($N$3=$AJ$11,'Result Sheet'!BV161,""))))</f>
        <v/>
      </c>
      <c r="O161" s="434" t="str">
        <f>IF($N$3=$AJ$8,'Result Sheet'!U161,IF($N$3=$AJ$9,'Result Sheet'!AM161,IF($N$3=$AJ$10,'Result Sheet'!BE161,IF($N$3=$AJ$11,'Result Sheet'!BW161,""))))</f>
        <v/>
      </c>
      <c r="P161" s="435" t="str">
        <f>IF(OR($D$3="",$N$3=""),"",IF(B161="","",IF(AND(N161="NA",O161="NA"),"NA",IF($N$3=$AJ$12,'Result Sheet'!CG161,IF($N$3=$AJ$13,'Result Sheet'!CN161,IF($N$3=$AJ$14,'Result Sheet'!CU161,IF($N$3=$AJ$15,'Result Sheet'!DB161,IF($N$3=$AJ$16,'Result Sheet'!DF161,SUM(N161:O161)))))))))</f>
        <v/>
      </c>
      <c r="Q161" s="433" t="str">
        <f t="shared" si="17"/>
        <v/>
      </c>
      <c r="R161" s="436">
        <f t="shared" si="18"/>
        <v>0</v>
      </c>
      <c r="S161" s="436" t="str">
        <f t="shared" si="19"/>
        <v/>
      </c>
      <c r="T161" s="436" t="str">
        <f t="shared" si="20"/>
        <v/>
      </c>
      <c r="U161" s="436" t="str">
        <f t="shared" si="21"/>
        <v/>
      </c>
      <c r="V161" s="437" t="str">
        <f t="shared" si="22"/>
        <v/>
      </c>
      <c r="W161" s="438" t="str">
        <f t="shared" si="23"/>
        <v/>
      </c>
    </row>
    <row r="162" spans="1:23">
      <c r="A162" s="424">
        <f>IF('Result Sheet'!A162="","",'Result Sheet'!A162)</f>
        <v>155</v>
      </c>
      <c r="B162" s="425" t="str">
        <f>IF(OR($D$3="",$N$3=""),"",IF('Result Sheet'!B162="","",'Result Sheet'!B162))</f>
        <v/>
      </c>
      <c r="C162" s="426" t="str">
        <f>IF(OR($D$3="",$N$3=""),"",IF('Result Sheet'!F162="","",'Result Sheet'!F162))</f>
        <v/>
      </c>
      <c r="D162" s="427" t="str">
        <f>IF(OR($D$3="",$N$3=""),"",IF('Result Sheet'!E162="","",'Result Sheet'!E162))</f>
        <v/>
      </c>
      <c r="E162" s="428" t="str">
        <f>IF(OR($D$3="",$N$3=""),"",IF('Result Sheet'!G162="","",'Result Sheet'!G162))</f>
        <v/>
      </c>
      <c r="F162" s="428" t="str">
        <f>IF(OR($D$3="",$N$3=""),"",IF('Result Sheet'!H162="","",'Result Sheet'!H162))</f>
        <v/>
      </c>
      <c r="G162" s="428" t="str">
        <f>IF(OR($D$3="",$N$3=""),"",IF('Result Sheet'!I162="","",'Result Sheet'!I162))</f>
        <v/>
      </c>
      <c r="H162" s="429" t="str">
        <f>IF(OR($D$3="",$N$3=""),"",IF('Result Sheet'!K162="","",'Result Sheet'!K162))</f>
        <v/>
      </c>
      <c r="I162" s="430" t="str">
        <f>IF(OR($D$3="",$N$3=""),"",IF('Result Sheet'!J162="","",'Result Sheet'!J162))</f>
        <v/>
      </c>
      <c r="J162" s="431" t="str">
        <f>IF($N$3=$AJ$8,'Result Sheet'!P162,IF($N$3=$AJ$9,'Result Sheet'!AH162,IF($N$3=$AJ$10,'Result Sheet'!AZ162,IF($N$3=$AJ$11,'Result Sheet'!BR162,""))))</f>
        <v/>
      </c>
      <c r="K162" s="431" t="str">
        <f>IF($N$3=$AJ$8,'Result Sheet'!Q162,IF($N$3=$AJ$9,'Result Sheet'!AI162,IF($N$3=$AJ$10,'Result Sheet'!BA162,IF($N$3=$AJ$11,'Result Sheet'!BS162,""))))</f>
        <v/>
      </c>
      <c r="L162" s="432" t="str">
        <f>IF(OR($D$3="",$N$3=""),"",IF(B162="","",IF(AND(K162="NA",J162="NA"),"NA",IF($N$3=$AJ$12,'Result Sheet'!CF162,IF($N$3=$AJ$13,'Result Sheet'!CM162,IF($N$3=$AJ$14,'Result Sheet'!CT162,IF($N$3=$AJ$15,'Result Sheet'!DA162,IF($N$3=$AJ$16,'Result Sheet'!DE162,SUM(J162:K162)))))))))</f>
        <v/>
      </c>
      <c r="M162" s="433" t="str">
        <f t="shared" si="16"/>
        <v/>
      </c>
      <c r="N162" s="434" t="str">
        <f>IF($N$3=$AJ$8,'Result Sheet'!T162,IF($N$3=$AJ$9,'Result Sheet'!AL162,IF($N$3=$AJ$10,'Result Sheet'!BD162,IF($N$3=$AJ$11,'Result Sheet'!BV162,""))))</f>
        <v/>
      </c>
      <c r="O162" s="434" t="str">
        <f>IF($N$3=$AJ$8,'Result Sheet'!U162,IF($N$3=$AJ$9,'Result Sheet'!AM162,IF($N$3=$AJ$10,'Result Sheet'!BE162,IF($N$3=$AJ$11,'Result Sheet'!BW162,""))))</f>
        <v/>
      </c>
      <c r="P162" s="435" t="str">
        <f>IF(OR($D$3="",$N$3=""),"",IF(B162="","",IF(AND(N162="NA",O162="NA"),"NA",IF($N$3=$AJ$12,'Result Sheet'!CG162,IF($N$3=$AJ$13,'Result Sheet'!CN162,IF($N$3=$AJ$14,'Result Sheet'!CU162,IF($N$3=$AJ$15,'Result Sheet'!DB162,IF($N$3=$AJ$16,'Result Sheet'!DF162,SUM(N162:O162)))))))))</f>
        <v/>
      </c>
      <c r="Q162" s="433" t="str">
        <f t="shared" si="17"/>
        <v/>
      </c>
      <c r="R162" s="436">
        <f t="shared" si="18"/>
        <v>0</v>
      </c>
      <c r="S162" s="436" t="str">
        <f t="shared" si="19"/>
        <v/>
      </c>
      <c r="T162" s="436" t="str">
        <f t="shared" si="20"/>
        <v/>
      </c>
      <c r="U162" s="436" t="str">
        <f t="shared" si="21"/>
        <v/>
      </c>
      <c r="V162" s="437" t="str">
        <f t="shared" si="22"/>
        <v/>
      </c>
      <c r="W162" s="438" t="str">
        <f t="shared" si="23"/>
        <v/>
      </c>
    </row>
    <row r="163" spans="1:23">
      <c r="A163" s="424">
        <f>IF('Result Sheet'!A163="","",'Result Sheet'!A163)</f>
        <v>156</v>
      </c>
      <c r="B163" s="425" t="str">
        <f>IF(OR($D$3="",$N$3=""),"",IF('Result Sheet'!B163="","",'Result Sheet'!B163))</f>
        <v/>
      </c>
      <c r="C163" s="426" t="str">
        <f>IF(OR($D$3="",$N$3=""),"",IF('Result Sheet'!F163="","",'Result Sheet'!F163))</f>
        <v/>
      </c>
      <c r="D163" s="427" t="str">
        <f>IF(OR($D$3="",$N$3=""),"",IF('Result Sheet'!E163="","",'Result Sheet'!E163))</f>
        <v/>
      </c>
      <c r="E163" s="428" t="str">
        <f>IF(OR($D$3="",$N$3=""),"",IF('Result Sheet'!G163="","",'Result Sheet'!G163))</f>
        <v/>
      </c>
      <c r="F163" s="428" t="str">
        <f>IF(OR($D$3="",$N$3=""),"",IF('Result Sheet'!H163="","",'Result Sheet'!H163))</f>
        <v/>
      </c>
      <c r="G163" s="428" t="str">
        <f>IF(OR($D$3="",$N$3=""),"",IF('Result Sheet'!I163="","",'Result Sheet'!I163))</f>
        <v/>
      </c>
      <c r="H163" s="429" t="str">
        <f>IF(OR($D$3="",$N$3=""),"",IF('Result Sheet'!K163="","",'Result Sheet'!K163))</f>
        <v/>
      </c>
      <c r="I163" s="430" t="str">
        <f>IF(OR($D$3="",$N$3=""),"",IF('Result Sheet'!J163="","",'Result Sheet'!J163))</f>
        <v/>
      </c>
      <c r="J163" s="431" t="str">
        <f>IF($N$3=$AJ$8,'Result Sheet'!P163,IF($N$3=$AJ$9,'Result Sheet'!AH163,IF($N$3=$AJ$10,'Result Sheet'!AZ163,IF($N$3=$AJ$11,'Result Sheet'!BR163,""))))</f>
        <v/>
      </c>
      <c r="K163" s="431" t="str">
        <f>IF($N$3=$AJ$8,'Result Sheet'!Q163,IF($N$3=$AJ$9,'Result Sheet'!AI163,IF($N$3=$AJ$10,'Result Sheet'!BA163,IF($N$3=$AJ$11,'Result Sheet'!BS163,""))))</f>
        <v/>
      </c>
      <c r="L163" s="432" t="str">
        <f>IF(OR($D$3="",$N$3=""),"",IF(B163="","",IF(AND(K163="NA",J163="NA"),"NA",IF($N$3=$AJ$12,'Result Sheet'!CF163,IF($N$3=$AJ$13,'Result Sheet'!CM163,IF($N$3=$AJ$14,'Result Sheet'!CT163,IF($N$3=$AJ$15,'Result Sheet'!DA163,IF($N$3=$AJ$16,'Result Sheet'!DE163,SUM(J163:K163)))))))))</f>
        <v/>
      </c>
      <c r="M163" s="433" t="str">
        <f t="shared" si="16"/>
        <v/>
      </c>
      <c r="N163" s="434" t="str">
        <f>IF($N$3=$AJ$8,'Result Sheet'!T163,IF($N$3=$AJ$9,'Result Sheet'!AL163,IF($N$3=$AJ$10,'Result Sheet'!BD163,IF($N$3=$AJ$11,'Result Sheet'!BV163,""))))</f>
        <v/>
      </c>
      <c r="O163" s="434" t="str">
        <f>IF($N$3=$AJ$8,'Result Sheet'!U163,IF($N$3=$AJ$9,'Result Sheet'!AM163,IF($N$3=$AJ$10,'Result Sheet'!BE163,IF($N$3=$AJ$11,'Result Sheet'!BW163,""))))</f>
        <v/>
      </c>
      <c r="P163" s="435" t="str">
        <f>IF(OR($D$3="",$N$3=""),"",IF(B163="","",IF(AND(N163="NA",O163="NA"),"NA",IF($N$3=$AJ$12,'Result Sheet'!CG163,IF($N$3=$AJ$13,'Result Sheet'!CN163,IF($N$3=$AJ$14,'Result Sheet'!CU163,IF($N$3=$AJ$15,'Result Sheet'!DB163,IF($N$3=$AJ$16,'Result Sheet'!DF163,SUM(N163:O163)))))))))</f>
        <v/>
      </c>
      <c r="Q163" s="433" t="str">
        <f t="shared" si="17"/>
        <v/>
      </c>
      <c r="R163" s="436">
        <f t="shared" si="18"/>
        <v>0</v>
      </c>
      <c r="S163" s="436" t="str">
        <f t="shared" si="19"/>
        <v/>
      </c>
      <c r="T163" s="436" t="str">
        <f t="shared" si="20"/>
        <v/>
      </c>
      <c r="U163" s="436" t="str">
        <f t="shared" si="21"/>
        <v/>
      </c>
      <c r="V163" s="437" t="str">
        <f t="shared" si="22"/>
        <v/>
      </c>
      <c r="W163" s="438" t="str">
        <f t="shared" si="23"/>
        <v/>
      </c>
    </row>
    <row r="164" spans="1:23">
      <c r="A164" s="424">
        <f>IF('Result Sheet'!A164="","",'Result Sheet'!A164)</f>
        <v>157</v>
      </c>
      <c r="B164" s="425" t="str">
        <f>IF(OR($D$3="",$N$3=""),"",IF('Result Sheet'!B164="","",'Result Sheet'!B164))</f>
        <v/>
      </c>
      <c r="C164" s="426" t="str">
        <f>IF(OR($D$3="",$N$3=""),"",IF('Result Sheet'!F164="","",'Result Sheet'!F164))</f>
        <v/>
      </c>
      <c r="D164" s="427" t="str">
        <f>IF(OR($D$3="",$N$3=""),"",IF('Result Sheet'!E164="","",'Result Sheet'!E164))</f>
        <v/>
      </c>
      <c r="E164" s="428" t="str">
        <f>IF(OR($D$3="",$N$3=""),"",IF('Result Sheet'!G164="","",'Result Sheet'!G164))</f>
        <v/>
      </c>
      <c r="F164" s="428" t="str">
        <f>IF(OR($D$3="",$N$3=""),"",IF('Result Sheet'!H164="","",'Result Sheet'!H164))</f>
        <v/>
      </c>
      <c r="G164" s="428" t="str">
        <f>IF(OR($D$3="",$N$3=""),"",IF('Result Sheet'!I164="","",'Result Sheet'!I164))</f>
        <v/>
      </c>
      <c r="H164" s="429" t="str">
        <f>IF(OR($D$3="",$N$3=""),"",IF('Result Sheet'!K164="","",'Result Sheet'!K164))</f>
        <v/>
      </c>
      <c r="I164" s="430" t="str">
        <f>IF(OR($D$3="",$N$3=""),"",IF('Result Sheet'!J164="","",'Result Sheet'!J164))</f>
        <v/>
      </c>
      <c r="J164" s="431" t="str">
        <f>IF($N$3=$AJ$8,'Result Sheet'!P164,IF($N$3=$AJ$9,'Result Sheet'!AH164,IF($N$3=$AJ$10,'Result Sheet'!AZ164,IF($N$3=$AJ$11,'Result Sheet'!BR164,""))))</f>
        <v/>
      </c>
      <c r="K164" s="431" t="str">
        <f>IF($N$3=$AJ$8,'Result Sheet'!Q164,IF($N$3=$AJ$9,'Result Sheet'!AI164,IF($N$3=$AJ$10,'Result Sheet'!BA164,IF($N$3=$AJ$11,'Result Sheet'!BS164,""))))</f>
        <v/>
      </c>
      <c r="L164" s="432" t="str">
        <f>IF(OR($D$3="",$N$3=""),"",IF(B164="","",IF(AND(K164="NA",J164="NA"),"NA",IF($N$3=$AJ$12,'Result Sheet'!CF164,IF($N$3=$AJ$13,'Result Sheet'!CM164,IF($N$3=$AJ$14,'Result Sheet'!CT164,IF($N$3=$AJ$15,'Result Sheet'!DA164,IF($N$3=$AJ$16,'Result Sheet'!DE164,SUM(J164:K164)))))))))</f>
        <v/>
      </c>
      <c r="M164" s="433" t="str">
        <f t="shared" si="16"/>
        <v/>
      </c>
      <c r="N164" s="434" t="str">
        <f>IF($N$3=$AJ$8,'Result Sheet'!T164,IF($N$3=$AJ$9,'Result Sheet'!AL164,IF($N$3=$AJ$10,'Result Sheet'!BD164,IF($N$3=$AJ$11,'Result Sheet'!BV164,""))))</f>
        <v/>
      </c>
      <c r="O164" s="434" t="str">
        <f>IF($N$3=$AJ$8,'Result Sheet'!U164,IF($N$3=$AJ$9,'Result Sheet'!AM164,IF($N$3=$AJ$10,'Result Sheet'!BE164,IF($N$3=$AJ$11,'Result Sheet'!BW164,""))))</f>
        <v/>
      </c>
      <c r="P164" s="435" t="str">
        <f>IF(OR($D$3="",$N$3=""),"",IF(B164="","",IF(AND(N164="NA",O164="NA"),"NA",IF($N$3=$AJ$12,'Result Sheet'!CG164,IF($N$3=$AJ$13,'Result Sheet'!CN164,IF($N$3=$AJ$14,'Result Sheet'!CU164,IF($N$3=$AJ$15,'Result Sheet'!DB164,IF($N$3=$AJ$16,'Result Sheet'!DF164,SUM(N164:O164)))))))))</f>
        <v/>
      </c>
      <c r="Q164" s="433" t="str">
        <f t="shared" si="17"/>
        <v/>
      </c>
      <c r="R164" s="436">
        <f t="shared" si="18"/>
        <v>0</v>
      </c>
      <c r="S164" s="436" t="str">
        <f t="shared" si="19"/>
        <v/>
      </c>
      <c r="T164" s="436" t="str">
        <f t="shared" si="20"/>
        <v/>
      </c>
      <c r="U164" s="436" t="str">
        <f t="shared" si="21"/>
        <v/>
      </c>
      <c r="V164" s="437" t="str">
        <f t="shared" si="22"/>
        <v/>
      </c>
      <c r="W164" s="438" t="str">
        <f t="shared" si="23"/>
        <v/>
      </c>
    </row>
    <row r="165" spans="1:23">
      <c r="A165" s="424">
        <f>IF('Result Sheet'!A165="","",'Result Sheet'!A165)</f>
        <v>158</v>
      </c>
      <c r="B165" s="425" t="str">
        <f>IF(OR($D$3="",$N$3=""),"",IF('Result Sheet'!B165="","",'Result Sheet'!B165))</f>
        <v/>
      </c>
      <c r="C165" s="426" t="str">
        <f>IF(OR($D$3="",$N$3=""),"",IF('Result Sheet'!F165="","",'Result Sheet'!F165))</f>
        <v/>
      </c>
      <c r="D165" s="427" t="str">
        <f>IF(OR($D$3="",$N$3=""),"",IF('Result Sheet'!E165="","",'Result Sheet'!E165))</f>
        <v/>
      </c>
      <c r="E165" s="428" t="str">
        <f>IF(OR($D$3="",$N$3=""),"",IF('Result Sheet'!G165="","",'Result Sheet'!G165))</f>
        <v/>
      </c>
      <c r="F165" s="428" t="str">
        <f>IF(OR($D$3="",$N$3=""),"",IF('Result Sheet'!H165="","",'Result Sheet'!H165))</f>
        <v/>
      </c>
      <c r="G165" s="428" t="str">
        <f>IF(OR($D$3="",$N$3=""),"",IF('Result Sheet'!I165="","",'Result Sheet'!I165))</f>
        <v/>
      </c>
      <c r="H165" s="429" t="str">
        <f>IF(OR($D$3="",$N$3=""),"",IF('Result Sheet'!K165="","",'Result Sheet'!K165))</f>
        <v/>
      </c>
      <c r="I165" s="430" t="str">
        <f>IF(OR($D$3="",$N$3=""),"",IF('Result Sheet'!J165="","",'Result Sheet'!J165))</f>
        <v/>
      </c>
      <c r="J165" s="431" t="str">
        <f>IF($N$3=$AJ$8,'Result Sheet'!P165,IF($N$3=$AJ$9,'Result Sheet'!AH165,IF($N$3=$AJ$10,'Result Sheet'!AZ165,IF($N$3=$AJ$11,'Result Sheet'!BR165,""))))</f>
        <v/>
      </c>
      <c r="K165" s="431" t="str">
        <f>IF($N$3=$AJ$8,'Result Sheet'!Q165,IF($N$3=$AJ$9,'Result Sheet'!AI165,IF($N$3=$AJ$10,'Result Sheet'!BA165,IF($N$3=$AJ$11,'Result Sheet'!BS165,""))))</f>
        <v/>
      </c>
      <c r="L165" s="432" t="str">
        <f>IF(OR($D$3="",$N$3=""),"",IF(B165="","",IF(AND(K165="NA",J165="NA"),"NA",IF($N$3=$AJ$12,'Result Sheet'!CF165,IF($N$3=$AJ$13,'Result Sheet'!CM165,IF($N$3=$AJ$14,'Result Sheet'!CT165,IF($N$3=$AJ$15,'Result Sheet'!DA165,IF($N$3=$AJ$16,'Result Sheet'!DE165,SUM(J165:K165)))))))))</f>
        <v/>
      </c>
      <c r="M165" s="433" t="str">
        <f t="shared" si="16"/>
        <v/>
      </c>
      <c r="N165" s="434" t="str">
        <f>IF($N$3=$AJ$8,'Result Sheet'!T165,IF($N$3=$AJ$9,'Result Sheet'!AL165,IF($N$3=$AJ$10,'Result Sheet'!BD165,IF($N$3=$AJ$11,'Result Sheet'!BV165,""))))</f>
        <v/>
      </c>
      <c r="O165" s="434" t="str">
        <f>IF($N$3=$AJ$8,'Result Sheet'!U165,IF($N$3=$AJ$9,'Result Sheet'!AM165,IF($N$3=$AJ$10,'Result Sheet'!BE165,IF($N$3=$AJ$11,'Result Sheet'!BW165,""))))</f>
        <v/>
      </c>
      <c r="P165" s="435" t="str">
        <f>IF(OR($D$3="",$N$3=""),"",IF(B165="","",IF(AND(N165="NA",O165="NA"),"NA",IF($N$3=$AJ$12,'Result Sheet'!CG165,IF($N$3=$AJ$13,'Result Sheet'!CN165,IF($N$3=$AJ$14,'Result Sheet'!CU165,IF($N$3=$AJ$15,'Result Sheet'!DB165,IF($N$3=$AJ$16,'Result Sheet'!DF165,SUM(N165:O165)))))))))</f>
        <v/>
      </c>
      <c r="Q165" s="433" t="str">
        <f t="shared" si="17"/>
        <v/>
      </c>
      <c r="R165" s="436">
        <f t="shared" si="18"/>
        <v>0</v>
      </c>
      <c r="S165" s="436" t="str">
        <f t="shared" si="19"/>
        <v/>
      </c>
      <c r="T165" s="436" t="str">
        <f t="shared" si="20"/>
        <v/>
      </c>
      <c r="U165" s="436" t="str">
        <f t="shared" si="21"/>
        <v/>
      </c>
      <c r="V165" s="437" t="str">
        <f t="shared" si="22"/>
        <v/>
      </c>
      <c r="W165" s="438" t="str">
        <f t="shared" si="23"/>
        <v/>
      </c>
    </row>
    <row r="166" spans="1:23">
      <c r="A166" s="424">
        <f>IF('Result Sheet'!A166="","",'Result Sheet'!A166)</f>
        <v>159</v>
      </c>
      <c r="B166" s="425" t="str">
        <f>IF(OR($D$3="",$N$3=""),"",IF('Result Sheet'!B166="","",'Result Sheet'!B166))</f>
        <v/>
      </c>
      <c r="C166" s="426" t="str">
        <f>IF(OR($D$3="",$N$3=""),"",IF('Result Sheet'!F166="","",'Result Sheet'!F166))</f>
        <v/>
      </c>
      <c r="D166" s="427" t="str">
        <f>IF(OR($D$3="",$N$3=""),"",IF('Result Sheet'!E166="","",'Result Sheet'!E166))</f>
        <v/>
      </c>
      <c r="E166" s="428" t="str">
        <f>IF(OR($D$3="",$N$3=""),"",IF('Result Sheet'!G166="","",'Result Sheet'!G166))</f>
        <v/>
      </c>
      <c r="F166" s="428" t="str">
        <f>IF(OR($D$3="",$N$3=""),"",IF('Result Sheet'!H166="","",'Result Sheet'!H166))</f>
        <v/>
      </c>
      <c r="G166" s="428" t="str">
        <f>IF(OR($D$3="",$N$3=""),"",IF('Result Sheet'!I166="","",'Result Sheet'!I166))</f>
        <v/>
      </c>
      <c r="H166" s="429" t="str">
        <f>IF(OR($D$3="",$N$3=""),"",IF('Result Sheet'!K166="","",'Result Sheet'!K166))</f>
        <v/>
      </c>
      <c r="I166" s="430" t="str">
        <f>IF(OR($D$3="",$N$3=""),"",IF('Result Sheet'!J166="","",'Result Sheet'!J166))</f>
        <v/>
      </c>
      <c r="J166" s="431" t="str">
        <f>IF($N$3=$AJ$8,'Result Sheet'!P166,IF($N$3=$AJ$9,'Result Sheet'!AH166,IF($N$3=$AJ$10,'Result Sheet'!AZ166,IF($N$3=$AJ$11,'Result Sheet'!BR166,""))))</f>
        <v/>
      </c>
      <c r="K166" s="431" t="str">
        <f>IF($N$3=$AJ$8,'Result Sheet'!Q166,IF($N$3=$AJ$9,'Result Sheet'!AI166,IF($N$3=$AJ$10,'Result Sheet'!BA166,IF($N$3=$AJ$11,'Result Sheet'!BS166,""))))</f>
        <v/>
      </c>
      <c r="L166" s="432" t="str">
        <f>IF(OR($D$3="",$N$3=""),"",IF(B166="","",IF(AND(K166="NA",J166="NA"),"NA",IF($N$3=$AJ$12,'Result Sheet'!CF166,IF($N$3=$AJ$13,'Result Sheet'!CM166,IF($N$3=$AJ$14,'Result Sheet'!CT166,IF($N$3=$AJ$15,'Result Sheet'!DA166,IF($N$3=$AJ$16,'Result Sheet'!DE166,SUM(J166:K166)))))))))</f>
        <v/>
      </c>
      <c r="M166" s="433" t="str">
        <f t="shared" si="16"/>
        <v/>
      </c>
      <c r="N166" s="434" t="str">
        <f>IF($N$3=$AJ$8,'Result Sheet'!T166,IF($N$3=$AJ$9,'Result Sheet'!AL166,IF($N$3=$AJ$10,'Result Sheet'!BD166,IF($N$3=$AJ$11,'Result Sheet'!BV166,""))))</f>
        <v/>
      </c>
      <c r="O166" s="434" t="str">
        <f>IF($N$3=$AJ$8,'Result Sheet'!U166,IF($N$3=$AJ$9,'Result Sheet'!AM166,IF($N$3=$AJ$10,'Result Sheet'!BE166,IF($N$3=$AJ$11,'Result Sheet'!BW166,""))))</f>
        <v/>
      </c>
      <c r="P166" s="435" t="str">
        <f>IF(OR($D$3="",$N$3=""),"",IF(B166="","",IF(AND(N166="NA",O166="NA"),"NA",IF($N$3=$AJ$12,'Result Sheet'!CG166,IF($N$3=$AJ$13,'Result Sheet'!CN166,IF($N$3=$AJ$14,'Result Sheet'!CU166,IF($N$3=$AJ$15,'Result Sheet'!DB166,IF($N$3=$AJ$16,'Result Sheet'!DF166,SUM(N166:O166)))))))))</f>
        <v/>
      </c>
      <c r="Q166" s="433" t="str">
        <f t="shared" si="17"/>
        <v/>
      </c>
      <c r="R166" s="436">
        <f t="shared" si="18"/>
        <v>0</v>
      </c>
      <c r="S166" s="436" t="str">
        <f t="shared" si="19"/>
        <v/>
      </c>
      <c r="T166" s="436" t="str">
        <f t="shared" si="20"/>
        <v/>
      </c>
      <c r="U166" s="436" t="str">
        <f t="shared" si="21"/>
        <v/>
      </c>
      <c r="V166" s="437" t="str">
        <f t="shared" si="22"/>
        <v/>
      </c>
      <c r="W166" s="438" t="str">
        <f t="shared" si="23"/>
        <v/>
      </c>
    </row>
    <row r="167" spans="1:23">
      <c r="A167" s="424">
        <f>IF('Result Sheet'!A167="","",'Result Sheet'!A167)</f>
        <v>160</v>
      </c>
      <c r="B167" s="425" t="str">
        <f>IF(OR($D$3="",$N$3=""),"",IF('Result Sheet'!B167="","",'Result Sheet'!B167))</f>
        <v/>
      </c>
      <c r="C167" s="426" t="str">
        <f>IF(OR($D$3="",$N$3=""),"",IF('Result Sheet'!F167="","",'Result Sheet'!F167))</f>
        <v/>
      </c>
      <c r="D167" s="427" t="str">
        <f>IF(OR($D$3="",$N$3=""),"",IF('Result Sheet'!E167="","",'Result Sheet'!E167))</f>
        <v/>
      </c>
      <c r="E167" s="428" t="str">
        <f>IF(OR($D$3="",$N$3=""),"",IF('Result Sheet'!G167="","",'Result Sheet'!G167))</f>
        <v/>
      </c>
      <c r="F167" s="428" t="str">
        <f>IF(OR($D$3="",$N$3=""),"",IF('Result Sheet'!H167="","",'Result Sheet'!H167))</f>
        <v/>
      </c>
      <c r="G167" s="428" t="str">
        <f>IF(OR($D$3="",$N$3=""),"",IF('Result Sheet'!I167="","",'Result Sheet'!I167))</f>
        <v/>
      </c>
      <c r="H167" s="429" t="str">
        <f>IF(OR($D$3="",$N$3=""),"",IF('Result Sheet'!K167="","",'Result Sheet'!K167))</f>
        <v/>
      </c>
      <c r="I167" s="430" t="str">
        <f>IF(OR($D$3="",$N$3=""),"",IF('Result Sheet'!J167="","",'Result Sheet'!J167))</f>
        <v/>
      </c>
      <c r="J167" s="431" t="str">
        <f>IF($N$3=$AJ$8,'Result Sheet'!P167,IF($N$3=$AJ$9,'Result Sheet'!AH167,IF($N$3=$AJ$10,'Result Sheet'!AZ167,IF($N$3=$AJ$11,'Result Sheet'!BR167,""))))</f>
        <v/>
      </c>
      <c r="K167" s="431" t="str">
        <f>IF($N$3=$AJ$8,'Result Sheet'!Q167,IF($N$3=$AJ$9,'Result Sheet'!AI167,IF($N$3=$AJ$10,'Result Sheet'!BA167,IF($N$3=$AJ$11,'Result Sheet'!BS167,""))))</f>
        <v/>
      </c>
      <c r="L167" s="432" t="str">
        <f>IF(OR($D$3="",$N$3=""),"",IF(B167="","",IF(AND(K167="NA",J167="NA"),"NA",IF($N$3=$AJ$12,'Result Sheet'!CF167,IF($N$3=$AJ$13,'Result Sheet'!CM167,IF($N$3=$AJ$14,'Result Sheet'!CT167,IF($N$3=$AJ$15,'Result Sheet'!DA167,IF($N$3=$AJ$16,'Result Sheet'!DE167,SUM(J167:K167)))))))))</f>
        <v/>
      </c>
      <c r="M167" s="433" t="str">
        <f t="shared" si="16"/>
        <v/>
      </c>
      <c r="N167" s="434" t="str">
        <f>IF($N$3=$AJ$8,'Result Sheet'!T167,IF($N$3=$AJ$9,'Result Sheet'!AL167,IF($N$3=$AJ$10,'Result Sheet'!BD167,IF($N$3=$AJ$11,'Result Sheet'!BV167,""))))</f>
        <v/>
      </c>
      <c r="O167" s="434" t="str">
        <f>IF($N$3=$AJ$8,'Result Sheet'!U167,IF($N$3=$AJ$9,'Result Sheet'!AM167,IF($N$3=$AJ$10,'Result Sheet'!BE167,IF($N$3=$AJ$11,'Result Sheet'!BW167,""))))</f>
        <v/>
      </c>
      <c r="P167" s="435" t="str">
        <f>IF(OR($D$3="",$N$3=""),"",IF(B167="","",IF(AND(N167="NA",O167="NA"),"NA",IF($N$3=$AJ$12,'Result Sheet'!CG167,IF($N$3=$AJ$13,'Result Sheet'!CN167,IF($N$3=$AJ$14,'Result Sheet'!CU167,IF($N$3=$AJ$15,'Result Sheet'!DB167,IF($N$3=$AJ$16,'Result Sheet'!DF167,SUM(N167:O167)))))))))</f>
        <v/>
      </c>
      <c r="Q167" s="433" t="str">
        <f t="shared" si="17"/>
        <v/>
      </c>
      <c r="R167" s="436">
        <f t="shared" si="18"/>
        <v>0</v>
      </c>
      <c r="S167" s="436" t="str">
        <f t="shared" si="19"/>
        <v/>
      </c>
      <c r="T167" s="436" t="str">
        <f t="shared" si="20"/>
        <v/>
      </c>
      <c r="U167" s="436" t="str">
        <f t="shared" si="21"/>
        <v/>
      </c>
      <c r="V167" s="437" t="str">
        <f t="shared" si="22"/>
        <v/>
      </c>
      <c r="W167" s="438" t="str">
        <f t="shared" si="23"/>
        <v/>
      </c>
    </row>
    <row r="168" spans="1:23">
      <c r="A168" s="424">
        <f>IF('Result Sheet'!A168="","",'Result Sheet'!A168)</f>
        <v>161</v>
      </c>
      <c r="B168" s="425" t="str">
        <f>IF(OR($D$3="",$N$3=""),"",IF('Result Sheet'!B168="","",'Result Sheet'!B168))</f>
        <v/>
      </c>
      <c r="C168" s="426" t="str">
        <f>IF(OR($D$3="",$N$3=""),"",IF('Result Sheet'!F168="","",'Result Sheet'!F168))</f>
        <v/>
      </c>
      <c r="D168" s="427" t="str">
        <f>IF(OR($D$3="",$N$3=""),"",IF('Result Sheet'!E168="","",'Result Sheet'!E168))</f>
        <v/>
      </c>
      <c r="E168" s="428" t="str">
        <f>IF(OR($D$3="",$N$3=""),"",IF('Result Sheet'!G168="","",'Result Sheet'!G168))</f>
        <v/>
      </c>
      <c r="F168" s="428" t="str">
        <f>IF(OR($D$3="",$N$3=""),"",IF('Result Sheet'!H168="","",'Result Sheet'!H168))</f>
        <v/>
      </c>
      <c r="G168" s="428" t="str">
        <f>IF(OR($D$3="",$N$3=""),"",IF('Result Sheet'!I168="","",'Result Sheet'!I168))</f>
        <v/>
      </c>
      <c r="H168" s="429" t="str">
        <f>IF(OR($D$3="",$N$3=""),"",IF('Result Sheet'!K168="","",'Result Sheet'!K168))</f>
        <v/>
      </c>
      <c r="I168" s="430" t="str">
        <f>IF(OR($D$3="",$N$3=""),"",IF('Result Sheet'!J168="","",'Result Sheet'!J168))</f>
        <v/>
      </c>
      <c r="J168" s="431" t="str">
        <f>IF($N$3=$AJ$8,'Result Sheet'!P168,IF($N$3=$AJ$9,'Result Sheet'!AH168,IF($N$3=$AJ$10,'Result Sheet'!AZ168,IF($N$3=$AJ$11,'Result Sheet'!BR168,""))))</f>
        <v/>
      </c>
      <c r="K168" s="431" t="str">
        <f>IF($N$3=$AJ$8,'Result Sheet'!Q168,IF($N$3=$AJ$9,'Result Sheet'!AI168,IF($N$3=$AJ$10,'Result Sheet'!BA168,IF($N$3=$AJ$11,'Result Sheet'!BS168,""))))</f>
        <v/>
      </c>
      <c r="L168" s="432" t="str">
        <f>IF(OR($D$3="",$N$3=""),"",IF(B168="","",IF(AND(K168="NA",J168="NA"),"NA",IF($N$3=$AJ$12,'Result Sheet'!CF168,IF($N$3=$AJ$13,'Result Sheet'!CM168,IF($N$3=$AJ$14,'Result Sheet'!CT168,IF($N$3=$AJ$15,'Result Sheet'!DA168,IF($N$3=$AJ$16,'Result Sheet'!DE168,SUM(J168:K168)))))))))</f>
        <v/>
      </c>
      <c r="M168" s="433" t="str">
        <f t="shared" si="16"/>
        <v/>
      </c>
      <c r="N168" s="434" t="str">
        <f>IF($N$3=$AJ$8,'Result Sheet'!T168,IF($N$3=$AJ$9,'Result Sheet'!AL168,IF($N$3=$AJ$10,'Result Sheet'!BD168,IF($N$3=$AJ$11,'Result Sheet'!BV168,""))))</f>
        <v/>
      </c>
      <c r="O168" s="434" t="str">
        <f>IF($N$3=$AJ$8,'Result Sheet'!U168,IF($N$3=$AJ$9,'Result Sheet'!AM168,IF($N$3=$AJ$10,'Result Sheet'!BE168,IF($N$3=$AJ$11,'Result Sheet'!BW168,""))))</f>
        <v/>
      </c>
      <c r="P168" s="435" t="str">
        <f>IF(OR($D$3="",$N$3=""),"",IF(B168="","",IF(AND(N168="NA",O168="NA"),"NA",IF($N$3=$AJ$12,'Result Sheet'!CG168,IF($N$3=$AJ$13,'Result Sheet'!CN168,IF($N$3=$AJ$14,'Result Sheet'!CU168,IF($N$3=$AJ$15,'Result Sheet'!DB168,IF($N$3=$AJ$16,'Result Sheet'!DF168,SUM(N168:O168)))))))))</f>
        <v/>
      </c>
      <c r="Q168" s="433" t="str">
        <f t="shared" si="17"/>
        <v/>
      </c>
      <c r="R168" s="436">
        <f t="shared" si="18"/>
        <v>0</v>
      </c>
      <c r="S168" s="436" t="str">
        <f t="shared" si="19"/>
        <v/>
      </c>
      <c r="T168" s="436" t="str">
        <f t="shared" si="20"/>
        <v/>
      </c>
      <c r="U168" s="436" t="str">
        <f t="shared" si="21"/>
        <v/>
      </c>
      <c r="V168" s="437" t="str">
        <f t="shared" si="22"/>
        <v/>
      </c>
      <c r="W168" s="438" t="str">
        <f t="shared" si="23"/>
        <v/>
      </c>
    </row>
    <row r="169" spans="1:23">
      <c r="A169" s="424">
        <f>IF('Result Sheet'!A169="","",'Result Sheet'!A169)</f>
        <v>162</v>
      </c>
      <c r="B169" s="425" t="str">
        <f>IF(OR($D$3="",$N$3=""),"",IF('Result Sheet'!B169="","",'Result Sheet'!B169))</f>
        <v/>
      </c>
      <c r="C169" s="426" t="str">
        <f>IF(OR($D$3="",$N$3=""),"",IF('Result Sheet'!F169="","",'Result Sheet'!F169))</f>
        <v/>
      </c>
      <c r="D169" s="427" t="str">
        <f>IF(OR($D$3="",$N$3=""),"",IF('Result Sheet'!E169="","",'Result Sheet'!E169))</f>
        <v/>
      </c>
      <c r="E169" s="428" t="str">
        <f>IF(OR($D$3="",$N$3=""),"",IF('Result Sheet'!G169="","",'Result Sheet'!G169))</f>
        <v/>
      </c>
      <c r="F169" s="428" t="str">
        <f>IF(OR($D$3="",$N$3=""),"",IF('Result Sheet'!H169="","",'Result Sheet'!H169))</f>
        <v/>
      </c>
      <c r="G169" s="428" t="str">
        <f>IF(OR($D$3="",$N$3=""),"",IF('Result Sheet'!I169="","",'Result Sheet'!I169))</f>
        <v/>
      </c>
      <c r="H169" s="429" t="str">
        <f>IF(OR($D$3="",$N$3=""),"",IF('Result Sheet'!K169="","",'Result Sheet'!K169))</f>
        <v/>
      </c>
      <c r="I169" s="430" t="str">
        <f>IF(OR($D$3="",$N$3=""),"",IF('Result Sheet'!J169="","",'Result Sheet'!J169))</f>
        <v/>
      </c>
      <c r="J169" s="431" t="str">
        <f>IF($N$3=$AJ$8,'Result Sheet'!P169,IF($N$3=$AJ$9,'Result Sheet'!AH169,IF($N$3=$AJ$10,'Result Sheet'!AZ169,IF($N$3=$AJ$11,'Result Sheet'!BR169,""))))</f>
        <v/>
      </c>
      <c r="K169" s="431" t="str">
        <f>IF($N$3=$AJ$8,'Result Sheet'!Q169,IF($N$3=$AJ$9,'Result Sheet'!AI169,IF($N$3=$AJ$10,'Result Sheet'!BA169,IF($N$3=$AJ$11,'Result Sheet'!BS169,""))))</f>
        <v/>
      </c>
      <c r="L169" s="432" t="str">
        <f>IF(OR($D$3="",$N$3=""),"",IF(B169="","",IF(AND(K169="NA",J169="NA"),"NA",IF($N$3=$AJ$12,'Result Sheet'!CF169,IF($N$3=$AJ$13,'Result Sheet'!CM169,IF($N$3=$AJ$14,'Result Sheet'!CT169,IF($N$3=$AJ$15,'Result Sheet'!DA169,IF($N$3=$AJ$16,'Result Sheet'!DE169,SUM(J169:K169)))))))))</f>
        <v/>
      </c>
      <c r="M169" s="433" t="str">
        <f t="shared" si="16"/>
        <v/>
      </c>
      <c r="N169" s="434" t="str">
        <f>IF($N$3=$AJ$8,'Result Sheet'!T169,IF($N$3=$AJ$9,'Result Sheet'!AL169,IF($N$3=$AJ$10,'Result Sheet'!BD169,IF($N$3=$AJ$11,'Result Sheet'!BV169,""))))</f>
        <v/>
      </c>
      <c r="O169" s="434" t="str">
        <f>IF($N$3=$AJ$8,'Result Sheet'!U169,IF($N$3=$AJ$9,'Result Sheet'!AM169,IF($N$3=$AJ$10,'Result Sheet'!BE169,IF($N$3=$AJ$11,'Result Sheet'!BW169,""))))</f>
        <v/>
      </c>
      <c r="P169" s="435" t="str">
        <f>IF(OR($D$3="",$N$3=""),"",IF(B169="","",IF(AND(N169="NA",O169="NA"),"NA",IF($N$3=$AJ$12,'Result Sheet'!CG169,IF($N$3=$AJ$13,'Result Sheet'!CN169,IF($N$3=$AJ$14,'Result Sheet'!CU169,IF($N$3=$AJ$15,'Result Sheet'!DB169,IF($N$3=$AJ$16,'Result Sheet'!DF169,SUM(N169:O169)))))))))</f>
        <v/>
      </c>
      <c r="Q169" s="433" t="str">
        <f t="shared" si="17"/>
        <v/>
      </c>
      <c r="R169" s="436">
        <f t="shared" si="18"/>
        <v>0</v>
      </c>
      <c r="S169" s="436" t="str">
        <f t="shared" si="19"/>
        <v/>
      </c>
      <c r="T169" s="436" t="str">
        <f t="shared" si="20"/>
        <v/>
      </c>
      <c r="U169" s="436" t="str">
        <f t="shared" si="21"/>
        <v/>
      </c>
      <c r="V169" s="437" t="str">
        <f t="shared" si="22"/>
        <v/>
      </c>
      <c r="W169" s="438" t="str">
        <f t="shared" si="23"/>
        <v/>
      </c>
    </row>
    <row r="170" spans="1:23">
      <c r="A170" s="424">
        <f>IF('Result Sheet'!A170="","",'Result Sheet'!A170)</f>
        <v>163</v>
      </c>
      <c r="B170" s="425" t="str">
        <f>IF(OR($D$3="",$N$3=""),"",IF('Result Sheet'!B170="","",'Result Sheet'!B170))</f>
        <v/>
      </c>
      <c r="C170" s="426" t="str">
        <f>IF(OR($D$3="",$N$3=""),"",IF('Result Sheet'!F170="","",'Result Sheet'!F170))</f>
        <v/>
      </c>
      <c r="D170" s="427" t="str">
        <f>IF(OR($D$3="",$N$3=""),"",IF('Result Sheet'!E170="","",'Result Sheet'!E170))</f>
        <v/>
      </c>
      <c r="E170" s="428" t="str">
        <f>IF(OR($D$3="",$N$3=""),"",IF('Result Sheet'!G170="","",'Result Sheet'!G170))</f>
        <v/>
      </c>
      <c r="F170" s="428" t="str">
        <f>IF(OR($D$3="",$N$3=""),"",IF('Result Sheet'!H170="","",'Result Sheet'!H170))</f>
        <v/>
      </c>
      <c r="G170" s="428" t="str">
        <f>IF(OR($D$3="",$N$3=""),"",IF('Result Sheet'!I170="","",'Result Sheet'!I170))</f>
        <v/>
      </c>
      <c r="H170" s="429" t="str">
        <f>IF(OR($D$3="",$N$3=""),"",IF('Result Sheet'!K170="","",'Result Sheet'!K170))</f>
        <v/>
      </c>
      <c r="I170" s="430" t="str">
        <f>IF(OR($D$3="",$N$3=""),"",IF('Result Sheet'!J170="","",'Result Sheet'!J170))</f>
        <v/>
      </c>
      <c r="J170" s="431" t="str">
        <f>IF($N$3=$AJ$8,'Result Sheet'!P170,IF($N$3=$AJ$9,'Result Sheet'!AH170,IF($N$3=$AJ$10,'Result Sheet'!AZ170,IF($N$3=$AJ$11,'Result Sheet'!BR170,""))))</f>
        <v/>
      </c>
      <c r="K170" s="431" t="str">
        <f>IF($N$3=$AJ$8,'Result Sheet'!Q170,IF($N$3=$AJ$9,'Result Sheet'!AI170,IF($N$3=$AJ$10,'Result Sheet'!BA170,IF($N$3=$AJ$11,'Result Sheet'!BS170,""))))</f>
        <v/>
      </c>
      <c r="L170" s="432" t="str">
        <f>IF(OR($D$3="",$N$3=""),"",IF(B170="","",IF(AND(K170="NA",J170="NA"),"NA",IF($N$3=$AJ$12,'Result Sheet'!CF170,IF($N$3=$AJ$13,'Result Sheet'!CM170,IF($N$3=$AJ$14,'Result Sheet'!CT170,IF($N$3=$AJ$15,'Result Sheet'!DA170,IF($N$3=$AJ$16,'Result Sheet'!DE170,SUM(J170:K170)))))))))</f>
        <v/>
      </c>
      <c r="M170" s="433" t="str">
        <f t="shared" si="16"/>
        <v/>
      </c>
      <c r="N170" s="434" t="str">
        <f>IF($N$3=$AJ$8,'Result Sheet'!T170,IF($N$3=$AJ$9,'Result Sheet'!AL170,IF($N$3=$AJ$10,'Result Sheet'!BD170,IF($N$3=$AJ$11,'Result Sheet'!BV170,""))))</f>
        <v/>
      </c>
      <c r="O170" s="434" t="str">
        <f>IF($N$3=$AJ$8,'Result Sheet'!U170,IF($N$3=$AJ$9,'Result Sheet'!AM170,IF($N$3=$AJ$10,'Result Sheet'!BE170,IF($N$3=$AJ$11,'Result Sheet'!BW170,""))))</f>
        <v/>
      </c>
      <c r="P170" s="435" t="str">
        <f>IF(OR($D$3="",$N$3=""),"",IF(B170="","",IF(AND(N170="NA",O170="NA"),"NA",IF($N$3=$AJ$12,'Result Sheet'!CG170,IF($N$3=$AJ$13,'Result Sheet'!CN170,IF($N$3=$AJ$14,'Result Sheet'!CU170,IF($N$3=$AJ$15,'Result Sheet'!DB170,IF($N$3=$AJ$16,'Result Sheet'!DF170,SUM(N170:O170)))))))))</f>
        <v/>
      </c>
      <c r="Q170" s="433" t="str">
        <f t="shared" si="17"/>
        <v/>
      </c>
      <c r="R170" s="436">
        <f t="shared" si="18"/>
        <v>0</v>
      </c>
      <c r="S170" s="436" t="str">
        <f t="shared" si="19"/>
        <v/>
      </c>
      <c r="T170" s="436" t="str">
        <f t="shared" si="20"/>
        <v/>
      </c>
      <c r="U170" s="436" t="str">
        <f t="shared" si="21"/>
        <v/>
      </c>
      <c r="V170" s="437" t="str">
        <f t="shared" si="22"/>
        <v/>
      </c>
      <c r="W170" s="438" t="str">
        <f t="shared" si="23"/>
        <v/>
      </c>
    </row>
    <row r="171" spans="1:23">
      <c r="A171" s="424">
        <f>IF('Result Sheet'!A171="","",'Result Sheet'!A171)</f>
        <v>164</v>
      </c>
      <c r="B171" s="425" t="str">
        <f>IF(OR($D$3="",$N$3=""),"",IF('Result Sheet'!B171="","",'Result Sheet'!B171))</f>
        <v/>
      </c>
      <c r="C171" s="426" t="str">
        <f>IF(OR($D$3="",$N$3=""),"",IF('Result Sheet'!F171="","",'Result Sheet'!F171))</f>
        <v/>
      </c>
      <c r="D171" s="427" t="str">
        <f>IF(OR($D$3="",$N$3=""),"",IF('Result Sheet'!E171="","",'Result Sheet'!E171))</f>
        <v/>
      </c>
      <c r="E171" s="428" t="str">
        <f>IF(OR($D$3="",$N$3=""),"",IF('Result Sheet'!G171="","",'Result Sheet'!G171))</f>
        <v/>
      </c>
      <c r="F171" s="428" t="str">
        <f>IF(OR($D$3="",$N$3=""),"",IF('Result Sheet'!H171="","",'Result Sheet'!H171))</f>
        <v/>
      </c>
      <c r="G171" s="428" t="str">
        <f>IF(OR($D$3="",$N$3=""),"",IF('Result Sheet'!I171="","",'Result Sheet'!I171))</f>
        <v/>
      </c>
      <c r="H171" s="429" t="str">
        <f>IF(OR($D$3="",$N$3=""),"",IF('Result Sheet'!K171="","",'Result Sheet'!K171))</f>
        <v/>
      </c>
      <c r="I171" s="430" t="str">
        <f>IF(OR($D$3="",$N$3=""),"",IF('Result Sheet'!J171="","",'Result Sheet'!J171))</f>
        <v/>
      </c>
      <c r="J171" s="431" t="str">
        <f>IF($N$3=$AJ$8,'Result Sheet'!P171,IF($N$3=$AJ$9,'Result Sheet'!AH171,IF($N$3=$AJ$10,'Result Sheet'!AZ171,IF($N$3=$AJ$11,'Result Sheet'!BR171,""))))</f>
        <v/>
      </c>
      <c r="K171" s="431" t="str">
        <f>IF($N$3=$AJ$8,'Result Sheet'!Q171,IF($N$3=$AJ$9,'Result Sheet'!AI171,IF($N$3=$AJ$10,'Result Sheet'!BA171,IF($N$3=$AJ$11,'Result Sheet'!BS171,""))))</f>
        <v/>
      </c>
      <c r="L171" s="432" t="str">
        <f>IF(OR($D$3="",$N$3=""),"",IF(B171="","",IF(AND(K171="NA",J171="NA"),"NA",IF($N$3=$AJ$12,'Result Sheet'!CF171,IF($N$3=$AJ$13,'Result Sheet'!CM171,IF($N$3=$AJ$14,'Result Sheet'!CT171,IF($N$3=$AJ$15,'Result Sheet'!DA171,IF($N$3=$AJ$16,'Result Sheet'!DE171,SUM(J171:K171)))))))))</f>
        <v/>
      </c>
      <c r="M171" s="433" t="str">
        <f t="shared" si="16"/>
        <v/>
      </c>
      <c r="N171" s="434" t="str">
        <f>IF($N$3=$AJ$8,'Result Sheet'!T171,IF($N$3=$AJ$9,'Result Sheet'!AL171,IF($N$3=$AJ$10,'Result Sheet'!BD171,IF($N$3=$AJ$11,'Result Sheet'!BV171,""))))</f>
        <v/>
      </c>
      <c r="O171" s="434" t="str">
        <f>IF($N$3=$AJ$8,'Result Sheet'!U171,IF($N$3=$AJ$9,'Result Sheet'!AM171,IF($N$3=$AJ$10,'Result Sheet'!BE171,IF($N$3=$AJ$11,'Result Sheet'!BW171,""))))</f>
        <v/>
      </c>
      <c r="P171" s="435" t="str">
        <f>IF(OR($D$3="",$N$3=""),"",IF(B171="","",IF(AND(N171="NA",O171="NA"),"NA",IF($N$3=$AJ$12,'Result Sheet'!CG171,IF($N$3=$AJ$13,'Result Sheet'!CN171,IF($N$3=$AJ$14,'Result Sheet'!CU171,IF($N$3=$AJ$15,'Result Sheet'!DB171,IF($N$3=$AJ$16,'Result Sheet'!DF171,SUM(N171:O171)))))))))</f>
        <v/>
      </c>
      <c r="Q171" s="433" t="str">
        <f t="shared" si="17"/>
        <v/>
      </c>
      <c r="R171" s="436">
        <f t="shared" si="18"/>
        <v>0</v>
      </c>
      <c r="S171" s="436" t="str">
        <f t="shared" si="19"/>
        <v/>
      </c>
      <c r="T171" s="436" t="str">
        <f t="shared" si="20"/>
        <v/>
      </c>
      <c r="U171" s="436" t="str">
        <f t="shared" si="21"/>
        <v/>
      </c>
      <c r="V171" s="437" t="str">
        <f t="shared" si="22"/>
        <v/>
      </c>
      <c r="W171" s="438" t="str">
        <f t="shared" si="23"/>
        <v/>
      </c>
    </row>
    <row r="172" spans="1:23">
      <c r="A172" s="424">
        <f>IF('Result Sheet'!A172="","",'Result Sheet'!A172)</f>
        <v>165</v>
      </c>
      <c r="B172" s="425" t="str">
        <f>IF(OR($D$3="",$N$3=""),"",IF('Result Sheet'!B172="","",'Result Sheet'!B172))</f>
        <v/>
      </c>
      <c r="C172" s="426" t="str">
        <f>IF(OR($D$3="",$N$3=""),"",IF('Result Sheet'!F172="","",'Result Sheet'!F172))</f>
        <v/>
      </c>
      <c r="D172" s="427" t="str">
        <f>IF(OR($D$3="",$N$3=""),"",IF('Result Sheet'!E172="","",'Result Sheet'!E172))</f>
        <v/>
      </c>
      <c r="E172" s="428" t="str">
        <f>IF(OR($D$3="",$N$3=""),"",IF('Result Sheet'!G172="","",'Result Sheet'!G172))</f>
        <v/>
      </c>
      <c r="F172" s="428" t="str">
        <f>IF(OR($D$3="",$N$3=""),"",IF('Result Sheet'!H172="","",'Result Sheet'!H172))</f>
        <v/>
      </c>
      <c r="G172" s="428" t="str">
        <f>IF(OR($D$3="",$N$3=""),"",IF('Result Sheet'!I172="","",'Result Sheet'!I172))</f>
        <v/>
      </c>
      <c r="H172" s="429" t="str">
        <f>IF(OR($D$3="",$N$3=""),"",IF('Result Sheet'!K172="","",'Result Sheet'!K172))</f>
        <v/>
      </c>
      <c r="I172" s="430" t="str">
        <f>IF(OR($D$3="",$N$3=""),"",IF('Result Sheet'!J172="","",'Result Sheet'!J172))</f>
        <v/>
      </c>
      <c r="J172" s="431" t="str">
        <f>IF($N$3=$AJ$8,'Result Sheet'!P172,IF($N$3=$AJ$9,'Result Sheet'!AH172,IF($N$3=$AJ$10,'Result Sheet'!AZ172,IF($N$3=$AJ$11,'Result Sheet'!BR172,""))))</f>
        <v/>
      </c>
      <c r="K172" s="431" t="str">
        <f>IF($N$3=$AJ$8,'Result Sheet'!Q172,IF($N$3=$AJ$9,'Result Sheet'!AI172,IF($N$3=$AJ$10,'Result Sheet'!BA172,IF($N$3=$AJ$11,'Result Sheet'!BS172,""))))</f>
        <v/>
      </c>
      <c r="L172" s="432" t="str">
        <f>IF(OR($D$3="",$N$3=""),"",IF(B172="","",IF(AND(K172="NA",J172="NA"),"NA",IF($N$3=$AJ$12,'Result Sheet'!CF172,IF($N$3=$AJ$13,'Result Sheet'!CM172,IF($N$3=$AJ$14,'Result Sheet'!CT172,IF($N$3=$AJ$15,'Result Sheet'!DA172,IF($N$3=$AJ$16,'Result Sheet'!DE172,SUM(J172:K172)))))))))</f>
        <v/>
      </c>
      <c r="M172" s="433" t="str">
        <f t="shared" si="16"/>
        <v/>
      </c>
      <c r="N172" s="434" t="str">
        <f>IF($N$3=$AJ$8,'Result Sheet'!T172,IF($N$3=$AJ$9,'Result Sheet'!AL172,IF($N$3=$AJ$10,'Result Sheet'!BD172,IF($N$3=$AJ$11,'Result Sheet'!BV172,""))))</f>
        <v/>
      </c>
      <c r="O172" s="434" t="str">
        <f>IF($N$3=$AJ$8,'Result Sheet'!U172,IF($N$3=$AJ$9,'Result Sheet'!AM172,IF($N$3=$AJ$10,'Result Sheet'!BE172,IF($N$3=$AJ$11,'Result Sheet'!BW172,""))))</f>
        <v/>
      </c>
      <c r="P172" s="435" t="str">
        <f>IF(OR($D$3="",$N$3=""),"",IF(B172="","",IF(AND(N172="NA",O172="NA"),"NA",IF($N$3=$AJ$12,'Result Sheet'!CG172,IF($N$3=$AJ$13,'Result Sheet'!CN172,IF($N$3=$AJ$14,'Result Sheet'!CU172,IF($N$3=$AJ$15,'Result Sheet'!DB172,IF($N$3=$AJ$16,'Result Sheet'!DF172,SUM(N172:O172)))))))))</f>
        <v/>
      </c>
      <c r="Q172" s="433" t="str">
        <f t="shared" si="17"/>
        <v/>
      </c>
      <c r="R172" s="436">
        <f t="shared" si="18"/>
        <v>0</v>
      </c>
      <c r="S172" s="436" t="str">
        <f t="shared" si="19"/>
        <v/>
      </c>
      <c r="T172" s="436" t="str">
        <f t="shared" si="20"/>
        <v/>
      </c>
      <c r="U172" s="436" t="str">
        <f t="shared" si="21"/>
        <v/>
      </c>
      <c r="V172" s="437" t="str">
        <f t="shared" si="22"/>
        <v/>
      </c>
      <c r="W172" s="438" t="str">
        <f t="shared" si="23"/>
        <v/>
      </c>
    </row>
    <row r="173" spans="1:23">
      <c r="A173" s="424">
        <f>IF('Result Sheet'!A173="","",'Result Sheet'!A173)</f>
        <v>166</v>
      </c>
      <c r="B173" s="425" t="str">
        <f>IF(OR($D$3="",$N$3=""),"",IF('Result Sheet'!B173="","",'Result Sheet'!B173))</f>
        <v/>
      </c>
      <c r="C173" s="426" t="str">
        <f>IF(OR($D$3="",$N$3=""),"",IF('Result Sheet'!F173="","",'Result Sheet'!F173))</f>
        <v/>
      </c>
      <c r="D173" s="427" t="str">
        <f>IF(OR($D$3="",$N$3=""),"",IF('Result Sheet'!E173="","",'Result Sheet'!E173))</f>
        <v/>
      </c>
      <c r="E173" s="428" t="str">
        <f>IF(OR($D$3="",$N$3=""),"",IF('Result Sheet'!G173="","",'Result Sheet'!G173))</f>
        <v/>
      </c>
      <c r="F173" s="428" t="str">
        <f>IF(OR($D$3="",$N$3=""),"",IF('Result Sheet'!H173="","",'Result Sheet'!H173))</f>
        <v/>
      </c>
      <c r="G173" s="428" t="str">
        <f>IF(OR($D$3="",$N$3=""),"",IF('Result Sheet'!I173="","",'Result Sheet'!I173))</f>
        <v/>
      </c>
      <c r="H173" s="429" t="str">
        <f>IF(OR($D$3="",$N$3=""),"",IF('Result Sheet'!K173="","",'Result Sheet'!K173))</f>
        <v/>
      </c>
      <c r="I173" s="430" t="str">
        <f>IF(OR($D$3="",$N$3=""),"",IF('Result Sheet'!J173="","",'Result Sheet'!J173))</f>
        <v/>
      </c>
      <c r="J173" s="431" t="str">
        <f>IF($N$3=$AJ$8,'Result Sheet'!P173,IF($N$3=$AJ$9,'Result Sheet'!AH173,IF($N$3=$AJ$10,'Result Sheet'!AZ173,IF($N$3=$AJ$11,'Result Sheet'!BR173,""))))</f>
        <v/>
      </c>
      <c r="K173" s="431" t="str">
        <f>IF($N$3=$AJ$8,'Result Sheet'!Q173,IF($N$3=$AJ$9,'Result Sheet'!AI173,IF($N$3=$AJ$10,'Result Sheet'!BA173,IF($N$3=$AJ$11,'Result Sheet'!BS173,""))))</f>
        <v/>
      </c>
      <c r="L173" s="432" t="str">
        <f>IF(OR($D$3="",$N$3=""),"",IF(B173="","",IF(AND(K173="NA",J173="NA"),"NA",IF($N$3=$AJ$12,'Result Sheet'!CF173,IF($N$3=$AJ$13,'Result Sheet'!CM173,IF($N$3=$AJ$14,'Result Sheet'!CT173,IF($N$3=$AJ$15,'Result Sheet'!DA173,IF($N$3=$AJ$16,'Result Sheet'!DE173,SUM(J173:K173)))))))))</f>
        <v/>
      </c>
      <c r="M173" s="433" t="str">
        <f t="shared" si="16"/>
        <v/>
      </c>
      <c r="N173" s="434" t="str">
        <f>IF($N$3=$AJ$8,'Result Sheet'!T173,IF($N$3=$AJ$9,'Result Sheet'!AL173,IF($N$3=$AJ$10,'Result Sheet'!BD173,IF($N$3=$AJ$11,'Result Sheet'!BV173,""))))</f>
        <v/>
      </c>
      <c r="O173" s="434" t="str">
        <f>IF($N$3=$AJ$8,'Result Sheet'!U173,IF($N$3=$AJ$9,'Result Sheet'!AM173,IF($N$3=$AJ$10,'Result Sheet'!BE173,IF($N$3=$AJ$11,'Result Sheet'!BW173,""))))</f>
        <v/>
      </c>
      <c r="P173" s="435" t="str">
        <f>IF(OR($D$3="",$N$3=""),"",IF(B173="","",IF(AND(N173="NA",O173="NA"),"NA",IF($N$3=$AJ$12,'Result Sheet'!CG173,IF($N$3=$AJ$13,'Result Sheet'!CN173,IF($N$3=$AJ$14,'Result Sheet'!CU173,IF($N$3=$AJ$15,'Result Sheet'!DB173,IF($N$3=$AJ$16,'Result Sheet'!DF173,SUM(N173:O173)))))))))</f>
        <v/>
      </c>
      <c r="Q173" s="433" t="str">
        <f t="shared" si="17"/>
        <v/>
      </c>
      <c r="R173" s="436">
        <f t="shared" si="18"/>
        <v>0</v>
      </c>
      <c r="S173" s="436" t="str">
        <f t="shared" si="19"/>
        <v/>
      </c>
      <c r="T173" s="436" t="str">
        <f t="shared" si="20"/>
        <v/>
      </c>
      <c r="U173" s="436" t="str">
        <f t="shared" si="21"/>
        <v/>
      </c>
      <c r="V173" s="437" t="str">
        <f t="shared" si="22"/>
        <v/>
      </c>
      <c r="W173" s="438" t="str">
        <f t="shared" si="23"/>
        <v/>
      </c>
    </row>
    <row r="174" spans="1:23">
      <c r="A174" s="424">
        <f>IF('Result Sheet'!A174="","",'Result Sheet'!A174)</f>
        <v>167</v>
      </c>
      <c r="B174" s="425" t="str">
        <f>IF(OR($D$3="",$N$3=""),"",IF('Result Sheet'!B174="","",'Result Sheet'!B174))</f>
        <v/>
      </c>
      <c r="C174" s="426" t="str">
        <f>IF(OR($D$3="",$N$3=""),"",IF('Result Sheet'!F174="","",'Result Sheet'!F174))</f>
        <v/>
      </c>
      <c r="D174" s="427" t="str">
        <f>IF(OR($D$3="",$N$3=""),"",IF('Result Sheet'!E174="","",'Result Sheet'!E174))</f>
        <v/>
      </c>
      <c r="E174" s="428" t="str">
        <f>IF(OR($D$3="",$N$3=""),"",IF('Result Sheet'!G174="","",'Result Sheet'!G174))</f>
        <v/>
      </c>
      <c r="F174" s="428" t="str">
        <f>IF(OR($D$3="",$N$3=""),"",IF('Result Sheet'!H174="","",'Result Sheet'!H174))</f>
        <v/>
      </c>
      <c r="G174" s="428" t="str">
        <f>IF(OR($D$3="",$N$3=""),"",IF('Result Sheet'!I174="","",'Result Sheet'!I174))</f>
        <v/>
      </c>
      <c r="H174" s="429" t="str">
        <f>IF(OR($D$3="",$N$3=""),"",IF('Result Sheet'!K174="","",'Result Sheet'!K174))</f>
        <v/>
      </c>
      <c r="I174" s="430" t="str">
        <f>IF(OR($D$3="",$N$3=""),"",IF('Result Sheet'!J174="","",'Result Sheet'!J174))</f>
        <v/>
      </c>
      <c r="J174" s="431" t="str">
        <f>IF($N$3=$AJ$8,'Result Sheet'!P174,IF($N$3=$AJ$9,'Result Sheet'!AH174,IF($N$3=$AJ$10,'Result Sheet'!AZ174,IF($N$3=$AJ$11,'Result Sheet'!BR174,""))))</f>
        <v/>
      </c>
      <c r="K174" s="431" t="str">
        <f>IF($N$3=$AJ$8,'Result Sheet'!Q174,IF($N$3=$AJ$9,'Result Sheet'!AI174,IF($N$3=$AJ$10,'Result Sheet'!BA174,IF($N$3=$AJ$11,'Result Sheet'!BS174,""))))</f>
        <v/>
      </c>
      <c r="L174" s="432" t="str">
        <f>IF(OR($D$3="",$N$3=""),"",IF(B174="","",IF(AND(K174="NA",J174="NA"),"NA",IF($N$3=$AJ$12,'Result Sheet'!CF174,IF($N$3=$AJ$13,'Result Sheet'!CM174,IF($N$3=$AJ$14,'Result Sheet'!CT174,IF($N$3=$AJ$15,'Result Sheet'!DA174,IF($N$3=$AJ$16,'Result Sheet'!DE174,SUM(J174:K174)))))))))</f>
        <v/>
      </c>
      <c r="M174" s="433" t="str">
        <f t="shared" si="16"/>
        <v/>
      </c>
      <c r="N174" s="434" t="str">
        <f>IF($N$3=$AJ$8,'Result Sheet'!T174,IF($N$3=$AJ$9,'Result Sheet'!AL174,IF($N$3=$AJ$10,'Result Sheet'!BD174,IF($N$3=$AJ$11,'Result Sheet'!BV174,""))))</f>
        <v/>
      </c>
      <c r="O174" s="434" t="str">
        <f>IF($N$3=$AJ$8,'Result Sheet'!U174,IF($N$3=$AJ$9,'Result Sheet'!AM174,IF($N$3=$AJ$10,'Result Sheet'!BE174,IF($N$3=$AJ$11,'Result Sheet'!BW174,""))))</f>
        <v/>
      </c>
      <c r="P174" s="435" t="str">
        <f>IF(OR($D$3="",$N$3=""),"",IF(B174="","",IF(AND(N174="NA",O174="NA"),"NA",IF($N$3=$AJ$12,'Result Sheet'!CG174,IF($N$3=$AJ$13,'Result Sheet'!CN174,IF($N$3=$AJ$14,'Result Sheet'!CU174,IF($N$3=$AJ$15,'Result Sheet'!DB174,IF($N$3=$AJ$16,'Result Sheet'!DF174,SUM(N174:O174)))))))))</f>
        <v/>
      </c>
      <c r="Q174" s="433" t="str">
        <f t="shared" si="17"/>
        <v/>
      </c>
      <c r="R174" s="436">
        <f t="shared" si="18"/>
        <v>0</v>
      </c>
      <c r="S174" s="436" t="str">
        <f t="shared" si="19"/>
        <v/>
      </c>
      <c r="T174" s="436" t="str">
        <f t="shared" si="20"/>
        <v/>
      </c>
      <c r="U174" s="436" t="str">
        <f t="shared" si="21"/>
        <v/>
      </c>
      <c r="V174" s="437" t="str">
        <f t="shared" si="22"/>
        <v/>
      </c>
      <c r="W174" s="438" t="str">
        <f t="shared" si="23"/>
        <v/>
      </c>
    </row>
    <row r="175" spans="1:23">
      <c r="A175" s="424">
        <f>IF('Result Sheet'!A175="","",'Result Sheet'!A175)</f>
        <v>168</v>
      </c>
      <c r="B175" s="425" t="str">
        <f>IF(OR($D$3="",$N$3=""),"",IF('Result Sheet'!B175="","",'Result Sheet'!B175))</f>
        <v/>
      </c>
      <c r="C175" s="426" t="str">
        <f>IF(OR($D$3="",$N$3=""),"",IF('Result Sheet'!F175="","",'Result Sheet'!F175))</f>
        <v/>
      </c>
      <c r="D175" s="427" t="str">
        <f>IF(OR($D$3="",$N$3=""),"",IF('Result Sheet'!E175="","",'Result Sheet'!E175))</f>
        <v/>
      </c>
      <c r="E175" s="428" t="str">
        <f>IF(OR($D$3="",$N$3=""),"",IF('Result Sheet'!G175="","",'Result Sheet'!G175))</f>
        <v/>
      </c>
      <c r="F175" s="428" t="str">
        <f>IF(OR($D$3="",$N$3=""),"",IF('Result Sheet'!H175="","",'Result Sheet'!H175))</f>
        <v/>
      </c>
      <c r="G175" s="428" t="str">
        <f>IF(OR($D$3="",$N$3=""),"",IF('Result Sheet'!I175="","",'Result Sheet'!I175))</f>
        <v/>
      </c>
      <c r="H175" s="429" t="str">
        <f>IF(OR($D$3="",$N$3=""),"",IF('Result Sheet'!K175="","",'Result Sheet'!K175))</f>
        <v/>
      </c>
      <c r="I175" s="430" t="str">
        <f>IF(OR($D$3="",$N$3=""),"",IF('Result Sheet'!J175="","",'Result Sheet'!J175))</f>
        <v/>
      </c>
      <c r="J175" s="431" t="str">
        <f>IF($N$3=$AJ$8,'Result Sheet'!P175,IF($N$3=$AJ$9,'Result Sheet'!AH175,IF($N$3=$AJ$10,'Result Sheet'!AZ175,IF($N$3=$AJ$11,'Result Sheet'!BR175,""))))</f>
        <v/>
      </c>
      <c r="K175" s="431" t="str">
        <f>IF($N$3=$AJ$8,'Result Sheet'!Q175,IF($N$3=$AJ$9,'Result Sheet'!AI175,IF($N$3=$AJ$10,'Result Sheet'!BA175,IF($N$3=$AJ$11,'Result Sheet'!BS175,""))))</f>
        <v/>
      </c>
      <c r="L175" s="432" t="str">
        <f>IF(OR($D$3="",$N$3=""),"",IF(B175="","",IF(AND(K175="NA",J175="NA"),"NA",IF($N$3=$AJ$12,'Result Sheet'!CF175,IF($N$3=$AJ$13,'Result Sheet'!CM175,IF($N$3=$AJ$14,'Result Sheet'!CT175,IF($N$3=$AJ$15,'Result Sheet'!DA175,IF($N$3=$AJ$16,'Result Sheet'!DE175,SUM(J175:K175)))))))))</f>
        <v/>
      </c>
      <c r="M175" s="433" t="str">
        <f t="shared" si="16"/>
        <v/>
      </c>
      <c r="N175" s="434" t="str">
        <f>IF($N$3=$AJ$8,'Result Sheet'!T175,IF($N$3=$AJ$9,'Result Sheet'!AL175,IF($N$3=$AJ$10,'Result Sheet'!BD175,IF($N$3=$AJ$11,'Result Sheet'!BV175,""))))</f>
        <v/>
      </c>
      <c r="O175" s="434" t="str">
        <f>IF($N$3=$AJ$8,'Result Sheet'!U175,IF($N$3=$AJ$9,'Result Sheet'!AM175,IF($N$3=$AJ$10,'Result Sheet'!BE175,IF($N$3=$AJ$11,'Result Sheet'!BW175,""))))</f>
        <v/>
      </c>
      <c r="P175" s="435" t="str">
        <f>IF(OR($D$3="",$N$3=""),"",IF(B175="","",IF(AND(N175="NA",O175="NA"),"NA",IF($N$3=$AJ$12,'Result Sheet'!CG175,IF($N$3=$AJ$13,'Result Sheet'!CN175,IF($N$3=$AJ$14,'Result Sheet'!CU175,IF($N$3=$AJ$15,'Result Sheet'!DB175,IF($N$3=$AJ$16,'Result Sheet'!DF175,SUM(N175:O175)))))))))</f>
        <v/>
      </c>
      <c r="Q175" s="433" t="str">
        <f t="shared" si="17"/>
        <v/>
      </c>
      <c r="R175" s="436">
        <f t="shared" si="18"/>
        <v>0</v>
      </c>
      <c r="S175" s="436" t="str">
        <f t="shared" si="19"/>
        <v/>
      </c>
      <c r="T175" s="436" t="str">
        <f t="shared" si="20"/>
        <v/>
      </c>
      <c r="U175" s="436" t="str">
        <f t="shared" si="21"/>
        <v/>
      </c>
      <c r="V175" s="437" t="str">
        <f t="shared" si="22"/>
        <v/>
      </c>
      <c r="W175" s="438" t="str">
        <f t="shared" si="23"/>
        <v/>
      </c>
    </row>
    <row r="176" spans="1:23">
      <c r="A176" s="424">
        <f>IF('Result Sheet'!A176="","",'Result Sheet'!A176)</f>
        <v>169</v>
      </c>
      <c r="B176" s="425" t="str">
        <f>IF(OR($D$3="",$N$3=""),"",IF('Result Sheet'!B176="","",'Result Sheet'!B176))</f>
        <v/>
      </c>
      <c r="C176" s="426" t="str">
        <f>IF(OR($D$3="",$N$3=""),"",IF('Result Sheet'!F176="","",'Result Sheet'!F176))</f>
        <v/>
      </c>
      <c r="D176" s="427" t="str">
        <f>IF(OR($D$3="",$N$3=""),"",IF('Result Sheet'!E176="","",'Result Sheet'!E176))</f>
        <v/>
      </c>
      <c r="E176" s="428" t="str">
        <f>IF(OR($D$3="",$N$3=""),"",IF('Result Sheet'!G176="","",'Result Sheet'!G176))</f>
        <v/>
      </c>
      <c r="F176" s="428" t="str">
        <f>IF(OR($D$3="",$N$3=""),"",IF('Result Sheet'!H176="","",'Result Sheet'!H176))</f>
        <v/>
      </c>
      <c r="G176" s="428" t="str">
        <f>IF(OR($D$3="",$N$3=""),"",IF('Result Sheet'!I176="","",'Result Sheet'!I176))</f>
        <v/>
      </c>
      <c r="H176" s="429" t="str">
        <f>IF(OR($D$3="",$N$3=""),"",IF('Result Sheet'!K176="","",'Result Sheet'!K176))</f>
        <v/>
      </c>
      <c r="I176" s="430" t="str">
        <f>IF(OR($D$3="",$N$3=""),"",IF('Result Sheet'!J176="","",'Result Sheet'!J176))</f>
        <v/>
      </c>
      <c r="J176" s="431" t="str">
        <f>IF($N$3=$AJ$8,'Result Sheet'!P176,IF($N$3=$AJ$9,'Result Sheet'!AH176,IF($N$3=$AJ$10,'Result Sheet'!AZ176,IF($N$3=$AJ$11,'Result Sheet'!BR176,""))))</f>
        <v/>
      </c>
      <c r="K176" s="431" t="str">
        <f>IF($N$3=$AJ$8,'Result Sheet'!Q176,IF($N$3=$AJ$9,'Result Sheet'!AI176,IF($N$3=$AJ$10,'Result Sheet'!BA176,IF($N$3=$AJ$11,'Result Sheet'!BS176,""))))</f>
        <v/>
      </c>
      <c r="L176" s="432" t="str">
        <f>IF(OR($D$3="",$N$3=""),"",IF(B176="","",IF(AND(K176="NA",J176="NA"),"NA",IF($N$3=$AJ$12,'Result Sheet'!CF176,IF($N$3=$AJ$13,'Result Sheet'!CM176,IF($N$3=$AJ$14,'Result Sheet'!CT176,IF($N$3=$AJ$15,'Result Sheet'!DA176,IF($N$3=$AJ$16,'Result Sheet'!DE176,SUM(J176:K176)))))))))</f>
        <v/>
      </c>
      <c r="M176" s="433" t="str">
        <f t="shared" si="16"/>
        <v/>
      </c>
      <c r="N176" s="434" t="str">
        <f>IF($N$3=$AJ$8,'Result Sheet'!T176,IF($N$3=$AJ$9,'Result Sheet'!AL176,IF($N$3=$AJ$10,'Result Sheet'!BD176,IF($N$3=$AJ$11,'Result Sheet'!BV176,""))))</f>
        <v/>
      </c>
      <c r="O176" s="434" t="str">
        <f>IF($N$3=$AJ$8,'Result Sheet'!U176,IF($N$3=$AJ$9,'Result Sheet'!AM176,IF($N$3=$AJ$10,'Result Sheet'!BE176,IF($N$3=$AJ$11,'Result Sheet'!BW176,""))))</f>
        <v/>
      </c>
      <c r="P176" s="435" t="str">
        <f>IF(OR($D$3="",$N$3=""),"",IF(B176="","",IF(AND(N176="NA",O176="NA"),"NA",IF($N$3=$AJ$12,'Result Sheet'!CG176,IF($N$3=$AJ$13,'Result Sheet'!CN176,IF($N$3=$AJ$14,'Result Sheet'!CU176,IF($N$3=$AJ$15,'Result Sheet'!DB176,IF($N$3=$AJ$16,'Result Sheet'!DF176,SUM(N176:O176)))))))))</f>
        <v/>
      </c>
      <c r="Q176" s="433" t="str">
        <f t="shared" si="17"/>
        <v/>
      </c>
      <c r="R176" s="436">
        <f t="shared" si="18"/>
        <v>0</v>
      </c>
      <c r="S176" s="436" t="str">
        <f t="shared" si="19"/>
        <v/>
      </c>
      <c r="T176" s="436" t="str">
        <f t="shared" si="20"/>
        <v/>
      </c>
      <c r="U176" s="436" t="str">
        <f t="shared" si="21"/>
        <v/>
      </c>
      <c r="V176" s="437" t="str">
        <f t="shared" si="22"/>
        <v/>
      </c>
      <c r="W176" s="438" t="str">
        <f t="shared" si="23"/>
        <v/>
      </c>
    </row>
    <row r="177" spans="1:23">
      <c r="A177" s="424">
        <f>IF('Result Sheet'!A177="","",'Result Sheet'!A177)</f>
        <v>170</v>
      </c>
      <c r="B177" s="425" t="str">
        <f>IF(OR($D$3="",$N$3=""),"",IF('Result Sheet'!B177="","",'Result Sheet'!B177))</f>
        <v/>
      </c>
      <c r="C177" s="426" t="str">
        <f>IF(OR($D$3="",$N$3=""),"",IF('Result Sheet'!F177="","",'Result Sheet'!F177))</f>
        <v/>
      </c>
      <c r="D177" s="427" t="str">
        <f>IF(OR($D$3="",$N$3=""),"",IF('Result Sheet'!E177="","",'Result Sheet'!E177))</f>
        <v/>
      </c>
      <c r="E177" s="428" t="str">
        <f>IF(OR($D$3="",$N$3=""),"",IF('Result Sheet'!G177="","",'Result Sheet'!G177))</f>
        <v/>
      </c>
      <c r="F177" s="428" t="str">
        <f>IF(OR($D$3="",$N$3=""),"",IF('Result Sheet'!H177="","",'Result Sheet'!H177))</f>
        <v/>
      </c>
      <c r="G177" s="428" t="str">
        <f>IF(OR($D$3="",$N$3=""),"",IF('Result Sheet'!I177="","",'Result Sheet'!I177))</f>
        <v/>
      </c>
      <c r="H177" s="429" t="str">
        <f>IF(OR($D$3="",$N$3=""),"",IF('Result Sheet'!K177="","",'Result Sheet'!K177))</f>
        <v/>
      </c>
      <c r="I177" s="430" t="str">
        <f>IF(OR($D$3="",$N$3=""),"",IF('Result Sheet'!J177="","",'Result Sheet'!J177))</f>
        <v/>
      </c>
      <c r="J177" s="431" t="str">
        <f>IF($N$3=$AJ$8,'Result Sheet'!P177,IF($N$3=$AJ$9,'Result Sheet'!AH177,IF($N$3=$AJ$10,'Result Sheet'!AZ177,IF($N$3=$AJ$11,'Result Sheet'!BR177,""))))</f>
        <v/>
      </c>
      <c r="K177" s="431" t="str">
        <f>IF($N$3=$AJ$8,'Result Sheet'!Q177,IF($N$3=$AJ$9,'Result Sheet'!AI177,IF($N$3=$AJ$10,'Result Sheet'!BA177,IF($N$3=$AJ$11,'Result Sheet'!BS177,""))))</f>
        <v/>
      </c>
      <c r="L177" s="432" t="str">
        <f>IF(OR($D$3="",$N$3=""),"",IF(B177="","",IF(AND(K177="NA",J177="NA"),"NA",IF($N$3=$AJ$12,'Result Sheet'!CF177,IF($N$3=$AJ$13,'Result Sheet'!CM177,IF($N$3=$AJ$14,'Result Sheet'!CT177,IF($N$3=$AJ$15,'Result Sheet'!DA177,IF($N$3=$AJ$16,'Result Sheet'!DE177,SUM(J177:K177)))))))))</f>
        <v/>
      </c>
      <c r="M177" s="433" t="str">
        <f t="shared" si="16"/>
        <v/>
      </c>
      <c r="N177" s="434" t="str">
        <f>IF($N$3=$AJ$8,'Result Sheet'!T177,IF($N$3=$AJ$9,'Result Sheet'!AL177,IF($N$3=$AJ$10,'Result Sheet'!BD177,IF($N$3=$AJ$11,'Result Sheet'!BV177,""))))</f>
        <v/>
      </c>
      <c r="O177" s="434" t="str">
        <f>IF($N$3=$AJ$8,'Result Sheet'!U177,IF($N$3=$AJ$9,'Result Sheet'!AM177,IF($N$3=$AJ$10,'Result Sheet'!BE177,IF($N$3=$AJ$11,'Result Sheet'!BW177,""))))</f>
        <v/>
      </c>
      <c r="P177" s="435" t="str">
        <f>IF(OR($D$3="",$N$3=""),"",IF(B177="","",IF(AND(N177="NA",O177="NA"),"NA",IF($N$3=$AJ$12,'Result Sheet'!CG177,IF($N$3=$AJ$13,'Result Sheet'!CN177,IF($N$3=$AJ$14,'Result Sheet'!CU177,IF($N$3=$AJ$15,'Result Sheet'!DB177,IF($N$3=$AJ$16,'Result Sheet'!DF177,SUM(N177:O177)))))))))</f>
        <v/>
      </c>
      <c r="Q177" s="433" t="str">
        <f t="shared" si="17"/>
        <v/>
      </c>
      <c r="R177" s="436">
        <f t="shared" si="18"/>
        <v>0</v>
      </c>
      <c r="S177" s="436" t="str">
        <f t="shared" si="19"/>
        <v/>
      </c>
      <c r="T177" s="436" t="str">
        <f t="shared" si="20"/>
        <v/>
      </c>
      <c r="U177" s="436" t="str">
        <f t="shared" si="21"/>
        <v/>
      </c>
      <c r="V177" s="437" t="str">
        <f t="shared" si="22"/>
        <v/>
      </c>
      <c r="W177" s="438" t="str">
        <f t="shared" si="23"/>
        <v/>
      </c>
    </row>
    <row r="178" spans="1:23">
      <c r="A178" s="424">
        <f>IF('Result Sheet'!A178="","",'Result Sheet'!A178)</f>
        <v>171</v>
      </c>
      <c r="B178" s="425" t="str">
        <f>IF(OR($D$3="",$N$3=""),"",IF('Result Sheet'!B178="","",'Result Sheet'!B178))</f>
        <v/>
      </c>
      <c r="C178" s="426" t="str">
        <f>IF(OR($D$3="",$N$3=""),"",IF('Result Sheet'!F178="","",'Result Sheet'!F178))</f>
        <v/>
      </c>
      <c r="D178" s="427" t="str">
        <f>IF(OR($D$3="",$N$3=""),"",IF('Result Sheet'!E178="","",'Result Sheet'!E178))</f>
        <v/>
      </c>
      <c r="E178" s="428" t="str">
        <f>IF(OR($D$3="",$N$3=""),"",IF('Result Sheet'!G178="","",'Result Sheet'!G178))</f>
        <v/>
      </c>
      <c r="F178" s="428" t="str">
        <f>IF(OR($D$3="",$N$3=""),"",IF('Result Sheet'!H178="","",'Result Sheet'!H178))</f>
        <v/>
      </c>
      <c r="G178" s="428" t="str">
        <f>IF(OR($D$3="",$N$3=""),"",IF('Result Sheet'!I178="","",'Result Sheet'!I178))</f>
        <v/>
      </c>
      <c r="H178" s="429" t="str">
        <f>IF(OR($D$3="",$N$3=""),"",IF('Result Sheet'!K178="","",'Result Sheet'!K178))</f>
        <v/>
      </c>
      <c r="I178" s="430" t="str">
        <f>IF(OR($D$3="",$N$3=""),"",IF('Result Sheet'!J178="","",'Result Sheet'!J178))</f>
        <v/>
      </c>
      <c r="J178" s="431" t="str">
        <f>IF($N$3=$AJ$8,'Result Sheet'!P178,IF($N$3=$AJ$9,'Result Sheet'!AH178,IF($N$3=$AJ$10,'Result Sheet'!AZ178,IF($N$3=$AJ$11,'Result Sheet'!BR178,""))))</f>
        <v/>
      </c>
      <c r="K178" s="431" t="str">
        <f>IF($N$3=$AJ$8,'Result Sheet'!Q178,IF($N$3=$AJ$9,'Result Sheet'!AI178,IF($N$3=$AJ$10,'Result Sheet'!BA178,IF($N$3=$AJ$11,'Result Sheet'!BS178,""))))</f>
        <v/>
      </c>
      <c r="L178" s="432" t="str">
        <f>IF(OR($D$3="",$N$3=""),"",IF(B178="","",IF(AND(K178="NA",J178="NA"),"NA",IF($N$3=$AJ$12,'Result Sheet'!CF178,IF($N$3=$AJ$13,'Result Sheet'!CM178,IF($N$3=$AJ$14,'Result Sheet'!CT178,IF($N$3=$AJ$15,'Result Sheet'!DA178,IF($N$3=$AJ$16,'Result Sheet'!DE178,SUM(J178:K178)))))))))</f>
        <v/>
      </c>
      <c r="M178" s="433" t="str">
        <f t="shared" si="16"/>
        <v/>
      </c>
      <c r="N178" s="434" t="str">
        <f>IF($N$3=$AJ$8,'Result Sheet'!T178,IF($N$3=$AJ$9,'Result Sheet'!AL178,IF($N$3=$AJ$10,'Result Sheet'!BD178,IF($N$3=$AJ$11,'Result Sheet'!BV178,""))))</f>
        <v/>
      </c>
      <c r="O178" s="434" t="str">
        <f>IF($N$3=$AJ$8,'Result Sheet'!U178,IF($N$3=$AJ$9,'Result Sheet'!AM178,IF($N$3=$AJ$10,'Result Sheet'!BE178,IF($N$3=$AJ$11,'Result Sheet'!BW178,""))))</f>
        <v/>
      </c>
      <c r="P178" s="435" t="str">
        <f>IF(OR($D$3="",$N$3=""),"",IF(B178="","",IF(AND(N178="NA",O178="NA"),"NA",IF($N$3=$AJ$12,'Result Sheet'!CG178,IF($N$3=$AJ$13,'Result Sheet'!CN178,IF($N$3=$AJ$14,'Result Sheet'!CU178,IF($N$3=$AJ$15,'Result Sheet'!DB178,IF($N$3=$AJ$16,'Result Sheet'!DF178,SUM(N178:O178)))))))))</f>
        <v/>
      </c>
      <c r="Q178" s="433" t="str">
        <f t="shared" si="17"/>
        <v/>
      </c>
      <c r="R178" s="436">
        <f t="shared" si="18"/>
        <v>0</v>
      </c>
      <c r="S178" s="436" t="str">
        <f t="shared" si="19"/>
        <v/>
      </c>
      <c r="T178" s="436" t="str">
        <f t="shared" si="20"/>
        <v/>
      </c>
      <c r="U178" s="436" t="str">
        <f t="shared" si="21"/>
        <v/>
      </c>
      <c r="V178" s="437" t="str">
        <f t="shared" si="22"/>
        <v/>
      </c>
      <c r="W178" s="438" t="str">
        <f t="shared" si="23"/>
        <v/>
      </c>
    </row>
    <row r="179" spans="1:23">
      <c r="A179" s="424">
        <f>IF('Result Sheet'!A179="","",'Result Sheet'!A179)</f>
        <v>172</v>
      </c>
      <c r="B179" s="425" t="str">
        <f>IF(OR($D$3="",$N$3=""),"",IF('Result Sheet'!B179="","",'Result Sheet'!B179))</f>
        <v/>
      </c>
      <c r="C179" s="426" t="str">
        <f>IF(OR($D$3="",$N$3=""),"",IF('Result Sheet'!F179="","",'Result Sheet'!F179))</f>
        <v/>
      </c>
      <c r="D179" s="427" t="str">
        <f>IF(OR($D$3="",$N$3=""),"",IF('Result Sheet'!E179="","",'Result Sheet'!E179))</f>
        <v/>
      </c>
      <c r="E179" s="428" t="str">
        <f>IF(OR($D$3="",$N$3=""),"",IF('Result Sheet'!G179="","",'Result Sheet'!G179))</f>
        <v/>
      </c>
      <c r="F179" s="428" t="str">
        <f>IF(OR($D$3="",$N$3=""),"",IF('Result Sheet'!H179="","",'Result Sheet'!H179))</f>
        <v/>
      </c>
      <c r="G179" s="428" t="str">
        <f>IF(OR($D$3="",$N$3=""),"",IF('Result Sheet'!I179="","",'Result Sheet'!I179))</f>
        <v/>
      </c>
      <c r="H179" s="429" t="str">
        <f>IF(OR($D$3="",$N$3=""),"",IF('Result Sheet'!K179="","",'Result Sheet'!K179))</f>
        <v/>
      </c>
      <c r="I179" s="430" t="str">
        <f>IF(OR($D$3="",$N$3=""),"",IF('Result Sheet'!J179="","",'Result Sheet'!J179))</f>
        <v/>
      </c>
      <c r="J179" s="431" t="str">
        <f>IF($N$3=$AJ$8,'Result Sheet'!P179,IF($N$3=$AJ$9,'Result Sheet'!AH179,IF($N$3=$AJ$10,'Result Sheet'!AZ179,IF($N$3=$AJ$11,'Result Sheet'!BR179,""))))</f>
        <v/>
      </c>
      <c r="K179" s="431" t="str">
        <f>IF($N$3=$AJ$8,'Result Sheet'!Q179,IF($N$3=$AJ$9,'Result Sheet'!AI179,IF($N$3=$AJ$10,'Result Sheet'!BA179,IF($N$3=$AJ$11,'Result Sheet'!BS179,""))))</f>
        <v/>
      </c>
      <c r="L179" s="432" t="str">
        <f>IF(OR($D$3="",$N$3=""),"",IF(B179="","",IF(AND(K179="NA",J179="NA"),"NA",IF($N$3=$AJ$12,'Result Sheet'!CF179,IF($N$3=$AJ$13,'Result Sheet'!CM179,IF($N$3=$AJ$14,'Result Sheet'!CT179,IF($N$3=$AJ$15,'Result Sheet'!DA179,IF($N$3=$AJ$16,'Result Sheet'!DE179,SUM(J179:K179)))))))))</f>
        <v/>
      </c>
      <c r="M179" s="433" t="str">
        <f t="shared" si="16"/>
        <v/>
      </c>
      <c r="N179" s="434" t="str">
        <f>IF($N$3=$AJ$8,'Result Sheet'!T179,IF($N$3=$AJ$9,'Result Sheet'!AL179,IF($N$3=$AJ$10,'Result Sheet'!BD179,IF($N$3=$AJ$11,'Result Sheet'!BV179,""))))</f>
        <v/>
      </c>
      <c r="O179" s="434" t="str">
        <f>IF($N$3=$AJ$8,'Result Sheet'!U179,IF($N$3=$AJ$9,'Result Sheet'!AM179,IF($N$3=$AJ$10,'Result Sheet'!BE179,IF($N$3=$AJ$11,'Result Sheet'!BW179,""))))</f>
        <v/>
      </c>
      <c r="P179" s="435" t="str">
        <f>IF(OR($D$3="",$N$3=""),"",IF(B179="","",IF(AND(N179="NA",O179="NA"),"NA",IF($N$3=$AJ$12,'Result Sheet'!CG179,IF($N$3=$AJ$13,'Result Sheet'!CN179,IF($N$3=$AJ$14,'Result Sheet'!CU179,IF($N$3=$AJ$15,'Result Sheet'!DB179,IF($N$3=$AJ$16,'Result Sheet'!DF179,SUM(N179:O179)))))))))</f>
        <v/>
      </c>
      <c r="Q179" s="433" t="str">
        <f t="shared" si="17"/>
        <v/>
      </c>
      <c r="R179" s="436">
        <f t="shared" si="18"/>
        <v>0</v>
      </c>
      <c r="S179" s="436" t="str">
        <f t="shared" si="19"/>
        <v/>
      </c>
      <c r="T179" s="436" t="str">
        <f t="shared" si="20"/>
        <v/>
      </c>
      <c r="U179" s="436" t="str">
        <f t="shared" si="21"/>
        <v/>
      </c>
      <c r="V179" s="437" t="str">
        <f t="shared" si="22"/>
        <v/>
      </c>
      <c r="W179" s="438" t="str">
        <f t="shared" si="23"/>
        <v/>
      </c>
    </row>
    <row r="180" spans="1:23">
      <c r="A180" s="424">
        <f>IF('Result Sheet'!A180="","",'Result Sheet'!A180)</f>
        <v>173</v>
      </c>
      <c r="B180" s="425" t="str">
        <f>IF(OR($D$3="",$N$3=""),"",IF('Result Sheet'!B180="","",'Result Sheet'!B180))</f>
        <v/>
      </c>
      <c r="C180" s="426" t="str">
        <f>IF(OR($D$3="",$N$3=""),"",IF('Result Sheet'!F180="","",'Result Sheet'!F180))</f>
        <v/>
      </c>
      <c r="D180" s="427" t="str">
        <f>IF(OR($D$3="",$N$3=""),"",IF('Result Sheet'!E180="","",'Result Sheet'!E180))</f>
        <v/>
      </c>
      <c r="E180" s="428" t="str">
        <f>IF(OR($D$3="",$N$3=""),"",IF('Result Sheet'!G180="","",'Result Sheet'!G180))</f>
        <v/>
      </c>
      <c r="F180" s="428" t="str">
        <f>IF(OR($D$3="",$N$3=""),"",IF('Result Sheet'!H180="","",'Result Sheet'!H180))</f>
        <v/>
      </c>
      <c r="G180" s="428" t="str">
        <f>IF(OR($D$3="",$N$3=""),"",IF('Result Sheet'!I180="","",'Result Sheet'!I180))</f>
        <v/>
      </c>
      <c r="H180" s="429" t="str">
        <f>IF(OR($D$3="",$N$3=""),"",IF('Result Sheet'!K180="","",'Result Sheet'!K180))</f>
        <v/>
      </c>
      <c r="I180" s="430" t="str">
        <f>IF(OR($D$3="",$N$3=""),"",IF('Result Sheet'!J180="","",'Result Sheet'!J180))</f>
        <v/>
      </c>
      <c r="J180" s="431" t="str">
        <f>IF($N$3=$AJ$8,'Result Sheet'!P180,IF($N$3=$AJ$9,'Result Sheet'!AH180,IF($N$3=$AJ$10,'Result Sheet'!AZ180,IF($N$3=$AJ$11,'Result Sheet'!BR180,""))))</f>
        <v/>
      </c>
      <c r="K180" s="431" t="str">
        <f>IF($N$3=$AJ$8,'Result Sheet'!Q180,IF($N$3=$AJ$9,'Result Sheet'!AI180,IF($N$3=$AJ$10,'Result Sheet'!BA180,IF($N$3=$AJ$11,'Result Sheet'!BS180,""))))</f>
        <v/>
      </c>
      <c r="L180" s="432" t="str">
        <f>IF(OR($D$3="",$N$3=""),"",IF(B180="","",IF(AND(K180="NA",J180="NA"),"NA",IF($N$3=$AJ$12,'Result Sheet'!CF180,IF($N$3=$AJ$13,'Result Sheet'!CM180,IF($N$3=$AJ$14,'Result Sheet'!CT180,IF($N$3=$AJ$15,'Result Sheet'!DA180,IF($N$3=$AJ$16,'Result Sheet'!DE180,SUM(J180:K180)))))))))</f>
        <v/>
      </c>
      <c r="M180" s="433" t="str">
        <f t="shared" si="16"/>
        <v/>
      </c>
      <c r="N180" s="434" t="str">
        <f>IF($N$3=$AJ$8,'Result Sheet'!T180,IF($N$3=$AJ$9,'Result Sheet'!AL180,IF($N$3=$AJ$10,'Result Sheet'!BD180,IF($N$3=$AJ$11,'Result Sheet'!BV180,""))))</f>
        <v/>
      </c>
      <c r="O180" s="434" t="str">
        <f>IF($N$3=$AJ$8,'Result Sheet'!U180,IF($N$3=$AJ$9,'Result Sheet'!AM180,IF($N$3=$AJ$10,'Result Sheet'!BE180,IF($N$3=$AJ$11,'Result Sheet'!BW180,""))))</f>
        <v/>
      </c>
      <c r="P180" s="435" t="str">
        <f>IF(OR($D$3="",$N$3=""),"",IF(B180="","",IF(AND(N180="NA",O180="NA"),"NA",IF($N$3=$AJ$12,'Result Sheet'!CG180,IF($N$3=$AJ$13,'Result Sheet'!CN180,IF($N$3=$AJ$14,'Result Sheet'!CU180,IF($N$3=$AJ$15,'Result Sheet'!DB180,IF($N$3=$AJ$16,'Result Sheet'!DF180,SUM(N180:O180)))))))))</f>
        <v/>
      </c>
      <c r="Q180" s="433" t="str">
        <f t="shared" si="17"/>
        <v/>
      </c>
      <c r="R180" s="436">
        <f t="shared" si="18"/>
        <v>0</v>
      </c>
      <c r="S180" s="436" t="str">
        <f t="shared" si="19"/>
        <v/>
      </c>
      <c r="T180" s="436" t="str">
        <f t="shared" si="20"/>
        <v/>
      </c>
      <c r="U180" s="436" t="str">
        <f t="shared" si="21"/>
        <v/>
      </c>
      <c r="V180" s="437" t="str">
        <f t="shared" si="22"/>
        <v/>
      </c>
      <c r="W180" s="438" t="str">
        <f t="shared" si="23"/>
        <v/>
      </c>
    </row>
    <row r="181" spans="1:23">
      <c r="A181" s="424">
        <f>IF('Result Sheet'!A181="","",'Result Sheet'!A181)</f>
        <v>174</v>
      </c>
      <c r="B181" s="425" t="str">
        <f>IF(OR($D$3="",$N$3=""),"",IF('Result Sheet'!B181="","",'Result Sheet'!B181))</f>
        <v/>
      </c>
      <c r="C181" s="426" t="str">
        <f>IF(OR($D$3="",$N$3=""),"",IF('Result Sheet'!F181="","",'Result Sheet'!F181))</f>
        <v/>
      </c>
      <c r="D181" s="427" t="str">
        <f>IF(OR($D$3="",$N$3=""),"",IF('Result Sheet'!E181="","",'Result Sheet'!E181))</f>
        <v/>
      </c>
      <c r="E181" s="428" t="str">
        <f>IF(OR($D$3="",$N$3=""),"",IF('Result Sheet'!G181="","",'Result Sheet'!G181))</f>
        <v/>
      </c>
      <c r="F181" s="428" t="str">
        <f>IF(OR($D$3="",$N$3=""),"",IF('Result Sheet'!H181="","",'Result Sheet'!H181))</f>
        <v/>
      </c>
      <c r="G181" s="428" t="str">
        <f>IF(OR($D$3="",$N$3=""),"",IF('Result Sheet'!I181="","",'Result Sheet'!I181))</f>
        <v/>
      </c>
      <c r="H181" s="429" t="str">
        <f>IF(OR($D$3="",$N$3=""),"",IF('Result Sheet'!K181="","",'Result Sheet'!K181))</f>
        <v/>
      </c>
      <c r="I181" s="430" t="str">
        <f>IF(OR($D$3="",$N$3=""),"",IF('Result Sheet'!J181="","",'Result Sheet'!J181))</f>
        <v/>
      </c>
      <c r="J181" s="431" t="str">
        <f>IF($N$3=$AJ$8,'Result Sheet'!P181,IF($N$3=$AJ$9,'Result Sheet'!AH181,IF($N$3=$AJ$10,'Result Sheet'!AZ181,IF($N$3=$AJ$11,'Result Sheet'!BR181,""))))</f>
        <v/>
      </c>
      <c r="K181" s="431" t="str">
        <f>IF($N$3=$AJ$8,'Result Sheet'!Q181,IF($N$3=$AJ$9,'Result Sheet'!AI181,IF($N$3=$AJ$10,'Result Sheet'!BA181,IF($N$3=$AJ$11,'Result Sheet'!BS181,""))))</f>
        <v/>
      </c>
      <c r="L181" s="432" t="str">
        <f>IF(OR($D$3="",$N$3=""),"",IF(B181="","",IF(AND(K181="NA",J181="NA"),"NA",IF($N$3=$AJ$12,'Result Sheet'!CF181,IF($N$3=$AJ$13,'Result Sheet'!CM181,IF($N$3=$AJ$14,'Result Sheet'!CT181,IF($N$3=$AJ$15,'Result Sheet'!DA181,IF($N$3=$AJ$16,'Result Sheet'!DE181,SUM(J181:K181)))))))))</f>
        <v/>
      </c>
      <c r="M181" s="433" t="str">
        <f t="shared" si="16"/>
        <v/>
      </c>
      <c r="N181" s="434" t="str">
        <f>IF($N$3=$AJ$8,'Result Sheet'!T181,IF($N$3=$AJ$9,'Result Sheet'!AL181,IF($N$3=$AJ$10,'Result Sheet'!BD181,IF($N$3=$AJ$11,'Result Sheet'!BV181,""))))</f>
        <v/>
      </c>
      <c r="O181" s="434" t="str">
        <f>IF($N$3=$AJ$8,'Result Sheet'!U181,IF($N$3=$AJ$9,'Result Sheet'!AM181,IF($N$3=$AJ$10,'Result Sheet'!BE181,IF($N$3=$AJ$11,'Result Sheet'!BW181,""))))</f>
        <v/>
      </c>
      <c r="P181" s="435" t="str">
        <f>IF(OR($D$3="",$N$3=""),"",IF(B181="","",IF(AND(N181="NA",O181="NA"),"NA",IF($N$3=$AJ$12,'Result Sheet'!CG181,IF($N$3=$AJ$13,'Result Sheet'!CN181,IF($N$3=$AJ$14,'Result Sheet'!CU181,IF($N$3=$AJ$15,'Result Sheet'!DB181,IF($N$3=$AJ$16,'Result Sheet'!DF181,SUM(N181:O181)))))))))</f>
        <v/>
      </c>
      <c r="Q181" s="433" t="str">
        <f t="shared" si="17"/>
        <v/>
      </c>
      <c r="R181" s="436">
        <f t="shared" si="18"/>
        <v>0</v>
      </c>
      <c r="S181" s="436" t="str">
        <f t="shared" si="19"/>
        <v/>
      </c>
      <c r="T181" s="436" t="str">
        <f t="shared" si="20"/>
        <v/>
      </c>
      <c r="U181" s="436" t="str">
        <f t="shared" si="21"/>
        <v/>
      </c>
      <c r="V181" s="437" t="str">
        <f t="shared" si="22"/>
        <v/>
      </c>
      <c r="W181" s="438" t="str">
        <f t="shared" si="23"/>
        <v/>
      </c>
    </row>
    <row r="182" spans="1:23">
      <c r="A182" s="424">
        <f>IF('Result Sheet'!A182="","",'Result Sheet'!A182)</f>
        <v>175</v>
      </c>
      <c r="B182" s="425" t="str">
        <f>IF(OR($D$3="",$N$3=""),"",IF('Result Sheet'!B182="","",'Result Sheet'!B182))</f>
        <v/>
      </c>
      <c r="C182" s="426" t="str">
        <f>IF(OR($D$3="",$N$3=""),"",IF('Result Sheet'!F182="","",'Result Sheet'!F182))</f>
        <v/>
      </c>
      <c r="D182" s="427" t="str">
        <f>IF(OR($D$3="",$N$3=""),"",IF('Result Sheet'!E182="","",'Result Sheet'!E182))</f>
        <v/>
      </c>
      <c r="E182" s="428" t="str">
        <f>IF(OR($D$3="",$N$3=""),"",IF('Result Sheet'!G182="","",'Result Sheet'!G182))</f>
        <v/>
      </c>
      <c r="F182" s="428" t="str">
        <f>IF(OR($D$3="",$N$3=""),"",IF('Result Sheet'!H182="","",'Result Sheet'!H182))</f>
        <v/>
      </c>
      <c r="G182" s="428" t="str">
        <f>IF(OR($D$3="",$N$3=""),"",IF('Result Sheet'!I182="","",'Result Sheet'!I182))</f>
        <v/>
      </c>
      <c r="H182" s="429" t="str">
        <f>IF(OR($D$3="",$N$3=""),"",IF('Result Sheet'!K182="","",'Result Sheet'!K182))</f>
        <v/>
      </c>
      <c r="I182" s="430" t="str">
        <f>IF(OR($D$3="",$N$3=""),"",IF('Result Sheet'!J182="","",'Result Sheet'!J182))</f>
        <v/>
      </c>
      <c r="J182" s="431" t="str">
        <f>IF($N$3=$AJ$8,'Result Sheet'!P182,IF($N$3=$AJ$9,'Result Sheet'!AH182,IF($N$3=$AJ$10,'Result Sheet'!AZ182,IF($N$3=$AJ$11,'Result Sheet'!BR182,""))))</f>
        <v/>
      </c>
      <c r="K182" s="431" t="str">
        <f>IF($N$3=$AJ$8,'Result Sheet'!Q182,IF($N$3=$AJ$9,'Result Sheet'!AI182,IF($N$3=$AJ$10,'Result Sheet'!BA182,IF($N$3=$AJ$11,'Result Sheet'!BS182,""))))</f>
        <v/>
      </c>
      <c r="L182" s="432" t="str">
        <f>IF(OR($D$3="",$N$3=""),"",IF(B182="","",IF(AND(K182="NA",J182="NA"),"NA",IF($N$3=$AJ$12,'Result Sheet'!CF182,IF($N$3=$AJ$13,'Result Sheet'!CM182,IF($N$3=$AJ$14,'Result Sheet'!CT182,IF($N$3=$AJ$15,'Result Sheet'!DA182,IF($N$3=$AJ$16,'Result Sheet'!DE182,SUM(J182:K182)))))))))</f>
        <v/>
      </c>
      <c r="M182" s="433" t="str">
        <f t="shared" si="16"/>
        <v/>
      </c>
      <c r="N182" s="434" t="str">
        <f>IF($N$3=$AJ$8,'Result Sheet'!T182,IF($N$3=$AJ$9,'Result Sheet'!AL182,IF($N$3=$AJ$10,'Result Sheet'!BD182,IF($N$3=$AJ$11,'Result Sheet'!BV182,""))))</f>
        <v/>
      </c>
      <c r="O182" s="434" t="str">
        <f>IF($N$3=$AJ$8,'Result Sheet'!U182,IF($N$3=$AJ$9,'Result Sheet'!AM182,IF($N$3=$AJ$10,'Result Sheet'!BE182,IF($N$3=$AJ$11,'Result Sheet'!BW182,""))))</f>
        <v/>
      </c>
      <c r="P182" s="435" t="str">
        <f>IF(OR($D$3="",$N$3=""),"",IF(B182="","",IF(AND(N182="NA",O182="NA"),"NA",IF($N$3=$AJ$12,'Result Sheet'!CG182,IF($N$3=$AJ$13,'Result Sheet'!CN182,IF($N$3=$AJ$14,'Result Sheet'!CU182,IF($N$3=$AJ$15,'Result Sheet'!DB182,IF($N$3=$AJ$16,'Result Sheet'!DF182,SUM(N182:O182)))))))))</f>
        <v/>
      </c>
      <c r="Q182" s="433" t="str">
        <f t="shared" si="17"/>
        <v/>
      </c>
      <c r="R182" s="436">
        <f t="shared" si="18"/>
        <v>0</v>
      </c>
      <c r="S182" s="436" t="str">
        <f t="shared" si="19"/>
        <v/>
      </c>
      <c r="T182" s="436" t="str">
        <f t="shared" si="20"/>
        <v/>
      </c>
      <c r="U182" s="436" t="str">
        <f t="shared" si="21"/>
        <v/>
      </c>
      <c r="V182" s="437" t="str">
        <f t="shared" si="22"/>
        <v/>
      </c>
      <c r="W182" s="438" t="str">
        <f t="shared" si="23"/>
        <v/>
      </c>
    </row>
    <row r="183" spans="1:23">
      <c r="A183" s="424">
        <f>IF('Result Sheet'!A183="","",'Result Sheet'!A183)</f>
        <v>176</v>
      </c>
      <c r="B183" s="425" t="str">
        <f>IF(OR($D$3="",$N$3=""),"",IF('Result Sheet'!B183="","",'Result Sheet'!B183))</f>
        <v/>
      </c>
      <c r="C183" s="426" t="str">
        <f>IF(OR($D$3="",$N$3=""),"",IF('Result Sheet'!F183="","",'Result Sheet'!F183))</f>
        <v/>
      </c>
      <c r="D183" s="427" t="str">
        <f>IF(OR($D$3="",$N$3=""),"",IF('Result Sheet'!E183="","",'Result Sheet'!E183))</f>
        <v/>
      </c>
      <c r="E183" s="428" t="str">
        <f>IF(OR($D$3="",$N$3=""),"",IF('Result Sheet'!G183="","",'Result Sheet'!G183))</f>
        <v/>
      </c>
      <c r="F183" s="428" t="str">
        <f>IF(OR($D$3="",$N$3=""),"",IF('Result Sheet'!H183="","",'Result Sheet'!H183))</f>
        <v/>
      </c>
      <c r="G183" s="428" t="str">
        <f>IF(OR($D$3="",$N$3=""),"",IF('Result Sheet'!I183="","",'Result Sheet'!I183))</f>
        <v/>
      </c>
      <c r="H183" s="429" t="str">
        <f>IF(OR($D$3="",$N$3=""),"",IF('Result Sheet'!K183="","",'Result Sheet'!K183))</f>
        <v/>
      </c>
      <c r="I183" s="430" t="str">
        <f>IF(OR($D$3="",$N$3=""),"",IF('Result Sheet'!J183="","",'Result Sheet'!J183))</f>
        <v/>
      </c>
      <c r="J183" s="431" t="str">
        <f>IF($N$3=$AJ$8,'Result Sheet'!P183,IF($N$3=$AJ$9,'Result Sheet'!AH183,IF($N$3=$AJ$10,'Result Sheet'!AZ183,IF($N$3=$AJ$11,'Result Sheet'!BR183,""))))</f>
        <v/>
      </c>
      <c r="K183" s="431" t="str">
        <f>IF($N$3=$AJ$8,'Result Sheet'!Q183,IF($N$3=$AJ$9,'Result Sheet'!AI183,IF($N$3=$AJ$10,'Result Sheet'!BA183,IF($N$3=$AJ$11,'Result Sheet'!BS183,""))))</f>
        <v/>
      </c>
      <c r="L183" s="432" t="str">
        <f>IF(OR($D$3="",$N$3=""),"",IF(B183="","",IF(AND(K183="NA",J183="NA"),"NA",IF($N$3=$AJ$12,'Result Sheet'!CF183,IF($N$3=$AJ$13,'Result Sheet'!CM183,IF($N$3=$AJ$14,'Result Sheet'!CT183,IF($N$3=$AJ$15,'Result Sheet'!DA183,IF($N$3=$AJ$16,'Result Sheet'!DE183,SUM(J183:K183)))))))))</f>
        <v/>
      </c>
      <c r="M183" s="433" t="str">
        <f t="shared" si="16"/>
        <v/>
      </c>
      <c r="N183" s="434" t="str">
        <f>IF($N$3=$AJ$8,'Result Sheet'!T183,IF($N$3=$AJ$9,'Result Sheet'!AL183,IF($N$3=$AJ$10,'Result Sheet'!BD183,IF($N$3=$AJ$11,'Result Sheet'!BV183,""))))</f>
        <v/>
      </c>
      <c r="O183" s="434" t="str">
        <f>IF($N$3=$AJ$8,'Result Sheet'!U183,IF($N$3=$AJ$9,'Result Sheet'!AM183,IF($N$3=$AJ$10,'Result Sheet'!BE183,IF($N$3=$AJ$11,'Result Sheet'!BW183,""))))</f>
        <v/>
      </c>
      <c r="P183" s="435" t="str">
        <f>IF(OR($D$3="",$N$3=""),"",IF(B183="","",IF(AND(N183="NA",O183="NA"),"NA",IF($N$3=$AJ$12,'Result Sheet'!CG183,IF($N$3=$AJ$13,'Result Sheet'!CN183,IF($N$3=$AJ$14,'Result Sheet'!CU183,IF($N$3=$AJ$15,'Result Sheet'!DB183,IF($N$3=$AJ$16,'Result Sheet'!DF183,SUM(N183:O183)))))))))</f>
        <v/>
      </c>
      <c r="Q183" s="433" t="str">
        <f t="shared" si="17"/>
        <v/>
      </c>
      <c r="R183" s="436">
        <f t="shared" si="18"/>
        <v>0</v>
      </c>
      <c r="S183" s="436" t="str">
        <f t="shared" si="19"/>
        <v/>
      </c>
      <c r="T183" s="436" t="str">
        <f t="shared" si="20"/>
        <v/>
      </c>
      <c r="U183" s="436" t="str">
        <f t="shared" si="21"/>
        <v/>
      </c>
      <c r="V183" s="437" t="str">
        <f t="shared" si="22"/>
        <v/>
      </c>
      <c r="W183" s="438" t="str">
        <f t="shared" si="23"/>
        <v/>
      </c>
    </row>
    <row r="184" spans="1:23">
      <c r="A184" s="424">
        <f>IF('Result Sheet'!A184="","",'Result Sheet'!A184)</f>
        <v>177</v>
      </c>
      <c r="B184" s="425" t="str">
        <f>IF(OR($D$3="",$N$3=""),"",IF('Result Sheet'!B184="","",'Result Sheet'!B184))</f>
        <v/>
      </c>
      <c r="C184" s="426" t="str">
        <f>IF(OR($D$3="",$N$3=""),"",IF('Result Sheet'!F184="","",'Result Sheet'!F184))</f>
        <v/>
      </c>
      <c r="D184" s="427" t="str">
        <f>IF(OR($D$3="",$N$3=""),"",IF('Result Sheet'!E184="","",'Result Sheet'!E184))</f>
        <v/>
      </c>
      <c r="E184" s="428" t="str">
        <f>IF(OR($D$3="",$N$3=""),"",IF('Result Sheet'!G184="","",'Result Sheet'!G184))</f>
        <v/>
      </c>
      <c r="F184" s="428" t="str">
        <f>IF(OR($D$3="",$N$3=""),"",IF('Result Sheet'!H184="","",'Result Sheet'!H184))</f>
        <v/>
      </c>
      <c r="G184" s="428" t="str">
        <f>IF(OR($D$3="",$N$3=""),"",IF('Result Sheet'!I184="","",'Result Sheet'!I184))</f>
        <v/>
      </c>
      <c r="H184" s="429" t="str">
        <f>IF(OR($D$3="",$N$3=""),"",IF('Result Sheet'!K184="","",'Result Sheet'!K184))</f>
        <v/>
      </c>
      <c r="I184" s="430" t="str">
        <f>IF(OR($D$3="",$N$3=""),"",IF('Result Sheet'!J184="","",'Result Sheet'!J184))</f>
        <v/>
      </c>
      <c r="J184" s="431" t="str">
        <f>IF($N$3=$AJ$8,'Result Sheet'!P184,IF($N$3=$AJ$9,'Result Sheet'!AH184,IF($N$3=$AJ$10,'Result Sheet'!AZ184,IF($N$3=$AJ$11,'Result Sheet'!BR184,""))))</f>
        <v/>
      </c>
      <c r="K184" s="431" t="str">
        <f>IF($N$3=$AJ$8,'Result Sheet'!Q184,IF($N$3=$AJ$9,'Result Sheet'!AI184,IF($N$3=$AJ$10,'Result Sheet'!BA184,IF($N$3=$AJ$11,'Result Sheet'!BS184,""))))</f>
        <v/>
      </c>
      <c r="L184" s="432" t="str">
        <f>IF(OR($D$3="",$N$3=""),"",IF(B184="","",IF(AND(K184="NA",J184="NA"),"NA",IF($N$3=$AJ$12,'Result Sheet'!CF184,IF($N$3=$AJ$13,'Result Sheet'!CM184,IF($N$3=$AJ$14,'Result Sheet'!CT184,IF($N$3=$AJ$15,'Result Sheet'!DA184,IF($N$3=$AJ$16,'Result Sheet'!DE184,SUM(J184:K184)))))))))</f>
        <v/>
      </c>
      <c r="M184" s="433" t="str">
        <f t="shared" si="16"/>
        <v/>
      </c>
      <c r="N184" s="434" t="str">
        <f>IF($N$3=$AJ$8,'Result Sheet'!T184,IF($N$3=$AJ$9,'Result Sheet'!AL184,IF($N$3=$AJ$10,'Result Sheet'!BD184,IF($N$3=$AJ$11,'Result Sheet'!BV184,""))))</f>
        <v/>
      </c>
      <c r="O184" s="434" t="str">
        <f>IF($N$3=$AJ$8,'Result Sheet'!U184,IF($N$3=$AJ$9,'Result Sheet'!AM184,IF($N$3=$AJ$10,'Result Sheet'!BE184,IF($N$3=$AJ$11,'Result Sheet'!BW184,""))))</f>
        <v/>
      </c>
      <c r="P184" s="435" t="str">
        <f>IF(OR($D$3="",$N$3=""),"",IF(B184="","",IF(AND(N184="NA",O184="NA"),"NA",IF($N$3=$AJ$12,'Result Sheet'!CG184,IF($N$3=$AJ$13,'Result Sheet'!CN184,IF($N$3=$AJ$14,'Result Sheet'!CU184,IF($N$3=$AJ$15,'Result Sheet'!DB184,IF($N$3=$AJ$16,'Result Sheet'!DF184,SUM(N184:O184)))))))))</f>
        <v/>
      </c>
      <c r="Q184" s="433" t="str">
        <f t="shared" si="17"/>
        <v/>
      </c>
      <c r="R184" s="436">
        <f t="shared" si="18"/>
        <v>0</v>
      </c>
      <c r="S184" s="436" t="str">
        <f t="shared" si="19"/>
        <v/>
      </c>
      <c r="T184" s="436" t="str">
        <f t="shared" si="20"/>
        <v/>
      </c>
      <c r="U184" s="436" t="str">
        <f t="shared" si="21"/>
        <v/>
      </c>
      <c r="V184" s="437" t="str">
        <f t="shared" si="22"/>
        <v/>
      </c>
      <c r="W184" s="438" t="str">
        <f t="shared" si="23"/>
        <v/>
      </c>
    </row>
    <row r="185" spans="1:23">
      <c r="A185" s="424">
        <f>IF('Result Sheet'!A185="","",'Result Sheet'!A185)</f>
        <v>178</v>
      </c>
      <c r="B185" s="425" t="str">
        <f>IF(OR($D$3="",$N$3=""),"",IF('Result Sheet'!B185="","",'Result Sheet'!B185))</f>
        <v/>
      </c>
      <c r="C185" s="426" t="str">
        <f>IF(OR($D$3="",$N$3=""),"",IF('Result Sheet'!F185="","",'Result Sheet'!F185))</f>
        <v/>
      </c>
      <c r="D185" s="427" t="str">
        <f>IF(OR($D$3="",$N$3=""),"",IF('Result Sheet'!E185="","",'Result Sheet'!E185))</f>
        <v/>
      </c>
      <c r="E185" s="428" t="str">
        <f>IF(OR($D$3="",$N$3=""),"",IF('Result Sheet'!G185="","",'Result Sheet'!G185))</f>
        <v/>
      </c>
      <c r="F185" s="428" t="str">
        <f>IF(OR($D$3="",$N$3=""),"",IF('Result Sheet'!H185="","",'Result Sheet'!H185))</f>
        <v/>
      </c>
      <c r="G185" s="428" t="str">
        <f>IF(OR($D$3="",$N$3=""),"",IF('Result Sheet'!I185="","",'Result Sheet'!I185))</f>
        <v/>
      </c>
      <c r="H185" s="429" t="str">
        <f>IF(OR($D$3="",$N$3=""),"",IF('Result Sheet'!K185="","",'Result Sheet'!K185))</f>
        <v/>
      </c>
      <c r="I185" s="430" t="str">
        <f>IF(OR($D$3="",$N$3=""),"",IF('Result Sheet'!J185="","",'Result Sheet'!J185))</f>
        <v/>
      </c>
      <c r="J185" s="431" t="str">
        <f>IF($N$3=$AJ$8,'Result Sheet'!P185,IF($N$3=$AJ$9,'Result Sheet'!AH185,IF($N$3=$AJ$10,'Result Sheet'!AZ185,IF($N$3=$AJ$11,'Result Sheet'!BR185,""))))</f>
        <v/>
      </c>
      <c r="K185" s="431" t="str">
        <f>IF($N$3=$AJ$8,'Result Sheet'!Q185,IF($N$3=$AJ$9,'Result Sheet'!AI185,IF($N$3=$AJ$10,'Result Sheet'!BA185,IF($N$3=$AJ$11,'Result Sheet'!BS185,""))))</f>
        <v/>
      </c>
      <c r="L185" s="432" t="str">
        <f>IF(OR($D$3="",$N$3=""),"",IF(B185="","",IF(AND(K185="NA",J185="NA"),"NA",IF($N$3=$AJ$12,'Result Sheet'!CF185,IF($N$3=$AJ$13,'Result Sheet'!CM185,IF($N$3=$AJ$14,'Result Sheet'!CT185,IF($N$3=$AJ$15,'Result Sheet'!DA185,IF($N$3=$AJ$16,'Result Sheet'!DE185,SUM(J185:K185)))))))))</f>
        <v/>
      </c>
      <c r="M185" s="433" t="str">
        <f t="shared" si="16"/>
        <v/>
      </c>
      <c r="N185" s="434" t="str">
        <f>IF($N$3=$AJ$8,'Result Sheet'!T185,IF($N$3=$AJ$9,'Result Sheet'!AL185,IF($N$3=$AJ$10,'Result Sheet'!BD185,IF($N$3=$AJ$11,'Result Sheet'!BV185,""))))</f>
        <v/>
      </c>
      <c r="O185" s="434" t="str">
        <f>IF($N$3=$AJ$8,'Result Sheet'!U185,IF($N$3=$AJ$9,'Result Sheet'!AM185,IF($N$3=$AJ$10,'Result Sheet'!BE185,IF($N$3=$AJ$11,'Result Sheet'!BW185,""))))</f>
        <v/>
      </c>
      <c r="P185" s="435" t="str">
        <f>IF(OR($D$3="",$N$3=""),"",IF(B185="","",IF(AND(N185="NA",O185="NA"),"NA",IF($N$3=$AJ$12,'Result Sheet'!CG185,IF($N$3=$AJ$13,'Result Sheet'!CN185,IF($N$3=$AJ$14,'Result Sheet'!CU185,IF($N$3=$AJ$15,'Result Sheet'!DB185,IF($N$3=$AJ$16,'Result Sheet'!DF185,SUM(N185:O185)))))))))</f>
        <v/>
      </c>
      <c r="Q185" s="433" t="str">
        <f t="shared" si="17"/>
        <v/>
      </c>
      <c r="R185" s="436">
        <f t="shared" si="18"/>
        <v>0</v>
      </c>
      <c r="S185" s="436" t="str">
        <f t="shared" si="19"/>
        <v/>
      </c>
      <c r="T185" s="436" t="str">
        <f t="shared" si="20"/>
        <v/>
      </c>
      <c r="U185" s="436" t="str">
        <f t="shared" si="21"/>
        <v/>
      </c>
      <c r="V185" s="437" t="str">
        <f t="shared" si="22"/>
        <v/>
      </c>
      <c r="W185" s="438" t="str">
        <f t="shared" si="23"/>
        <v/>
      </c>
    </row>
    <row r="186" spans="1:23">
      <c r="A186" s="424">
        <f>IF('Result Sheet'!A186="","",'Result Sheet'!A186)</f>
        <v>179</v>
      </c>
      <c r="B186" s="425" t="str">
        <f>IF(OR($D$3="",$N$3=""),"",IF('Result Sheet'!B186="","",'Result Sheet'!B186))</f>
        <v/>
      </c>
      <c r="C186" s="426" t="str">
        <f>IF(OR($D$3="",$N$3=""),"",IF('Result Sheet'!F186="","",'Result Sheet'!F186))</f>
        <v/>
      </c>
      <c r="D186" s="427" t="str">
        <f>IF(OR($D$3="",$N$3=""),"",IF('Result Sheet'!E186="","",'Result Sheet'!E186))</f>
        <v/>
      </c>
      <c r="E186" s="428" t="str">
        <f>IF(OR($D$3="",$N$3=""),"",IF('Result Sheet'!G186="","",'Result Sheet'!G186))</f>
        <v/>
      </c>
      <c r="F186" s="428" t="str">
        <f>IF(OR($D$3="",$N$3=""),"",IF('Result Sheet'!H186="","",'Result Sheet'!H186))</f>
        <v/>
      </c>
      <c r="G186" s="428" t="str">
        <f>IF(OR($D$3="",$N$3=""),"",IF('Result Sheet'!I186="","",'Result Sheet'!I186))</f>
        <v/>
      </c>
      <c r="H186" s="429" t="str">
        <f>IF(OR($D$3="",$N$3=""),"",IF('Result Sheet'!K186="","",'Result Sheet'!K186))</f>
        <v/>
      </c>
      <c r="I186" s="430" t="str">
        <f>IF(OR($D$3="",$N$3=""),"",IF('Result Sheet'!J186="","",'Result Sheet'!J186))</f>
        <v/>
      </c>
      <c r="J186" s="431" t="str">
        <f>IF($N$3=$AJ$8,'Result Sheet'!P186,IF($N$3=$AJ$9,'Result Sheet'!AH186,IF($N$3=$AJ$10,'Result Sheet'!AZ186,IF($N$3=$AJ$11,'Result Sheet'!BR186,""))))</f>
        <v/>
      </c>
      <c r="K186" s="431" t="str">
        <f>IF($N$3=$AJ$8,'Result Sheet'!Q186,IF($N$3=$AJ$9,'Result Sheet'!AI186,IF($N$3=$AJ$10,'Result Sheet'!BA186,IF($N$3=$AJ$11,'Result Sheet'!BS186,""))))</f>
        <v/>
      </c>
      <c r="L186" s="432" t="str">
        <f>IF(OR($D$3="",$N$3=""),"",IF(B186="","",IF(AND(K186="NA",J186="NA"),"NA",IF($N$3=$AJ$12,'Result Sheet'!CF186,IF($N$3=$AJ$13,'Result Sheet'!CM186,IF($N$3=$AJ$14,'Result Sheet'!CT186,IF($N$3=$AJ$15,'Result Sheet'!DA186,IF($N$3=$AJ$16,'Result Sheet'!DE186,SUM(J186:K186)))))))))</f>
        <v/>
      </c>
      <c r="M186" s="433" t="str">
        <f t="shared" si="16"/>
        <v/>
      </c>
      <c r="N186" s="434" t="str">
        <f>IF($N$3=$AJ$8,'Result Sheet'!T186,IF($N$3=$AJ$9,'Result Sheet'!AL186,IF($N$3=$AJ$10,'Result Sheet'!BD186,IF($N$3=$AJ$11,'Result Sheet'!BV186,""))))</f>
        <v/>
      </c>
      <c r="O186" s="434" t="str">
        <f>IF($N$3=$AJ$8,'Result Sheet'!U186,IF($N$3=$AJ$9,'Result Sheet'!AM186,IF($N$3=$AJ$10,'Result Sheet'!BE186,IF($N$3=$AJ$11,'Result Sheet'!BW186,""))))</f>
        <v/>
      </c>
      <c r="P186" s="435" t="str">
        <f>IF(OR($D$3="",$N$3=""),"",IF(B186="","",IF(AND(N186="NA",O186="NA"),"NA",IF($N$3=$AJ$12,'Result Sheet'!CG186,IF($N$3=$AJ$13,'Result Sheet'!CN186,IF($N$3=$AJ$14,'Result Sheet'!CU186,IF($N$3=$AJ$15,'Result Sheet'!DB186,IF($N$3=$AJ$16,'Result Sheet'!DF186,SUM(N186:O186)))))))))</f>
        <v/>
      </c>
      <c r="Q186" s="433" t="str">
        <f t="shared" si="17"/>
        <v/>
      </c>
      <c r="R186" s="436">
        <f t="shared" si="18"/>
        <v>0</v>
      </c>
      <c r="S186" s="436" t="str">
        <f t="shared" si="19"/>
        <v/>
      </c>
      <c r="T186" s="436" t="str">
        <f t="shared" si="20"/>
        <v/>
      </c>
      <c r="U186" s="436" t="str">
        <f t="shared" si="21"/>
        <v/>
      </c>
      <c r="V186" s="437" t="str">
        <f t="shared" si="22"/>
        <v/>
      </c>
      <c r="W186" s="438" t="str">
        <f t="shared" si="23"/>
        <v/>
      </c>
    </row>
    <row r="187" spans="1:23">
      <c r="A187" s="424">
        <f>IF('Result Sheet'!A187="","",'Result Sheet'!A187)</f>
        <v>180</v>
      </c>
      <c r="B187" s="425" t="str">
        <f>IF(OR($D$3="",$N$3=""),"",IF('Result Sheet'!B187="","",'Result Sheet'!B187))</f>
        <v/>
      </c>
      <c r="C187" s="426" t="str">
        <f>IF(OR($D$3="",$N$3=""),"",IF('Result Sheet'!F187="","",'Result Sheet'!F187))</f>
        <v/>
      </c>
      <c r="D187" s="427" t="str">
        <f>IF(OR($D$3="",$N$3=""),"",IF('Result Sheet'!E187="","",'Result Sheet'!E187))</f>
        <v/>
      </c>
      <c r="E187" s="428" t="str">
        <f>IF(OR($D$3="",$N$3=""),"",IF('Result Sheet'!G187="","",'Result Sheet'!G187))</f>
        <v/>
      </c>
      <c r="F187" s="428" t="str">
        <f>IF(OR($D$3="",$N$3=""),"",IF('Result Sheet'!H187="","",'Result Sheet'!H187))</f>
        <v/>
      </c>
      <c r="G187" s="428" t="str">
        <f>IF(OR($D$3="",$N$3=""),"",IF('Result Sheet'!I187="","",'Result Sheet'!I187))</f>
        <v/>
      </c>
      <c r="H187" s="429" t="str">
        <f>IF(OR($D$3="",$N$3=""),"",IF('Result Sheet'!K187="","",'Result Sheet'!K187))</f>
        <v/>
      </c>
      <c r="I187" s="430" t="str">
        <f>IF(OR($D$3="",$N$3=""),"",IF('Result Sheet'!J187="","",'Result Sheet'!J187))</f>
        <v/>
      </c>
      <c r="J187" s="431" t="str">
        <f>IF($N$3=$AJ$8,'Result Sheet'!P187,IF($N$3=$AJ$9,'Result Sheet'!AH187,IF($N$3=$AJ$10,'Result Sheet'!AZ187,IF($N$3=$AJ$11,'Result Sheet'!BR187,""))))</f>
        <v/>
      </c>
      <c r="K187" s="431" t="str">
        <f>IF($N$3=$AJ$8,'Result Sheet'!Q187,IF($N$3=$AJ$9,'Result Sheet'!AI187,IF($N$3=$AJ$10,'Result Sheet'!BA187,IF($N$3=$AJ$11,'Result Sheet'!BS187,""))))</f>
        <v/>
      </c>
      <c r="L187" s="432" t="str">
        <f>IF(OR($D$3="",$N$3=""),"",IF(B187="","",IF(AND(K187="NA",J187="NA"),"NA",IF($N$3=$AJ$12,'Result Sheet'!CF187,IF($N$3=$AJ$13,'Result Sheet'!CM187,IF($N$3=$AJ$14,'Result Sheet'!CT187,IF($N$3=$AJ$15,'Result Sheet'!DA187,IF($N$3=$AJ$16,'Result Sheet'!DE187,SUM(J187:K187)))))))))</f>
        <v/>
      </c>
      <c r="M187" s="433" t="str">
        <f t="shared" si="16"/>
        <v/>
      </c>
      <c r="N187" s="434" t="str">
        <f>IF($N$3=$AJ$8,'Result Sheet'!T187,IF($N$3=$AJ$9,'Result Sheet'!AL187,IF($N$3=$AJ$10,'Result Sheet'!BD187,IF($N$3=$AJ$11,'Result Sheet'!BV187,""))))</f>
        <v/>
      </c>
      <c r="O187" s="434" t="str">
        <f>IF($N$3=$AJ$8,'Result Sheet'!U187,IF($N$3=$AJ$9,'Result Sheet'!AM187,IF($N$3=$AJ$10,'Result Sheet'!BE187,IF($N$3=$AJ$11,'Result Sheet'!BW187,""))))</f>
        <v/>
      </c>
      <c r="P187" s="435" t="str">
        <f>IF(OR($D$3="",$N$3=""),"",IF(B187="","",IF(AND(N187="NA",O187="NA"),"NA",IF($N$3=$AJ$12,'Result Sheet'!CG187,IF($N$3=$AJ$13,'Result Sheet'!CN187,IF($N$3=$AJ$14,'Result Sheet'!CU187,IF($N$3=$AJ$15,'Result Sheet'!DB187,IF($N$3=$AJ$16,'Result Sheet'!DF187,SUM(N187:O187)))))))))</f>
        <v/>
      </c>
      <c r="Q187" s="433" t="str">
        <f t="shared" si="17"/>
        <v/>
      </c>
      <c r="R187" s="436">
        <f t="shared" si="18"/>
        <v>0</v>
      </c>
      <c r="S187" s="436" t="str">
        <f t="shared" si="19"/>
        <v/>
      </c>
      <c r="T187" s="436" t="str">
        <f t="shared" si="20"/>
        <v/>
      </c>
      <c r="U187" s="436" t="str">
        <f t="shared" si="21"/>
        <v/>
      </c>
      <c r="V187" s="437" t="str">
        <f t="shared" si="22"/>
        <v/>
      </c>
      <c r="W187" s="438" t="str">
        <f t="shared" si="23"/>
        <v/>
      </c>
    </row>
    <row r="188" spans="1:23">
      <c r="A188" s="424">
        <f>IF('Result Sheet'!A188="","",'Result Sheet'!A188)</f>
        <v>181</v>
      </c>
      <c r="B188" s="425" t="str">
        <f>IF(OR($D$3="",$N$3=""),"",IF('Result Sheet'!B188="","",'Result Sheet'!B188))</f>
        <v/>
      </c>
      <c r="C188" s="426" t="str">
        <f>IF(OR($D$3="",$N$3=""),"",IF('Result Sheet'!F188="","",'Result Sheet'!F188))</f>
        <v/>
      </c>
      <c r="D188" s="427" t="str">
        <f>IF(OR($D$3="",$N$3=""),"",IF('Result Sheet'!E188="","",'Result Sheet'!E188))</f>
        <v/>
      </c>
      <c r="E188" s="428" t="str">
        <f>IF(OR($D$3="",$N$3=""),"",IF('Result Sheet'!G188="","",'Result Sheet'!G188))</f>
        <v/>
      </c>
      <c r="F188" s="428" t="str">
        <f>IF(OR($D$3="",$N$3=""),"",IF('Result Sheet'!H188="","",'Result Sheet'!H188))</f>
        <v/>
      </c>
      <c r="G188" s="428" t="str">
        <f>IF(OR($D$3="",$N$3=""),"",IF('Result Sheet'!I188="","",'Result Sheet'!I188))</f>
        <v/>
      </c>
      <c r="H188" s="429" t="str">
        <f>IF(OR($D$3="",$N$3=""),"",IF('Result Sheet'!K188="","",'Result Sheet'!K188))</f>
        <v/>
      </c>
      <c r="I188" s="430" t="str">
        <f>IF(OR($D$3="",$N$3=""),"",IF('Result Sheet'!J188="","",'Result Sheet'!J188))</f>
        <v/>
      </c>
      <c r="J188" s="431" t="str">
        <f>IF($N$3=$AJ$8,'Result Sheet'!P188,IF($N$3=$AJ$9,'Result Sheet'!AH188,IF($N$3=$AJ$10,'Result Sheet'!AZ188,IF($N$3=$AJ$11,'Result Sheet'!BR188,""))))</f>
        <v/>
      </c>
      <c r="K188" s="431" t="str">
        <f>IF($N$3=$AJ$8,'Result Sheet'!Q188,IF($N$3=$AJ$9,'Result Sheet'!AI188,IF($N$3=$AJ$10,'Result Sheet'!BA188,IF($N$3=$AJ$11,'Result Sheet'!BS188,""))))</f>
        <v/>
      </c>
      <c r="L188" s="432" t="str">
        <f>IF(OR($D$3="",$N$3=""),"",IF(B188="","",IF(AND(K188="NA",J188="NA"),"NA",IF($N$3=$AJ$12,'Result Sheet'!CF188,IF($N$3=$AJ$13,'Result Sheet'!CM188,IF($N$3=$AJ$14,'Result Sheet'!CT188,IF($N$3=$AJ$15,'Result Sheet'!DA188,IF($N$3=$AJ$16,'Result Sheet'!DE188,SUM(J188:K188)))))))))</f>
        <v/>
      </c>
      <c r="M188" s="433" t="str">
        <f t="shared" si="16"/>
        <v/>
      </c>
      <c r="N188" s="434" t="str">
        <f>IF($N$3=$AJ$8,'Result Sheet'!T188,IF($N$3=$AJ$9,'Result Sheet'!AL188,IF($N$3=$AJ$10,'Result Sheet'!BD188,IF($N$3=$AJ$11,'Result Sheet'!BV188,""))))</f>
        <v/>
      </c>
      <c r="O188" s="434" t="str">
        <f>IF($N$3=$AJ$8,'Result Sheet'!U188,IF($N$3=$AJ$9,'Result Sheet'!AM188,IF($N$3=$AJ$10,'Result Sheet'!BE188,IF($N$3=$AJ$11,'Result Sheet'!BW188,""))))</f>
        <v/>
      </c>
      <c r="P188" s="435" t="str">
        <f>IF(OR($D$3="",$N$3=""),"",IF(B188="","",IF(AND(N188="NA",O188="NA"),"NA",IF($N$3=$AJ$12,'Result Sheet'!CG188,IF($N$3=$AJ$13,'Result Sheet'!CN188,IF($N$3=$AJ$14,'Result Sheet'!CU188,IF($N$3=$AJ$15,'Result Sheet'!DB188,IF($N$3=$AJ$16,'Result Sheet'!DF188,SUM(N188:O188)))))))))</f>
        <v/>
      </c>
      <c r="Q188" s="433" t="str">
        <f t="shared" si="17"/>
        <v/>
      </c>
      <c r="R188" s="436">
        <f t="shared" si="18"/>
        <v>0</v>
      </c>
      <c r="S188" s="436" t="str">
        <f t="shared" si="19"/>
        <v/>
      </c>
      <c r="T188" s="436" t="str">
        <f t="shared" si="20"/>
        <v/>
      </c>
      <c r="U188" s="436" t="str">
        <f t="shared" si="21"/>
        <v/>
      </c>
      <c r="V188" s="437" t="str">
        <f t="shared" si="22"/>
        <v/>
      </c>
      <c r="W188" s="438" t="str">
        <f t="shared" si="23"/>
        <v/>
      </c>
    </row>
    <row r="189" spans="1:23">
      <c r="A189" s="424">
        <f>IF('Result Sheet'!A189="","",'Result Sheet'!A189)</f>
        <v>182</v>
      </c>
      <c r="B189" s="425" t="str">
        <f>IF(OR($D$3="",$N$3=""),"",IF('Result Sheet'!B189="","",'Result Sheet'!B189))</f>
        <v/>
      </c>
      <c r="C189" s="426" t="str">
        <f>IF(OR($D$3="",$N$3=""),"",IF('Result Sheet'!F189="","",'Result Sheet'!F189))</f>
        <v/>
      </c>
      <c r="D189" s="427" t="str">
        <f>IF(OR($D$3="",$N$3=""),"",IF('Result Sheet'!E189="","",'Result Sheet'!E189))</f>
        <v/>
      </c>
      <c r="E189" s="428" t="str">
        <f>IF(OR($D$3="",$N$3=""),"",IF('Result Sheet'!G189="","",'Result Sheet'!G189))</f>
        <v/>
      </c>
      <c r="F189" s="428" t="str">
        <f>IF(OR($D$3="",$N$3=""),"",IF('Result Sheet'!H189="","",'Result Sheet'!H189))</f>
        <v/>
      </c>
      <c r="G189" s="428" t="str">
        <f>IF(OR($D$3="",$N$3=""),"",IF('Result Sheet'!I189="","",'Result Sheet'!I189))</f>
        <v/>
      </c>
      <c r="H189" s="429" t="str">
        <f>IF(OR($D$3="",$N$3=""),"",IF('Result Sheet'!K189="","",'Result Sheet'!K189))</f>
        <v/>
      </c>
      <c r="I189" s="430" t="str">
        <f>IF(OR($D$3="",$N$3=""),"",IF('Result Sheet'!J189="","",'Result Sheet'!J189))</f>
        <v/>
      </c>
      <c r="J189" s="431" t="str">
        <f>IF($N$3=$AJ$8,'Result Sheet'!P189,IF($N$3=$AJ$9,'Result Sheet'!AH189,IF($N$3=$AJ$10,'Result Sheet'!AZ189,IF($N$3=$AJ$11,'Result Sheet'!BR189,""))))</f>
        <v/>
      </c>
      <c r="K189" s="431" t="str">
        <f>IF($N$3=$AJ$8,'Result Sheet'!Q189,IF($N$3=$AJ$9,'Result Sheet'!AI189,IF($N$3=$AJ$10,'Result Sheet'!BA189,IF($N$3=$AJ$11,'Result Sheet'!BS189,""))))</f>
        <v/>
      </c>
      <c r="L189" s="432" t="str">
        <f>IF(OR($D$3="",$N$3=""),"",IF(B189="","",IF(AND(K189="NA",J189="NA"),"NA",IF($N$3=$AJ$12,'Result Sheet'!CF189,IF($N$3=$AJ$13,'Result Sheet'!CM189,IF($N$3=$AJ$14,'Result Sheet'!CT189,IF($N$3=$AJ$15,'Result Sheet'!DA189,IF($N$3=$AJ$16,'Result Sheet'!DE189,SUM(J189:K189)))))))))</f>
        <v/>
      </c>
      <c r="M189" s="433" t="str">
        <f t="shared" si="16"/>
        <v/>
      </c>
      <c r="N189" s="434" t="str">
        <f>IF($N$3=$AJ$8,'Result Sheet'!T189,IF($N$3=$AJ$9,'Result Sheet'!AL189,IF($N$3=$AJ$10,'Result Sheet'!BD189,IF($N$3=$AJ$11,'Result Sheet'!BV189,""))))</f>
        <v/>
      </c>
      <c r="O189" s="434" t="str">
        <f>IF($N$3=$AJ$8,'Result Sheet'!U189,IF($N$3=$AJ$9,'Result Sheet'!AM189,IF($N$3=$AJ$10,'Result Sheet'!BE189,IF($N$3=$AJ$11,'Result Sheet'!BW189,""))))</f>
        <v/>
      </c>
      <c r="P189" s="435" t="str">
        <f>IF(OR($D$3="",$N$3=""),"",IF(B189="","",IF(AND(N189="NA",O189="NA"),"NA",IF($N$3=$AJ$12,'Result Sheet'!CG189,IF($N$3=$AJ$13,'Result Sheet'!CN189,IF($N$3=$AJ$14,'Result Sheet'!CU189,IF($N$3=$AJ$15,'Result Sheet'!DB189,IF($N$3=$AJ$16,'Result Sheet'!DF189,SUM(N189:O189)))))))))</f>
        <v/>
      </c>
      <c r="Q189" s="433" t="str">
        <f t="shared" si="17"/>
        <v/>
      </c>
      <c r="R189" s="436">
        <f t="shared" si="18"/>
        <v>0</v>
      </c>
      <c r="S189" s="436" t="str">
        <f t="shared" si="19"/>
        <v/>
      </c>
      <c r="T189" s="436" t="str">
        <f t="shared" si="20"/>
        <v/>
      </c>
      <c r="U189" s="436" t="str">
        <f t="shared" si="21"/>
        <v/>
      </c>
      <c r="V189" s="437" t="str">
        <f t="shared" si="22"/>
        <v/>
      </c>
      <c r="W189" s="438" t="str">
        <f t="shared" si="23"/>
        <v/>
      </c>
    </row>
    <row r="190" spans="1:23">
      <c r="A190" s="424">
        <f>IF('Result Sheet'!A190="","",'Result Sheet'!A190)</f>
        <v>183</v>
      </c>
      <c r="B190" s="425" t="str">
        <f>IF(OR($D$3="",$N$3=""),"",IF('Result Sheet'!B190="","",'Result Sheet'!B190))</f>
        <v/>
      </c>
      <c r="C190" s="426" t="str">
        <f>IF(OR($D$3="",$N$3=""),"",IF('Result Sheet'!F190="","",'Result Sheet'!F190))</f>
        <v/>
      </c>
      <c r="D190" s="427" t="str">
        <f>IF(OR($D$3="",$N$3=""),"",IF('Result Sheet'!E190="","",'Result Sheet'!E190))</f>
        <v/>
      </c>
      <c r="E190" s="428" t="str">
        <f>IF(OR($D$3="",$N$3=""),"",IF('Result Sheet'!G190="","",'Result Sheet'!G190))</f>
        <v/>
      </c>
      <c r="F190" s="428" t="str">
        <f>IF(OR($D$3="",$N$3=""),"",IF('Result Sheet'!H190="","",'Result Sheet'!H190))</f>
        <v/>
      </c>
      <c r="G190" s="428" t="str">
        <f>IF(OR($D$3="",$N$3=""),"",IF('Result Sheet'!I190="","",'Result Sheet'!I190))</f>
        <v/>
      </c>
      <c r="H190" s="429" t="str">
        <f>IF(OR($D$3="",$N$3=""),"",IF('Result Sheet'!K190="","",'Result Sheet'!K190))</f>
        <v/>
      </c>
      <c r="I190" s="430" t="str">
        <f>IF(OR($D$3="",$N$3=""),"",IF('Result Sheet'!J190="","",'Result Sheet'!J190))</f>
        <v/>
      </c>
      <c r="J190" s="431" t="str">
        <f>IF($N$3=$AJ$8,'Result Sheet'!P190,IF($N$3=$AJ$9,'Result Sheet'!AH190,IF($N$3=$AJ$10,'Result Sheet'!AZ190,IF($N$3=$AJ$11,'Result Sheet'!BR190,""))))</f>
        <v/>
      </c>
      <c r="K190" s="431" t="str">
        <f>IF($N$3=$AJ$8,'Result Sheet'!Q190,IF($N$3=$AJ$9,'Result Sheet'!AI190,IF($N$3=$AJ$10,'Result Sheet'!BA190,IF($N$3=$AJ$11,'Result Sheet'!BS190,""))))</f>
        <v/>
      </c>
      <c r="L190" s="432" t="str">
        <f>IF(OR($D$3="",$N$3=""),"",IF(B190="","",IF(AND(K190="NA",J190="NA"),"NA",IF($N$3=$AJ$12,'Result Sheet'!CF190,IF($N$3=$AJ$13,'Result Sheet'!CM190,IF($N$3=$AJ$14,'Result Sheet'!CT190,IF($N$3=$AJ$15,'Result Sheet'!DA190,IF($N$3=$AJ$16,'Result Sheet'!DE190,SUM(J190:K190)))))))))</f>
        <v/>
      </c>
      <c r="M190" s="433" t="str">
        <f t="shared" si="16"/>
        <v/>
      </c>
      <c r="N190" s="434" t="str">
        <f>IF($N$3=$AJ$8,'Result Sheet'!T190,IF($N$3=$AJ$9,'Result Sheet'!AL190,IF($N$3=$AJ$10,'Result Sheet'!BD190,IF($N$3=$AJ$11,'Result Sheet'!BV190,""))))</f>
        <v/>
      </c>
      <c r="O190" s="434" t="str">
        <f>IF($N$3=$AJ$8,'Result Sheet'!U190,IF($N$3=$AJ$9,'Result Sheet'!AM190,IF($N$3=$AJ$10,'Result Sheet'!BE190,IF($N$3=$AJ$11,'Result Sheet'!BW190,""))))</f>
        <v/>
      </c>
      <c r="P190" s="435" t="str">
        <f>IF(OR($D$3="",$N$3=""),"",IF(B190="","",IF(AND(N190="NA",O190="NA"),"NA",IF($N$3=$AJ$12,'Result Sheet'!CG190,IF($N$3=$AJ$13,'Result Sheet'!CN190,IF($N$3=$AJ$14,'Result Sheet'!CU190,IF($N$3=$AJ$15,'Result Sheet'!DB190,IF($N$3=$AJ$16,'Result Sheet'!DF190,SUM(N190:O190)))))))))</f>
        <v/>
      </c>
      <c r="Q190" s="433" t="str">
        <f t="shared" si="17"/>
        <v/>
      </c>
      <c r="R190" s="436">
        <f t="shared" si="18"/>
        <v>0</v>
      </c>
      <c r="S190" s="436" t="str">
        <f t="shared" si="19"/>
        <v/>
      </c>
      <c r="T190" s="436" t="str">
        <f t="shared" si="20"/>
        <v/>
      </c>
      <c r="U190" s="436" t="str">
        <f t="shared" si="21"/>
        <v/>
      </c>
      <c r="V190" s="437" t="str">
        <f t="shared" si="22"/>
        <v/>
      </c>
      <c r="W190" s="438" t="str">
        <f t="shared" si="23"/>
        <v/>
      </c>
    </row>
    <row r="191" spans="1:23">
      <c r="A191" s="424">
        <f>IF('Result Sheet'!A191="","",'Result Sheet'!A191)</f>
        <v>184</v>
      </c>
      <c r="B191" s="425" t="str">
        <f>IF(OR($D$3="",$N$3=""),"",IF('Result Sheet'!B191="","",'Result Sheet'!B191))</f>
        <v/>
      </c>
      <c r="C191" s="426" t="str">
        <f>IF(OR($D$3="",$N$3=""),"",IF('Result Sheet'!F191="","",'Result Sheet'!F191))</f>
        <v/>
      </c>
      <c r="D191" s="427" t="str">
        <f>IF(OR($D$3="",$N$3=""),"",IF('Result Sheet'!E191="","",'Result Sheet'!E191))</f>
        <v/>
      </c>
      <c r="E191" s="428" t="str">
        <f>IF(OR($D$3="",$N$3=""),"",IF('Result Sheet'!G191="","",'Result Sheet'!G191))</f>
        <v/>
      </c>
      <c r="F191" s="428" t="str">
        <f>IF(OR($D$3="",$N$3=""),"",IF('Result Sheet'!H191="","",'Result Sheet'!H191))</f>
        <v/>
      </c>
      <c r="G191" s="428" t="str">
        <f>IF(OR($D$3="",$N$3=""),"",IF('Result Sheet'!I191="","",'Result Sheet'!I191))</f>
        <v/>
      </c>
      <c r="H191" s="429" t="str">
        <f>IF(OR($D$3="",$N$3=""),"",IF('Result Sheet'!K191="","",'Result Sheet'!K191))</f>
        <v/>
      </c>
      <c r="I191" s="430" t="str">
        <f>IF(OR($D$3="",$N$3=""),"",IF('Result Sheet'!J191="","",'Result Sheet'!J191))</f>
        <v/>
      </c>
      <c r="J191" s="431" t="str">
        <f>IF($N$3=$AJ$8,'Result Sheet'!P191,IF($N$3=$AJ$9,'Result Sheet'!AH191,IF($N$3=$AJ$10,'Result Sheet'!AZ191,IF($N$3=$AJ$11,'Result Sheet'!BR191,""))))</f>
        <v/>
      </c>
      <c r="K191" s="431" t="str">
        <f>IF($N$3=$AJ$8,'Result Sheet'!Q191,IF($N$3=$AJ$9,'Result Sheet'!AI191,IF($N$3=$AJ$10,'Result Sheet'!BA191,IF($N$3=$AJ$11,'Result Sheet'!BS191,""))))</f>
        <v/>
      </c>
      <c r="L191" s="432" t="str">
        <f>IF(OR($D$3="",$N$3=""),"",IF(B191="","",IF(AND(K191="NA",J191="NA"),"NA",IF($N$3=$AJ$12,'Result Sheet'!CF191,IF($N$3=$AJ$13,'Result Sheet'!CM191,IF($N$3=$AJ$14,'Result Sheet'!CT191,IF($N$3=$AJ$15,'Result Sheet'!DA191,IF($N$3=$AJ$16,'Result Sheet'!DE191,SUM(J191:K191)))))))))</f>
        <v/>
      </c>
      <c r="M191" s="433" t="str">
        <f t="shared" si="16"/>
        <v/>
      </c>
      <c r="N191" s="434" t="str">
        <f>IF($N$3=$AJ$8,'Result Sheet'!T191,IF($N$3=$AJ$9,'Result Sheet'!AL191,IF($N$3=$AJ$10,'Result Sheet'!BD191,IF($N$3=$AJ$11,'Result Sheet'!BV191,""))))</f>
        <v/>
      </c>
      <c r="O191" s="434" t="str">
        <f>IF($N$3=$AJ$8,'Result Sheet'!U191,IF($N$3=$AJ$9,'Result Sheet'!AM191,IF($N$3=$AJ$10,'Result Sheet'!BE191,IF($N$3=$AJ$11,'Result Sheet'!BW191,""))))</f>
        <v/>
      </c>
      <c r="P191" s="435" t="str">
        <f>IF(OR($D$3="",$N$3=""),"",IF(B191="","",IF(AND(N191="NA",O191="NA"),"NA",IF($N$3=$AJ$12,'Result Sheet'!CG191,IF($N$3=$AJ$13,'Result Sheet'!CN191,IF($N$3=$AJ$14,'Result Sheet'!CU191,IF($N$3=$AJ$15,'Result Sheet'!DB191,IF($N$3=$AJ$16,'Result Sheet'!DF191,SUM(N191:O191)))))))))</f>
        <v/>
      </c>
      <c r="Q191" s="433" t="str">
        <f t="shared" si="17"/>
        <v/>
      </c>
      <c r="R191" s="436">
        <f t="shared" si="18"/>
        <v>0</v>
      </c>
      <c r="S191" s="436" t="str">
        <f t="shared" si="19"/>
        <v/>
      </c>
      <c r="T191" s="436" t="str">
        <f t="shared" si="20"/>
        <v/>
      </c>
      <c r="U191" s="436" t="str">
        <f t="shared" si="21"/>
        <v/>
      </c>
      <c r="V191" s="437" t="str">
        <f t="shared" si="22"/>
        <v/>
      </c>
      <c r="W191" s="438" t="str">
        <f t="shared" si="23"/>
        <v/>
      </c>
    </row>
    <row r="192" spans="1:23">
      <c r="A192" s="424">
        <f>IF('Result Sheet'!A192="","",'Result Sheet'!A192)</f>
        <v>185</v>
      </c>
      <c r="B192" s="425" t="str">
        <f>IF(OR($D$3="",$N$3=""),"",IF('Result Sheet'!B192="","",'Result Sheet'!B192))</f>
        <v/>
      </c>
      <c r="C192" s="426" t="str">
        <f>IF(OR($D$3="",$N$3=""),"",IF('Result Sheet'!F192="","",'Result Sheet'!F192))</f>
        <v/>
      </c>
      <c r="D192" s="427" t="str">
        <f>IF(OR($D$3="",$N$3=""),"",IF('Result Sheet'!E192="","",'Result Sheet'!E192))</f>
        <v/>
      </c>
      <c r="E192" s="428" t="str">
        <f>IF(OR($D$3="",$N$3=""),"",IF('Result Sheet'!G192="","",'Result Sheet'!G192))</f>
        <v/>
      </c>
      <c r="F192" s="428" t="str">
        <f>IF(OR($D$3="",$N$3=""),"",IF('Result Sheet'!H192="","",'Result Sheet'!H192))</f>
        <v/>
      </c>
      <c r="G192" s="428" t="str">
        <f>IF(OR($D$3="",$N$3=""),"",IF('Result Sheet'!I192="","",'Result Sheet'!I192))</f>
        <v/>
      </c>
      <c r="H192" s="429" t="str">
        <f>IF(OR($D$3="",$N$3=""),"",IF('Result Sheet'!K192="","",'Result Sheet'!K192))</f>
        <v/>
      </c>
      <c r="I192" s="430" t="str">
        <f>IF(OR($D$3="",$N$3=""),"",IF('Result Sheet'!J192="","",'Result Sheet'!J192))</f>
        <v/>
      </c>
      <c r="J192" s="431" t="str">
        <f>IF($N$3=$AJ$8,'Result Sheet'!P192,IF($N$3=$AJ$9,'Result Sheet'!AH192,IF($N$3=$AJ$10,'Result Sheet'!AZ192,IF($N$3=$AJ$11,'Result Sheet'!BR192,""))))</f>
        <v/>
      </c>
      <c r="K192" s="431" t="str">
        <f>IF($N$3=$AJ$8,'Result Sheet'!Q192,IF($N$3=$AJ$9,'Result Sheet'!AI192,IF($N$3=$AJ$10,'Result Sheet'!BA192,IF($N$3=$AJ$11,'Result Sheet'!BS192,""))))</f>
        <v/>
      </c>
      <c r="L192" s="432" t="str">
        <f>IF(OR($D$3="",$N$3=""),"",IF(B192="","",IF(AND(K192="NA",J192="NA"),"NA",IF($N$3=$AJ$12,'Result Sheet'!CF192,IF($N$3=$AJ$13,'Result Sheet'!CM192,IF($N$3=$AJ$14,'Result Sheet'!CT192,IF($N$3=$AJ$15,'Result Sheet'!DA192,IF($N$3=$AJ$16,'Result Sheet'!DE192,SUM(J192:K192)))))))))</f>
        <v/>
      </c>
      <c r="M192" s="433" t="str">
        <f t="shared" si="16"/>
        <v/>
      </c>
      <c r="N192" s="434" t="str">
        <f>IF($N$3=$AJ$8,'Result Sheet'!T192,IF($N$3=$AJ$9,'Result Sheet'!AL192,IF($N$3=$AJ$10,'Result Sheet'!BD192,IF($N$3=$AJ$11,'Result Sheet'!BV192,""))))</f>
        <v/>
      </c>
      <c r="O192" s="434" t="str">
        <f>IF($N$3=$AJ$8,'Result Sheet'!U192,IF($N$3=$AJ$9,'Result Sheet'!AM192,IF($N$3=$AJ$10,'Result Sheet'!BE192,IF($N$3=$AJ$11,'Result Sheet'!BW192,""))))</f>
        <v/>
      </c>
      <c r="P192" s="435" t="str">
        <f>IF(OR($D$3="",$N$3=""),"",IF(B192="","",IF(AND(N192="NA",O192="NA"),"NA",IF($N$3=$AJ$12,'Result Sheet'!CG192,IF($N$3=$AJ$13,'Result Sheet'!CN192,IF($N$3=$AJ$14,'Result Sheet'!CU192,IF($N$3=$AJ$15,'Result Sheet'!DB192,IF($N$3=$AJ$16,'Result Sheet'!DF192,SUM(N192:O192)))))))))</f>
        <v/>
      </c>
      <c r="Q192" s="433" t="str">
        <f t="shared" si="17"/>
        <v/>
      </c>
      <c r="R192" s="436">
        <f t="shared" si="18"/>
        <v>0</v>
      </c>
      <c r="S192" s="436" t="str">
        <f t="shared" si="19"/>
        <v/>
      </c>
      <c r="T192" s="436" t="str">
        <f t="shared" si="20"/>
        <v/>
      </c>
      <c r="U192" s="436" t="str">
        <f t="shared" si="21"/>
        <v/>
      </c>
      <c r="V192" s="437" t="str">
        <f t="shared" si="22"/>
        <v/>
      </c>
      <c r="W192" s="438" t="str">
        <f t="shared" si="23"/>
        <v/>
      </c>
    </row>
    <row r="193" spans="1:23">
      <c r="A193" s="424">
        <f>IF('Result Sheet'!A193="","",'Result Sheet'!A193)</f>
        <v>186</v>
      </c>
      <c r="B193" s="425" t="str">
        <f>IF(OR($D$3="",$N$3=""),"",IF('Result Sheet'!B193="","",'Result Sheet'!B193))</f>
        <v/>
      </c>
      <c r="C193" s="426" t="str">
        <f>IF(OR($D$3="",$N$3=""),"",IF('Result Sheet'!F193="","",'Result Sheet'!F193))</f>
        <v/>
      </c>
      <c r="D193" s="427" t="str">
        <f>IF(OR($D$3="",$N$3=""),"",IF('Result Sheet'!E193="","",'Result Sheet'!E193))</f>
        <v/>
      </c>
      <c r="E193" s="428" t="str">
        <f>IF(OR($D$3="",$N$3=""),"",IF('Result Sheet'!G193="","",'Result Sheet'!G193))</f>
        <v/>
      </c>
      <c r="F193" s="428" t="str">
        <f>IF(OR($D$3="",$N$3=""),"",IF('Result Sheet'!H193="","",'Result Sheet'!H193))</f>
        <v/>
      </c>
      <c r="G193" s="428" t="str">
        <f>IF(OR($D$3="",$N$3=""),"",IF('Result Sheet'!I193="","",'Result Sheet'!I193))</f>
        <v/>
      </c>
      <c r="H193" s="429" t="str">
        <f>IF(OR($D$3="",$N$3=""),"",IF('Result Sheet'!K193="","",'Result Sheet'!K193))</f>
        <v/>
      </c>
      <c r="I193" s="430" t="str">
        <f>IF(OR($D$3="",$N$3=""),"",IF('Result Sheet'!J193="","",'Result Sheet'!J193))</f>
        <v/>
      </c>
      <c r="J193" s="431" t="str">
        <f>IF($N$3=$AJ$8,'Result Sheet'!P193,IF($N$3=$AJ$9,'Result Sheet'!AH193,IF($N$3=$AJ$10,'Result Sheet'!AZ193,IF($N$3=$AJ$11,'Result Sheet'!BR193,""))))</f>
        <v/>
      </c>
      <c r="K193" s="431" t="str">
        <f>IF($N$3=$AJ$8,'Result Sheet'!Q193,IF($N$3=$AJ$9,'Result Sheet'!AI193,IF($N$3=$AJ$10,'Result Sheet'!BA193,IF($N$3=$AJ$11,'Result Sheet'!BS193,""))))</f>
        <v/>
      </c>
      <c r="L193" s="432" t="str">
        <f>IF(OR($D$3="",$N$3=""),"",IF(B193="","",IF(AND(K193="NA",J193="NA"),"NA",IF($N$3=$AJ$12,'Result Sheet'!CF193,IF($N$3=$AJ$13,'Result Sheet'!CM193,IF($N$3=$AJ$14,'Result Sheet'!CT193,IF($N$3=$AJ$15,'Result Sheet'!DA193,IF($N$3=$AJ$16,'Result Sheet'!DE193,SUM(J193:K193)))))))))</f>
        <v/>
      </c>
      <c r="M193" s="433" t="str">
        <f t="shared" si="16"/>
        <v/>
      </c>
      <c r="N193" s="434" t="str">
        <f>IF($N$3=$AJ$8,'Result Sheet'!T193,IF($N$3=$AJ$9,'Result Sheet'!AL193,IF($N$3=$AJ$10,'Result Sheet'!BD193,IF($N$3=$AJ$11,'Result Sheet'!BV193,""))))</f>
        <v/>
      </c>
      <c r="O193" s="434" t="str">
        <f>IF($N$3=$AJ$8,'Result Sheet'!U193,IF($N$3=$AJ$9,'Result Sheet'!AM193,IF($N$3=$AJ$10,'Result Sheet'!BE193,IF($N$3=$AJ$11,'Result Sheet'!BW193,""))))</f>
        <v/>
      </c>
      <c r="P193" s="435" t="str">
        <f>IF(OR($D$3="",$N$3=""),"",IF(B193="","",IF(AND(N193="NA",O193="NA"),"NA",IF($N$3=$AJ$12,'Result Sheet'!CG193,IF($N$3=$AJ$13,'Result Sheet'!CN193,IF($N$3=$AJ$14,'Result Sheet'!CU193,IF($N$3=$AJ$15,'Result Sheet'!DB193,IF($N$3=$AJ$16,'Result Sheet'!DF193,SUM(N193:O193)))))))))</f>
        <v/>
      </c>
      <c r="Q193" s="433" t="str">
        <f t="shared" si="17"/>
        <v/>
      </c>
      <c r="R193" s="436">
        <f t="shared" si="18"/>
        <v>0</v>
      </c>
      <c r="S193" s="436" t="str">
        <f t="shared" si="19"/>
        <v/>
      </c>
      <c r="T193" s="436" t="str">
        <f t="shared" si="20"/>
        <v/>
      </c>
      <c r="U193" s="436" t="str">
        <f t="shared" si="21"/>
        <v/>
      </c>
      <c r="V193" s="437" t="str">
        <f t="shared" si="22"/>
        <v/>
      </c>
      <c r="W193" s="438" t="str">
        <f t="shared" si="23"/>
        <v/>
      </c>
    </row>
    <row r="194" spans="1:23">
      <c r="A194" s="424">
        <f>IF('Result Sheet'!A194="","",'Result Sheet'!A194)</f>
        <v>187</v>
      </c>
      <c r="B194" s="425" t="str">
        <f>IF(OR($D$3="",$N$3=""),"",IF('Result Sheet'!B194="","",'Result Sheet'!B194))</f>
        <v/>
      </c>
      <c r="C194" s="426" t="str">
        <f>IF(OR($D$3="",$N$3=""),"",IF('Result Sheet'!F194="","",'Result Sheet'!F194))</f>
        <v/>
      </c>
      <c r="D194" s="427" t="str">
        <f>IF(OR($D$3="",$N$3=""),"",IF('Result Sheet'!E194="","",'Result Sheet'!E194))</f>
        <v/>
      </c>
      <c r="E194" s="428" t="str">
        <f>IF(OR($D$3="",$N$3=""),"",IF('Result Sheet'!G194="","",'Result Sheet'!G194))</f>
        <v/>
      </c>
      <c r="F194" s="428" t="str">
        <f>IF(OR($D$3="",$N$3=""),"",IF('Result Sheet'!H194="","",'Result Sheet'!H194))</f>
        <v/>
      </c>
      <c r="G194" s="428" t="str">
        <f>IF(OR($D$3="",$N$3=""),"",IF('Result Sheet'!I194="","",'Result Sheet'!I194))</f>
        <v/>
      </c>
      <c r="H194" s="429" t="str">
        <f>IF(OR($D$3="",$N$3=""),"",IF('Result Sheet'!K194="","",'Result Sheet'!K194))</f>
        <v/>
      </c>
      <c r="I194" s="430" t="str">
        <f>IF(OR($D$3="",$N$3=""),"",IF('Result Sheet'!J194="","",'Result Sheet'!J194))</f>
        <v/>
      </c>
      <c r="J194" s="431" t="str">
        <f>IF($N$3=$AJ$8,'Result Sheet'!P194,IF($N$3=$AJ$9,'Result Sheet'!AH194,IF($N$3=$AJ$10,'Result Sheet'!AZ194,IF($N$3=$AJ$11,'Result Sheet'!BR194,""))))</f>
        <v/>
      </c>
      <c r="K194" s="431" t="str">
        <f>IF($N$3=$AJ$8,'Result Sheet'!Q194,IF($N$3=$AJ$9,'Result Sheet'!AI194,IF($N$3=$AJ$10,'Result Sheet'!BA194,IF($N$3=$AJ$11,'Result Sheet'!BS194,""))))</f>
        <v/>
      </c>
      <c r="L194" s="432" t="str">
        <f>IF(OR($D$3="",$N$3=""),"",IF(B194="","",IF(AND(K194="NA",J194="NA"),"NA",IF($N$3=$AJ$12,'Result Sheet'!CF194,IF($N$3=$AJ$13,'Result Sheet'!CM194,IF($N$3=$AJ$14,'Result Sheet'!CT194,IF($N$3=$AJ$15,'Result Sheet'!DA194,IF($N$3=$AJ$16,'Result Sheet'!DE194,SUM(J194:K194)))))))))</f>
        <v/>
      </c>
      <c r="M194" s="433" t="str">
        <f t="shared" si="16"/>
        <v/>
      </c>
      <c r="N194" s="434" t="str">
        <f>IF($N$3=$AJ$8,'Result Sheet'!T194,IF($N$3=$AJ$9,'Result Sheet'!AL194,IF($N$3=$AJ$10,'Result Sheet'!BD194,IF($N$3=$AJ$11,'Result Sheet'!BV194,""))))</f>
        <v/>
      </c>
      <c r="O194" s="434" t="str">
        <f>IF($N$3=$AJ$8,'Result Sheet'!U194,IF($N$3=$AJ$9,'Result Sheet'!AM194,IF($N$3=$AJ$10,'Result Sheet'!BE194,IF($N$3=$AJ$11,'Result Sheet'!BW194,""))))</f>
        <v/>
      </c>
      <c r="P194" s="435" t="str">
        <f>IF(OR($D$3="",$N$3=""),"",IF(B194="","",IF(AND(N194="NA",O194="NA"),"NA",IF($N$3=$AJ$12,'Result Sheet'!CG194,IF($N$3=$AJ$13,'Result Sheet'!CN194,IF($N$3=$AJ$14,'Result Sheet'!CU194,IF($N$3=$AJ$15,'Result Sheet'!DB194,IF($N$3=$AJ$16,'Result Sheet'!DF194,SUM(N194:O194)))))))))</f>
        <v/>
      </c>
      <c r="Q194" s="433" t="str">
        <f t="shared" si="17"/>
        <v/>
      </c>
      <c r="R194" s="436">
        <f t="shared" si="18"/>
        <v>0</v>
      </c>
      <c r="S194" s="436" t="str">
        <f t="shared" si="19"/>
        <v/>
      </c>
      <c r="T194" s="436" t="str">
        <f t="shared" si="20"/>
        <v/>
      </c>
      <c r="U194" s="436" t="str">
        <f t="shared" si="21"/>
        <v/>
      </c>
      <c r="V194" s="437" t="str">
        <f t="shared" si="22"/>
        <v/>
      </c>
      <c r="W194" s="438" t="str">
        <f t="shared" si="23"/>
        <v/>
      </c>
    </row>
    <row r="195" spans="1:23">
      <c r="A195" s="424">
        <f>IF('Result Sheet'!A195="","",'Result Sheet'!A195)</f>
        <v>188</v>
      </c>
      <c r="B195" s="425" t="str">
        <f>IF(OR($D$3="",$N$3=""),"",IF('Result Sheet'!B195="","",'Result Sheet'!B195))</f>
        <v/>
      </c>
      <c r="C195" s="426" t="str">
        <f>IF(OR($D$3="",$N$3=""),"",IF('Result Sheet'!F195="","",'Result Sheet'!F195))</f>
        <v/>
      </c>
      <c r="D195" s="427" t="str">
        <f>IF(OR($D$3="",$N$3=""),"",IF('Result Sheet'!E195="","",'Result Sheet'!E195))</f>
        <v/>
      </c>
      <c r="E195" s="428" t="str">
        <f>IF(OR($D$3="",$N$3=""),"",IF('Result Sheet'!G195="","",'Result Sheet'!G195))</f>
        <v/>
      </c>
      <c r="F195" s="428" t="str">
        <f>IF(OR($D$3="",$N$3=""),"",IF('Result Sheet'!H195="","",'Result Sheet'!H195))</f>
        <v/>
      </c>
      <c r="G195" s="428" t="str">
        <f>IF(OR($D$3="",$N$3=""),"",IF('Result Sheet'!I195="","",'Result Sheet'!I195))</f>
        <v/>
      </c>
      <c r="H195" s="429" t="str">
        <f>IF(OR($D$3="",$N$3=""),"",IF('Result Sheet'!K195="","",'Result Sheet'!K195))</f>
        <v/>
      </c>
      <c r="I195" s="430" t="str">
        <f>IF(OR($D$3="",$N$3=""),"",IF('Result Sheet'!J195="","",'Result Sheet'!J195))</f>
        <v/>
      </c>
      <c r="J195" s="431" t="str">
        <f>IF($N$3=$AJ$8,'Result Sheet'!P195,IF($N$3=$AJ$9,'Result Sheet'!AH195,IF($N$3=$AJ$10,'Result Sheet'!AZ195,IF($N$3=$AJ$11,'Result Sheet'!BR195,""))))</f>
        <v/>
      </c>
      <c r="K195" s="431" t="str">
        <f>IF($N$3=$AJ$8,'Result Sheet'!Q195,IF($N$3=$AJ$9,'Result Sheet'!AI195,IF($N$3=$AJ$10,'Result Sheet'!BA195,IF($N$3=$AJ$11,'Result Sheet'!BS195,""))))</f>
        <v/>
      </c>
      <c r="L195" s="432" t="str">
        <f>IF(OR($D$3="",$N$3=""),"",IF(B195="","",IF(AND(K195="NA",J195="NA"),"NA",IF($N$3=$AJ$12,'Result Sheet'!CF195,IF($N$3=$AJ$13,'Result Sheet'!CM195,IF($N$3=$AJ$14,'Result Sheet'!CT195,IF($N$3=$AJ$15,'Result Sheet'!DA195,IF($N$3=$AJ$16,'Result Sheet'!DE195,SUM(J195:K195)))))))))</f>
        <v/>
      </c>
      <c r="M195" s="433" t="str">
        <f t="shared" si="16"/>
        <v/>
      </c>
      <c r="N195" s="434" t="str">
        <f>IF($N$3=$AJ$8,'Result Sheet'!T195,IF($N$3=$AJ$9,'Result Sheet'!AL195,IF($N$3=$AJ$10,'Result Sheet'!BD195,IF($N$3=$AJ$11,'Result Sheet'!BV195,""))))</f>
        <v/>
      </c>
      <c r="O195" s="434" t="str">
        <f>IF($N$3=$AJ$8,'Result Sheet'!U195,IF($N$3=$AJ$9,'Result Sheet'!AM195,IF($N$3=$AJ$10,'Result Sheet'!BE195,IF($N$3=$AJ$11,'Result Sheet'!BW195,""))))</f>
        <v/>
      </c>
      <c r="P195" s="435" t="str">
        <f>IF(OR($D$3="",$N$3=""),"",IF(B195="","",IF(AND(N195="NA",O195="NA"),"NA",IF($N$3=$AJ$12,'Result Sheet'!CG195,IF($N$3=$AJ$13,'Result Sheet'!CN195,IF($N$3=$AJ$14,'Result Sheet'!CU195,IF($N$3=$AJ$15,'Result Sheet'!DB195,IF($N$3=$AJ$16,'Result Sheet'!DF195,SUM(N195:O195)))))))))</f>
        <v/>
      </c>
      <c r="Q195" s="433" t="str">
        <f t="shared" si="17"/>
        <v/>
      </c>
      <c r="R195" s="436">
        <f t="shared" si="18"/>
        <v>0</v>
      </c>
      <c r="S195" s="436" t="str">
        <f t="shared" si="19"/>
        <v/>
      </c>
      <c r="T195" s="436" t="str">
        <f t="shared" si="20"/>
        <v/>
      </c>
      <c r="U195" s="436" t="str">
        <f t="shared" si="21"/>
        <v/>
      </c>
      <c r="V195" s="437" t="str">
        <f t="shared" si="22"/>
        <v/>
      </c>
      <c r="W195" s="438" t="str">
        <f t="shared" si="23"/>
        <v/>
      </c>
    </row>
    <row r="196" spans="1:23">
      <c r="A196" s="424">
        <f>IF('Result Sheet'!A196="","",'Result Sheet'!A196)</f>
        <v>189</v>
      </c>
      <c r="B196" s="425" t="str">
        <f>IF(OR($D$3="",$N$3=""),"",IF('Result Sheet'!B196="","",'Result Sheet'!B196))</f>
        <v/>
      </c>
      <c r="C196" s="426" t="str">
        <f>IF(OR($D$3="",$N$3=""),"",IF('Result Sheet'!F196="","",'Result Sheet'!F196))</f>
        <v/>
      </c>
      <c r="D196" s="427" t="str">
        <f>IF(OR($D$3="",$N$3=""),"",IF('Result Sheet'!E196="","",'Result Sheet'!E196))</f>
        <v/>
      </c>
      <c r="E196" s="428" t="str">
        <f>IF(OR($D$3="",$N$3=""),"",IF('Result Sheet'!G196="","",'Result Sheet'!G196))</f>
        <v/>
      </c>
      <c r="F196" s="428" t="str">
        <f>IF(OR($D$3="",$N$3=""),"",IF('Result Sheet'!H196="","",'Result Sheet'!H196))</f>
        <v/>
      </c>
      <c r="G196" s="428" t="str">
        <f>IF(OR($D$3="",$N$3=""),"",IF('Result Sheet'!I196="","",'Result Sheet'!I196))</f>
        <v/>
      </c>
      <c r="H196" s="429" t="str">
        <f>IF(OR($D$3="",$N$3=""),"",IF('Result Sheet'!K196="","",'Result Sheet'!K196))</f>
        <v/>
      </c>
      <c r="I196" s="430" t="str">
        <f>IF(OR($D$3="",$N$3=""),"",IF('Result Sheet'!J196="","",'Result Sheet'!J196))</f>
        <v/>
      </c>
      <c r="J196" s="431" t="str">
        <f>IF($N$3=$AJ$8,'Result Sheet'!P196,IF($N$3=$AJ$9,'Result Sheet'!AH196,IF($N$3=$AJ$10,'Result Sheet'!AZ196,IF($N$3=$AJ$11,'Result Sheet'!BR196,""))))</f>
        <v/>
      </c>
      <c r="K196" s="431" t="str">
        <f>IF($N$3=$AJ$8,'Result Sheet'!Q196,IF($N$3=$AJ$9,'Result Sheet'!AI196,IF($N$3=$AJ$10,'Result Sheet'!BA196,IF($N$3=$AJ$11,'Result Sheet'!BS196,""))))</f>
        <v/>
      </c>
      <c r="L196" s="432" t="str">
        <f>IF(OR($D$3="",$N$3=""),"",IF(B196="","",IF(AND(K196="NA",J196="NA"),"NA",IF($N$3=$AJ$12,'Result Sheet'!CF196,IF($N$3=$AJ$13,'Result Sheet'!CM196,IF($N$3=$AJ$14,'Result Sheet'!CT196,IF($N$3=$AJ$15,'Result Sheet'!DA196,IF($N$3=$AJ$16,'Result Sheet'!DE196,SUM(J196:K196)))))))))</f>
        <v/>
      </c>
      <c r="M196" s="433" t="str">
        <f t="shared" si="16"/>
        <v/>
      </c>
      <c r="N196" s="434" t="str">
        <f>IF($N$3=$AJ$8,'Result Sheet'!T196,IF($N$3=$AJ$9,'Result Sheet'!AL196,IF($N$3=$AJ$10,'Result Sheet'!BD196,IF($N$3=$AJ$11,'Result Sheet'!BV196,""))))</f>
        <v/>
      </c>
      <c r="O196" s="434" t="str">
        <f>IF($N$3=$AJ$8,'Result Sheet'!U196,IF($N$3=$AJ$9,'Result Sheet'!AM196,IF($N$3=$AJ$10,'Result Sheet'!BE196,IF($N$3=$AJ$11,'Result Sheet'!BW196,""))))</f>
        <v/>
      </c>
      <c r="P196" s="435" t="str">
        <f>IF(OR($D$3="",$N$3=""),"",IF(B196="","",IF(AND(N196="NA",O196="NA"),"NA",IF($N$3=$AJ$12,'Result Sheet'!CG196,IF($N$3=$AJ$13,'Result Sheet'!CN196,IF($N$3=$AJ$14,'Result Sheet'!CU196,IF($N$3=$AJ$15,'Result Sheet'!DB196,IF($N$3=$AJ$16,'Result Sheet'!DF196,SUM(N196:O196)))))))))</f>
        <v/>
      </c>
      <c r="Q196" s="433" t="str">
        <f t="shared" si="17"/>
        <v/>
      </c>
      <c r="R196" s="436">
        <f t="shared" si="18"/>
        <v>0</v>
      </c>
      <c r="S196" s="436" t="str">
        <f t="shared" si="19"/>
        <v/>
      </c>
      <c r="T196" s="436" t="str">
        <f t="shared" si="20"/>
        <v/>
      </c>
      <c r="U196" s="436" t="str">
        <f t="shared" si="21"/>
        <v/>
      </c>
      <c r="V196" s="437" t="str">
        <f t="shared" si="22"/>
        <v/>
      </c>
      <c r="W196" s="438" t="str">
        <f t="shared" si="23"/>
        <v/>
      </c>
    </row>
    <row r="197" spans="1:23">
      <c r="A197" s="424">
        <f>IF('Result Sheet'!A197="","",'Result Sheet'!A197)</f>
        <v>190</v>
      </c>
      <c r="B197" s="425" t="str">
        <f>IF(OR($D$3="",$N$3=""),"",IF('Result Sheet'!B197="","",'Result Sheet'!B197))</f>
        <v/>
      </c>
      <c r="C197" s="426" t="str">
        <f>IF(OR($D$3="",$N$3=""),"",IF('Result Sheet'!F197="","",'Result Sheet'!F197))</f>
        <v/>
      </c>
      <c r="D197" s="427" t="str">
        <f>IF(OR($D$3="",$N$3=""),"",IF('Result Sheet'!E197="","",'Result Sheet'!E197))</f>
        <v/>
      </c>
      <c r="E197" s="428" t="str">
        <f>IF(OR($D$3="",$N$3=""),"",IF('Result Sheet'!G197="","",'Result Sheet'!G197))</f>
        <v/>
      </c>
      <c r="F197" s="428" t="str">
        <f>IF(OR($D$3="",$N$3=""),"",IF('Result Sheet'!H197="","",'Result Sheet'!H197))</f>
        <v/>
      </c>
      <c r="G197" s="428" t="str">
        <f>IF(OR($D$3="",$N$3=""),"",IF('Result Sheet'!I197="","",'Result Sheet'!I197))</f>
        <v/>
      </c>
      <c r="H197" s="429" t="str">
        <f>IF(OR($D$3="",$N$3=""),"",IF('Result Sheet'!K197="","",'Result Sheet'!K197))</f>
        <v/>
      </c>
      <c r="I197" s="430" t="str">
        <f>IF(OR($D$3="",$N$3=""),"",IF('Result Sheet'!J197="","",'Result Sheet'!J197))</f>
        <v/>
      </c>
      <c r="J197" s="431" t="str">
        <f>IF($N$3=$AJ$8,'Result Sheet'!P197,IF($N$3=$AJ$9,'Result Sheet'!AH197,IF($N$3=$AJ$10,'Result Sheet'!AZ197,IF($N$3=$AJ$11,'Result Sheet'!BR197,""))))</f>
        <v/>
      </c>
      <c r="K197" s="431" t="str">
        <f>IF($N$3=$AJ$8,'Result Sheet'!Q197,IF($N$3=$AJ$9,'Result Sheet'!AI197,IF($N$3=$AJ$10,'Result Sheet'!BA197,IF($N$3=$AJ$11,'Result Sheet'!BS197,""))))</f>
        <v/>
      </c>
      <c r="L197" s="432" t="str">
        <f>IF(OR($D$3="",$N$3=""),"",IF(B197="","",IF(AND(K197="NA",J197="NA"),"NA",IF($N$3=$AJ$12,'Result Sheet'!CF197,IF($N$3=$AJ$13,'Result Sheet'!CM197,IF($N$3=$AJ$14,'Result Sheet'!CT197,IF($N$3=$AJ$15,'Result Sheet'!DA197,IF($N$3=$AJ$16,'Result Sheet'!DE197,SUM(J197:K197)))))))))</f>
        <v/>
      </c>
      <c r="M197" s="433" t="str">
        <f t="shared" si="16"/>
        <v/>
      </c>
      <c r="N197" s="434" t="str">
        <f>IF($N$3=$AJ$8,'Result Sheet'!T197,IF($N$3=$AJ$9,'Result Sheet'!AL197,IF($N$3=$AJ$10,'Result Sheet'!BD197,IF($N$3=$AJ$11,'Result Sheet'!BV197,""))))</f>
        <v/>
      </c>
      <c r="O197" s="434" t="str">
        <f>IF($N$3=$AJ$8,'Result Sheet'!U197,IF($N$3=$AJ$9,'Result Sheet'!AM197,IF($N$3=$AJ$10,'Result Sheet'!BE197,IF($N$3=$AJ$11,'Result Sheet'!BW197,""))))</f>
        <v/>
      </c>
      <c r="P197" s="435" t="str">
        <f>IF(OR($D$3="",$N$3=""),"",IF(B197="","",IF(AND(N197="NA",O197="NA"),"NA",IF($N$3=$AJ$12,'Result Sheet'!CG197,IF($N$3=$AJ$13,'Result Sheet'!CN197,IF($N$3=$AJ$14,'Result Sheet'!CU197,IF($N$3=$AJ$15,'Result Sheet'!DB197,IF($N$3=$AJ$16,'Result Sheet'!DF197,SUM(N197:O197)))))))))</f>
        <v/>
      </c>
      <c r="Q197" s="433" t="str">
        <f t="shared" si="17"/>
        <v/>
      </c>
      <c r="R197" s="436">
        <f t="shared" si="18"/>
        <v>0</v>
      </c>
      <c r="S197" s="436" t="str">
        <f t="shared" si="19"/>
        <v/>
      </c>
      <c r="T197" s="436" t="str">
        <f t="shared" si="20"/>
        <v/>
      </c>
      <c r="U197" s="436" t="str">
        <f t="shared" si="21"/>
        <v/>
      </c>
      <c r="V197" s="437" t="str">
        <f t="shared" si="22"/>
        <v/>
      </c>
      <c r="W197" s="438" t="str">
        <f t="shared" si="23"/>
        <v/>
      </c>
    </row>
    <row r="198" spans="1:23">
      <c r="A198" s="424">
        <f>IF('Result Sheet'!A198="","",'Result Sheet'!A198)</f>
        <v>191</v>
      </c>
      <c r="B198" s="425" t="str">
        <f>IF(OR($D$3="",$N$3=""),"",IF('Result Sheet'!B198="","",'Result Sheet'!B198))</f>
        <v/>
      </c>
      <c r="C198" s="426" t="str">
        <f>IF(OR($D$3="",$N$3=""),"",IF('Result Sheet'!F198="","",'Result Sheet'!F198))</f>
        <v/>
      </c>
      <c r="D198" s="427" t="str">
        <f>IF(OR($D$3="",$N$3=""),"",IF('Result Sheet'!E198="","",'Result Sheet'!E198))</f>
        <v/>
      </c>
      <c r="E198" s="428" t="str">
        <f>IF(OR($D$3="",$N$3=""),"",IF('Result Sheet'!G198="","",'Result Sheet'!G198))</f>
        <v/>
      </c>
      <c r="F198" s="428" t="str">
        <f>IF(OR($D$3="",$N$3=""),"",IF('Result Sheet'!H198="","",'Result Sheet'!H198))</f>
        <v/>
      </c>
      <c r="G198" s="428" t="str">
        <f>IF(OR($D$3="",$N$3=""),"",IF('Result Sheet'!I198="","",'Result Sheet'!I198))</f>
        <v/>
      </c>
      <c r="H198" s="429" t="str">
        <f>IF(OR($D$3="",$N$3=""),"",IF('Result Sheet'!K198="","",'Result Sheet'!K198))</f>
        <v/>
      </c>
      <c r="I198" s="430" t="str">
        <f>IF(OR($D$3="",$N$3=""),"",IF('Result Sheet'!J198="","",'Result Sheet'!J198))</f>
        <v/>
      </c>
      <c r="J198" s="431" t="str">
        <f>IF($N$3=$AJ$8,'Result Sheet'!P198,IF($N$3=$AJ$9,'Result Sheet'!AH198,IF($N$3=$AJ$10,'Result Sheet'!AZ198,IF($N$3=$AJ$11,'Result Sheet'!BR198,""))))</f>
        <v/>
      </c>
      <c r="K198" s="431" t="str">
        <f>IF($N$3=$AJ$8,'Result Sheet'!Q198,IF($N$3=$AJ$9,'Result Sheet'!AI198,IF($N$3=$AJ$10,'Result Sheet'!BA198,IF($N$3=$AJ$11,'Result Sheet'!BS198,""))))</f>
        <v/>
      </c>
      <c r="L198" s="432" t="str">
        <f>IF(OR($D$3="",$N$3=""),"",IF(B198="","",IF(AND(K198="NA",J198="NA"),"NA",IF($N$3=$AJ$12,'Result Sheet'!CF198,IF($N$3=$AJ$13,'Result Sheet'!CM198,IF($N$3=$AJ$14,'Result Sheet'!CT198,IF($N$3=$AJ$15,'Result Sheet'!DA198,IF($N$3=$AJ$16,'Result Sheet'!DE198,SUM(J198:K198)))))))))</f>
        <v/>
      </c>
      <c r="M198" s="433" t="str">
        <f t="shared" si="16"/>
        <v/>
      </c>
      <c r="N198" s="434" t="str">
        <f>IF($N$3=$AJ$8,'Result Sheet'!T198,IF($N$3=$AJ$9,'Result Sheet'!AL198,IF($N$3=$AJ$10,'Result Sheet'!BD198,IF($N$3=$AJ$11,'Result Sheet'!BV198,""))))</f>
        <v/>
      </c>
      <c r="O198" s="434" t="str">
        <f>IF($N$3=$AJ$8,'Result Sheet'!U198,IF($N$3=$AJ$9,'Result Sheet'!AM198,IF($N$3=$AJ$10,'Result Sheet'!BE198,IF($N$3=$AJ$11,'Result Sheet'!BW198,""))))</f>
        <v/>
      </c>
      <c r="P198" s="435" t="str">
        <f>IF(OR($D$3="",$N$3=""),"",IF(B198="","",IF(AND(N198="NA",O198="NA"),"NA",IF($N$3=$AJ$12,'Result Sheet'!CG198,IF($N$3=$AJ$13,'Result Sheet'!CN198,IF($N$3=$AJ$14,'Result Sheet'!CU198,IF($N$3=$AJ$15,'Result Sheet'!DB198,IF($N$3=$AJ$16,'Result Sheet'!DF198,SUM(N198:O198)))))))))</f>
        <v/>
      </c>
      <c r="Q198" s="433" t="str">
        <f t="shared" si="17"/>
        <v/>
      </c>
      <c r="R198" s="436">
        <f t="shared" si="18"/>
        <v>0</v>
      </c>
      <c r="S198" s="436" t="str">
        <f t="shared" si="19"/>
        <v/>
      </c>
      <c r="T198" s="436" t="str">
        <f t="shared" si="20"/>
        <v/>
      </c>
      <c r="U198" s="436" t="str">
        <f t="shared" si="21"/>
        <v/>
      </c>
      <c r="V198" s="437" t="str">
        <f t="shared" si="22"/>
        <v/>
      </c>
      <c r="W198" s="438" t="str">
        <f t="shared" si="23"/>
        <v/>
      </c>
    </row>
    <row r="199" spans="1:23">
      <c r="A199" s="424">
        <f>IF('Result Sheet'!A199="","",'Result Sheet'!A199)</f>
        <v>192</v>
      </c>
      <c r="B199" s="425" t="str">
        <f>IF(OR($D$3="",$N$3=""),"",IF('Result Sheet'!B199="","",'Result Sheet'!B199))</f>
        <v/>
      </c>
      <c r="C199" s="426" t="str">
        <f>IF(OR($D$3="",$N$3=""),"",IF('Result Sheet'!F199="","",'Result Sheet'!F199))</f>
        <v/>
      </c>
      <c r="D199" s="427" t="str">
        <f>IF(OR($D$3="",$N$3=""),"",IF('Result Sheet'!E199="","",'Result Sheet'!E199))</f>
        <v/>
      </c>
      <c r="E199" s="428" t="str">
        <f>IF(OR($D$3="",$N$3=""),"",IF('Result Sheet'!G199="","",'Result Sheet'!G199))</f>
        <v/>
      </c>
      <c r="F199" s="428" t="str">
        <f>IF(OR($D$3="",$N$3=""),"",IF('Result Sheet'!H199="","",'Result Sheet'!H199))</f>
        <v/>
      </c>
      <c r="G199" s="428" t="str">
        <f>IF(OR($D$3="",$N$3=""),"",IF('Result Sheet'!I199="","",'Result Sheet'!I199))</f>
        <v/>
      </c>
      <c r="H199" s="429" t="str">
        <f>IF(OR($D$3="",$N$3=""),"",IF('Result Sheet'!K199="","",'Result Sheet'!K199))</f>
        <v/>
      </c>
      <c r="I199" s="430" t="str">
        <f>IF(OR($D$3="",$N$3=""),"",IF('Result Sheet'!J199="","",'Result Sheet'!J199))</f>
        <v/>
      </c>
      <c r="J199" s="431" t="str">
        <f>IF($N$3=$AJ$8,'Result Sheet'!P199,IF($N$3=$AJ$9,'Result Sheet'!AH199,IF($N$3=$AJ$10,'Result Sheet'!AZ199,IF($N$3=$AJ$11,'Result Sheet'!BR199,""))))</f>
        <v/>
      </c>
      <c r="K199" s="431" t="str">
        <f>IF($N$3=$AJ$8,'Result Sheet'!Q199,IF($N$3=$AJ$9,'Result Sheet'!AI199,IF($N$3=$AJ$10,'Result Sheet'!BA199,IF($N$3=$AJ$11,'Result Sheet'!BS199,""))))</f>
        <v/>
      </c>
      <c r="L199" s="432" t="str">
        <f>IF(OR($D$3="",$N$3=""),"",IF(B199="","",IF(AND(K199="NA",J199="NA"),"NA",IF($N$3=$AJ$12,'Result Sheet'!CF199,IF($N$3=$AJ$13,'Result Sheet'!CM199,IF($N$3=$AJ$14,'Result Sheet'!CT199,IF($N$3=$AJ$15,'Result Sheet'!DA199,IF($N$3=$AJ$16,'Result Sheet'!DE199,SUM(J199:K199)))))))))</f>
        <v/>
      </c>
      <c r="M199" s="433" t="str">
        <f t="shared" si="16"/>
        <v/>
      </c>
      <c r="N199" s="434" t="str">
        <f>IF($N$3=$AJ$8,'Result Sheet'!T199,IF($N$3=$AJ$9,'Result Sheet'!AL199,IF($N$3=$AJ$10,'Result Sheet'!BD199,IF($N$3=$AJ$11,'Result Sheet'!BV199,""))))</f>
        <v/>
      </c>
      <c r="O199" s="434" t="str">
        <f>IF($N$3=$AJ$8,'Result Sheet'!U199,IF($N$3=$AJ$9,'Result Sheet'!AM199,IF($N$3=$AJ$10,'Result Sheet'!BE199,IF($N$3=$AJ$11,'Result Sheet'!BW199,""))))</f>
        <v/>
      </c>
      <c r="P199" s="435" t="str">
        <f>IF(OR($D$3="",$N$3=""),"",IF(B199="","",IF(AND(N199="NA",O199="NA"),"NA",IF($N$3=$AJ$12,'Result Sheet'!CG199,IF($N$3=$AJ$13,'Result Sheet'!CN199,IF($N$3=$AJ$14,'Result Sheet'!CU199,IF($N$3=$AJ$15,'Result Sheet'!DB199,IF($N$3=$AJ$16,'Result Sheet'!DF199,SUM(N199:O199)))))))))</f>
        <v/>
      </c>
      <c r="Q199" s="433" t="str">
        <f t="shared" si="17"/>
        <v/>
      </c>
      <c r="R199" s="436">
        <f t="shared" si="18"/>
        <v>0</v>
      </c>
      <c r="S199" s="436" t="str">
        <f t="shared" si="19"/>
        <v/>
      </c>
      <c r="T199" s="436" t="str">
        <f t="shared" si="20"/>
        <v/>
      </c>
      <c r="U199" s="436" t="str">
        <f t="shared" si="21"/>
        <v/>
      </c>
      <c r="V199" s="437" t="str">
        <f t="shared" si="22"/>
        <v/>
      </c>
      <c r="W199" s="438" t="str">
        <f t="shared" si="23"/>
        <v/>
      </c>
    </row>
    <row r="200" spans="1:23">
      <c r="A200" s="424">
        <f>IF('Result Sheet'!A200="","",'Result Sheet'!A200)</f>
        <v>193</v>
      </c>
      <c r="B200" s="425" t="str">
        <f>IF(OR($D$3="",$N$3=""),"",IF('Result Sheet'!B200="","",'Result Sheet'!B200))</f>
        <v/>
      </c>
      <c r="C200" s="426" t="str">
        <f>IF(OR($D$3="",$N$3=""),"",IF('Result Sheet'!F200="","",'Result Sheet'!F200))</f>
        <v/>
      </c>
      <c r="D200" s="427" t="str">
        <f>IF(OR($D$3="",$N$3=""),"",IF('Result Sheet'!E200="","",'Result Sheet'!E200))</f>
        <v/>
      </c>
      <c r="E200" s="428" t="str">
        <f>IF(OR($D$3="",$N$3=""),"",IF('Result Sheet'!G200="","",'Result Sheet'!G200))</f>
        <v/>
      </c>
      <c r="F200" s="428" t="str">
        <f>IF(OR($D$3="",$N$3=""),"",IF('Result Sheet'!H200="","",'Result Sheet'!H200))</f>
        <v/>
      </c>
      <c r="G200" s="428" t="str">
        <f>IF(OR($D$3="",$N$3=""),"",IF('Result Sheet'!I200="","",'Result Sheet'!I200))</f>
        <v/>
      </c>
      <c r="H200" s="429" t="str">
        <f>IF(OR($D$3="",$N$3=""),"",IF('Result Sheet'!K200="","",'Result Sheet'!K200))</f>
        <v/>
      </c>
      <c r="I200" s="430" t="str">
        <f>IF(OR($D$3="",$N$3=""),"",IF('Result Sheet'!J200="","",'Result Sheet'!J200))</f>
        <v/>
      </c>
      <c r="J200" s="431" t="str">
        <f>IF($N$3=$AJ$8,'Result Sheet'!P200,IF($N$3=$AJ$9,'Result Sheet'!AH200,IF($N$3=$AJ$10,'Result Sheet'!AZ200,IF($N$3=$AJ$11,'Result Sheet'!BR200,""))))</f>
        <v/>
      </c>
      <c r="K200" s="431" t="str">
        <f>IF($N$3=$AJ$8,'Result Sheet'!Q200,IF($N$3=$AJ$9,'Result Sheet'!AI200,IF($N$3=$AJ$10,'Result Sheet'!BA200,IF($N$3=$AJ$11,'Result Sheet'!BS200,""))))</f>
        <v/>
      </c>
      <c r="L200" s="432" t="str">
        <f>IF(OR($D$3="",$N$3=""),"",IF(B200="","",IF(AND(K200="NA",J200="NA"),"NA",IF($N$3=$AJ$12,'Result Sheet'!CF200,IF($N$3=$AJ$13,'Result Sheet'!CM200,IF($N$3=$AJ$14,'Result Sheet'!CT200,IF($N$3=$AJ$15,'Result Sheet'!DA200,IF($N$3=$AJ$16,'Result Sheet'!DE200,SUM(J200:K200)))))))))</f>
        <v/>
      </c>
      <c r="M200" s="433" t="str">
        <f t="shared" si="16"/>
        <v/>
      </c>
      <c r="N200" s="434" t="str">
        <f>IF($N$3=$AJ$8,'Result Sheet'!T200,IF($N$3=$AJ$9,'Result Sheet'!AL200,IF($N$3=$AJ$10,'Result Sheet'!BD200,IF($N$3=$AJ$11,'Result Sheet'!BV200,""))))</f>
        <v/>
      </c>
      <c r="O200" s="434" t="str">
        <f>IF($N$3=$AJ$8,'Result Sheet'!U200,IF($N$3=$AJ$9,'Result Sheet'!AM200,IF($N$3=$AJ$10,'Result Sheet'!BE200,IF($N$3=$AJ$11,'Result Sheet'!BW200,""))))</f>
        <v/>
      </c>
      <c r="P200" s="435" t="str">
        <f>IF(OR($D$3="",$N$3=""),"",IF(B200="","",IF(AND(N200="NA",O200="NA"),"NA",IF($N$3=$AJ$12,'Result Sheet'!CG200,IF($N$3=$AJ$13,'Result Sheet'!CN200,IF($N$3=$AJ$14,'Result Sheet'!CU200,IF($N$3=$AJ$15,'Result Sheet'!DB200,IF($N$3=$AJ$16,'Result Sheet'!DF200,SUM(N200:O200)))))))))</f>
        <v/>
      </c>
      <c r="Q200" s="433" t="str">
        <f t="shared" si="17"/>
        <v/>
      </c>
      <c r="R200" s="436">
        <f t="shared" si="18"/>
        <v>0</v>
      </c>
      <c r="S200" s="436" t="str">
        <f t="shared" si="19"/>
        <v/>
      </c>
      <c r="T200" s="436" t="str">
        <f t="shared" si="20"/>
        <v/>
      </c>
      <c r="U200" s="436" t="str">
        <f t="shared" si="21"/>
        <v/>
      </c>
      <c r="V200" s="437" t="str">
        <f t="shared" si="22"/>
        <v/>
      </c>
      <c r="W200" s="438" t="str">
        <f t="shared" si="23"/>
        <v/>
      </c>
    </row>
    <row r="201" spans="1:23">
      <c r="A201" s="424">
        <f>IF('Result Sheet'!A201="","",'Result Sheet'!A201)</f>
        <v>194</v>
      </c>
      <c r="B201" s="425" t="str">
        <f>IF(OR($D$3="",$N$3=""),"",IF('Result Sheet'!B201="","",'Result Sheet'!B201))</f>
        <v/>
      </c>
      <c r="C201" s="426" t="str">
        <f>IF(OR($D$3="",$N$3=""),"",IF('Result Sheet'!F201="","",'Result Sheet'!F201))</f>
        <v/>
      </c>
      <c r="D201" s="427" t="str">
        <f>IF(OR($D$3="",$N$3=""),"",IF('Result Sheet'!E201="","",'Result Sheet'!E201))</f>
        <v/>
      </c>
      <c r="E201" s="428" t="str">
        <f>IF(OR($D$3="",$N$3=""),"",IF('Result Sheet'!G201="","",'Result Sheet'!G201))</f>
        <v/>
      </c>
      <c r="F201" s="428" t="str">
        <f>IF(OR($D$3="",$N$3=""),"",IF('Result Sheet'!H201="","",'Result Sheet'!H201))</f>
        <v/>
      </c>
      <c r="G201" s="428" t="str">
        <f>IF(OR($D$3="",$N$3=""),"",IF('Result Sheet'!I201="","",'Result Sheet'!I201))</f>
        <v/>
      </c>
      <c r="H201" s="429" t="str">
        <f>IF(OR($D$3="",$N$3=""),"",IF('Result Sheet'!K201="","",'Result Sheet'!K201))</f>
        <v/>
      </c>
      <c r="I201" s="430" t="str">
        <f>IF(OR($D$3="",$N$3=""),"",IF('Result Sheet'!J201="","",'Result Sheet'!J201))</f>
        <v/>
      </c>
      <c r="J201" s="431" t="str">
        <f>IF($N$3=$AJ$8,'Result Sheet'!P201,IF($N$3=$AJ$9,'Result Sheet'!AH201,IF($N$3=$AJ$10,'Result Sheet'!AZ201,IF($N$3=$AJ$11,'Result Sheet'!BR201,""))))</f>
        <v/>
      </c>
      <c r="K201" s="431" t="str">
        <f>IF($N$3=$AJ$8,'Result Sheet'!Q201,IF($N$3=$AJ$9,'Result Sheet'!AI201,IF($N$3=$AJ$10,'Result Sheet'!BA201,IF($N$3=$AJ$11,'Result Sheet'!BS201,""))))</f>
        <v/>
      </c>
      <c r="L201" s="432" t="str">
        <f>IF(OR($D$3="",$N$3=""),"",IF(B201="","",IF(AND(K201="NA",J201="NA"),"NA",IF($N$3=$AJ$12,'Result Sheet'!CF201,IF($N$3=$AJ$13,'Result Sheet'!CM201,IF($N$3=$AJ$14,'Result Sheet'!CT201,IF($N$3=$AJ$15,'Result Sheet'!DA201,IF($N$3=$AJ$16,'Result Sheet'!DE201,SUM(J201:K201)))))))))</f>
        <v/>
      </c>
      <c r="M201" s="433" t="str">
        <f t="shared" ref="M201:M207" si="24">IF(L201="","",IF(AND(L201="NA"),"NA",IF(AND(L201="AB"),"AB",SUM(L201))))</f>
        <v/>
      </c>
      <c r="N201" s="434" t="str">
        <f>IF($N$3=$AJ$8,'Result Sheet'!T201,IF($N$3=$AJ$9,'Result Sheet'!AL201,IF($N$3=$AJ$10,'Result Sheet'!BD201,IF($N$3=$AJ$11,'Result Sheet'!BV201,""))))</f>
        <v/>
      </c>
      <c r="O201" s="434" t="str">
        <f>IF($N$3=$AJ$8,'Result Sheet'!U201,IF($N$3=$AJ$9,'Result Sheet'!AM201,IF($N$3=$AJ$10,'Result Sheet'!BE201,IF($N$3=$AJ$11,'Result Sheet'!BW201,""))))</f>
        <v/>
      </c>
      <c r="P201" s="435" t="str">
        <f>IF(OR($D$3="",$N$3=""),"",IF(B201="","",IF(AND(N201="NA",O201="NA"),"NA",IF($N$3=$AJ$12,'Result Sheet'!CG201,IF($N$3=$AJ$13,'Result Sheet'!CN201,IF($N$3=$AJ$14,'Result Sheet'!CU201,IF($N$3=$AJ$15,'Result Sheet'!DB201,IF($N$3=$AJ$16,'Result Sheet'!DF201,SUM(N201:O201)))))))))</f>
        <v/>
      </c>
      <c r="Q201" s="433" t="str">
        <f t="shared" ref="Q201:Q207" si="25">IF(P201="","",IF(AND(M201="AB",P201="AB"),"AB",SUM(M201,P201)))</f>
        <v/>
      </c>
      <c r="R201" s="436">
        <f t="shared" ref="R201:R207" si="26">COUNTIF(O201,"ML")*$O$7+(COUNTIF(J201,"ML")*$J$7)+(COUNTIF(K201,"ML")*$K$7)+(COUNTIF(N201,"ML")*$N$7)</f>
        <v>0</v>
      </c>
      <c r="S201" s="436" t="str">
        <f t="shared" ref="S201:S207" si="27">IF(OR(B201="NSO",B201=0,B201=""),"",IF(OR($N$3=$AJ$12,$N$3=$AJ$13,$N$3=$AJ$14,$N$3=$AJ$15,$N$3=$AJ$16),$Q$7,IF(OR($N$3=$AJ$9,$N$3=$AJ$11),IF(AND(J201="NA",K201="NA"),50-R201,IF(AND(J201="ML",K201="ML"),50-R201,IF(AND(N201="ML",O201="ML"),50-R201,100-R201))),IF(AND(J201="NA",K201="NA"),100-R201,IF(AND(J201="ML",K201="ML"),100-R201,IF(AND(N201="ML",O201="ML"),100-R201,200-R201))))))</f>
        <v/>
      </c>
      <c r="T201" s="436" t="str">
        <f t="shared" ref="T201:T207" si="28">IF(AND(OR(N201="ab",N201="ml"),OR(J201="ab",J201="ml"),OR(J201="ab",J201="ml")),"AB",IF(AND(OR(N201="ab",N201="ml"),OR(J201="ab",J201="ml"),OR(N201="ab",N201="ml")),"AB",IF(AND(OR(N201="ab",N201="ml"),OR(J201="ab",J201="ml"),OR(J201="ab",J201="ml")),"AB",IF(AND(OR(N201="ab",N201="ml"),OR(J201="ab",J201="ml"),OR(N201="ab",N201="ml")),"AB",""))))</f>
        <v/>
      </c>
      <c r="U201" s="436" t="str">
        <f t="shared" ref="U201:U207" si="29">IF(OR(B201="NSO",B201="",$N$3=""),"",IF(Q201=0,"",IF(OR($N$3=$AJ$12,$N$3=$AJ$13,$N$3=$AJ$14,$N$3=$AJ$15,$N$3=$AJ$16),"P",IF(OR(T201="AB",P201="ab"),"AB",IF(P201="ML","RE",IF(AND(Q201&gt;=36%*S201,N201&gt;=$N$7*20%),"P",IF(AND(Q201&gt;=34%*S201,N201&gt;=$N$7*20%),"G2",IF(AND(Q201&gt;=31%*S201,N201&gt;=$N$7*20%),"G1",IF(AND(Q201&gt;=25%*S201,N201&gt;=$N$7*20%),"S","F")))))))))</f>
        <v/>
      </c>
      <c r="V201" s="437" t="str">
        <f t="shared" ref="V201:V207" si="30">IF(OR(U201="",U201=0,U201="S",U201="RE",U201="F",U201="AB"),"",IF(Q201&gt;=75%*S201,"I",IF(Q201&gt;=60%*S201,"I",IF(Q201&gt;=48%*S201,"II",IF(Q201&gt;=36%*S201,"III","")))))</f>
        <v/>
      </c>
      <c r="W201" s="438" t="str">
        <f t="shared" ref="W201:W207" si="31">IF(Q201="","",IF(OR(U201="",U201=0,U201="RE",U201="AB",B201="NSO"),"",IF(OR($N$3=$AJ$12,$N$3=$AJ$13,$N$3=$AJ$14),IF(Q201&gt;90%*S201,"A+",IF(Q201&gt;75%*S201,"A",IF(Q201&gt;=60%*S201,"B",IF(Q201&gt;=40%*S201,"C","D")))),IF(Q201&gt;85%*S201,"A",IF(Q201&gt;70%*S201,"B",IF(Q201&gt;=50%*S201,"C",IF(Q201&gt;=30%*S201,"D","E")))))))</f>
        <v/>
      </c>
    </row>
    <row r="202" spans="1:23">
      <c r="A202" s="424">
        <f>IF('Result Sheet'!A202="","",'Result Sheet'!A202)</f>
        <v>195</v>
      </c>
      <c r="B202" s="425" t="str">
        <f>IF(OR($D$3="",$N$3=""),"",IF('Result Sheet'!B202="","",'Result Sheet'!B202))</f>
        <v/>
      </c>
      <c r="C202" s="426" t="str">
        <f>IF(OR($D$3="",$N$3=""),"",IF('Result Sheet'!F202="","",'Result Sheet'!F202))</f>
        <v/>
      </c>
      <c r="D202" s="427" t="str">
        <f>IF(OR($D$3="",$N$3=""),"",IF('Result Sheet'!E202="","",'Result Sheet'!E202))</f>
        <v/>
      </c>
      <c r="E202" s="428" t="str">
        <f>IF(OR($D$3="",$N$3=""),"",IF('Result Sheet'!G202="","",'Result Sheet'!G202))</f>
        <v/>
      </c>
      <c r="F202" s="428" t="str">
        <f>IF(OR($D$3="",$N$3=""),"",IF('Result Sheet'!H202="","",'Result Sheet'!H202))</f>
        <v/>
      </c>
      <c r="G202" s="428" t="str">
        <f>IF(OR($D$3="",$N$3=""),"",IF('Result Sheet'!I202="","",'Result Sheet'!I202))</f>
        <v/>
      </c>
      <c r="H202" s="429" t="str">
        <f>IF(OR($D$3="",$N$3=""),"",IF('Result Sheet'!K202="","",'Result Sheet'!K202))</f>
        <v/>
      </c>
      <c r="I202" s="430" t="str">
        <f>IF(OR($D$3="",$N$3=""),"",IF('Result Sheet'!J202="","",'Result Sheet'!J202))</f>
        <v/>
      </c>
      <c r="J202" s="431" t="str">
        <f>IF($N$3=$AJ$8,'Result Sheet'!P202,IF($N$3=$AJ$9,'Result Sheet'!AH202,IF($N$3=$AJ$10,'Result Sheet'!AZ202,IF($N$3=$AJ$11,'Result Sheet'!BR202,""))))</f>
        <v/>
      </c>
      <c r="K202" s="431" t="str">
        <f>IF($N$3=$AJ$8,'Result Sheet'!Q202,IF($N$3=$AJ$9,'Result Sheet'!AI202,IF($N$3=$AJ$10,'Result Sheet'!BA202,IF($N$3=$AJ$11,'Result Sheet'!BS202,""))))</f>
        <v/>
      </c>
      <c r="L202" s="432" t="str">
        <f>IF(OR($D$3="",$N$3=""),"",IF(B202="","",IF(AND(K202="NA",J202="NA"),"NA",IF($N$3=$AJ$12,'Result Sheet'!CF202,IF($N$3=$AJ$13,'Result Sheet'!CM202,IF($N$3=$AJ$14,'Result Sheet'!CT202,IF($N$3=$AJ$15,'Result Sheet'!DA202,IF($N$3=$AJ$16,'Result Sheet'!DE202,SUM(J202:K202)))))))))</f>
        <v/>
      </c>
      <c r="M202" s="433" t="str">
        <f t="shared" si="24"/>
        <v/>
      </c>
      <c r="N202" s="434" t="str">
        <f>IF($N$3=$AJ$8,'Result Sheet'!T202,IF($N$3=$AJ$9,'Result Sheet'!AL202,IF($N$3=$AJ$10,'Result Sheet'!BD202,IF($N$3=$AJ$11,'Result Sheet'!BV202,""))))</f>
        <v/>
      </c>
      <c r="O202" s="434" t="str">
        <f>IF($N$3=$AJ$8,'Result Sheet'!U202,IF($N$3=$AJ$9,'Result Sheet'!AM202,IF($N$3=$AJ$10,'Result Sheet'!BE202,IF($N$3=$AJ$11,'Result Sheet'!BW202,""))))</f>
        <v/>
      </c>
      <c r="P202" s="435" t="str">
        <f>IF(OR($D$3="",$N$3=""),"",IF(B202="","",IF(AND(N202="NA",O202="NA"),"NA",IF($N$3=$AJ$12,'Result Sheet'!CG202,IF($N$3=$AJ$13,'Result Sheet'!CN202,IF($N$3=$AJ$14,'Result Sheet'!CU202,IF($N$3=$AJ$15,'Result Sheet'!DB202,IF($N$3=$AJ$16,'Result Sheet'!DF202,SUM(N202:O202)))))))))</f>
        <v/>
      </c>
      <c r="Q202" s="433" t="str">
        <f t="shared" si="25"/>
        <v/>
      </c>
      <c r="R202" s="436">
        <f t="shared" si="26"/>
        <v>0</v>
      </c>
      <c r="S202" s="436" t="str">
        <f t="shared" si="27"/>
        <v/>
      </c>
      <c r="T202" s="436" t="str">
        <f t="shared" si="28"/>
        <v/>
      </c>
      <c r="U202" s="436" t="str">
        <f t="shared" si="29"/>
        <v/>
      </c>
      <c r="V202" s="437" t="str">
        <f t="shared" si="30"/>
        <v/>
      </c>
      <c r="W202" s="438" t="str">
        <f t="shared" si="31"/>
        <v/>
      </c>
    </row>
    <row r="203" spans="1:23">
      <c r="A203" s="424">
        <f>IF('Result Sheet'!A203="","",'Result Sheet'!A203)</f>
        <v>196</v>
      </c>
      <c r="B203" s="425" t="str">
        <f>IF(OR($D$3="",$N$3=""),"",IF('Result Sheet'!B203="","",'Result Sheet'!B203))</f>
        <v/>
      </c>
      <c r="C203" s="426" t="str">
        <f>IF(OR($D$3="",$N$3=""),"",IF('Result Sheet'!F203="","",'Result Sheet'!F203))</f>
        <v/>
      </c>
      <c r="D203" s="427" t="str">
        <f>IF(OR($D$3="",$N$3=""),"",IF('Result Sheet'!E203="","",'Result Sheet'!E203))</f>
        <v/>
      </c>
      <c r="E203" s="428" t="str">
        <f>IF(OR($D$3="",$N$3=""),"",IF('Result Sheet'!G203="","",'Result Sheet'!G203))</f>
        <v/>
      </c>
      <c r="F203" s="428" t="str">
        <f>IF(OR($D$3="",$N$3=""),"",IF('Result Sheet'!H203="","",'Result Sheet'!H203))</f>
        <v/>
      </c>
      <c r="G203" s="428" t="str">
        <f>IF(OR($D$3="",$N$3=""),"",IF('Result Sheet'!I203="","",'Result Sheet'!I203))</f>
        <v/>
      </c>
      <c r="H203" s="429" t="str">
        <f>IF(OR($D$3="",$N$3=""),"",IF('Result Sheet'!K203="","",'Result Sheet'!K203))</f>
        <v/>
      </c>
      <c r="I203" s="430" t="str">
        <f>IF(OR($D$3="",$N$3=""),"",IF('Result Sheet'!J203="","",'Result Sheet'!J203))</f>
        <v/>
      </c>
      <c r="J203" s="431" t="str">
        <f>IF($N$3=$AJ$8,'Result Sheet'!P203,IF($N$3=$AJ$9,'Result Sheet'!AH203,IF($N$3=$AJ$10,'Result Sheet'!AZ203,IF($N$3=$AJ$11,'Result Sheet'!BR203,""))))</f>
        <v/>
      </c>
      <c r="K203" s="431" t="str">
        <f>IF($N$3=$AJ$8,'Result Sheet'!Q203,IF($N$3=$AJ$9,'Result Sheet'!AI203,IF($N$3=$AJ$10,'Result Sheet'!BA203,IF($N$3=$AJ$11,'Result Sheet'!BS203,""))))</f>
        <v/>
      </c>
      <c r="L203" s="432" t="str">
        <f>IF(OR($D$3="",$N$3=""),"",IF(B203="","",IF(AND(K203="NA",J203="NA"),"NA",IF($N$3=$AJ$12,'Result Sheet'!CF203,IF($N$3=$AJ$13,'Result Sheet'!CM203,IF($N$3=$AJ$14,'Result Sheet'!CT203,IF($N$3=$AJ$15,'Result Sheet'!DA203,IF($N$3=$AJ$16,'Result Sheet'!DE203,SUM(J203:K203)))))))))</f>
        <v/>
      </c>
      <c r="M203" s="433" t="str">
        <f t="shared" si="24"/>
        <v/>
      </c>
      <c r="N203" s="434" t="str">
        <f>IF($N$3=$AJ$8,'Result Sheet'!T203,IF($N$3=$AJ$9,'Result Sheet'!AL203,IF($N$3=$AJ$10,'Result Sheet'!BD203,IF($N$3=$AJ$11,'Result Sheet'!BV203,""))))</f>
        <v/>
      </c>
      <c r="O203" s="434" t="str">
        <f>IF($N$3=$AJ$8,'Result Sheet'!U203,IF($N$3=$AJ$9,'Result Sheet'!AM203,IF($N$3=$AJ$10,'Result Sheet'!BE203,IF($N$3=$AJ$11,'Result Sheet'!BW203,""))))</f>
        <v/>
      </c>
      <c r="P203" s="435" t="str">
        <f>IF(OR($D$3="",$N$3=""),"",IF(B203="","",IF(AND(N203="NA",O203="NA"),"NA",IF($N$3=$AJ$12,'Result Sheet'!CG203,IF($N$3=$AJ$13,'Result Sheet'!CN203,IF($N$3=$AJ$14,'Result Sheet'!CU203,IF($N$3=$AJ$15,'Result Sheet'!DB203,IF($N$3=$AJ$16,'Result Sheet'!DF203,SUM(N203:O203)))))))))</f>
        <v/>
      </c>
      <c r="Q203" s="433" t="str">
        <f t="shared" si="25"/>
        <v/>
      </c>
      <c r="R203" s="436">
        <f t="shared" si="26"/>
        <v>0</v>
      </c>
      <c r="S203" s="436" t="str">
        <f t="shared" si="27"/>
        <v/>
      </c>
      <c r="T203" s="436" t="str">
        <f t="shared" si="28"/>
        <v/>
      </c>
      <c r="U203" s="436" t="str">
        <f t="shared" si="29"/>
        <v/>
      </c>
      <c r="V203" s="437" t="str">
        <f t="shared" si="30"/>
        <v/>
      </c>
      <c r="W203" s="438" t="str">
        <f t="shared" si="31"/>
        <v/>
      </c>
    </row>
    <row r="204" spans="1:23">
      <c r="A204" s="424">
        <f>IF('Result Sheet'!A204="","",'Result Sheet'!A204)</f>
        <v>197</v>
      </c>
      <c r="B204" s="425" t="str">
        <f>IF(OR($D$3="",$N$3=""),"",IF('Result Sheet'!B204="","",'Result Sheet'!B204))</f>
        <v/>
      </c>
      <c r="C204" s="426" t="str">
        <f>IF(OR($D$3="",$N$3=""),"",IF('Result Sheet'!F204="","",'Result Sheet'!F204))</f>
        <v/>
      </c>
      <c r="D204" s="427" t="str">
        <f>IF(OR($D$3="",$N$3=""),"",IF('Result Sheet'!E204="","",'Result Sheet'!E204))</f>
        <v/>
      </c>
      <c r="E204" s="428" t="str">
        <f>IF(OR($D$3="",$N$3=""),"",IF('Result Sheet'!G204="","",'Result Sheet'!G204))</f>
        <v/>
      </c>
      <c r="F204" s="428" t="str">
        <f>IF(OR($D$3="",$N$3=""),"",IF('Result Sheet'!H204="","",'Result Sheet'!H204))</f>
        <v/>
      </c>
      <c r="G204" s="428" t="str">
        <f>IF(OR($D$3="",$N$3=""),"",IF('Result Sheet'!I204="","",'Result Sheet'!I204))</f>
        <v/>
      </c>
      <c r="H204" s="429" t="str">
        <f>IF(OR($D$3="",$N$3=""),"",IF('Result Sheet'!K204="","",'Result Sheet'!K204))</f>
        <v/>
      </c>
      <c r="I204" s="430" t="str">
        <f>IF(OR($D$3="",$N$3=""),"",IF('Result Sheet'!J204="","",'Result Sheet'!J204))</f>
        <v/>
      </c>
      <c r="J204" s="431" t="str">
        <f>IF($N$3=$AJ$8,'Result Sheet'!P204,IF($N$3=$AJ$9,'Result Sheet'!AH204,IF($N$3=$AJ$10,'Result Sheet'!AZ204,IF($N$3=$AJ$11,'Result Sheet'!BR204,""))))</f>
        <v/>
      </c>
      <c r="K204" s="431" t="str">
        <f>IF($N$3=$AJ$8,'Result Sheet'!Q204,IF($N$3=$AJ$9,'Result Sheet'!AI204,IF($N$3=$AJ$10,'Result Sheet'!BA204,IF($N$3=$AJ$11,'Result Sheet'!BS204,""))))</f>
        <v/>
      </c>
      <c r="L204" s="432" t="str">
        <f>IF(OR($D$3="",$N$3=""),"",IF(B204="","",IF(AND(K204="NA",J204="NA"),"NA",IF($N$3=$AJ$12,'Result Sheet'!CF204,IF($N$3=$AJ$13,'Result Sheet'!CM204,IF($N$3=$AJ$14,'Result Sheet'!CT204,IF($N$3=$AJ$15,'Result Sheet'!DA204,IF($N$3=$AJ$16,'Result Sheet'!DE204,SUM(J204:K204)))))))))</f>
        <v/>
      </c>
      <c r="M204" s="433" t="str">
        <f t="shared" si="24"/>
        <v/>
      </c>
      <c r="N204" s="434" t="str">
        <f>IF($N$3=$AJ$8,'Result Sheet'!T204,IF($N$3=$AJ$9,'Result Sheet'!AL204,IF($N$3=$AJ$10,'Result Sheet'!BD204,IF($N$3=$AJ$11,'Result Sheet'!BV204,""))))</f>
        <v/>
      </c>
      <c r="O204" s="434" t="str">
        <f>IF($N$3=$AJ$8,'Result Sheet'!U204,IF($N$3=$AJ$9,'Result Sheet'!AM204,IF($N$3=$AJ$10,'Result Sheet'!BE204,IF($N$3=$AJ$11,'Result Sheet'!BW204,""))))</f>
        <v/>
      </c>
      <c r="P204" s="435" t="str">
        <f>IF(OR($D$3="",$N$3=""),"",IF(B204="","",IF(AND(N204="NA",O204="NA"),"NA",IF($N$3=$AJ$12,'Result Sheet'!CG204,IF($N$3=$AJ$13,'Result Sheet'!CN204,IF($N$3=$AJ$14,'Result Sheet'!CU204,IF($N$3=$AJ$15,'Result Sheet'!DB204,IF($N$3=$AJ$16,'Result Sheet'!DF204,SUM(N204:O204)))))))))</f>
        <v/>
      </c>
      <c r="Q204" s="433" t="str">
        <f t="shared" si="25"/>
        <v/>
      </c>
      <c r="R204" s="436">
        <f t="shared" si="26"/>
        <v>0</v>
      </c>
      <c r="S204" s="436" t="str">
        <f t="shared" si="27"/>
        <v/>
      </c>
      <c r="T204" s="436" t="str">
        <f t="shared" si="28"/>
        <v/>
      </c>
      <c r="U204" s="436" t="str">
        <f t="shared" si="29"/>
        <v/>
      </c>
      <c r="V204" s="437" t="str">
        <f t="shared" si="30"/>
        <v/>
      </c>
      <c r="W204" s="438" t="str">
        <f t="shared" si="31"/>
        <v/>
      </c>
    </row>
    <row r="205" spans="1:23">
      <c r="A205" s="424">
        <f>IF('Result Sheet'!A205="","",'Result Sheet'!A205)</f>
        <v>198</v>
      </c>
      <c r="B205" s="425" t="str">
        <f>IF(OR($D$3="",$N$3=""),"",IF('Result Sheet'!B205="","",'Result Sheet'!B205))</f>
        <v/>
      </c>
      <c r="C205" s="426" t="str">
        <f>IF(OR($D$3="",$N$3=""),"",IF('Result Sheet'!F205="","",'Result Sheet'!F205))</f>
        <v/>
      </c>
      <c r="D205" s="427" t="str">
        <f>IF(OR($D$3="",$N$3=""),"",IF('Result Sheet'!E205="","",'Result Sheet'!E205))</f>
        <v/>
      </c>
      <c r="E205" s="428" t="str">
        <f>IF(OR($D$3="",$N$3=""),"",IF('Result Sheet'!G205="","",'Result Sheet'!G205))</f>
        <v/>
      </c>
      <c r="F205" s="428" t="str">
        <f>IF(OR($D$3="",$N$3=""),"",IF('Result Sheet'!H205="","",'Result Sheet'!H205))</f>
        <v/>
      </c>
      <c r="G205" s="428" t="str">
        <f>IF(OR($D$3="",$N$3=""),"",IF('Result Sheet'!I205="","",'Result Sheet'!I205))</f>
        <v/>
      </c>
      <c r="H205" s="429" t="str">
        <f>IF(OR($D$3="",$N$3=""),"",IF('Result Sheet'!K205="","",'Result Sheet'!K205))</f>
        <v/>
      </c>
      <c r="I205" s="430" t="str">
        <f>IF(OR($D$3="",$N$3=""),"",IF('Result Sheet'!J205="","",'Result Sheet'!J205))</f>
        <v/>
      </c>
      <c r="J205" s="431" t="str">
        <f>IF($N$3=$AJ$8,'Result Sheet'!P205,IF($N$3=$AJ$9,'Result Sheet'!AH205,IF($N$3=$AJ$10,'Result Sheet'!AZ205,IF($N$3=$AJ$11,'Result Sheet'!BR205,""))))</f>
        <v/>
      </c>
      <c r="K205" s="431" t="str">
        <f>IF($N$3=$AJ$8,'Result Sheet'!Q205,IF($N$3=$AJ$9,'Result Sheet'!AI205,IF($N$3=$AJ$10,'Result Sheet'!BA205,IF($N$3=$AJ$11,'Result Sheet'!BS205,""))))</f>
        <v/>
      </c>
      <c r="L205" s="432" t="str">
        <f>IF(OR($D$3="",$N$3=""),"",IF(B205="","",IF(AND(K205="NA",J205="NA"),"NA",IF($N$3=$AJ$12,'Result Sheet'!CF205,IF($N$3=$AJ$13,'Result Sheet'!CM205,IF($N$3=$AJ$14,'Result Sheet'!CT205,IF($N$3=$AJ$15,'Result Sheet'!DA205,IF($N$3=$AJ$16,'Result Sheet'!DE205,SUM(J205:K205)))))))))</f>
        <v/>
      </c>
      <c r="M205" s="433" t="str">
        <f t="shared" si="24"/>
        <v/>
      </c>
      <c r="N205" s="434" t="str">
        <f>IF($N$3=$AJ$8,'Result Sheet'!T205,IF($N$3=$AJ$9,'Result Sheet'!AL205,IF($N$3=$AJ$10,'Result Sheet'!BD205,IF($N$3=$AJ$11,'Result Sheet'!BV205,""))))</f>
        <v/>
      </c>
      <c r="O205" s="434" t="str">
        <f>IF($N$3=$AJ$8,'Result Sheet'!U205,IF($N$3=$AJ$9,'Result Sheet'!AM205,IF($N$3=$AJ$10,'Result Sheet'!BE205,IF($N$3=$AJ$11,'Result Sheet'!BW205,""))))</f>
        <v/>
      </c>
      <c r="P205" s="435" t="str">
        <f>IF(OR($D$3="",$N$3=""),"",IF(B205="","",IF(AND(N205="NA",O205="NA"),"NA",IF($N$3=$AJ$12,'Result Sheet'!CG205,IF($N$3=$AJ$13,'Result Sheet'!CN205,IF($N$3=$AJ$14,'Result Sheet'!CU205,IF($N$3=$AJ$15,'Result Sheet'!DB205,IF($N$3=$AJ$16,'Result Sheet'!DF205,SUM(N205:O205)))))))))</f>
        <v/>
      </c>
      <c r="Q205" s="433" t="str">
        <f t="shared" si="25"/>
        <v/>
      </c>
      <c r="R205" s="436">
        <f t="shared" si="26"/>
        <v>0</v>
      </c>
      <c r="S205" s="436" t="str">
        <f t="shared" si="27"/>
        <v/>
      </c>
      <c r="T205" s="436" t="str">
        <f t="shared" si="28"/>
        <v/>
      </c>
      <c r="U205" s="436" t="str">
        <f t="shared" si="29"/>
        <v/>
      </c>
      <c r="V205" s="437" t="str">
        <f t="shared" si="30"/>
        <v/>
      </c>
      <c r="W205" s="438" t="str">
        <f t="shared" si="31"/>
        <v/>
      </c>
    </row>
    <row r="206" spans="1:23">
      <c r="A206" s="424">
        <f>IF('Result Sheet'!A206="","",'Result Sheet'!A206)</f>
        <v>199</v>
      </c>
      <c r="B206" s="425" t="str">
        <f>IF(OR($D$3="",$N$3=""),"",IF('Result Sheet'!B206="","",'Result Sheet'!B206))</f>
        <v/>
      </c>
      <c r="C206" s="426" t="str">
        <f>IF(OR($D$3="",$N$3=""),"",IF('Result Sheet'!F206="","",'Result Sheet'!F206))</f>
        <v/>
      </c>
      <c r="D206" s="427" t="str">
        <f>IF(OR($D$3="",$N$3=""),"",IF('Result Sheet'!E206="","",'Result Sheet'!E206))</f>
        <v/>
      </c>
      <c r="E206" s="428" t="str">
        <f>IF(OR($D$3="",$N$3=""),"",IF('Result Sheet'!G206="","",'Result Sheet'!G206))</f>
        <v/>
      </c>
      <c r="F206" s="428" t="str">
        <f>IF(OR($D$3="",$N$3=""),"",IF('Result Sheet'!H206="","",'Result Sheet'!H206))</f>
        <v/>
      </c>
      <c r="G206" s="428" t="str">
        <f>IF(OR($D$3="",$N$3=""),"",IF('Result Sheet'!I206="","",'Result Sheet'!I206))</f>
        <v/>
      </c>
      <c r="H206" s="429" t="str">
        <f>IF(OR($D$3="",$N$3=""),"",IF('Result Sheet'!K206="","",'Result Sheet'!K206))</f>
        <v/>
      </c>
      <c r="I206" s="430" t="str">
        <f>IF(OR($D$3="",$N$3=""),"",IF('Result Sheet'!J206="","",'Result Sheet'!J206))</f>
        <v/>
      </c>
      <c r="J206" s="431" t="str">
        <f>IF($N$3=$AJ$8,'Result Sheet'!P206,IF($N$3=$AJ$9,'Result Sheet'!AH206,IF($N$3=$AJ$10,'Result Sheet'!AZ206,IF($N$3=$AJ$11,'Result Sheet'!BR206,""))))</f>
        <v/>
      </c>
      <c r="K206" s="431" t="str">
        <f>IF($N$3=$AJ$8,'Result Sheet'!Q206,IF($N$3=$AJ$9,'Result Sheet'!AI206,IF($N$3=$AJ$10,'Result Sheet'!BA206,IF($N$3=$AJ$11,'Result Sheet'!BS206,""))))</f>
        <v/>
      </c>
      <c r="L206" s="432" t="str">
        <f>IF(OR($D$3="",$N$3=""),"",IF(B206="","",IF(AND(K206="NA",J206="NA"),"NA",IF($N$3=$AJ$12,'Result Sheet'!CF206,IF($N$3=$AJ$13,'Result Sheet'!CM206,IF($N$3=$AJ$14,'Result Sheet'!CT206,IF($N$3=$AJ$15,'Result Sheet'!DA206,IF($N$3=$AJ$16,'Result Sheet'!DE206,SUM(J206:K206)))))))))</f>
        <v/>
      </c>
      <c r="M206" s="433" t="str">
        <f t="shared" si="24"/>
        <v/>
      </c>
      <c r="N206" s="434" t="str">
        <f>IF($N$3=$AJ$8,'Result Sheet'!T206,IF($N$3=$AJ$9,'Result Sheet'!AL206,IF($N$3=$AJ$10,'Result Sheet'!BD206,IF($N$3=$AJ$11,'Result Sheet'!BV206,""))))</f>
        <v/>
      </c>
      <c r="O206" s="434" t="str">
        <f>IF($N$3=$AJ$8,'Result Sheet'!U206,IF($N$3=$AJ$9,'Result Sheet'!AM206,IF($N$3=$AJ$10,'Result Sheet'!BE206,IF($N$3=$AJ$11,'Result Sheet'!BW206,""))))</f>
        <v/>
      </c>
      <c r="P206" s="435" t="str">
        <f>IF(OR($D$3="",$N$3=""),"",IF(B206="","",IF(AND(N206="NA",O206="NA"),"NA",IF($N$3=$AJ$12,'Result Sheet'!CG206,IF($N$3=$AJ$13,'Result Sheet'!CN206,IF($N$3=$AJ$14,'Result Sheet'!CU206,IF($N$3=$AJ$15,'Result Sheet'!DB206,IF($N$3=$AJ$16,'Result Sheet'!DF206,SUM(N206:O206)))))))))</f>
        <v/>
      </c>
      <c r="Q206" s="433" t="str">
        <f t="shared" si="25"/>
        <v/>
      </c>
      <c r="R206" s="436">
        <f t="shared" si="26"/>
        <v>0</v>
      </c>
      <c r="S206" s="436" t="str">
        <f t="shared" si="27"/>
        <v/>
      </c>
      <c r="T206" s="436" t="str">
        <f t="shared" si="28"/>
        <v/>
      </c>
      <c r="U206" s="436" t="str">
        <f t="shared" si="29"/>
        <v/>
      </c>
      <c r="V206" s="437" t="str">
        <f t="shared" si="30"/>
        <v/>
      </c>
      <c r="W206" s="438" t="str">
        <f t="shared" si="31"/>
        <v/>
      </c>
    </row>
    <row r="207" spans="1:23">
      <c r="A207" s="424">
        <f>IF('Result Sheet'!A207="","",'Result Sheet'!A207)</f>
        <v>200</v>
      </c>
      <c r="B207" s="425" t="str">
        <f>IF(OR($D$3="",$N$3=""),"",IF('Result Sheet'!B207="","",'Result Sheet'!B207))</f>
        <v/>
      </c>
      <c r="C207" s="426" t="str">
        <f>IF(OR($D$3="",$N$3=""),"",IF('Result Sheet'!F207="","",'Result Sheet'!F207))</f>
        <v/>
      </c>
      <c r="D207" s="427" t="str">
        <f>IF(OR($D$3="",$N$3=""),"",IF('Result Sheet'!E207="","",'Result Sheet'!E207))</f>
        <v/>
      </c>
      <c r="E207" s="428" t="str">
        <f>IF(OR($D$3="",$N$3=""),"",IF('Result Sheet'!G207="","",'Result Sheet'!G207))</f>
        <v/>
      </c>
      <c r="F207" s="428" t="str">
        <f>IF(OR($D$3="",$N$3=""),"",IF('Result Sheet'!H207="","",'Result Sheet'!H207))</f>
        <v/>
      </c>
      <c r="G207" s="428" t="str">
        <f>IF(OR($D$3="",$N$3=""),"",IF('Result Sheet'!I207="","",'Result Sheet'!I207))</f>
        <v/>
      </c>
      <c r="H207" s="429" t="str">
        <f>IF(OR($D$3="",$N$3=""),"",IF('Result Sheet'!K207="","",'Result Sheet'!K207))</f>
        <v/>
      </c>
      <c r="I207" s="430" t="str">
        <f>IF(OR($D$3="",$N$3=""),"",IF('Result Sheet'!J207="","",'Result Sheet'!J207))</f>
        <v/>
      </c>
      <c r="J207" s="431" t="str">
        <f>IF($N$3=$AJ$8,'Result Sheet'!P207,IF($N$3=$AJ$9,'Result Sheet'!AH207,IF($N$3=$AJ$10,'Result Sheet'!AZ207,IF($N$3=$AJ$11,'Result Sheet'!BR207,""))))</f>
        <v/>
      </c>
      <c r="K207" s="431" t="str">
        <f>IF($N$3=$AJ$8,'Result Sheet'!Q207,IF($N$3=$AJ$9,'Result Sheet'!AI207,IF($N$3=$AJ$10,'Result Sheet'!BA207,IF($N$3=$AJ$11,'Result Sheet'!BS207,""))))</f>
        <v/>
      </c>
      <c r="L207" s="432" t="str">
        <f>IF(OR($D$3="",$N$3=""),"",IF(B207="","",IF(AND(K207="NA",J207="NA"),"NA",IF($N$3=$AJ$12,'Result Sheet'!CF207,IF($N$3=$AJ$13,'Result Sheet'!CM207,IF($N$3=$AJ$14,'Result Sheet'!CT207,IF($N$3=$AJ$15,'Result Sheet'!DA207,IF($N$3=$AJ$16,'Result Sheet'!DE207,SUM(J207:K207)))))))))</f>
        <v/>
      </c>
      <c r="M207" s="433" t="str">
        <f t="shared" si="24"/>
        <v/>
      </c>
      <c r="N207" s="434" t="str">
        <f>IF($N$3=$AJ$8,'Result Sheet'!T207,IF($N$3=$AJ$9,'Result Sheet'!AL207,IF($N$3=$AJ$10,'Result Sheet'!BD207,IF($N$3=$AJ$11,'Result Sheet'!BV207,""))))</f>
        <v/>
      </c>
      <c r="O207" s="434" t="str">
        <f>IF($N$3=$AJ$8,'Result Sheet'!U207,IF($N$3=$AJ$9,'Result Sheet'!AM207,IF($N$3=$AJ$10,'Result Sheet'!BE207,IF($N$3=$AJ$11,'Result Sheet'!BW207,""))))</f>
        <v/>
      </c>
      <c r="P207" s="435" t="str">
        <f>IF(OR($D$3="",$N$3=""),"",IF(B207="","",IF(AND(N207="NA",O207="NA"),"NA",IF($N$3=$AJ$12,'Result Sheet'!CG207,IF($N$3=$AJ$13,'Result Sheet'!CN207,IF($N$3=$AJ$14,'Result Sheet'!CU207,IF($N$3=$AJ$15,'Result Sheet'!DB207,IF($N$3=$AJ$16,'Result Sheet'!DF207,SUM(N207:O207)))))))))</f>
        <v/>
      </c>
      <c r="Q207" s="433" t="str">
        <f t="shared" si="25"/>
        <v/>
      </c>
      <c r="R207" s="436">
        <f t="shared" si="26"/>
        <v>0</v>
      </c>
      <c r="S207" s="436" t="str">
        <f t="shared" si="27"/>
        <v/>
      </c>
      <c r="T207" s="436" t="str">
        <f t="shared" si="28"/>
        <v/>
      </c>
      <c r="U207" s="436" t="str">
        <f t="shared" si="29"/>
        <v/>
      </c>
      <c r="V207" s="437" t="str">
        <f t="shared" si="30"/>
        <v/>
      </c>
      <c r="W207" s="438" t="str">
        <f t="shared" si="31"/>
        <v/>
      </c>
    </row>
    <row r="208" spans="1:23">
      <c r="A208" s="762"/>
      <c r="B208" s="763"/>
      <c r="C208" s="763"/>
      <c r="D208" s="763"/>
      <c r="E208" s="763"/>
      <c r="F208" s="763"/>
      <c r="G208" s="763"/>
      <c r="H208" s="763"/>
      <c r="I208" s="763"/>
      <c r="J208" s="763"/>
      <c r="K208" s="763"/>
      <c r="L208" s="763"/>
      <c r="M208" s="763"/>
      <c r="N208" s="763"/>
      <c r="O208" s="763"/>
      <c r="P208" s="763"/>
      <c r="Q208" s="763"/>
      <c r="R208" s="763"/>
      <c r="S208" s="763"/>
      <c r="T208" s="763"/>
      <c r="U208" s="764"/>
      <c r="V208" s="764"/>
      <c r="W208" s="765"/>
    </row>
    <row r="209" spans="1:23">
      <c r="A209" s="756" t="s">
        <v>255</v>
      </c>
      <c r="B209" s="756"/>
      <c r="C209" s="756"/>
      <c r="D209" s="756"/>
      <c r="E209" s="756"/>
      <c r="F209" s="737" t="str">
        <f>IF(OR($D$3="",$N$3=""),"",IF('Result Sheet'!H208="","",'Result Sheet'!H208))</f>
        <v>विषय का नाम :</v>
      </c>
      <c r="G209" s="738"/>
      <c r="H209" s="737" t="str">
        <f>IF(OR($D$3="",$N$3=""),"",IF(N3="","",N3))</f>
        <v>अंग्रेजी</v>
      </c>
      <c r="I209" s="757"/>
      <c r="J209" s="757"/>
      <c r="K209" s="757"/>
      <c r="L209" s="757"/>
      <c r="M209" s="757"/>
      <c r="N209" s="757"/>
      <c r="O209" s="757"/>
      <c r="P209" s="757"/>
      <c r="Q209" s="757"/>
      <c r="R209" s="757"/>
      <c r="S209" s="757"/>
      <c r="T209" s="757"/>
      <c r="U209" s="757"/>
      <c r="V209" s="757"/>
      <c r="W209" s="758"/>
    </row>
    <row r="210" spans="1:23">
      <c r="A210" s="756"/>
      <c r="B210" s="756"/>
      <c r="C210" s="756"/>
      <c r="D210" s="756"/>
      <c r="E210" s="756"/>
      <c r="F210" s="737" t="str">
        <f>IF(OR($D$3="",$N$3=""),"",IF('Result Sheet'!H209="","",'Result Sheet'!H209))</f>
        <v>विषयाध्यापक का नाम :</v>
      </c>
      <c r="G210" s="738"/>
      <c r="H210" s="737" t="str">
        <f>IF($N$3=$AJ$8,'Result Sheet'!S4,IF($N$3=$AJ$9,'Result Sheet'!AK4,IF($N$3=$AJ$10,'Result Sheet'!BC4,IF($N$3=$AJ$11,'Result Sheet'!BU4,""))))</f>
        <v>SAMPAT RAJ</v>
      </c>
      <c r="I210" s="757"/>
      <c r="J210" s="757"/>
      <c r="K210" s="757"/>
      <c r="L210" s="757"/>
      <c r="M210" s="757"/>
      <c r="N210" s="757"/>
      <c r="O210" s="757"/>
      <c r="P210" s="757"/>
      <c r="Q210" s="757"/>
      <c r="R210" s="757"/>
      <c r="S210" s="757"/>
      <c r="T210" s="757"/>
      <c r="U210" s="757"/>
      <c r="V210" s="757"/>
      <c r="W210" s="758"/>
    </row>
    <row r="211" spans="1:23">
      <c r="A211" s="756"/>
      <c r="B211" s="756"/>
      <c r="C211" s="756"/>
      <c r="D211" s="756"/>
      <c r="E211" s="756"/>
      <c r="F211" s="737" t="str">
        <f>IF(OR($D$3="",$N$3=""),"",IF('Result Sheet'!H210="","",'Result Sheet'!H210))</f>
        <v>परीक्षा में बैठने वाले विद्यार्थियों की संख्या :</v>
      </c>
      <c r="G211" s="738"/>
      <c r="H211" s="742">
        <f>IF(AND(H209="",H210=""),"",COUNTA(U8:U207)-COUNTIF(B8:B207,"NSO")-COUNTIF(U8:U207,"AB")-COUNTIF(U8:U207,""))</f>
        <v>30</v>
      </c>
      <c r="I211" s="759"/>
      <c r="J211" s="759"/>
      <c r="K211" s="759"/>
      <c r="L211" s="759"/>
      <c r="M211" s="759"/>
      <c r="N211" s="759"/>
      <c r="O211" s="759"/>
      <c r="P211" s="759"/>
      <c r="Q211" s="759"/>
      <c r="R211" s="759"/>
      <c r="S211" s="759"/>
      <c r="T211" s="759"/>
      <c r="U211" s="759"/>
      <c r="V211" s="759"/>
      <c r="W211" s="758"/>
    </row>
    <row r="212" spans="1:23">
      <c r="A212" s="756"/>
      <c r="B212" s="756"/>
      <c r="C212" s="756"/>
      <c r="D212" s="756"/>
      <c r="E212" s="756"/>
      <c r="F212" s="737" t="str">
        <f>IF(OR($D$3="",$N$3=""),"",IF('Result Sheet'!H211="","",'Result Sheet'!H211))</f>
        <v>ग्रेड :</v>
      </c>
      <c r="G212" s="738"/>
      <c r="H212" s="760" t="str">
        <f>IF(OR($N$3=$AJ$12,$N$3=$AJ$13,$N$3=$AJ$14),"A+","A")</f>
        <v>A</v>
      </c>
      <c r="I212" s="761"/>
      <c r="J212" s="744" t="str">
        <f>IF(OR($N$3=$AJ$12,$N$3=$AJ$13,$N$3=$AJ$14),"A","B")</f>
        <v>B</v>
      </c>
      <c r="K212" s="745"/>
      <c r="L212" s="744" t="str">
        <f>IF(OR($N$3=$AJ$12,$N$3=$AJ$13,$N$3=$AJ$14),"B","C")</f>
        <v>C</v>
      </c>
      <c r="M212" s="745"/>
      <c r="N212" s="744" t="str">
        <f>IF(OR($N$3=$AJ$12,$N$3=$AJ$13,$N$3=$AJ$14),"C","D")</f>
        <v>D</v>
      </c>
      <c r="O212" s="745"/>
      <c r="P212" s="744" t="str">
        <f>IF(OR($N$3=$AJ$12,$N$3=$AJ$13,$N$3=$AJ$14),"D","E")</f>
        <v>E</v>
      </c>
      <c r="Q212" s="745"/>
      <c r="R212" s="439"/>
      <c r="S212" s="439"/>
      <c r="T212" s="440"/>
      <c r="U212" s="746" t="s">
        <v>109</v>
      </c>
      <c r="V212" s="747"/>
      <c r="W212" s="758"/>
    </row>
    <row r="213" spans="1:23">
      <c r="A213" s="756"/>
      <c r="B213" s="756"/>
      <c r="C213" s="756"/>
      <c r="D213" s="756"/>
      <c r="E213" s="756"/>
      <c r="F213" s="737" t="str">
        <f>IF(OR($D$3="",$N$3=""),"",IF('Result Sheet'!H212="","",'Result Sheet'!H212))</f>
        <v>ग्रेडवार उत्तीर्ण विद्यार्थी :</v>
      </c>
      <c r="G213" s="738"/>
      <c r="H213" s="742">
        <f>IF(AND(H209="",H210=""),"",IF(OR($N$3=$AJ$12,$N$3=$AJ$13,$N$3=$AJ$14),COUNTIF(W8:W207,"A+"),COUNTIF(W8:W207,"A")))</f>
        <v>25</v>
      </c>
      <c r="I213" s="743"/>
      <c r="J213" s="742">
        <f>IF(AND(H209="",H210=""),"",IF(OR($N$3=$AJ$12,$N$3=$AJ$13,$N$3=$AJ$14),COUNTIF(W8:W207,"A"),COUNTIF(W8:W207,"B")))</f>
        <v>5</v>
      </c>
      <c r="K213" s="743"/>
      <c r="L213" s="742">
        <f>IF(AND(H209="",H210=""),"",IF(OR($N$3=$AJ$12,$N$3=$AJ$13,$N$3=$AJ$14),COUNTIF(W8:W207,"B"),COUNTIF(W8:W207,"C")))</f>
        <v>0</v>
      </c>
      <c r="M213" s="743"/>
      <c r="N213" s="742">
        <f>IF(AND(H209="",H210=""),"",IF(OR($N$3=$AJ$12,$N$3=$AJ$13,$N$3=$AJ$14),COUNTIF(W8:W207,"C"),COUNTIF(W8:W207,"D")))</f>
        <v>0</v>
      </c>
      <c r="O213" s="743"/>
      <c r="P213" s="742">
        <f>IF(AND(H209="",H210=""),"",IF(OR($N$3=$AJ$12,$N$3=$AJ$13,$N$3=$AJ$14),COUNTIF(W8:W207,"D"),COUNTIF(W8:W207,"E")))</f>
        <v>0</v>
      </c>
      <c r="Q213" s="743"/>
      <c r="R213" s="436"/>
      <c r="S213" s="436"/>
      <c r="T213" s="441"/>
      <c r="U213" s="748">
        <f>IF(AND(H209="",H210=""),"",SUM(H213,J213,L213,N213,P213))</f>
        <v>30</v>
      </c>
      <c r="V213" s="749"/>
      <c r="W213" s="758"/>
    </row>
    <row r="214" spans="1:23">
      <c r="A214" s="756"/>
      <c r="B214" s="756"/>
      <c r="C214" s="756"/>
      <c r="D214" s="756"/>
      <c r="E214" s="756"/>
      <c r="F214" s="737" t="str">
        <f>IF(OR($D$3="",$N$3=""),"",IF('Result Sheet'!H213="","",'Result Sheet'!H213))</f>
        <v>कुल उत्तीर्ण प्रतिशत में  :</v>
      </c>
      <c r="G214" s="738"/>
      <c r="H214" s="750">
        <f>IF(AND(H209="",H210=""),"",IF(H211=0,0,(U213-P213)/H211*100))</f>
        <v>100</v>
      </c>
      <c r="I214" s="751"/>
      <c r="J214" s="751"/>
      <c r="K214" s="751"/>
      <c r="L214" s="751"/>
      <c r="M214" s="751"/>
      <c r="N214" s="751"/>
      <c r="O214" s="751"/>
      <c r="P214" s="751"/>
      <c r="Q214" s="751"/>
      <c r="R214" s="751"/>
      <c r="S214" s="751"/>
      <c r="T214" s="751"/>
      <c r="U214" s="751"/>
      <c r="V214" s="752"/>
      <c r="W214" s="758"/>
    </row>
    <row r="215" spans="1:23">
      <c r="A215" s="756"/>
      <c r="B215" s="756"/>
      <c r="C215" s="756"/>
      <c r="D215" s="756"/>
      <c r="E215" s="756"/>
      <c r="F215" s="737" t="str">
        <f>IF(OR($D$3="",$N$3=""),"",IF('Result Sheet'!H214="","",'Result Sheet'!H214))</f>
        <v>पूरक परीक्षा  :</v>
      </c>
      <c r="G215" s="738"/>
      <c r="H215" s="739">
        <f>IF(AND(H209="",H210=""),"",COUNTIF(U8:U207,"S"))</f>
        <v>0</v>
      </c>
      <c r="I215" s="740"/>
      <c r="J215" s="740"/>
      <c r="K215" s="740"/>
      <c r="L215" s="740"/>
      <c r="M215" s="740"/>
      <c r="N215" s="740"/>
      <c r="O215" s="740"/>
      <c r="P215" s="740"/>
      <c r="Q215" s="740"/>
      <c r="R215" s="740"/>
      <c r="S215" s="740"/>
      <c r="T215" s="740"/>
      <c r="U215" s="740"/>
      <c r="V215" s="741"/>
      <c r="W215" s="758"/>
    </row>
    <row r="216" spans="1:23">
      <c r="A216" s="756"/>
      <c r="B216" s="756"/>
      <c r="C216" s="756"/>
      <c r="D216" s="756"/>
      <c r="E216" s="756"/>
      <c r="F216" s="737" t="str">
        <f>IF(OR($D$3="",$N$3=""),"",IF('Result Sheet'!H215="","",'Result Sheet'!H215))</f>
        <v>अनुतीर्ण  :</v>
      </c>
      <c r="G216" s="738"/>
      <c r="H216" s="739">
        <f>IF(AND(H209="",H210=""),"",COUNTIF(U8:U207,"F"))</f>
        <v>0</v>
      </c>
      <c r="I216" s="740"/>
      <c r="J216" s="740"/>
      <c r="K216" s="740"/>
      <c r="L216" s="740"/>
      <c r="M216" s="740"/>
      <c r="N216" s="740"/>
      <c r="O216" s="740"/>
      <c r="P216" s="740"/>
      <c r="Q216" s="740"/>
      <c r="R216" s="740"/>
      <c r="S216" s="740"/>
      <c r="T216" s="740"/>
      <c r="U216" s="740"/>
      <c r="V216" s="741"/>
      <c r="W216" s="758"/>
    </row>
    <row r="217" spans="1:23">
      <c r="A217" s="756"/>
      <c r="B217" s="756"/>
      <c r="C217" s="756"/>
      <c r="D217" s="756"/>
      <c r="E217" s="756"/>
      <c r="F217" s="737" t="str">
        <f>IF(OR($D$3="",$N$3=""),"",IF('Result Sheet'!H216="","",'Result Sheet'!H216))</f>
        <v>पुनः परीक्षा तक परिणाम रोका गया  :</v>
      </c>
      <c r="G217" s="738"/>
      <c r="H217" s="739">
        <f>IF(AND(H209="",H210=""),"",COUNTIF(U8:U207,"RW"))</f>
        <v>0</v>
      </c>
      <c r="I217" s="740"/>
      <c r="J217" s="740"/>
      <c r="K217" s="740"/>
      <c r="L217" s="740"/>
      <c r="M217" s="740"/>
      <c r="N217" s="740"/>
      <c r="O217" s="740"/>
      <c r="P217" s="740"/>
      <c r="Q217" s="740"/>
      <c r="R217" s="740"/>
      <c r="S217" s="740"/>
      <c r="T217" s="740"/>
      <c r="U217" s="740"/>
      <c r="V217" s="741"/>
      <c r="W217" s="758"/>
    </row>
    <row r="218" spans="1:23">
      <c r="A218" s="756"/>
      <c r="B218" s="756"/>
      <c r="C218" s="756"/>
      <c r="D218" s="756"/>
      <c r="E218" s="756"/>
      <c r="F218" s="737" t="str">
        <f>IF(OR($D$3="",$N$3=""),"",IF('Result Sheet'!H217="","",'Result Sheet'!H217))</f>
        <v>अनुपस्थित  :</v>
      </c>
      <c r="G218" s="738"/>
      <c r="H218" s="739">
        <f>IF(AND(H209="",H210=""),"",COUNTIF(U8:U207,"AB"))</f>
        <v>0</v>
      </c>
      <c r="I218" s="740"/>
      <c r="J218" s="740"/>
      <c r="K218" s="740"/>
      <c r="L218" s="740"/>
      <c r="M218" s="740"/>
      <c r="N218" s="740"/>
      <c r="O218" s="740"/>
      <c r="P218" s="740"/>
      <c r="Q218" s="740"/>
      <c r="R218" s="740"/>
      <c r="S218" s="740"/>
      <c r="T218" s="740"/>
      <c r="U218" s="740"/>
      <c r="V218" s="741"/>
      <c r="W218" s="758"/>
    </row>
    <row r="219" spans="1:23">
      <c r="A219" s="756"/>
      <c r="B219" s="756"/>
      <c r="C219" s="756"/>
      <c r="D219" s="756"/>
      <c r="E219" s="756"/>
      <c r="F219" s="737" t="str">
        <f>IF(OR($D$3="",$N$3=""),"",IF('Result Sheet'!H218="","",'Result Sheet'!H218))</f>
        <v>पुनः परीक्षा वाले विद्यार्थियों की संख्या  :</v>
      </c>
      <c r="G219" s="738"/>
      <c r="H219" s="739">
        <f>IF(AND(H209="",H210=""),"",COUNTIF(U8:U207,"RE"))</f>
        <v>0</v>
      </c>
      <c r="I219" s="740"/>
      <c r="J219" s="740"/>
      <c r="K219" s="740"/>
      <c r="L219" s="740"/>
      <c r="M219" s="740"/>
      <c r="N219" s="740"/>
      <c r="O219" s="740"/>
      <c r="P219" s="740"/>
      <c r="Q219" s="740"/>
      <c r="R219" s="740"/>
      <c r="S219" s="740"/>
      <c r="T219" s="740"/>
      <c r="U219" s="740"/>
      <c r="V219" s="741"/>
      <c r="W219" s="758"/>
    </row>
  </sheetData>
  <sheetProtection password="D49C" sheet="1" objects="1" scenarios="1" formatCells="0" formatColumns="0" formatRows="0"/>
  <mergeCells count="62">
    <mergeCell ref="D5:D7"/>
    <mergeCell ref="E5:E7"/>
    <mergeCell ref="A1:W1"/>
    <mergeCell ref="A2:W2"/>
    <mergeCell ref="B3:C3"/>
    <mergeCell ref="J3:M3"/>
    <mergeCell ref="N3:W3"/>
    <mergeCell ref="V5:V6"/>
    <mergeCell ref="W5:W6"/>
    <mergeCell ref="A208:W208"/>
    <mergeCell ref="N5:P5"/>
    <mergeCell ref="Q5:Q6"/>
    <mergeCell ref="R5:R6"/>
    <mergeCell ref="S5:S6"/>
    <mergeCell ref="T5:T6"/>
    <mergeCell ref="U5:U6"/>
    <mergeCell ref="F5:F7"/>
    <mergeCell ref="G5:G7"/>
    <mergeCell ref="H5:H7"/>
    <mergeCell ref="I5:I7"/>
    <mergeCell ref="J5:L5"/>
    <mergeCell ref="M5:M6"/>
    <mergeCell ref="A5:A7"/>
    <mergeCell ref="B5:B7"/>
    <mergeCell ref="C5:C7"/>
    <mergeCell ref="Z5:AD6"/>
    <mergeCell ref="Z8:AE9"/>
    <mergeCell ref="Z10:AE10"/>
    <mergeCell ref="A209:E219"/>
    <mergeCell ref="F209:G209"/>
    <mergeCell ref="H209:V209"/>
    <mergeCell ref="W209:W219"/>
    <mergeCell ref="F210:G210"/>
    <mergeCell ref="H210:V210"/>
    <mergeCell ref="F211:G211"/>
    <mergeCell ref="H211:V211"/>
    <mergeCell ref="F212:G212"/>
    <mergeCell ref="H212:I212"/>
    <mergeCell ref="J212:K212"/>
    <mergeCell ref="L212:M212"/>
    <mergeCell ref="N212:O212"/>
    <mergeCell ref="P212:Q212"/>
    <mergeCell ref="U212:V212"/>
    <mergeCell ref="P213:Q213"/>
    <mergeCell ref="U213:V213"/>
    <mergeCell ref="F214:G214"/>
    <mergeCell ref="H214:V214"/>
    <mergeCell ref="F215:G215"/>
    <mergeCell ref="H215:V215"/>
    <mergeCell ref="F213:G213"/>
    <mergeCell ref="H213:I213"/>
    <mergeCell ref="J213:K213"/>
    <mergeCell ref="L213:M213"/>
    <mergeCell ref="N213:O213"/>
    <mergeCell ref="F219:G219"/>
    <mergeCell ref="H219:V219"/>
    <mergeCell ref="F216:G216"/>
    <mergeCell ref="H216:V216"/>
    <mergeCell ref="F217:G217"/>
    <mergeCell ref="H217:V217"/>
    <mergeCell ref="F218:G218"/>
    <mergeCell ref="H218:V218"/>
  </mergeCells>
  <conditionalFormatting sqref="H8:I207 J213 P213 N213 H209:H214 L213">
    <cfRule type="containsText" dxfId="64" priority="9" stopIfTrue="1" operator="containsText" text="OBC">
      <formula>NOT(ISERROR(SEARCH("OBC",H8)))</formula>
    </cfRule>
    <cfRule type="containsText" dxfId="63" priority="10" stopIfTrue="1" operator="containsText" text="ST">
      <formula>NOT(ISERROR(SEARCH("ST",H8)))</formula>
    </cfRule>
    <cfRule type="containsText" dxfId="62" priority="11" stopIfTrue="1" operator="containsText" text="SC">
      <formula>NOT(ISERROR(SEARCH("SC",H8)))</formula>
    </cfRule>
  </conditionalFormatting>
  <conditionalFormatting sqref="I8:I207">
    <cfRule type="expression" dxfId="61" priority="7">
      <formula>I8="F"</formula>
    </cfRule>
    <cfRule type="expression" dxfId="60" priority="8">
      <formula>I8="M"</formula>
    </cfRule>
  </conditionalFormatting>
  <conditionalFormatting sqref="H212">
    <cfRule type="containsText" dxfId="59" priority="4" stopIfTrue="1" operator="containsText" text="OBC">
      <formula>NOT(ISERROR(SEARCH("OBC",H212)))</formula>
    </cfRule>
    <cfRule type="containsText" dxfId="58" priority="5" stopIfTrue="1" operator="containsText" text="ST">
      <formula>NOT(ISERROR(SEARCH("ST",H212)))</formula>
    </cfRule>
    <cfRule type="containsText" dxfId="57" priority="6" stopIfTrue="1" operator="containsText" text="SC">
      <formula>NOT(ISERROR(SEARCH("SC",H212)))</formula>
    </cfRule>
  </conditionalFormatting>
  <conditionalFormatting sqref="J213 P213 N213 H213 L213">
    <cfRule type="containsText" dxfId="56" priority="1" stopIfTrue="1" operator="containsText" text="OBC">
      <formula>NOT(ISERROR(SEARCH("OBC",H213)))</formula>
    </cfRule>
    <cfRule type="containsText" dxfId="55" priority="2" stopIfTrue="1" operator="containsText" text="ST">
      <formula>NOT(ISERROR(SEARCH("ST",H213)))</formula>
    </cfRule>
    <cfRule type="containsText" dxfId="54" priority="3" stopIfTrue="1" operator="containsText" text="SC">
      <formula>NOT(ISERROR(SEARCH("SC",H213)))</formula>
    </cfRule>
  </conditionalFormatting>
  <dataValidations count="1">
    <dataValidation type="list" allowBlank="1" showInputMessage="1" showErrorMessage="1" sqref="N3:W3">
      <formula1>subject5</formula1>
    </dataValidation>
  </dataValidations>
  <pageMargins left="0.45" right="0.2" top="0.25" bottom="0.25" header="0.3" footer="0.3"/>
  <pageSetup paperSize="9" scale="65" fitToHeight="5"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AC44"/>
  <sheetViews>
    <sheetView showGridLines="0" view="pageBreakPreview" zoomScaleSheetLayoutView="100" workbookViewId="0">
      <selection activeCell="R10" sqref="R10"/>
    </sheetView>
  </sheetViews>
  <sheetFormatPr defaultRowHeight="15"/>
  <cols>
    <col min="1" max="1" width="21.375" style="159" customWidth="1"/>
    <col min="2" max="2" width="18" style="160" customWidth="1"/>
    <col min="3" max="4" width="7.75" style="159" customWidth="1"/>
    <col min="5" max="5" width="8.75" style="159" customWidth="1"/>
    <col min="6" max="6" width="7" style="159" customWidth="1"/>
    <col min="7" max="13" width="6.75" style="159" customWidth="1"/>
    <col min="14" max="14" width="7" style="159" customWidth="1"/>
    <col min="15" max="15" width="8.375" style="159" customWidth="1"/>
    <col min="16" max="16" width="4.25" style="159" customWidth="1"/>
    <col min="17" max="16384" width="9" style="44"/>
  </cols>
  <sheetData>
    <row r="1" spans="1:29" ht="40.5" customHeight="1" thickBot="1">
      <c r="A1" s="787" t="str">
        <f>IF('Master sheet'!D14="Hindi",CONCATENATE("विद्यालय का नाम :-","  ",'Master sheet'!D8),CONCATENATE("School Name :-","  ",'Master sheet'!D7))</f>
        <v xml:space="preserve">विद्यालय का नाम :-  महात्मा गाँधी राजकीय विद्यालय (अंग्रेजी माध्यम) बर, पाली </v>
      </c>
      <c r="B1" s="787"/>
      <c r="C1" s="787"/>
      <c r="D1" s="787"/>
      <c r="E1" s="787"/>
      <c r="F1" s="787"/>
      <c r="G1" s="787"/>
      <c r="H1" s="787"/>
      <c r="I1" s="787"/>
      <c r="J1" s="787"/>
      <c r="K1" s="787"/>
      <c r="L1" s="787"/>
      <c r="M1" s="787"/>
      <c r="N1" s="787"/>
      <c r="O1" s="787"/>
      <c r="P1" s="117"/>
    </row>
    <row r="2" spans="1:29" ht="20.25" customHeight="1" thickTop="1">
      <c r="A2" s="788" t="str">
        <f>IF('Master sheet'!D14="Hindi","विषय वार और विषयाध्यापक वार परिणाम","SUBJECT-WISE &amp; TEACHER'S-WISE RESULT")</f>
        <v>विषय वार और विषयाध्यापक वार परिणाम</v>
      </c>
      <c r="B2" s="789"/>
      <c r="C2" s="789"/>
      <c r="D2" s="789"/>
      <c r="E2" s="789"/>
      <c r="F2" s="792" t="str">
        <f>IF('Master sheet'!D14="Hindi","कक्षा  :-","CLASS :- ")</f>
        <v>कक्षा  :-</v>
      </c>
      <c r="G2" s="792"/>
      <c r="H2" s="794" t="str">
        <f>IF('Result Sheet'!E3="","",'Result Sheet'!E3)</f>
        <v>UKG</v>
      </c>
      <c r="I2" s="794"/>
      <c r="J2" s="792" t="str">
        <f>IF('Master sheet'!D14="Hindi","सत्र :- ","Session :- ")</f>
        <v xml:space="preserve">सत्र :- </v>
      </c>
      <c r="K2" s="792"/>
      <c r="L2" s="792"/>
      <c r="M2" s="794" t="str">
        <f>IF('Result Sheet'!J3="","",'Result Sheet'!J3)</f>
        <v>2025-26</v>
      </c>
      <c r="N2" s="794"/>
      <c r="O2" s="796"/>
      <c r="P2" s="118"/>
    </row>
    <row r="3" spans="1:29" ht="20.25" customHeight="1" thickBot="1">
      <c r="A3" s="790"/>
      <c r="B3" s="791"/>
      <c r="C3" s="791"/>
      <c r="D3" s="791"/>
      <c r="E3" s="791"/>
      <c r="F3" s="793"/>
      <c r="G3" s="793"/>
      <c r="H3" s="795"/>
      <c r="I3" s="795"/>
      <c r="J3" s="793"/>
      <c r="K3" s="793"/>
      <c r="L3" s="793"/>
      <c r="M3" s="795"/>
      <c r="N3" s="795"/>
      <c r="O3" s="797"/>
      <c r="P3" s="118"/>
    </row>
    <row r="4" spans="1:29" ht="79.5" customHeight="1" thickTop="1" thickBot="1">
      <c r="A4" s="270" t="str">
        <f>IF('Master sheet'!$D$14="Hindi","विषयाध्यापक का नाम","Subject Teacher")</f>
        <v>विषयाध्यापक का नाम</v>
      </c>
      <c r="B4" s="266" t="str">
        <f>IF('Master sheet'!$D$14="Hindi","विषय","Subject")</f>
        <v>विषय</v>
      </c>
      <c r="C4" s="267" t="str">
        <f>IF('Master sheet'!$D$14="Hindi","प्रविष्ठ कुल विद्यार्थी","No. of students appeared")</f>
        <v>प्रविष्ठ कुल विद्यार्थी</v>
      </c>
      <c r="D4" s="269" t="str">
        <f>IF('Master sheet'!$D$14="Hindi","उत्तीर्ण","Passed")</f>
        <v>उत्तीर्ण</v>
      </c>
      <c r="E4" s="269" t="str">
        <f>IF('Master sheet'!$D$14="Hindi","प्रतिशत","Percentage")</f>
        <v>प्रतिशत</v>
      </c>
      <c r="F4" s="269" t="str">
        <f>IF('Master sheet'!$D$14="Hindi","ग्रेड 'ए'","Grade 'A'")</f>
        <v>ग्रेड 'ए'</v>
      </c>
      <c r="G4" s="269" t="str">
        <f>IF('Master sheet'!$D$14="Hindi","ग्रेड 'बी'","Grade 'B'")</f>
        <v>ग्रेड 'बी'</v>
      </c>
      <c r="H4" s="269" t="str">
        <f>IF('Master sheet'!$D$14="Hindi","ग्रेड 'सी'","Grade 'C'")</f>
        <v>ग्रेड 'सी'</v>
      </c>
      <c r="I4" s="269" t="str">
        <f>IF('Master sheet'!$D$14="Hindi","ग्रेड 'डी'","Grade 'D'")</f>
        <v>ग्रेड 'डी'</v>
      </c>
      <c r="J4" s="267" t="str">
        <f>IF('Master sheet'!$D$14="Hindi","ग्रेड 'ई'","Grade 'E'")</f>
        <v>ग्रेड 'ई'</v>
      </c>
      <c r="K4" s="267" t="str">
        <f>IF('Master sheet'!$D$14="Hindi","अनुतीर्ण","Failed")</f>
        <v>अनुतीर्ण</v>
      </c>
      <c r="L4" s="267" t="str">
        <f>IF('Master sheet'!$D$14="Hindi","अनुपस्थित","Absent")</f>
        <v>अनुपस्थित</v>
      </c>
      <c r="M4" s="267" t="str">
        <f>IF('Master sheet'!$D$14="Hindi","पुनः परीक्षा","Re-Exam")</f>
        <v>पुनः परीक्षा</v>
      </c>
      <c r="N4" s="267" t="str">
        <f>IF('Master sheet'!$D$14="Hindi","नाम पृथक","NSO")</f>
        <v>नाम पृथक</v>
      </c>
      <c r="O4" s="268" t="str">
        <f>IF('Master sheet'!$D$14="Hindi","कुल योग","Total")</f>
        <v>कुल योग</v>
      </c>
      <c r="P4" s="118"/>
    </row>
    <row r="5" spans="1:29" ht="24" customHeight="1" thickTop="1">
      <c r="A5" s="447" t="str">
        <f>IF('Result Sheet'!S4="","",'Result Sheet'!S4)</f>
        <v>ABHIMANYU SINGH</v>
      </c>
      <c r="B5" s="448" t="str">
        <f>IF('Master sheet'!$D$14="Hindi","हिंदी","Hindi")</f>
        <v>हिंदी</v>
      </c>
      <c r="C5" s="449">
        <f>IFERROR('Result Sheet'!K210,"")</f>
        <v>30</v>
      </c>
      <c r="D5" s="449">
        <f>'Result Sheet'!U212</f>
        <v>30</v>
      </c>
      <c r="E5" s="450">
        <f>IFERROR('Result Sheet'!K213,"")</f>
        <v>100</v>
      </c>
      <c r="F5" s="451">
        <f>IFERROR('Result Sheet'!K212,"")</f>
        <v>0</v>
      </c>
      <c r="G5" s="451">
        <f>'Result Sheet'!O212</f>
        <v>16</v>
      </c>
      <c r="H5" s="451">
        <f>'Result Sheet'!Q212</f>
        <v>14</v>
      </c>
      <c r="I5" s="451">
        <f>'Result Sheet'!R212</f>
        <v>0</v>
      </c>
      <c r="J5" s="449">
        <f>'Result Sheet'!S212</f>
        <v>0</v>
      </c>
      <c r="K5" s="451">
        <f>'Result Sheet'!K215</f>
        <v>0</v>
      </c>
      <c r="L5" s="451">
        <f>'Result Sheet'!K217</f>
        <v>0</v>
      </c>
      <c r="M5" s="451">
        <f>'Result Sheet'!K218</f>
        <v>0</v>
      </c>
      <c r="N5" s="452">
        <f>IF(D5="","",'Result Sheet'!$DK$217)</f>
        <v>0</v>
      </c>
      <c r="O5" s="453">
        <f>IF(D5="","",SUM(D5,K5,M5,N5,L5))</f>
        <v>30</v>
      </c>
      <c r="P5" s="120"/>
    </row>
    <row r="6" spans="1:29" ht="24" customHeight="1">
      <c r="A6" s="121" t="str">
        <f>IF('Result Sheet'!AK4="","",'Result Sheet'!AK4)</f>
        <v>SAMPAT RAJ</v>
      </c>
      <c r="B6" s="122" t="str">
        <f>IF('Master sheet'!$D$14="Hindi","अंग्रेजी","English")</f>
        <v>अंग्रेजी</v>
      </c>
      <c r="C6" s="123">
        <f>'Result Sheet'!AD210</f>
        <v>30</v>
      </c>
      <c r="D6" s="123">
        <f>'Result Sheet'!AN212</f>
        <v>30</v>
      </c>
      <c r="E6" s="124">
        <f>IFERROR('Result Sheet'!AD213,"")</f>
        <v>100</v>
      </c>
      <c r="F6" s="125">
        <f>'Result Sheet'!AH212</f>
        <v>25</v>
      </c>
      <c r="G6" s="125">
        <f>'Result Sheet'!AI212</f>
        <v>5</v>
      </c>
      <c r="H6" s="125">
        <f>'Result Sheet'!AJ212</f>
        <v>0</v>
      </c>
      <c r="I6" s="125">
        <f>'Result Sheet'!AK212</f>
        <v>0</v>
      </c>
      <c r="J6" s="123">
        <f>'Result Sheet'!AL212</f>
        <v>0</v>
      </c>
      <c r="K6" s="125">
        <f>'Result Sheet'!AD215</f>
        <v>0</v>
      </c>
      <c r="L6" s="125">
        <f>'Result Sheet'!AD217</f>
        <v>0</v>
      </c>
      <c r="M6" s="125">
        <f>'Result Sheet'!AD218</f>
        <v>0</v>
      </c>
      <c r="N6" s="125">
        <f>IF(D6="","",'Result Sheet'!$DK$217)</f>
        <v>0</v>
      </c>
      <c r="O6" s="119">
        <f>IF(D6="","",SUM(D6,K6,M6,N6,L6))</f>
        <v>30</v>
      </c>
      <c r="P6" s="120"/>
      <c r="T6" s="754" t="s">
        <v>281</v>
      </c>
      <c r="U6" s="754"/>
      <c r="V6" s="754"/>
      <c r="W6" s="754"/>
      <c r="X6" s="754"/>
      <c r="Y6" s="319"/>
      <c r="Z6" s="319"/>
      <c r="AA6" s="319"/>
      <c r="AB6" s="319"/>
      <c r="AC6" s="319"/>
    </row>
    <row r="7" spans="1:29" ht="24" customHeight="1" thickBot="1">
      <c r="A7" s="126" t="str">
        <f>IF('Result Sheet'!BC4="","",'Result Sheet'!BC4)</f>
        <v>PRADIP SINGH</v>
      </c>
      <c r="B7" s="127" t="str">
        <f>IF('Master sheet'!$D$14="Hindi","गणित","Maths")</f>
        <v>गणित</v>
      </c>
      <c r="C7" s="123">
        <f>'Result Sheet'!AV210</f>
        <v>30</v>
      </c>
      <c r="D7" s="129">
        <f>'Result Sheet'!BF212</f>
        <v>30</v>
      </c>
      <c r="E7" s="124">
        <f>IFERROR('Result Sheet'!AV213,"")</f>
        <v>100</v>
      </c>
      <c r="F7" s="125">
        <f>'Result Sheet'!AZ212</f>
        <v>20</v>
      </c>
      <c r="G7" s="125">
        <f>'Result Sheet'!BA212</f>
        <v>10</v>
      </c>
      <c r="H7" s="125">
        <f>'Result Sheet'!BB212</f>
        <v>0</v>
      </c>
      <c r="I7" s="125">
        <f>'Result Sheet'!BC212</f>
        <v>0</v>
      </c>
      <c r="J7" s="128">
        <f>'Result Sheet'!BD212</f>
        <v>0</v>
      </c>
      <c r="K7" s="128">
        <f>'Result Sheet'!AV215</f>
        <v>0</v>
      </c>
      <c r="L7" s="128">
        <f>'Result Sheet'!AV217</f>
        <v>0</v>
      </c>
      <c r="M7" s="128">
        <f>'Result Sheet'!AV218</f>
        <v>0</v>
      </c>
      <c r="N7" s="125">
        <f>IF(D7="","",'Result Sheet'!$DK$217)</f>
        <v>0</v>
      </c>
      <c r="O7" s="119">
        <f t="shared" ref="O7:O11" si="0">IF(D7="","",SUM(D7,K7,M7,N7,L7))</f>
        <v>30</v>
      </c>
      <c r="P7" s="120"/>
      <c r="T7" s="808"/>
      <c r="U7" s="808"/>
      <c r="V7" s="808"/>
      <c r="W7" s="808"/>
      <c r="X7" s="808"/>
      <c r="Y7" s="319"/>
      <c r="Z7" s="319"/>
      <c r="AA7" s="319"/>
      <c r="AB7" s="319"/>
      <c r="AC7" s="319"/>
    </row>
    <row r="8" spans="1:29" ht="24" customHeight="1" thickTop="1">
      <c r="A8" s="126" t="str">
        <f>IF('Result Sheet'!BU4="","",'Result Sheet'!BU4)</f>
        <v>PUSHPENDRA JAWRA</v>
      </c>
      <c r="B8" s="127" t="str">
        <f>IF('Master sheet'!$D$14="Hindi","पर्यावरण अध्ययन","EVS")</f>
        <v>पर्यावरण अध्ययन</v>
      </c>
      <c r="C8" s="123">
        <f>'Result Sheet'!BN210</f>
        <v>30</v>
      </c>
      <c r="D8" s="123">
        <f>'Result Sheet'!BX212</f>
        <v>30</v>
      </c>
      <c r="E8" s="124">
        <f>IFERROR('Result Sheet'!BN213,"")</f>
        <v>100</v>
      </c>
      <c r="F8" s="125">
        <f>'Result Sheet'!BR212</f>
        <v>26</v>
      </c>
      <c r="G8" s="125">
        <f>'Result Sheet'!BS212</f>
        <v>3</v>
      </c>
      <c r="H8" s="125">
        <f>'Result Sheet'!BT212</f>
        <v>1</v>
      </c>
      <c r="I8" s="125">
        <f>'Result Sheet'!BU212</f>
        <v>0</v>
      </c>
      <c r="J8" s="128">
        <f>'Result Sheet'!BV212</f>
        <v>0</v>
      </c>
      <c r="K8" s="128">
        <f>'Result Sheet'!BN215</f>
        <v>0</v>
      </c>
      <c r="L8" s="128">
        <f>'Result Sheet'!BN217</f>
        <v>0</v>
      </c>
      <c r="M8" s="128">
        <f>'Result Sheet'!BN218</f>
        <v>0</v>
      </c>
      <c r="N8" s="125">
        <f>IF(D8="","",'Result Sheet'!$DK$217)</f>
        <v>0</v>
      </c>
      <c r="O8" s="119">
        <f>IF(D8="","",SUM(D8,K8,M8,N8,L8))</f>
        <v>30</v>
      </c>
      <c r="P8" s="120"/>
      <c r="T8" s="809" t="s">
        <v>233</v>
      </c>
      <c r="U8" s="809"/>
      <c r="V8" s="809"/>
      <c r="W8" s="809"/>
      <c r="X8" s="809"/>
      <c r="Y8" s="809"/>
    </row>
    <row r="9" spans="1:29" ht="11.25" customHeight="1">
      <c r="A9" s="126"/>
      <c r="B9" s="127"/>
      <c r="C9" s="123"/>
      <c r="D9" s="123"/>
      <c r="E9" s="124"/>
      <c r="F9" s="125"/>
      <c r="G9" s="125"/>
      <c r="H9" s="125"/>
      <c r="I9" s="125"/>
      <c r="J9" s="128"/>
      <c r="K9" s="128"/>
      <c r="L9" s="128"/>
      <c r="M9" s="128"/>
      <c r="N9" s="125" t="str">
        <f>IF(D9="","",'Result Sheet'!$DK$217)</f>
        <v/>
      </c>
      <c r="O9" s="119" t="str">
        <f t="shared" si="0"/>
        <v/>
      </c>
      <c r="P9" s="120"/>
    </row>
    <row r="10" spans="1:29" ht="24" customHeight="1">
      <c r="A10" s="126" t="str">
        <f>IF('Result Sheet'!CF209="","",'Result Sheet'!CF209)</f>
        <v>SUMAN</v>
      </c>
      <c r="B10" s="127" t="str">
        <f>IF('Master sheet'!$D$14="Hindi","कार्यानुभव","WORK EXP.")</f>
        <v>कार्यानुभव</v>
      </c>
      <c r="C10" s="123">
        <f>'Result Sheet'!CF210</f>
        <v>11</v>
      </c>
      <c r="D10" s="123">
        <f>'Result Sheet'!CL212</f>
        <v>11</v>
      </c>
      <c r="E10" s="124">
        <f>IFERROR('Result Sheet'!CF213,"")</f>
        <v>100</v>
      </c>
      <c r="F10" s="125">
        <f>'Result Sheet'!CF212+'Result Sheet'!CG212</f>
        <v>10</v>
      </c>
      <c r="G10" s="125">
        <f>'Result Sheet'!CH212</f>
        <v>0</v>
      </c>
      <c r="H10" s="125">
        <f>'Result Sheet'!CI212</f>
        <v>1</v>
      </c>
      <c r="I10" s="125">
        <f>'Result Sheet'!CJ212</f>
        <v>0</v>
      </c>
      <c r="J10" s="125">
        <f>'Result Sheet'!CK212</f>
        <v>0</v>
      </c>
      <c r="K10" s="128">
        <f>'Result Sheet'!CF215</f>
        <v>0</v>
      </c>
      <c r="L10" s="128">
        <f>'Result Sheet'!CF217</f>
        <v>3</v>
      </c>
      <c r="M10" s="128">
        <f>'Result Sheet'!CF218</f>
        <v>0</v>
      </c>
      <c r="N10" s="125">
        <f>IF(D10="","",'Result Sheet'!$DK$217)</f>
        <v>0</v>
      </c>
      <c r="O10" s="119">
        <f t="shared" si="0"/>
        <v>14</v>
      </c>
      <c r="P10" s="120"/>
    </row>
    <row r="11" spans="1:29" ht="24" customHeight="1">
      <c r="A11" s="126" t="str">
        <f>IF('Result Sheet'!CM209="","",'Result Sheet'!CM209)</f>
        <v>MADHURI</v>
      </c>
      <c r="B11" s="127" t="str">
        <f>IF('Master sheet'!$D$14="Hindi","कला शिक्षा","ART EDU.")</f>
        <v>कला शिक्षा</v>
      </c>
      <c r="C11" s="123">
        <f>'Result Sheet'!CM210</f>
        <v>16</v>
      </c>
      <c r="D11" s="129">
        <f>'Result Sheet'!CS212</f>
        <v>16</v>
      </c>
      <c r="E11" s="124">
        <f>IFERROR('Result Sheet'!CM213,"")</f>
        <v>100</v>
      </c>
      <c r="F11" s="125">
        <f>'Result Sheet'!CM212+'Result Sheet'!CN212</f>
        <v>1</v>
      </c>
      <c r="G11" s="125">
        <f>'Result Sheet'!CO212</f>
        <v>12</v>
      </c>
      <c r="H11" s="125">
        <f>'Result Sheet'!CP212</f>
        <v>2</v>
      </c>
      <c r="I11" s="125">
        <f>'Result Sheet'!CQ212</f>
        <v>1</v>
      </c>
      <c r="J11" s="125">
        <f>'Result Sheet'!CR212</f>
        <v>0</v>
      </c>
      <c r="K11" s="125">
        <f>'Result Sheet'!CM215</f>
        <v>0</v>
      </c>
      <c r="L11" s="125">
        <f>'Result Sheet'!CM217</f>
        <v>0</v>
      </c>
      <c r="M11" s="125">
        <f>'Result Sheet'!CM218</f>
        <v>0</v>
      </c>
      <c r="N11" s="125">
        <f>IF(D11="","",'Result Sheet'!$DK$217)</f>
        <v>0</v>
      </c>
      <c r="O11" s="119">
        <f t="shared" si="0"/>
        <v>16</v>
      </c>
      <c r="P11" s="120"/>
    </row>
    <row r="12" spans="1:29" ht="24" customHeight="1">
      <c r="A12" s="126" t="str">
        <f>IF('Result Sheet'!CT209="","",'Result Sheet'!CT209)</f>
        <v>SHARADA</v>
      </c>
      <c r="B12" s="127" t="str">
        <f>IF('Master sheet'!$D$14="Hindi","स्वा. एवं शा. शिक्षा","HE.&amp;PH. EDU.")</f>
        <v>स्वा. एवं शा. शिक्षा</v>
      </c>
      <c r="C12" s="123">
        <f>'Result Sheet'!CT210</f>
        <v>19</v>
      </c>
      <c r="D12" s="123">
        <f>'Result Sheet'!CZ212</f>
        <v>18</v>
      </c>
      <c r="E12" s="124">
        <f>IFERROR('Result Sheet'!CT213,"")</f>
        <v>94.73684210526315</v>
      </c>
      <c r="F12" s="125">
        <f>'Result Sheet'!CT212+'Result Sheet'!CU212</f>
        <v>9</v>
      </c>
      <c r="G12" s="125">
        <f>'Result Sheet'!CV212</f>
        <v>3</v>
      </c>
      <c r="H12" s="125">
        <f>'Result Sheet'!CW212</f>
        <v>5</v>
      </c>
      <c r="I12" s="125">
        <f>'Result Sheet'!CX212</f>
        <v>1</v>
      </c>
      <c r="J12" s="125">
        <f>'Result Sheet'!CY212</f>
        <v>0</v>
      </c>
      <c r="K12" s="128">
        <f>'Result Sheet'!CT215</f>
        <v>0</v>
      </c>
      <c r="L12" s="128">
        <f>'Result Sheet'!CT217</f>
        <v>0</v>
      </c>
      <c r="M12" s="128">
        <f>'Result Sheet'!CT218</f>
        <v>0</v>
      </c>
      <c r="N12" s="125">
        <f>IF(D12="","",'Result Sheet'!$DK$217)</f>
        <v>0</v>
      </c>
      <c r="O12" s="119">
        <f>IF(D12="","",SUM(D12,K12,M12,N12,L12))</f>
        <v>18</v>
      </c>
      <c r="P12" s="120"/>
    </row>
    <row r="13" spans="1:29" ht="24" customHeight="1">
      <c r="A13" s="126" t="str">
        <f>IF('Result Sheet'!DA209="","",'Result Sheet'!DA209)</f>
        <v>RAJU</v>
      </c>
      <c r="B13" s="127" t="str">
        <f>IF('Result Sheet'!DA208="","",'Result Sheet'!DA208)</f>
        <v>COMPUTER</v>
      </c>
      <c r="C13" s="123">
        <f>IFERROR(IF('Result Sheet'!DA210="","",'Result Sheet'!DA210),"")</f>
        <v>0</v>
      </c>
      <c r="D13" s="123">
        <f>IFERROR(SUM('Result Sheet'!DA212:DD212),"")</f>
        <v>0</v>
      </c>
      <c r="E13" s="124" t="str">
        <f>IFERROR(IF('Result Sheet'!DA213="","",'Result Sheet'!DA213),"")</f>
        <v/>
      </c>
      <c r="F13" s="125">
        <f>'Result Sheet'!DA212</f>
        <v>0</v>
      </c>
      <c r="G13" s="125">
        <f>'Result Sheet'!DB212</f>
        <v>0</v>
      </c>
      <c r="H13" s="125">
        <f>'Result Sheet'!DC212</f>
        <v>0</v>
      </c>
      <c r="I13" s="125">
        <f>'Result Sheet'!DD212</f>
        <v>0</v>
      </c>
      <c r="J13" s="128">
        <f>'Result Sheet'!DA215</f>
        <v>0</v>
      </c>
      <c r="K13" s="128">
        <f>'Result Sheet'!DA215</f>
        <v>0</v>
      </c>
      <c r="L13" s="128">
        <f>'Result Sheet'!DA217</f>
        <v>0</v>
      </c>
      <c r="M13" s="128">
        <f>'Result Sheet'!DA218</f>
        <v>0</v>
      </c>
      <c r="N13" s="125">
        <f>IF(D13="","",'Result Sheet'!$DK$217)</f>
        <v>0</v>
      </c>
      <c r="O13" s="119">
        <f t="shared" ref="O13:O14" si="1">IF(D13="","",SUM(D13,K13,M13,N13,L13))</f>
        <v>0</v>
      </c>
      <c r="P13" s="120"/>
    </row>
    <row r="14" spans="1:29" ht="24" customHeight="1" thickBot="1">
      <c r="A14" s="130" t="str">
        <f>IF('Result Sheet'!DE209="","",'Result Sheet'!DE209)</f>
        <v>NARPAT</v>
      </c>
      <c r="B14" s="446" t="str">
        <f>IF('Result Sheet'!DE208="","",'Result Sheet'!DE208)</f>
        <v>G.K.</v>
      </c>
      <c r="C14" s="131">
        <f>IFERROR(IF('Result Sheet'!DE210="","",'Result Sheet'!DE210),"")</f>
        <v>0</v>
      </c>
      <c r="D14" s="132">
        <f>IFERROR(SUM('Result Sheet'!DE212:DH212),"")</f>
        <v>0</v>
      </c>
      <c r="E14" s="133" t="str">
        <f>IFERROR(IF('Result Sheet'!DE213="","",'Result Sheet'!DE213),"")</f>
        <v/>
      </c>
      <c r="F14" s="134">
        <f>'Result Sheet'!DE212</f>
        <v>0</v>
      </c>
      <c r="G14" s="134">
        <f>'Result Sheet'!DF212</f>
        <v>0</v>
      </c>
      <c r="H14" s="134">
        <f>'Result Sheet'!DG212</f>
        <v>0</v>
      </c>
      <c r="I14" s="134">
        <f>'Result Sheet'!DH212</f>
        <v>0</v>
      </c>
      <c r="J14" s="134">
        <f>'Result Sheet'!DE215</f>
        <v>0</v>
      </c>
      <c r="K14" s="134">
        <f>'Result Sheet'!DE215</f>
        <v>0</v>
      </c>
      <c r="L14" s="134">
        <f>'Result Sheet'!DE217</f>
        <v>0</v>
      </c>
      <c r="M14" s="134">
        <f>'Result Sheet'!DE218</f>
        <v>0</v>
      </c>
      <c r="N14" s="134">
        <f>IF(D14="","",'Result Sheet'!$DK$217)</f>
        <v>0</v>
      </c>
      <c r="O14" s="135">
        <f t="shared" si="1"/>
        <v>0</v>
      </c>
      <c r="P14" s="120"/>
    </row>
    <row r="15" spans="1:29" ht="21" customHeight="1" thickTop="1">
      <c r="A15" s="136"/>
      <c r="B15" s="137"/>
      <c r="C15" s="138"/>
      <c r="D15" s="139"/>
      <c r="E15" s="140"/>
      <c r="F15" s="141"/>
      <c r="G15" s="138"/>
      <c r="H15" s="141"/>
      <c r="I15" s="138"/>
      <c r="J15" s="141"/>
      <c r="K15" s="141"/>
      <c r="L15" s="141"/>
      <c r="M15" s="141"/>
      <c r="N15" s="141"/>
      <c r="O15" s="141"/>
      <c r="P15" s="120"/>
    </row>
    <row r="16" spans="1:29" ht="39" customHeight="1">
      <c r="A16" s="798" t="str">
        <f>CONCATENATE("( ",UPPER('Master sheet'!D17)," )")</f>
        <v>( SURESH KUMAR )</v>
      </c>
      <c r="B16" s="798"/>
      <c r="C16" s="798"/>
      <c r="D16" s="139"/>
      <c r="E16" s="140"/>
      <c r="F16" s="141"/>
      <c r="G16" s="138"/>
      <c r="H16" s="141"/>
      <c r="I16" s="138"/>
      <c r="J16" s="799" t="str">
        <f>CONCATENATE("( ",UPPER('Master sheet'!D15)," )")</f>
        <v>( DEWANAND )</v>
      </c>
      <c r="K16" s="799"/>
      <c r="L16" s="799"/>
      <c r="M16" s="799"/>
      <c r="N16" s="799"/>
      <c r="O16" s="799"/>
      <c r="P16" s="120"/>
    </row>
    <row r="17" spans="1:16" ht="30" customHeight="1">
      <c r="A17" s="800" t="str">
        <f>IF('Master sheet'!$D$14="Hindi","हस्ताक्षर परीक्षा प्रभारी","Signature of the exam. Incharge")</f>
        <v>हस्ताक्षर परीक्षा प्रभारी</v>
      </c>
      <c r="B17" s="800"/>
      <c r="C17" s="800"/>
      <c r="D17" s="142"/>
      <c r="E17" s="143"/>
      <c r="F17" s="144"/>
      <c r="G17" s="145"/>
      <c r="H17" s="144"/>
      <c r="I17" s="145"/>
      <c r="J17" s="801" t="str">
        <f>IF('Master sheet'!$D$14="Hindi","हस्ताक्षर मय सील मोहर संस्था प्रधान","Signature &amp; Seal of the Head of the Institution")</f>
        <v>हस्ताक्षर मय सील मोहर संस्था प्रधान</v>
      </c>
      <c r="K17" s="801"/>
      <c r="L17" s="801"/>
      <c r="M17" s="801"/>
      <c r="N17" s="801"/>
      <c r="O17" s="801"/>
      <c r="P17" s="120"/>
    </row>
    <row r="18" spans="1:16" ht="15.75">
      <c r="A18" s="120"/>
      <c r="B18" s="146"/>
      <c r="C18" s="145"/>
      <c r="D18" s="142"/>
      <c r="E18" s="143"/>
      <c r="F18" s="144"/>
      <c r="G18" s="145"/>
      <c r="H18" s="144"/>
      <c r="I18" s="145"/>
      <c r="J18" s="147"/>
      <c r="K18" s="147"/>
      <c r="L18" s="147"/>
      <c r="M18" s="147"/>
      <c r="N18" s="147"/>
      <c r="O18" s="147"/>
      <c r="P18" s="120"/>
    </row>
    <row r="19" spans="1:16">
      <c r="A19" s="802" t="s">
        <v>125</v>
      </c>
      <c r="B19" s="802"/>
      <c r="C19" s="802"/>
      <c r="D19" s="802"/>
      <c r="E19" s="802"/>
      <c r="F19" s="802"/>
      <c r="G19" s="802"/>
      <c r="H19" s="802"/>
      <c r="I19" s="802"/>
      <c r="J19" s="802"/>
      <c r="K19" s="802"/>
      <c r="L19" s="802"/>
      <c r="M19" s="802"/>
      <c r="N19" s="802"/>
      <c r="O19" s="802"/>
      <c r="P19" s="148"/>
    </row>
    <row r="20" spans="1:16" ht="15.75" customHeight="1">
      <c r="A20" s="802"/>
      <c r="B20" s="802"/>
      <c r="C20" s="802"/>
      <c r="D20" s="802"/>
      <c r="E20" s="802"/>
      <c r="F20" s="802"/>
      <c r="G20" s="802"/>
      <c r="H20" s="802"/>
      <c r="I20" s="802"/>
      <c r="J20" s="802"/>
      <c r="K20" s="802"/>
      <c r="L20" s="802"/>
      <c r="M20" s="802"/>
      <c r="N20" s="802"/>
      <c r="O20" s="802"/>
      <c r="P20" s="149"/>
    </row>
    <row r="21" spans="1:16" ht="15.75">
      <c r="A21" s="120"/>
      <c r="B21" s="120"/>
      <c r="C21" s="120"/>
      <c r="D21" s="120"/>
      <c r="E21" s="120"/>
      <c r="F21" s="120"/>
      <c r="G21" s="120"/>
      <c r="H21" s="120"/>
      <c r="I21" s="120"/>
      <c r="J21" s="120"/>
      <c r="K21" s="120"/>
      <c r="L21" s="120"/>
      <c r="M21" s="120"/>
      <c r="N21" s="120"/>
      <c r="O21" s="120"/>
      <c r="P21" s="120"/>
    </row>
    <row r="22" spans="1:16" ht="16.5" customHeight="1">
      <c r="A22" s="786" t="str">
        <f>IF('Master sheet'!D14="Hindi",CONCATENATE("विद्यालय का नाम :-","  ",'Master sheet'!D8),CONCATENATE("School Name :-","  ",'Master sheet'!D7))</f>
        <v xml:space="preserve">विद्यालय का नाम :-  महात्मा गाँधी राजकीय विद्यालय (अंग्रेजी माध्यम) बर, पाली </v>
      </c>
      <c r="B22" s="786"/>
      <c r="C22" s="786"/>
      <c r="D22" s="786"/>
      <c r="E22" s="786"/>
      <c r="F22" s="786"/>
      <c r="G22" s="786"/>
      <c r="H22" s="786"/>
      <c r="I22" s="786"/>
      <c r="J22" s="786"/>
      <c r="K22" s="786"/>
      <c r="L22" s="786"/>
      <c r="M22" s="786"/>
      <c r="N22" s="786"/>
      <c r="O22" s="786"/>
      <c r="P22" s="120"/>
    </row>
    <row r="23" spans="1:16" ht="16.5" thickBot="1">
      <c r="A23" s="786"/>
      <c r="B23" s="786"/>
      <c r="C23" s="786"/>
      <c r="D23" s="786"/>
      <c r="E23" s="786"/>
      <c r="F23" s="786"/>
      <c r="G23" s="786"/>
      <c r="H23" s="786"/>
      <c r="I23" s="786"/>
      <c r="J23" s="786"/>
      <c r="K23" s="786"/>
      <c r="L23" s="786"/>
      <c r="M23" s="786"/>
      <c r="N23" s="786"/>
      <c r="O23" s="786"/>
      <c r="P23" s="120"/>
    </row>
    <row r="24" spans="1:16" ht="35.25" customHeight="1" thickTop="1" thickBot="1">
      <c r="A24" s="816" t="str">
        <f>IF('Master sheet'!D14="Hindi","वर्गवार परीक्षा परिणाम","CATEGORY-WISE RESULT")</f>
        <v>वर्गवार परीक्षा परिणाम</v>
      </c>
      <c r="B24" s="817"/>
      <c r="C24" s="817"/>
      <c r="D24" s="817"/>
      <c r="E24" s="817"/>
      <c r="F24" s="817"/>
      <c r="G24" s="818" t="str">
        <f>IF('Master sheet'!D14="Hindi","कक्षा  :-","CLASS :- ")</f>
        <v>कक्षा  :-</v>
      </c>
      <c r="H24" s="818"/>
      <c r="I24" s="805" t="str">
        <f>IF('Result Sheet'!E3="","",'Result Sheet'!E3)</f>
        <v>UKG</v>
      </c>
      <c r="J24" s="805"/>
      <c r="K24" s="805"/>
      <c r="L24" s="818" t="str">
        <f>IF('Master sheet'!D14="Hindi","सत्र :- ","Session :- ")</f>
        <v xml:space="preserve">सत्र :- </v>
      </c>
      <c r="M24" s="818"/>
      <c r="N24" s="805" t="str">
        <f>IF('Result Sheet'!J3="","",'Result Sheet'!J3)</f>
        <v>2025-26</v>
      </c>
      <c r="O24" s="806"/>
      <c r="P24" s="120"/>
    </row>
    <row r="25" spans="1:16" ht="33.75" customHeight="1" thickTop="1" thickBot="1">
      <c r="A25" s="807" t="str">
        <f>IF('Master sheet'!D14="Hindi","विवरण","Details")</f>
        <v>विवरण</v>
      </c>
      <c r="B25" s="807"/>
      <c r="C25" s="150" t="s">
        <v>110</v>
      </c>
      <c r="D25" s="150" t="s">
        <v>111</v>
      </c>
      <c r="E25" s="150" t="s">
        <v>112</v>
      </c>
      <c r="F25" s="150" t="s">
        <v>113</v>
      </c>
      <c r="G25" s="150" t="s">
        <v>114</v>
      </c>
      <c r="H25" s="150" t="s">
        <v>115</v>
      </c>
      <c r="I25" s="150" t="s">
        <v>116</v>
      </c>
      <c r="J25" s="150" t="s">
        <v>117</v>
      </c>
      <c r="K25" s="150" t="s">
        <v>118</v>
      </c>
      <c r="L25" s="150" t="s">
        <v>119</v>
      </c>
      <c r="M25" s="150" t="s">
        <v>120</v>
      </c>
      <c r="N25" s="150" t="s">
        <v>121</v>
      </c>
      <c r="O25" s="151" t="s">
        <v>109</v>
      </c>
      <c r="P25" s="120"/>
    </row>
    <row r="26" spans="1:16" ht="23.1" customHeight="1" thickTop="1">
      <c r="A26" s="803" t="str">
        <f>IF('Master sheet'!$D$14="Hindi","ग्रेड 'ए'","Grade 'A'")</f>
        <v>ग्रेड 'ए'</v>
      </c>
      <c r="B26" s="804"/>
      <c r="C26" s="152" t="str">
        <f>IF('Result Aggregate'!BR208=0,"",IF('Result Aggregate'!BR208="","",'Result Aggregate'!BR208))</f>
        <v/>
      </c>
      <c r="D26" s="152" t="str">
        <f>IF('Result Aggregate'!BS208=0,"",IF('Result Aggregate'!BS208="","",'Result Aggregate'!BS208))</f>
        <v/>
      </c>
      <c r="E26" s="152" t="str">
        <f>IF('Result Aggregate'!BT208=0,"",IF('Result Aggregate'!BT208="","",'Result Aggregate'!BT208))</f>
        <v/>
      </c>
      <c r="F26" s="152" t="str">
        <f>IF('Result Aggregate'!BU208=0,"",IF('Result Aggregate'!BU208="","",'Result Aggregate'!BU208))</f>
        <v/>
      </c>
      <c r="G26" s="152" t="str">
        <f>IF('Result Aggregate'!BV208=0,"",IF('Result Aggregate'!BV208="","",'Result Aggregate'!BV208))</f>
        <v/>
      </c>
      <c r="H26" s="152" t="str">
        <f>IF('Result Aggregate'!BW208=0,"",IF('Result Aggregate'!BW208="","",'Result Aggregate'!BW208))</f>
        <v/>
      </c>
      <c r="I26" s="152" t="str">
        <f>IF('Result Aggregate'!BX208=0,"",IF('Result Aggregate'!BX208="","",'Result Aggregate'!BX208))</f>
        <v/>
      </c>
      <c r="J26" s="152" t="str">
        <f>IF('Result Aggregate'!BY208=0,"",IF('Result Aggregate'!BY208="","",'Result Aggregate'!BY208))</f>
        <v/>
      </c>
      <c r="K26" s="152" t="str">
        <f>IF('Result Aggregate'!BZ208=0,"",IF('Result Aggregate'!BZ208="","",'Result Aggregate'!BZ208))</f>
        <v/>
      </c>
      <c r="L26" s="152" t="str">
        <f>IF('Result Aggregate'!CA208=0,"",IF('Result Aggregate'!CA208="","",'Result Aggregate'!CA208))</f>
        <v/>
      </c>
      <c r="M26" s="152" t="str">
        <f>IF('Result Aggregate'!CB208=0,"",IF('Result Aggregate'!CB208="","",'Result Aggregate'!CB208))</f>
        <v/>
      </c>
      <c r="N26" s="152" t="str">
        <f>IF('Result Aggregate'!CC208=0,"",IF('Result Aggregate'!CC208="","",'Result Aggregate'!CC208))</f>
        <v/>
      </c>
      <c r="O26" s="152" t="str">
        <f>IF('Result Aggregate'!CD208=0,"",IF('Result Aggregate'!CD208="","",'Result Aggregate'!CD208))</f>
        <v/>
      </c>
      <c r="P26" s="120"/>
    </row>
    <row r="27" spans="1:16" ht="23.1" customHeight="1">
      <c r="A27" s="803" t="str">
        <f>IF('Master sheet'!$D$14="Hindi","ग्रेड 'बी'","Grade 'B'")</f>
        <v>ग्रेड 'बी'</v>
      </c>
      <c r="B27" s="804"/>
      <c r="C27" s="152">
        <f>IF('Result Aggregate'!BR209=0,"",IF('Result Aggregate'!BR209="","",'Result Aggregate'!BR209))</f>
        <v>2</v>
      </c>
      <c r="D27" s="152">
        <f>IF('Result Aggregate'!BS209=0,"",IF('Result Aggregate'!BS209="","",'Result Aggregate'!BS209))</f>
        <v>1</v>
      </c>
      <c r="E27" s="152" t="str">
        <f>IF('Result Aggregate'!BT209=0,"",IF('Result Aggregate'!BT209="","",'Result Aggregate'!BT209))</f>
        <v/>
      </c>
      <c r="F27" s="152" t="str">
        <f>IF('Result Aggregate'!BU209=0,"",IF('Result Aggregate'!BU209="","",'Result Aggregate'!BU209))</f>
        <v/>
      </c>
      <c r="G27" s="152">
        <f>IF('Result Aggregate'!BV209=0,"",IF('Result Aggregate'!BV209="","",'Result Aggregate'!BV209))</f>
        <v>15</v>
      </c>
      <c r="H27" s="152">
        <f>IF('Result Aggregate'!BW209=0,"",IF('Result Aggregate'!BW209="","",'Result Aggregate'!BW209))</f>
        <v>8</v>
      </c>
      <c r="I27" s="152">
        <f>IF('Result Aggregate'!BX209=0,"",IF('Result Aggregate'!BX209="","",'Result Aggregate'!BX209))</f>
        <v>1</v>
      </c>
      <c r="J27" s="152">
        <f>IF('Result Aggregate'!BY209=0,"",IF('Result Aggregate'!BY209="","",'Result Aggregate'!BY209))</f>
        <v>1</v>
      </c>
      <c r="K27" s="152" t="str">
        <f>IF('Result Aggregate'!BZ209=0,"",IF('Result Aggregate'!BZ209="","",'Result Aggregate'!BZ209))</f>
        <v/>
      </c>
      <c r="L27" s="152" t="str">
        <f>IF('Result Aggregate'!CA209=0,"",IF('Result Aggregate'!CA209="","",'Result Aggregate'!CA209))</f>
        <v/>
      </c>
      <c r="M27" s="152">
        <f>IF('Result Aggregate'!CB209=0,"",IF('Result Aggregate'!CB209="","",'Result Aggregate'!CB209))</f>
        <v>2</v>
      </c>
      <c r="N27" s="152" t="str">
        <f>IF('Result Aggregate'!CC209=0,"",IF('Result Aggregate'!CC209="","",'Result Aggregate'!CC209))</f>
        <v/>
      </c>
      <c r="O27" s="152">
        <f>IF('Result Aggregate'!CD209=0,"",IF('Result Aggregate'!CD209="","",'Result Aggregate'!CD209))</f>
        <v>30</v>
      </c>
      <c r="P27" s="120"/>
    </row>
    <row r="28" spans="1:16" ht="23.1" customHeight="1">
      <c r="A28" s="803" t="str">
        <f>IF('Master sheet'!$D$14="Hindi","ग्रेड 'सी'","Grade 'C'")</f>
        <v>ग्रेड 'सी'</v>
      </c>
      <c r="B28" s="804"/>
      <c r="C28" s="152" t="str">
        <f>IF('Result Aggregate'!BR210=0,"",IF('Result Aggregate'!BR210="","",'Result Aggregate'!BR210))</f>
        <v/>
      </c>
      <c r="D28" s="152" t="str">
        <f>IF('Result Aggregate'!BS210=0,"",IF('Result Aggregate'!BS210="","",'Result Aggregate'!BS210))</f>
        <v/>
      </c>
      <c r="E28" s="152" t="str">
        <f>IF('Result Aggregate'!BT210=0,"",IF('Result Aggregate'!BT210="","",'Result Aggregate'!BT210))</f>
        <v/>
      </c>
      <c r="F28" s="152" t="str">
        <f>IF('Result Aggregate'!BU210=0,"",IF('Result Aggregate'!BU210="","",'Result Aggregate'!BU210))</f>
        <v/>
      </c>
      <c r="G28" s="152" t="str">
        <f>IF('Result Aggregate'!BV210=0,"",IF('Result Aggregate'!BV210="","",'Result Aggregate'!BV210))</f>
        <v/>
      </c>
      <c r="H28" s="152" t="str">
        <f>IF('Result Aggregate'!BW210=0,"",IF('Result Aggregate'!BW210="","",'Result Aggregate'!BW210))</f>
        <v/>
      </c>
      <c r="I28" s="152" t="str">
        <f>IF('Result Aggregate'!BX210=0,"",IF('Result Aggregate'!BX210="","",'Result Aggregate'!BX210))</f>
        <v/>
      </c>
      <c r="J28" s="152" t="str">
        <f>IF('Result Aggregate'!BY210=0,"",IF('Result Aggregate'!BY210="","",'Result Aggregate'!BY210))</f>
        <v/>
      </c>
      <c r="K28" s="152" t="str">
        <f>IF('Result Aggregate'!BZ210=0,"",IF('Result Aggregate'!BZ210="","",'Result Aggregate'!BZ210))</f>
        <v/>
      </c>
      <c r="L28" s="152" t="str">
        <f>IF('Result Aggregate'!CA210=0,"",IF('Result Aggregate'!CA210="","",'Result Aggregate'!CA210))</f>
        <v/>
      </c>
      <c r="M28" s="152" t="str">
        <f>IF('Result Aggregate'!CB210=0,"",IF('Result Aggregate'!CB210="","",'Result Aggregate'!CB210))</f>
        <v/>
      </c>
      <c r="N28" s="152" t="str">
        <f>IF('Result Aggregate'!CC210=0,"",IF('Result Aggregate'!CC210="","",'Result Aggregate'!CC210))</f>
        <v/>
      </c>
      <c r="O28" s="152" t="str">
        <f>IF('Result Aggregate'!CD210=0,"",IF('Result Aggregate'!CD210="","",'Result Aggregate'!CD210))</f>
        <v/>
      </c>
      <c r="P28" s="120"/>
    </row>
    <row r="29" spans="1:16" ht="23.1" customHeight="1">
      <c r="A29" s="803" t="str">
        <f>IF('Master sheet'!$D$14="Hindi","ग्रेड 'डी'","Grade 'D'")</f>
        <v>ग्रेड 'डी'</v>
      </c>
      <c r="B29" s="804"/>
      <c r="C29" s="152" t="str">
        <f>IF('Result Aggregate'!BR211=0,"",IF('Result Aggregate'!BR211="","",'Result Aggregate'!BR211))</f>
        <v/>
      </c>
      <c r="D29" s="152" t="str">
        <f>IF('Result Aggregate'!BS211=0,"",IF('Result Aggregate'!BS211="","",'Result Aggregate'!BS211))</f>
        <v/>
      </c>
      <c r="E29" s="152" t="str">
        <f>IF('Result Aggregate'!BT211=0,"",IF('Result Aggregate'!BT211="","",'Result Aggregate'!BT211))</f>
        <v/>
      </c>
      <c r="F29" s="152" t="str">
        <f>IF('Result Aggregate'!BU211=0,"",IF('Result Aggregate'!BU211="","",'Result Aggregate'!BU211))</f>
        <v/>
      </c>
      <c r="G29" s="152" t="str">
        <f>IF('Result Aggregate'!BV211=0,"",IF('Result Aggregate'!BV211="","",'Result Aggregate'!BV211))</f>
        <v/>
      </c>
      <c r="H29" s="152" t="str">
        <f>IF('Result Aggregate'!BW211=0,"",IF('Result Aggregate'!BW211="","",'Result Aggregate'!BW211))</f>
        <v/>
      </c>
      <c r="I29" s="152" t="str">
        <f>IF('Result Aggregate'!BX211=0,"",IF('Result Aggregate'!BX211="","",'Result Aggregate'!BX211))</f>
        <v/>
      </c>
      <c r="J29" s="152" t="str">
        <f>IF('Result Aggregate'!BY211=0,"",IF('Result Aggregate'!BY211="","",'Result Aggregate'!BY211))</f>
        <v/>
      </c>
      <c r="K29" s="152" t="str">
        <f>IF('Result Aggregate'!BZ211=0,"",IF('Result Aggregate'!BZ211="","",'Result Aggregate'!BZ211))</f>
        <v/>
      </c>
      <c r="L29" s="152" t="str">
        <f>IF('Result Aggregate'!CA211=0,"",IF('Result Aggregate'!CA211="","",'Result Aggregate'!CA211))</f>
        <v/>
      </c>
      <c r="M29" s="152" t="str">
        <f>IF('Result Aggregate'!CB211=0,"",IF('Result Aggregate'!CB211="","",'Result Aggregate'!CB211))</f>
        <v/>
      </c>
      <c r="N29" s="152" t="str">
        <f>IF('Result Aggregate'!CC211=0,"",IF('Result Aggregate'!CC211="","",'Result Aggregate'!CC211))</f>
        <v/>
      </c>
      <c r="O29" s="152" t="str">
        <f>IF('Result Aggregate'!CD211=0,"",IF('Result Aggregate'!CD211="","",'Result Aggregate'!CD211))</f>
        <v/>
      </c>
      <c r="P29" s="120"/>
    </row>
    <row r="30" spans="1:16" ht="23.1" customHeight="1">
      <c r="A30" s="803" t="str">
        <f>IF('Master sheet'!$D$14="Hindi","ग्रेड 'ई'","Grade 'E'")</f>
        <v>ग्रेड 'ई'</v>
      </c>
      <c r="B30" s="804"/>
      <c r="C30" s="152" t="str">
        <f>IF('Result Aggregate'!BR212=0,"",IF('Result Aggregate'!BR212="","",'Result Aggregate'!BR212))</f>
        <v/>
      </c>
      <c r="D30" s="152" t="str">
        <f>IF('Result Aggregate'!BS212=0,"",IF('Result Aggregate'!BS212="","",'Result Aggregate'!BS212))</f>
        <v/>
      </c>
      <c r="E30" s="152" t="str">
        <f>IF('Result Aggregate'!BT212=0,"",IF('Result Aggregate'!BT212="","",'Result Aggregate'!BT212))</f>
        <v/>
      </c>
      <c r="F30" s="152" t="str">
        <f>IF('Result Aggregate'!BU212=0,"",IF('Result Aggregate'!BU212="","",'Result Aggregate'!BU212))</f>
        <v/>
      </c>
      <c r="G30" s="152" t="str">
        <f>IF('Result Aggregate'!BV212=0,"",IF('Result Aggregate'!BV212="","",'Result Aggregate'!BV212))</f>
        <v/>
      </c>
      <c r="H30" s="152" t="str">
        <f>IF('Result Aggregate'!BW212=0,"",IF('Result Aggregate'!BW212="","",'Result Aggregate'!BW212))</f>
        <v/>
      </c>
      <c r="I30" s="152" t="str">
        <f>IF('Result Aggregate'!BX212=0,"",IF('Result Aggregate'!BX212="","",'Result Aggregate'!BX212))</f>
        <v/>
      </c>
      <c r="J30" s="152" t="str">
        <f>IF('Result Aggregate'!BY212=0,"",IF('Result Aggregate'!BY212="","",'Result Aggregate'!BY212))</f>
        <v/>
      </c>
      <c r="K30" s="152" t="str">
        <f>IF('Result Aggregate'!BZ212=0,"",IF('Result Aggregate'!BZ212="","",'Result Aggregate'!BZ212))</f>
        <v/>
      </c>
      <c r="L30" s="152" t="str">
        <f>IF('Result Aggregate'!CA212=0,"",IF('Result Aggregate'!CA212="","",'Result Aggregate'!CA212))</f>
        <v/>
      </c>
      <c r="M30" s="152" t="str">
        <f>IF('Result Aggregate'!CB212=0,"",IF('Result Aggregate'!CB212="","",'Result Aggregate'!CB212))</f>
        <v/>
      </c>
      <c r="N30" s="152" t="str">
        <f>IF('Result Aggregate'!CC212=0,"",IF('Result Aggregate'!CC212="","",'Result Aggregate'!CC212))</f>
        <v/>
      </c>
      <c r="O30" s="152" t="str">
        <f>IF('Result Aggregate'!CD212=0,"",IF('Result Aggregate'!CD212="","",'Result Aggregate'!CD212))</f>
        <v/>
      </c>
      <c r="P30" s="153"/>
    </row>
    <row r="31" spans="1:16" ht="23.1" customHeight="1">
      <c r="A31" s="812" t="str">
        <f>IF('Master sheet'!$D$14="Hindi","कुल उत्तीर्ण","Total Pass")</f>
        <v>कुल उत्तीर्ण</v>
      </c>
      <c r="B31" s="813"/>
      <c r="C31" s="152">
        <f>IF('Result Aggregate'!BR213=0,"",IF('Result Aggregate'!BR213="","",'Result Aggregate'!BR213))</f>
        <v>2</v>
      </c>
      <c r="D31" s="152">
        <f>IF('Result Aggregate'!BS213=0,"",IF('Result Aggregate'!BS213="","",'Result Aggregate'!BS213))</f>
        <v>1</v>
      </c>
      <c r="E31" s="152" t="str">
        <f>IF('Result Aggregate'!BT213=0,"",IF('Result Aggregate'!BT213="","",'Result Aggregate'!BT213))</f>
        <v/>
      </c>
      <c r="F31" s="152" t="str">
        <f>IF('Result Aggregate'!BU213=0,"",IF('Result Aggregate'!BU213="","",'Result Aggregate'!BU213))</f>
        <v/>
      </c>
      <c r="G31" s="152">
        <f>IF('Result Aggregate'!BV213=0,"",IF('Result Aggregate'!BV213="","",'Result Aggregate'!BV213))</f>
        <v>15</v>
      </c>
      <c r="H31" s="152">
        <f>IF('Result Aggregate'!BW213=0,"",IF('Result Aggregate'!BW213="","",'Result Aggregate'!BW213))</f>
        <v>8</v>
      </c>
      <c r="I31" s="152">
        <f>IF('Result Aggregate'!BX213=0,"",IF('Result Aggregate'!BX213="","",'Result Aggregate'!BX213))</f>
        <v>1</v>
      </c>
      <c r="J31" s="152">
        <f>IF('Result Aggregate'!BY213=0,"",IF('Result Aggregate'!BY213="","",'Result Aggregate'!BY213))</f>
        <v>1</v>
      </c>
      <c r="K31" s="152" t="str">
        <f>IF('Result Aggregate'!BZ213=0,"",IF('Result Aggregate'!BZ213="","",'Result Aggregate'!BZ213))</f>
        <v/>
      </c>
      <c r="L31" s="152" t="str">
        <f>IF('Result Aggregate'!CA213=0,"",IF('Result Aggregate'!CA213="","",'Result Aggregate'!CA213))</f>
        <v/>
      </c>
      <c r="M31" s="152">
        <f>IF('Result Aggregate'!CB213=0,"",IF('Result Aggregate'!CB213="","",'Result Aggregate'!CB213))</f>
        <v>2</v>
      </c>
      <c r="N31" s="152" t="str">
        <f>IF('Result Aggregate'!CC213=0,"",IF('Result Aggregate'!CC213="","",'Result Aggregate'!CC213))</f>
        <v/>
      </c>
      <c r="O31" s="152">
        <f>IF('Result Aggregate'!CD213=0,"",IF('Result Aggregate'!CD213="","",'Result Aggregate'!CD213))</f>
        <v>30</v>
      </c>
      <c r="P31" s="154"/>
    </row>
    <row r="32" spans="1:16" ht="23.1" customHeight="1">
      <c r="A32" s="810" t="str">
        <f>IF('Master sheet'!$D$14="Hindi","पुनः परीक्षा","Re-Exam")</f>
        <v>पुनः परीक्षा</v>
      </c>
      <c r="B32" s="811"/>
      <c r="C32" s="152" t="str">
        <f>IF('Result Aggregate'!BR214=0,"",IF('Result Aggregate'!BR214="","",'Result Aggregate'!BR214))</f>
        <v/>
      </c>
      <c r="D32" s="152" t="str">
        <f>IF('Result Aggregate'!BS214=0,"",IF('Result Aggregate'!BS214="","",'Result Aggregate'!BS214))</f>
        <v/>
      </c>
      <c r="E32" s="152" t="str">
        <f>IF('Result Aggregate'!BT214=0,"",IF('Result Aggregate'!BT214="","",'Result Aggregate'!BT214))</f>
        <v/>
      </c>
      <c r="F32" s="152" t="str">
        <f>IF('Result Aggregate'!BU214=0,"",IF('Result Aggregate'!BU214="","",'Result Aggregate'!BU214))</f>
        <v/>
      </c>
      <c r="G32" s="152" t="str">
        <f>IF('Result Aggregate'!BV214=0,"",IF('Result Aggregate'!BV214="","",'Result Aggregate'!BV214))</f>
        <v/>
      </c>
      <c r="H32" s="152" t="str">
        <f>IF('Result Aggregate'!BW214=0,"",IF('Result Aggregate'!BW214="","",'Result Aggregate'!BW214))</f>
        <v/>
      </c>
      <c r="I32" s="152" t="str">
        <f>IF('Result Aggregate'!BX214=0,"",IF('Result Aggregate'!BX214="","",'Result Aggregate'!BX214))</f>
        <v/>
      </c>
      <c r="J32" s="152" t="str">
        <f>IF('Result Aggregate'!BY214=0,"",IF('Result Aggregate'!BY214="","",'Result Aggregate'!BY214))</f>
        <v/>
      </c>
      <c r="K32" s="152" t="str">
        <f>IF('Result Aggregate'!BZ214=0,"",IF('Result Aggregate'!BZ214="","",'Result Aggregate'!BZ214))</f>
        <v/>
      </c>
      <c r="L32" s="152" t="str">
        <f>IF('Result Aggregate'!CA214=0,"",IF('Result Aggregate'!CA214="","",'Result Aggregate'!CA214))</f>
        <v/>
      </c>
      <c r="M32" s="152" t="str">
        <f>IF('Result Aggregate'!CB214=0,"",IF('Result Aggregate'!CB214="","",'Result Aggregate'!CB214))</f>
        <v/>
      </c>
      <c r="N32" s="152" t="str">
        <f>IF('Result Aggregate'!CC214=0,"",IF('Result Aggregate'!CC214="","",'Result Aggregate'!CC214))</f>
        <v/>
      </c>
      <c r="O32" s="152" t="str">
        <f>IF('Result Aggregate'!CD214=0,"",IF('Result Aggregate'!CD214="","",'Result Aggregate'!CD214))</f>
        <v/>
      </c>
      <c r="P32" s="155"/>
    </row>
    <row r="33" spans="1:16" ht="23.1" customHeight="1">
      <c r="A33" s="812" t="str">
        <f>IF('Master sheet'!$D$14="Hindi","प्रविष्ठ कुल विद्यार्थी","No. of students appeared")</f>
        <v>प्रविष्ठ कुल विद्यार्थी</v>
      </c>
      <c r="B33" s="813"/>
      <c r="C33" s="152">
        <f>IF('Result Aggregate'!BR215=0,"",IF('Result Aggregate'!BR215="","",'Result Aggregate'!BR215))</f>
        <v>2</v>
      </c>
      <c r="D33" s="152">
        <f>IF('Result Aggregate'!BS215=0,"",IF('Result Aggregate'!BS215="","",'Result Aggregate'!BS215))</f>
        <v>1</v>
      </c>
      <c r="E33" s="152" t="str">
        <f>IF('Result Aggregate'!BT215=0,"",IF('Result Aggregate'!BT215="","",'Result Aggregate'!BT215))</f>
        <v/>
      </c>
      <c r="F33" s="152" t="str">
        <f>IF('Result Aggregate'!BU215=0,"",IF('Result Aggregate'!BU215="","",'Result Aggregate'!BU215))</f>
        <v/>
      </c>
      <c r="G33" s="152">
        <f>IF('Result Aggregate'!BV215=0,"",IF('Result Aggregate'!BV215="","",'Result Aggregate'!BV215))</f>
        <v>15</v>
      </c>
      <c r="H33" s="152">
        <f>IF('Result Aggregate'!BW215=0,"",IF('Result Aggregate'!BW215="","",'Result Aggregate'!BW215))</f>
        <v>8</v>
      </c>
      <c r="I33" s="152">
        <f>IF('Result Aggregate'!BX215=0,"",IF('Result Aggregate'!BX215="","",'Result Aggregate'!BX215))</f>
        <v>1</v>
      </c>
      <c r="J33" s="152">
        <f>IF('Result Aggregate'!BY215=0,"",IF('Result Aggregate'!BY215="","",'Result Aggregate'!BY215))</f>
        <v>1</v>
      </c>
      <c r="K33" s="152" t="str">
        <f>IF('Result Aggregate'!BZ215=0,"",IF('Result Aggregate'!BZ215="","",'Result Aggregate'!BZ215))</f>
        <v/>
      </c>
      <c r="L33" s="152" t="str">
        <f>IF('Result Aggregate'!CA215=0,"",IF('Result Aggregate'!CA215="","",'Result Aggregate'!CA215))</f>
        <v/>
      </c>
      <c r="M33" s="152">
        <f>IF('Result Aggregate'!CB215=0,"",IF('Result Aggregate'!CB215="","",'Result Aggregate'!CB215))</f>
        <v>2</v>
      </c>
      <c r="N33" s="152" t="str">
        <f>IF('Result Aggregate'!CC215=0,"",IF('Result Aggregate'!CC215="","",'Result Aggregate'!CC215))</f>
        <v/>
      </c>
      <c r="O33" s="152">
        <f>IF('Result Aggregate'!CD215=0,"",IF('Result Aggregate'!CD215="","",'Result Aggregate'!CD215))</f>
        <v>30</v>
      </c>
      <c r="P33" s="155"/>
    </row>
    <row r="34" spans="1:16" ht="23.1" customHeight="1" thickBot="1">
      <c r="A34" s="814" t="str">
        <f>IF('Master sheet'!$D$14="Hindi","उत्तीर्ण प्रतिशत","Pass percentage")</f>
        <v>उत्तीर्ण प्रतिशत</v>
      </c>
      <c r="B34" s="815"/>
      <c r="C34" s="230">
        <f>'Result Aggregate'!BR216</f>
        <v>100</v>
      </c>
      <c r="D34" s="230">
        <f>'Result Aggregate'!BS216</f>
        <v>100</v>
      </c>
      <c r="E34" s="230" t="str">
        <f>'Result Aggregate'!BT216</f>
        <v/>
      </c>
      <c r="F34" s="230" t="str">
        <f>'Result Aggregate'!BU216</f>
        <v/>
      </c>
      <c r="G34" s="230">
        <f>'Result Aggregate'!BV216</f>
        <v>100</v>
      </c>
      <c r="H34" s="230">
        <f>'Result Aggregate'!BW216</f>
        <v>100</v>
      </c>
      <c r="I34" s="230">
        <f>'Result Aggregate'!BX216</f>
        <v>100</v>
      </c>
      <c r="J34" s="230">
        <f>'Result Aggregate'!BY216</f>
        <v>100</v>
      </c>
      <c r="K34" s="230" t="str">
        <f>'Result Aggregate'!BZ216</f>
        <v/>
      </c>
      <c r="L34" s="230" t="str">
        <f>'Result Aggregate'!CA216</f>
        <v/>
      </c>
      <c r="M34" s="230">
        <f>'Result Aggregate'!CB216</f>
        <v>100</v>
      </c>
      <c r="N34" s="230" t="str">
        <f>'Result Aggregate'!CC216</f>
        <v/>
      </c>
      <c r="O34" s="231">
        <f>'Result Aggregate'!CD216</f>
        <v>100</v>
      </c>
      <c r="P34" s="155"/>
    </row>
    <row r="35" spans="1:16" ht="19.5" thickTop="1">
      <c r="A35" s="120"/>
      <c r="B35" s="120"/>
      <c r="C35" s="120"/>
      <c r="D35" s="120"/>
      <c r="E35" s="120"/>
      <c r="F35" s="120"/>
      <c r="G35" s="120"/>
      <c r="H35" s="120"/>
      <c r="I35" s="120"/>
      <c r="J35" s="120"/>
      <c r="K35" s="120"/>
      <c r="L35" s="120"/>
      <c r="M35" s="120"/>
      <c r="N35" s="120"/>
      <c r="O35" s="120"/>
      <c r="P35" s="156"/>
    </row>
    <row r="36" spans="1:16" ht="39" customHeight="1">
      <c r="A36" s="798" t="str">
        <f>CONCATENATE("( ",UPPER('Master sheet'!D17)," )")</f>
        <v>( SURESH KUMAR )</v>
      </c>
      <c r="B36" s="798"/>
      <c r="C36" s="798"/>
      <c r="D36" s="139"/>
      <c r="E36" s="140"/>
      <c r="F36" s="141"/>
      <c r="G36" s="138"/>
      <c r="H36" s="141"/>
      <c r="I36" s="138"/>
      <c r="J36" s="799" t="str">
        <f>CONCATENATE("( ",UPPER('Master sheet'!D15)," )")</f>
        <v>( DEWANAND )</v>
      </c>
      <c r="K36" s="799"/>
      <c r="L36" s="799"/>
      <c r="M36" s="799"/>
      <c r="N36" s="799"/>
      <c r="O36" s="799"/>
      <c r="P36" s="120"/>
    </row>
    <row r="37" spans="1:16" ht="21.75" customHeight="1">
      <c r="A37" s="800" t="str">
        <f>IF('Master sheet'!$D$14="Hindi","हस्ताक्षर परीक्षा प्रभारी","Signature of the exam. Incharge")</f>
        <v>हस्ताक्षर परीक्षा प्रभारी</v>
      </c>
      <c r="B37" s="800"/>
      <c r="C37" s="800"/>
      <c r="D37" s="142"/>
      <c r="E37" s="143"/>
      <c r="F37" s="144"/>
      <c r="G37" s="145"/>
      <c r="H37" s="144"/>
      <c r="I37" s="145"/>
      <c r="J37" s="801" t="str">
        <f>IF('Master sheet'!$D$14="Hindi","हस्ताक्षर मय सील मोहर संस्था प्रधान","Signature &amp; Seal of the Head of the Institution")</f>
        <v>हस्ताक्षर मय सील मोहर संस्था प्रधान</v>
      </c>
      <c r="K37" s="801"/>
      <c r="L37" s="801"/>
      <c r="M37" s="801"/>
      <c r="N37" s="801"/>
      <c r="O37" s="801"/>
      <c r="P37" s="120"/>
    </row>
    <row r="38" spans="1:16" ht="18.75">
      <c r="A38" s="120"/>
      <c r="B38" s="120"/>
      <c r="C38" s="120"/>
      <c r="D38" s="120"/>
      <c r="E38" s="120"/>
      <c r="F38" s="120"/>
      <c r="G38" s="120"/>
      <c r="H38" s="120"/>
      <c r="I38" s="120"/>
      <c r="J38" s="120"/>
      <c r="K38" s="120"/>
      <c r="L38" s="120"/>
      <c r="M38" s="120"/>
      <c r="N38" s="120"/>
      <c r="O38" s="120"/>
      <c r="P38" s="157"/>
    </row>
    <row r="39" spans="1:16" ht="15.75">
      <c r="A39" s="120"/>
      <c r="B39" s="120"/>
      <c r="C39" s="120"/>
      <c r="D39" s="120"/>
      <c r="E39" s="120"/>
      <c r="F39" s="120"/>
      <c r="G39" s="120"/>
      <c r="H39" s="120"/>
      <c r="I39" s="120"/>
      <c r="J39" s="120"/>
      <c r="K39" s="120"/>
      <c r="L39" s="120"/>
      <c r="M39" s="120"/>
      <c r="N39" s="120"/>
      <c r="O39" s="120"/>
      <c r="P39" s="158"/>
    </row>
    <row r="40" spans="1:16" ht="26.25">
      <c r="A40" s="120"/>
      <c r="B40" s="120"/>
      <c r="C40" s="120"/>
      <c r="D40" s="120"/>
      <c r="E40" s="120"/>
      <c r="F40" s="120"/>
      <c r="G40" s="120"/>
      <c r="H40" s="120"/>
      <c r="I40" s="120"/>
      <c r="J40" s="120"/>
      <c r="K40" s="120"/>
      <c r="L40" s="120"/>
      <c r="M40" s="120"/>
      <c r="N40" s="120"/>
      <c r="O40" s="120"/>
      <c r="P40" s="153"/>
    </row>
    <row r="41" spans="1:16" ht="15.75">
      <c r="A41" s="120"/>
      <c r="B41" s="120"/>
      <c r="C41" s="120"/>
      <c r="D41" s="120"/>
      <c r="E41" s="120"/>
      <c r="F41" s="120"/>
      <c r="G41" s="120"/>
      <c r="H41" s="120"/>
      <c r="I41" s="120"/>
      <c r="J41" s="120"/>
      <c r="K41" s="120"/>
      <c r="L41" s="120"/>
      <c r="M41" s="120"/>
      <c r="N41" s="120"/>
      <c r="O41" s="120"/>
      <c r="P41" s="154"/>
    </row>
    <row r="42" spans="1:16" ht="18.75">
      <c r="A42" s="120"/>
      <c r="B42" s="120"/>
      <c r="C42" s="120"/>
      <c r="D42" s="120"/>
      <c r="E42" s="120"/>
      <c r="F42" s="120"/>
      <c r="G42" s="120"/>
      <c r="H42" s="120"/>
      <c r="I42" s="120"/>
      <c r="J42" s="120"/>
      <c r="K42" s="120"/>
      <c r="L42" s="120"/>
      <c r="M42" s="120"/>
      <c r="N42" s="120"/>
      <c r="O42" s="120"/>
      <c r="P42" s="155"/>
    </row>
    <row r="43" spans="1:16" ht="18.75">
      <c r="A43" s="120"/>
      <c r="B43" s="120"/>
      <c r="C43" s="120"/>
      <c r="D43" s="120"/>
      <c r="E43" s="120"/>
      <c r="F43" s="120"/>
      <c r="G43" s="120"/>
      <c r="H43" s="120"/>
      <c r="I43" s="120"/>
      <c r="J43" s="120"/>
      <c r="K43" s="120"/>
      <c r="L43" s="120"/>
      <c r="M43" s="120"/>
      <c r="N43" s="120"/>
      <c r="O43" s="120"/>
      <c r="P43" s="155"/>
    </row>
    <row r="44" spans="1:16" ht="18.75">
      <c r="A44" s="120"/>
      <c r="B44" s="120"/>
      <c r="C44" s="120"/>
      <c r="D44" s="120"/>
      <c r="E44" s="120"/>
      <c r="F44" s="120"/>
      <c r="G44" s="120"/>
      <c r="H44" s="120"/>
      <c r="I44" s="120"/>
      <c r="J44" s="120"/>
      <c r="K44" s="120"/>
      <c r="L44" s="120"/>
      <c r="M44" s="120"/>
      <c r="N44" s="120"/>
      <c r="O44" s="120"/>
      <c r="P44" s="155"/>
    </row>
  </sheetData>
  <sheetProtection password="D49C" sheet="1" objects="1" scenarios="1" formatCells="0" formatColumns="0" formatRows="0"/>
  <mergeCells count="33">
    <mergeCell ref="T6:X7"/>
    <mergeCell ref="T8:Y8"/>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 ref="A28:B28"/>
    <mergeCell ref="A29:B29"/>
    <mergeCell ref="A30:B30"/>
    <mergeCell ref="N24:O24"/>
    <mergeCell ref="A25:B25"/>
    <mergeCell ref="A22:O23"/>
    <mergeCell ref="A1:O1"/>
    <mergeCell ref="A2:E3"/>
    <mergeCell ref="F2:G3"/>
    <mergeCell ref="H2:I3"/>
    <mergeCell ref="J2:L3"/>
    <mergeCell ref="M2:O3"/>
    <mergeCell ref="A16:C16"/>
    <mergeCell ref="J16:O16"/>
    <mergeCell ref="A17:C17"/>
    <mergeCell ref="J17:O17"/>
    <mergeCell ref="A19:O20"/>
  </mergeCells>
  <conditionalFormatting sqref="A45:A65199 P45:P65199 B45:O65201 P17:P18 P21:P25">
    <cfRule type="containsText" dxfId="53" priority="22" stopIfTrue="1" operator="containsText" text="G1">
      <formula>NOT(ISERROR(SEARCH("G1",A17)))</formula>
    </cfRule>
    <cfRule type="containsText" dxfId="52" priority="23" stopIfTrue="1" operator="containsText" text="G2">
      <formula>NOT(ISERROR(SEARCH("G2",A17)))</formula>
    </cfRule>
    <cfRule type="containsText" dxfId="51" priority="24" stopIfTrue="1" operator="containsText" text="G1">
      <formula>NOT(ISERROR(SEARCH("G1",A17)))</formula>
    </cfRule>
    <cfRule type="containsText" dxfId="50" priority="25" stopIfTrue="1" operator="containsText" text="S">
      <formula>NOT(ISERROR(SEARCH("S",A17)))</formula>
    </cfRule>
    <cfRule type="containsText" dxfId="49" priority="26" stopIfTrue="1" operator="containsText" text="F">
      <formula>NOT(ISERROR(SEARCH("F",A17)))</formula>
    </cfRule>
  </conditionalFormatting>
  <conditionalFormatting sqref="P30:P44 C7:C13 B5:B15 A4:A16 J17 C25:O34">
    <cfRule type="cellIs" dxfId="48" priority="21" stopIfTrue="1" operator="equal">
      <formula>0</formula>
    </cfRule>
  </conditionalFormatting>
  <conditionalFormatting sqref="P17:P18 P21:P25">
    <cfRule type="containsText" dxfId="47" priority="18" stopIfTrue="1" operator="containsText" text="RA">
      <formula>NOT(ISERROR(SEARCH("RA",P17)))</formula>
    </cfRule>
    <cfRule type="containsText" dxfId="46" priority="19" stopIfTrue="1" operator="containsText" text="ML">
      <formula>NOT(ISERROR(SEARCH("ML",P17)))</formula>
    </cfRule>
    <cfRule type="containsText" dxfId="45" priority="20" stopIfTrue="1" operator="containsText" text="ML">
      <formula>NOT(ISERROR(SEARCH("ML",P17)))</formula>
    </cfRule>
  </conditionalFormatting>
  <conditionalFormatting sqref="P17:P18 P21:P25">
    <cfRule type="containsText" dxfId="44" priority="17" stopIfTrue="1" operator="containsText" text="S">
      <formula>NOT(ISERROR(SEARCH("S",P17)))</formula>
    </cfRule>
  </conditionalFormatting>
  <conditionalFormatting sqref="J17">
    <cfRule type="containsText" dxfId="43" priority="13" stopIfTrue="1" operator="containsText" text="iwjd">
      <formula>NOT(ISERROR(SEARCH("iwjd",J17)))</formula>
    </cfRule>
  </conditionalFormatting>
  <conditionalFormatting sqref="P37">
    <cfRule type="containsText" dxfId="42" priority="8" stopIfTrue="1" operator="containsText" text="G1">
      <formula>NOT(ISERROR(SEARCH("G1",P37)))</formula>
    </cfRule>
    <cfRule type="containsText" dxfId="41" priority="9" stopIfTrue="1" operator="containsText" text="G2">
      <formula>NOT(ISERROR(SEARCH("G2",P37)))</formula>
    </cfRule>
    <cfRule type="containsText" dxfId="40" priority="10" stopIfTrue="1" operator="containsText" text="G1">
      <formula>NOT(ISERROR(SEARCH("G1",P37)))</formula>
    </cfRule>
    <cfRule type="containsText" dxfId="39" priority="11" stopIfTrue="1" operator="containsText" text="S">
      <formula>NOT(ISERROR(SEARCH("S",P37)))</formula>
    </cfRule>
    <cfRule type="containsText" dxfId="38" priority="12" stopIfTrue="1" operator="containsText" text="F">
      <formula>NOT(ISERROR(SEARCH("F",P37)))</formula>
    </cfRule>
  </conditionalFormatting>
  <conditionalFormatting sqref="A36">
    <cfRule type="cellIs" dxfId="37" priority="7" stopIfTrue="1" operator="equal">
      <formula>0</formula>
    </cfRule>
  </conditionalFormatting>
  <conditionalFormatting sqref="P37">
    <cfRule type="containsText" dxfId="36" priority="4" stopIfTrue="1" operator="containsText" text="RA">
      <formula>NOT(ISERROR(SEARCH("RA",P37)))</formula>
    </cfRule>
    <cfRule type="containsText" dxfId="35" priority="5" stopIfTrue="1" operator="containsText" text="ML">
      <formula>NOT(ISERROR(SEARCH("ML",P37)))</formula>
    </cfRule>
    <cfRule type="containsText" dxfId="34" priority="6" stopIfTrue="1" operator="containsText" text="ML">
      <formula>NOT(ISERROR(SEARCH("ML",P37)))</formula>
    </cfRule>
  </conditionalFormatting>
  <conditionalFormatting sqref="P37">
    <cfRule type="containsText" dxfId="33" priority="3" stopIfTrue="1" operator="containsText" text="S">
      <formula>NOT(ISERROR(SEARCH("S",P37)))</formula>
    </cfRule>
  </conditionalFormatting>
  <conditionalFormatting sqref="J37">
    <cfRule type="cellIs" dxfId="32" priority="2" stopIfTrue="1" operator="equal">
      <formula>0</formula>
    </cfRule>
  </conditionalFormatting>
  <conditionalFormatting sqref="J37">
    <cfRule type="containsText" dxfId="31" priority="1" stopIfTrue="1" operator="containsText" text="iwjd">
      <formula>NOT(ISERROR(SEARCH("iwjd",J37)))</formula>
    </cfRule>
  </conditionalFormatting>
  <pageMargins left="0.7" right="0.45" top="0.25" bottom="0.25"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CE244"/>
  <sheetViews>
    <sheetView showGridLines="0" view="pageBreakPreview" zoomScaleSheetLayoutView="100" workbookViewId="0">
      <selection activeCell="Z17" sqref="Z17"/>
    </sheetView>
  </sheetViews>
  <sheetFormatPr defaultColWidth="9.125" defaultRowHeight="15" zeroHeight="1"/>
  <cols>
    <col min="1" max="1" width="5.375" style="99" customWidth="1"/>
    <col min="2" max="2" width="5.625" style="99" customWidth="1"/>
    <col min="3" max="3" width="5.25" style="99" customWidth="1"/>
    <col min="4" max="4" width="10" style="99" customWidth="1"/>
    <col min="5" max="5" width="21.125" style="99" customWidth="1"/>
    <col min="6" max="6" width="18.75" style="99" customWidth="1"/>
    <col min="7" max="7" width="15.5" style="99" customWidth="1"/>
    <col min="8" max="8" width="4.75" style="75" customWidth="1"/>
    <col min="9" max="9" width="4.125" style="75" customWidth="1"/>
    <col min="10" max="10" width="10.5" style="99" customWidth="1"/>
    <col min="11" max="11" width="5.625" style="99" customWidth="1"/>
    <col min="12" max="12" width="7.875" style="99" customWidth="1"/>
    <col min="13" max="14" width="4.875" style="99" customWidth="1"/>
    <col min="15" max="20" width="4.125" style="99" customWidth="1"/>
    <col min="21" max="22" width="4.125" style="204" customWidth="1"/>
    <col min="23" max="23" width="6.625" style="99" customWidth="1"/>
    <col min="24" max="66" width="5.25" style="99" customWidth="1"/>
    <col min="67" max="67" width="5.25" style="99" hidden="1" customWidth="1"/>
    <col min="68" max="68" width="5.375" style="99" hidden="1" customWidth="1"/>
    <col min="69" max="69" width="19.375" style="99" hidden="1" customWidth="1"/>
    <col min="70" max="82" width="6.75" style="99" hidden="1" customWidth="1"/>
    <col min="83" max="83" width="9.125" style="99" hidden="1" customWidth="1"/>
    <col min="84" max="84" width="9.125" style="99" customWidth="1"/>
    <col min="85" max="16384" width="9.125" style="99"/>
  </cols>
  <sheetData>
    <row r="1" spans="1:82" ht="36.75" customHeight="1" thickTop="1">
      <c r="A1" s="875" t="str">
        <f>IF('Master sheet'!D14="Hindi",CONCATENATE("विद्यालय का नाम :-","  ",'Master sheet'!D8),CONCATENATE("School Name :-","  ",'Master sheet'!D7))</f>
        <v xml:space="preserve">विद्यालय का नाम :-  महात्मा गाँधी राजकीय विद्यालय (अंग्रेजी माध्यम) बर, पाली </v>
      </c>
      <c r="B1" s="875"/>
      <c r="C1" s="875"/>
      <c r="D1" s="875"/>
      <c r="E1" s="875"/>
      <c r="F1" s="875"/>
      <c r="G1" s="875"/>
      <c r="H1" s="875"/>
      <c r="I1" s="875"/>
      <c r="J1" s="875"/>
      <c r="K1" s="875"/>
      <c r="L1" s="875"/>
      <c r="M1" s="875"/>
      <c r="N1" s="843" t="str">
        <f>IF('Master sheet'!$D$14="Hindi",CONCATENATE("समेकित परीक्षा परिणाम कक्षा "," - ",'Result Sheet'!E3," तथा विषयवार परिणाम"),CONCATENATE("Aggregate result of the class"," - ",'Result Sheet'!E3," &amp; Subject-wise Result"))</f>
        <v>समेकित परीक्षा परिणाम कक्षा  - UKG तथा विषयवार परिणाम</v>
      </c>
      <c r="O1" s="843"/>
      <c r="P1" s="843"/>
      <c r="Q1" s="843"/>
      <c r="R1" s="843"/>
      <c r="S1" s="843"/>
      <c r="T1" s="843"/>
      <c r="U1" s="843"/>
      <c r="V1" s="843"/>
      <c r="W1" s="843"/>
      <c r="BQ1" s="819" t="s">
        <v>122</v>
      </c>
      <c r="BR1" s="820"/>
      <c r="BS1" s="820"/>
      <c r="BT1" s="820"/>
      <c r="BU1" s="820"/>
      <c r="BV1" s="820"/>
      <c r="BW1" s="820"/>
      <c r="BX1" s="820"/>
      <c r="BY1" s="820"/>
      <c r="BZ1" s="820"/>
      <c r="CA1" s="820"/>
      <c r="CB1" s="820"/>
      <c r="CC1" s="820"/>
      <c r="CD1" s="821"/>
    </row>
    <row r="2" spans="1:82" ht="23.25" customHeight="1">
      <c r="A2" s="405" t="str">
        <f>IF('Master sheet'!D14="Hindi","कक्षा :-","CLASS :- ")</f>
        <v>कक्षा :-</v>
      </c>
      <c r="B2" s="882" t="str">
        <f>IF('Result Sheet'!E3="","",'Result Sheet'!E3)</f>
        <v>UKG</v>
      </c>
      <c r="C2" s="883"/>
      <c r="D2" s="828" t="str">
        <f>IF('Master sheet'!D14="Hindi","जन्म दिनांक","Date of Birth")</f>
        <v>जन्म दिनांक</v>
      </c>
      <c r="E2" s="828" t="str">
        <f>IF('Master sheet'!D14="Hindi","विद्यार्थी का नाम","Student's Name")</f>
        <v>विद्यार्थी का नाम</v>
      </c>
      <c r="F2" s="828" t="str">
        <f>IF('Master sheet'!D14="Hindi","पिता का नाम","Father's Name")</f>
        <v>पिता का नाम</v>
      </c>
      <c r="G2" s="828" t="str">
        <f>IF('Master sheet'!D14="Hindi","माता का नाम ","Mother's Name")</f>
        <v xml:space="preserve">माता का नाम </v>
      </c>
      <c r="H2" s="825" t="str">
        <f>IF('Master sheet'!D14="Hindi","सत्र :- ","Session :- ")</f>
        <v xml:space="preserve">सत्र :- </v>
      </c>
      <c r="I2" s="826"/>
      <c r="J2" s="464" t="str">
        <f>IF('Result Sheet'!J3="","",'Result Sheet'!J3)</f>
        <v>2025-26</v>
      </c>
      <c r="K2" s="836" t="str">
        <f>IF('Master sheet'!$D$14="Hindi","प्राप्तांक","Marks Obtained")</f>
        <v>प्राप्तांक</v>
      </c>
      <c r="L2" s="880" t="str">
        <f>IF('Master sheet'!$D$14="Hindi","प्रतिशत","Percentage")</f>
        <v>प्रतिशत</v>
      </c>
      <c r="M2" s="839" t="str">
        <f>IF('Master sheet'!$D$14="Hindi","श्रेणी ","Division")</f>
        <v xml:space="preserve">श्रेणी </v>
      </c>
      <c r="N2" s="844" t="str">
        <f>IF('Master sheet'!$D$14="Hindi","समेकित ग्रेड","Overall Grade")</f>
        <v>समेकित ग्रेड</v>
      </c>
      <c r="O2" s="835" t="str">
        <f>IF('Master sheet'!$D$14="Hindi","हिंदी","Hindi")</f>
        <v>हिंदी</v>
      </c>
      <c r="P2" s="836"/>
      <c r="Q2" s="835" t="str">
        <f>IF('Master sheet'!$D$14="Hindi","अंग्रेजी","English")</f>
        <v>अंग्रेजी</v>
      </c>
      <c r="R2" s="836"/>
      <c r="S2" s="835" t="str">
        <f>IF('Master sheet'!$D$14="Hindi","गणित","Maths")</f>
        <v>गणित</v>
      </c>
      <c r="T2" s="836"/>
      <c r="U2" s="835" t="str">
        <f>IF('Master sheet'!$D$14="Hindi","पर्यावरण अध्ययन","EVS")</f>
        <v>पर्यावरण अध्ययन</v>
      </c>
      <c r="V2" s="836"/>
      <c r="W2" s="827" t="str">
        <f>IF('Master sheet'!$D$14="Hindi","उपस्थिति","Attendance")</f>
        <v>उपस्थिति</v>
      </c>
      <c r="BQ2" s="822"/>
      <c r="BR2" s="823"/>
      <c r="BS2" s="823"/>
      <c r="BT2" s="823"/>
      <c r="BU2" s="823"/>
      <c r="BV2" s="823"/>
      <c r="BW2" s="823"/>
      <c r="BX2" s="823"/>
      <c r="BY2" s="823"/>
      <c r="BZ2" s="823"/>
      <c r="CA2" s="823"/>
      <c r="CB2" s="823"/>
      <c r="CC2" s="823"/>
      <c r="CD2" s="824"/>
    </row>
    <row r="3" spans="1:82" s="161" customFormat="1" ht="50.25" customHeight="1">
      <c r="A3" s="876" t="str">
        <f>IF('Master sheet'!D14="Hindi","क्र. स.","Sr. No. ")</f>
        <v>क्र. स.</v>
      </c>
      <c r="B3" s="876" t="str">
        <f>IF('Master sheet'!D14="Hindi","नामांक","Roll No.")</f>
        <v>नामांक</v>
      </c>
      <c r="C3" s="876" t="str">
        <f>IF('Master sheet'!D14="Hindi","प्रवेशांक","SR. NO.")</f>
        <v>प्रवेशांक</v>
      </c>
      <c r="D3" s="829"/>
      <c r="E3" s="829"/>
      <c r="F3" s="829"/>
      <c r="G3" s="831"/>
      <c r="H3" s="833" t="str">
        <f>IF('Master sheet'!D14="Hindi","वर्ग  ","Category")</f>
        <v xml:space="preserve">वर्ग  </v>
      </c>
      <c r="I3" s="833" t="str">
        <f>IF('Master sheet'!D14="Hindi","लिंग ","Gender")</f>
        <v xml:space="preserve">लिंग </v>
      </c>
      <c r="J3" s="834" t="str">
        <f>IF('Master sheet'!$D$14="Hindi","परीक्षा परिणाम","Results")</f>
        <v>परीक्षा परिणाम</v>
      </c>
      <c r="K3" s="842"/>
      <c r="L3" s="881"/>
      <c r="M3" s="840"/>
      <c r="N3" s="845"/>
      <c r="O3" s="837"/>
      <c r="P3" s="838"/>
      <c r="Q3" s="837"/>
      <c r="R3" s="838"/>
      <c r="S3" s="837"/>
      <c r="T3" s="838"/>
      <c r="U3" s="837"/>
      <c r="V3" s="838"/>
      <c r="W3" s="827"/>
      <c r="BQ3" s="162" t="str">
        <f>'Result Sheet'!G5</f>
        <v>विद्यार्थी का नाम</v>
      </c>
      <c r="BR3" s="163" t="s">
        <v>110</v>
      </c>
      <c r="BS3" s="163" t="s">
        <v>111</v>
      </c>
      <c r="BT3" s="163" t="s">
        <v>112</v>
      </c>
      <c r="BU3" s="163" t="s">
        <v>113</v>
      </c>
      <c r="BV3" s="163" t="s">
        <v>114</v>
      </c>
      <c r="BW3" s="163" t="s">
        <v>115</v>
      </c>
      <c r="BX3" s="163" t="s">
        <v>116</v>
      </c>
      <c r="BY3" s="163" t="s">
        <v>117</v>
      </c>
      <c r="BZ3" s="163" t="s">
        <v>118</v>
      </c>
      <c r="CA3" s="163" t="s">
        <v>119</v>
      </c>
      <c r="CB3" s="163" t="s">
        <v>120</v>
      </c>
      <c r="CC3" s="163" t="s">
        <v>121</v>
      </c>
      <c r="CD3" s="164" t="s">
        <v>109</v>
      </c>
    </row>
    <row r="4" spans="1:82" s="161" customFormat="1" ht="20.25" customHeight="1">
      <c r="A4" s="877"/>
      <c r="B4" s="877"/>
      <c r="C4" s="877"/>
      <c r="D4" s="830"/>
      <c r="E4" s="830"/>
      <c r="F4" s="830"/>
      <c r="G4" s="832"/>
      <c r="H4" s="833"/>
      <c r="I4" s="833"/>
      <c r="J4" s="834"/>
      <c r="K4" s="271">
        <f>IF('Result Sheet'!DI7="","",'Result Sheet'!DI7)</f>
        <v>500</v>
      </c>
      <c r="L4" s="877"/>
      <c r="M4" s="841"/>
      <c r="N4" s="846"/>
      <c r="O4" s="275" t="str">
        <f>IF('Master sheet'!$D$14="Hindi","श्रेणी","Div.")</f>
        <v>श्रेणी</v>
      </c>
      <c r="P4" s="274" t="str">
        <f>IF('Master sheet'!$D$14="Hindi","ग्रेड","Grade")</f>
        <v>ग्रेड</v>
      </c>
      <c r="Q4" s="275" t="str">
        <f>IF('Master sheet'!$D$14="Hindi","श्रेणी","Div.")</f>
        <v>श्रेणी</v>
      </c>
      <c r="R4" s="274" t="str">
        <f>IF('Master sheet'!$D$14="Hindi","ग्रेड","Grade")</f>
        <v>ग्रेड</v>
      </c>
      <c r="S4" s="275" t="str">
        <f>IF('Master sheet'!$D$14="Hindi","श्रेणी","Div.")</f>
        <v>श्रेणी</v>
      </c>
      <c r="T4" s="274" t="str">
        <f>IF('Master sheet'!$D$14="Hindi","ग्रेड","Grade")</f>
        <v>ग्रेड</v>
      </c>
      <c r="U4" s="275" t="str">
        <f>IF('Master sheet'!$D$14="Hindi","श्रेणी","Div.")</f>
        <v>श्रेणी</v>
      </c>
      <c r="V4" s="274" t="str">
        <f>IF('Master sheet'!$D$14="Hindi","ग्रेड","Grade")</f>
        <v>ग्रेड</v>
      </c>
      <c r="W4" s="273" t="str">
        <f>IF('Result Sheet'!DN7="","",'Result Sheet'!DN7)</f>
        <v/>
      </c>
      <c r="BQ4" s="162"/>
      <c r="BR4" s="165"/>
      <c r="BS4" s="165"/>
      <c r="BT4" s="165"/>
      <c r="BU4" s="165"/>
      <c r="BV4" s="165"/>
      <c r="BW4" s="165"/>
      <c r="BX4" s="165"/>
      <c r="BY4" s="165"/>
      <c r="BZ4" s="165"/>
      <c r="CA4" s="165"/>
      <c r="CB4" s="165"/>
      <c r="CC4" s="165"/>
      <c r="CD4" s="166"/>
    </row>
    <row r="5" spans="1:82" ht="15.95" customHeight="1">
      <c r="A5" s="167">
        <f>IF('Result Sheet'!A8="","",'Result Sheet'!A8)</f>
        <v>1</v>
      </c>
      <c r="B5" s="168">
        <f>IF('Result Sheet'!B8="","",'Result Sheet'!B8)</f>
        <v>301</v>
      </c>
      <c r="C5" s="169">
        <f>IF('Result Sheet'!F8="","",'Result Sheet'!F8)</f>
        <v>936</v>
      </c>
      <c r="D5" s="170" t="str">
        <f>IF('Result Sheet'!E8="","",'Result Sheet'!E8)</f>
        <v>28-10-2014</v>
      </c>
      <c r="E5" s="171" t="str">
        <f>IF('Result Sheet'!G8="","",'Result Sheet'!G8)</f>
        <v>AAKIFA BANO</v>
      </c>
      <c r="F5" s="171" t="str">
        <f>IF('Result Sheet'!H8="","",'Result Sheet'!H8)</f>
        <v>SHABBIR MOHAMMAD</v>
      </c>
      <c r="G5" s="171" t="str">
        <f>IF('Result Sheet'!I8="","",'Result Sheet'!I8)</f>
        <v>HEENA KOUSER</v>
      </c>
      <c r="H5" s="172" t="str">
        <f>IF('Result Sheet'!K8="","",'Result Sheet'!K8)</f>
        <v>OBC</v>
      </c>
      <c r="I5" s="172" t="str">
        <f>IF('Result Sheet'!J8="","",'Result Sheet'!J8)</f>
        <v>F</v>
      </c>
      <c r="J5" s="272" t="str">
        <f>IF('Result Sheet'!DM8="","",'Result Sheet'!DM8)</f>
        <v>कक्षोंन्नति</v>
      </c>
      <c r="K5" s="173">
        <f>IF('Result Sheet'!DI8="","",'Result Sheet'!DI8)</f>
        <v>389</v>
      </c>
      <c r="L5" s="174">
        <f>IF('Result Sheet'!DJ8="","",'Result Sheet'!DJ8)</f>
        <v>77.8</v>
      </c>
      <c r="M5" s="173" t="str">
        <f>IF('Result Sheet'!DK8="","",'Result Sheet'!DK8)</f>
        <v>I</v>
      </c>
      <c r="N5" s="215" t="str">
        <f>IF('Result Sheet'!DP8="","",'Result Sheet'!DP8)</f>
        <v>B</v>
      </c>
      <c r="O5" s="175" t="str">
        <f>IF('Result Sheet'!AB8="","",IF('Result Sheet'!AB8="D","I",'Result Sheet'!AB8))</f>
        <v>I</v>
      </c>
      <c r="P5" s="176" t="str">
        <f>IF('Result Sheet'!AC8="","",'Result Sheet'!AC8)</f>
        <v>B</v>
      </c>
      <c r="Q5" s="175" t="str">
        <f>IF('Result Sheet'!AT8="","",IF('Result Sheet'!AT8="D","I",'Result Sheet'!AT8))</f>
        <v>I</v>
      </c>
      <c r="R5" s="176" t="str">
        <f>IF('Result Sheet'!AU8="","",'Result Sheet'!AU8)</f>
        <v>B</v>
      </c>
      <c r="S5" s="175" t="str">
        <f>IF('Result Sheet'!BL8="","",IF('Result Sheet'!BL8="D","I",'Result Sheet'!BL8))</f>
        <v>I</v>
      </c>
      <c r="T5" s="176" t="str">
        <f>IF('Result Sheet'!BM8="","",'Result Sheet'!BM8)</f>
        <v>B</v>
      </c>
      <c r="U5" s="175" t="str">
        <f>IF('Result Sheet'!CD8="","",IF('Result Sheet'!CD8="D","I",'Result Sheet'!CD8))</f>
        <v>I</v>
      </c>
      <c r="V5" s="176" t="str">
        <f>IF('Result Sheet'!CE8="","",'Result Sheet'!CE8)</f>
        <v>A</v>
      </c>
      <c r="W5" s="177">
        <f>IF('Result Sheet'!DO8="","",'Result Sheet'!DO8)</f>
        <v>28</v>
      </c>
      <c r="BQ5" s="178" t="str">
        <f>'Result Sheet'!G8</f>
        <v>AAKIFA BANO</v>
      </c>
      <c r="BR5" s="179" t="str">
        <f>IFERROR(IF(AND(N5="",J5=""),"",IF(AND(H5="SC",I5="M"),N5,"")),"")</f>
        <v/>
      </c>
      <c r="BS5" s="179" t="str">
        <f>IFERROR(IF(AND(N5="",J5=""),"",IF(AND(H5="SC",I5="F"),N5,"")),"")</f>
        <v/>
      </c>
      <c r="BT5" s="179" t="str">
        <f>IFERROR(IF(AND(N5="",J5=""),"",IF(AND(H5="ST",I5="M"),N5,"")),"")</f>
        <v/>
      </c>
      <c r="BU5" s="179" t="str">
        <f>IFERROR(IF(AND(N5="",J5=""),"",IF(AND(H5="ST",I5="F"),N5,"")),"")</f>
        <v/>
      </c>
      <c r="BV5" s="179" t="str">
        <f>IFERROR(IF(AND(N5="",J5=""),"",IF(AND(H5="OBC",I5="M"),N5,"")),"")</f>
        <v/>
      </c>
      <c r="BW5" s="179" t="str">
        <f>IFERROR(IF(AND(N5="",J5=""),"",IF(AND(H5="OBC",I5="F"),N5,"")),"")</f>
        <v>B</v>
      </c>
      <c r="BX5" s="179" t="str">
        <f>IFERROR(IF(AND(N5="",J5=""),"",IF(AND(H5="GEN",I5="M"),N5,"")),"")</f>
        <v/>
      </c>
      <c r="BY5" s="179" t="str">
        <f>IFERROR(IF(AND(N5="",J5=""),"",IF(AND(H5="GEN",I5="F"),N5,"")),"")</f>
        <v/>
      </c>
      <c r="BZ5" s="179" t="str">
        <f>IFERROR(IF(AND(N5="",J5=""),"",IF(AND(H5="MIN",I5="M"),N5,"")),"")</f>
        <v/>
      </c>
      <c r="CA5" s="179" t="str">
        <f>IFERROR(IF(AND(N5="",J5=""),"",IF(AND(H5="MIN",I5="M"),N5,"")),"")</f>
        <v/>
      </c>
      <c r="CB5" s="179" t="str">
        <f>IFERROR(IF(AND(N5="",J5=""),"",IF(AND(H5="SBC",I5="M"),N5,"")),"")</f>
        <v/>
      </c>
      <c r="CC5" s="179" t="str">
        <f>IFERROR(IF(AND(N5="",J5=""),"",IF(AND(H5="SBC",I5="F"),N5,"")),"")</f>
        <v/>
      </c>
      <c r="CD5" s="180"/>
    </row>
    <row r="6" spans="1:82" ht="15.95" customHeight="1">
      <c r="A6" s="167">
        <f>IF('Result Sheet'!A9="","",'Result Sheet'!A9)</f>
        <v>2</v>
      </c>
      <c r="B6" s="168">
        <f>IF('Result Sheet'!B9="","",'Result Sheet'!B9)</f>
        <v>302</v>
      </c>
      <c r="C6" s="169">
        <f>IF('Result Sheet'!F9="","",'Result Sheet'!F9)</f>
        <v>944</v>
      </c>
      <c r="D6" s="170">
        <f>IF('Result Sheet'!E9="","",'Result Sheet'!E9)</f>
        <v>42015</v>
      </c>
      <c r="E6" s="171" t="str">
        <f>IF('Result Sheet'!G9="","",'Result Sheet'!G9)</f>
        <v>ANUJ GIRI</v>
      </c>
      <c r="F6" s="171" t="str">
        <f>IF('Result Sheet'!H9="","",'Result Sheet'!H9)</f>
        <v>BHAGWAT GIRI</v>
      </c>
      <c r="G6" s="171" t="str">
        <f>IF('Result Sheet'!I9="","",'Result Sheet'!I9)</f>
        <v>KANTA DEVI</v>
      </c>
      <c r="H6" s="172" t="str">
        <f>IF('Result Sheet'!K9="","",'Result Sheet'!K9)</f>
        <v>OBC</v>
      </c>
      <c r="I6" s="172" t="str">
        <f>IF('Result Sheet'!J9="","",'Result Sheet'!J9)</f>
        <v>M</v>
      </c>
      <c r="J6" s="272" t="str">
        <f>IF('Result Sheet'!DM9="","",'Result Sheet'!DM9)</f>
        <v>कक्षोंन्नति</v>
      </c>
      <c r="K6" s="173">
        <f>IF('Result Sheet'!DI9="","",'Result Sheet'!DI9)</f>
        <v>378</v>
      </c>
      <c r="L6" s="174">
        <f>IF('Result Sheet'!DJ9="","",'Result Sheet'!DJ9)</f>
        <v>75.599999999999994</v>
      </c>
      <c r="M6" s="173" t="str">
        <f>IF('Result Sheet'!DK9="","",'Result Sheet'!DK9)</f>
        <v>I</v>
      </c>
      <c r="N6" s="215" t="str">
        <f>IF('Result Sheet'!DP9="","",'Result Sheet'!DP9)</f>
        <v>B</v>
      </c>
      <c r="O6" s="175" t="str">
        <f>IF('Result Sheet'!AB9="","",IF('Result Sheet'!AB9="D","I",'Result Sheet'!AB9))</f>
        <v>I</v>
      </c>
      <c r="P6" s="176" t="str">
        <f>IF('Result Sheet'!AC9="","",'Result Sheet'!AC9)</f>
        <v>C</v>
      </c>
      <c r="Q6" s="175" t="str">
        <f>IF('Result Sheet'!AT9="","",IF('Result Sheet'!AT9="D","I",'Result Sheet'!AT9))</f>
        <v>I</v>
      </c>
      <c r="R6" s="176" t="str">
        <f>IF('Result Sheet'!AU9="","",'Result Sheet'!AU9)</f>
        <v>B</v>
      </c>
      <c r="S6" s="175" t="str">
        <f>IF('Result Sheet'!BL9="","",IF('Result Sheet'!BL9="D","I",'Result Sheet'!BL9))</f>
        <v>I</v>
      </c>
      <c r="T6" s="176" t="str">
        <f>IF('Result Sheet'!BM9="","",'Result Sheet'!BM9)</f>
        <v>B</v>
      </c>
      <c r="U6" s="175" t="str">
        <f>IF('Result Sheet'!CD9="","",IF('Result Sheet'!CD9="D","I",'Result Sheet'!CD9))</f>
        <v>II</v>
      </c>
      <c r="V6" s="176" t="str">
        <f>IF('Result Sheet'!CE9="","",'Result Sheet'!CE9)</f>
        <v>C</v>
      </c>
      <c r="W6" s="177">
        <f>IF('Result Sheet'!DO9="","",'Result Sheet'!DO9)</f>
        <v>24</v>
      </c>
      <c r="BQ6" s="178" t="str">
        <f>'Result Sheet'!G9</f>
        <v>ANUJ GIRI</v>
      </c>
      <c r="BR6" s="179" t="str">
        <f t="shared" ref="BR6:BR69" si="0">IFERROR(IF(AND(N6="",J6=""),"",IF(AND(H6="SC",I6="M"),N6,"")),"")</f>
        <v/>
      </c>
      <c r="BS6" s="179" t="str">
        <f t="shared" ref="BS6:BS69" si="1">IFERROR(IF(AND(N6="",J6=""),"",IF(AND(H6="SC",I6="F"),N6,"")),"")</f>
        <v/>
      </c>
      <c r="BT6" s="179" t="str">
        <f t="shared" ref="BT6:BT69" si="2">IFERROR(IF(AND(N6="",J6=""),"",IF(AND(H6="ST",I6="M"),N6,"")),"")</f>
        <v/>
      </c>
      <c r="BU6" s="179" t="str">
        <f t="shared" ref="BU6:BU69" si="3">IFERROR(IF(AND(N6="",J6=""),"",IF(AND(H6="ST",I6="F"),N6,"")),"")</f>
        <v/>
      </c>
      <c r="BV6" s="179" t="str">
        <f t="shared" ref="BV6:BV69" si="4">IFERROR(IF(AND(N6="",J6=""),"",IF(AND(H6="OBC",I6="M"),N6,"")),"")</f>
        <v>B</v>
      </c>
      <c r="BW6" s="179" t="str">
        <f t="shared" ref="BW6:BW69" si="5">IFERROR(IF(AND(N6="",J6=""),"",IF(AND(H6="OBC",I6="F"),N6,"")),"")</f>
        <v/>
      </c>
      <c r="BX6" s="179" t="str">
        <f t="shared" ref="BX6:BX69" si="6">IFERROR(IF(AND(N6="",J6=""),"",IF(AND(H6="GEN",I6="M"),N6,"")),"")</f>
        <v/>
      </c>
      <c r="BY6" s="179" t="str">
        <f t="shared" ref="BY6:BY69" si="7">IFERROR(IF(AND(N6="",J6=""),"",IF(AND(H6="GEN",I6="F"),N6,"")),"")</f>
        <v/>
      </c>
      <c r="BZ6" s="179" t="str">
        <f t="shared" ref="BZ6:BZ69" si="8">IFERROR(IF(AND(N6="",J6=""),"",IF(AND(H6="MIN",I6="M"),N6,"")),"")</f>
        <v/>
      </c>
      <c r="CA6" s="179" t="str">
        <f t="shared" ref="CA6:CA69" si="9">IFERROR(IF(AND(N6="",J6=""),"",IF(AND(H6="MIN",I6="M"),N6,"")),"")</f>
        <v/>
      </c>
      <c r="CB6" s="179" t="str">
        <f t="shared" ref="CB6:CB69" si="10">IFERROR(IF(AND(N6="",J6=""),"",IF(AND(H6="SBC",I6="M"),N6,"")),"")</f>
        <v/>
      </c>
      <c r="CC6" s="179" t="str">
        <f t="shared" ref="CC6:CC69" si="11">IFERROR(IF(AND(N6="",J6=""),"",IF(AND(H6="SBC",I6="F"),N6,"")),"")</f>
        <v/>
      </c>
      <c r="CD6" s="180"/>
    </row>
    <row r="7" spans="1:82" ht="15.95" customHeight="1">
      <c r="A7" s="167">
        <f>IF('Result Sheet'!A10="","",'Result Sheet'!A10)</f>
        <v>3</v>
      </c>
      <c r="B7" s="168">
        <f>IF('Result Sheet'!B10="","",'Result Sheet'!B10)</f>
        <v>303</v>
      </c>
      <c r="C7" s="169">
        <f>IF('Result Sheet'!F10="","",'Result Sheet'!F10)</f>
        <v>934</v>
      </c>
      <c r="D7" s="170">
        <f>IF('Result Sheet'!E10="","",'Result Sheet'!E10)</f>
        <v>42348</v>
      </c>
      <c r="E7" s="171" t="str">
        <f>IF('Result Sheet'!G10="","",'Result Sheet'!G10)</f>
        <v>ARMAN HUSSAIN</v>
      </c>
      <c r="F7" s="171" t="str">
        <f>IF('Result Sheet'!H10="","",'Result Sheet'!H10)</f>
        <v>AARIF HUSSAIN</v>
      </c>
      <c r="G7" s="171" t="str">
        <f>IF('Result Sheet'!I10="","",'Result Sheet'!I10)</f>
        <v>SALMA BANO</v>
      </c>
      <c r="H7" s="172" t="str">
        <f>IF('Result Sheet'!K10="","",'Result Sheet'!K10)</f>
        <v>OBC</v>
      </c>
      <c r="I7" s="172" t="str">
        <f>IF('Result Sheet'!J10="","",'Result Sheet'!J10)</f>
        <v>M</v>
      </c>
      <c r="J7" s="272" t="str">
        <f>IF('Result Sheet'!DM10="","",'Result Sheet'!DM10)</f>
        <v>कक्षोंन्नति</v>
      </c>
      <c r="K7" s="173">
        <f>IF('Result Sheet'!DI10="","",'Result Sheet'!DI10)</f>
        <v>395</v>
      </c>
      <c r="L7" s="174">
        <f>IF('Result Sheet'!DJ10="","",'Result Sheet'!DJ10)</f>
        <v>79</v>
      </c>
      <c r="M7" s="173" t="str">
        <f>IF('Result Sheet'!DK10="","",'Result Sheet'!DK10)</f>
        <v>I</v>
      </c>
      <c r="N7" s="215" t="str">
        <f>IF('Result Sheet'!DP10="","",'Result Sheet'!DP10)</f>
        <v>B</v>
      </c>
      <c r="O7" s="175" t="str">
        <f>IF('Result Sheet'!AB10="","",IF('Result Sheet'!AB10="D","I",'Result Sheet'!AB10))</f>
        <v>I</v>
      </c>
      <c r="P7" s="176" t="str">
        <f>IF('Result Sheet'!AC10="","",'Result Sheet'!AC10)</f>
        <v>C</v>
      </c>
      <c r="Q7" s="175" t="str">
        <f>IF('Result Sheet'!AT10="","",IF('Result Sheet'!AT10="D","I",'Result Sheet'!AT10))</f>
        <v>I</v>
      </c>
      <c r="R7" s="176" t="str">
        <f>IF('Result Sheet'!AU10="","",'Result Sheet'!AU10)</f>
        <v>A</v>
      </c>
      <c r="S7" s="175" t="str">
        <f>IF('Result Sheet'!BL10="","",IF('Result Sheet'!BL10="D","I",'Result Sheet'!BL10))</f>
        <v>I</v>
      </c>
      <c r="T7" s="176" t="str">
        <f>IF('Result Sheet'!BM10="","",'Result Sheet'!BM10)</f>
        <v>A</v>
      </c>
      <c r="U7" s="175" t="str">
        <f>IF('Result Sheet'!CD10="","",IF('Result Sheet'!CD10="D","I",'Result Sheet'!CD10))</f>
        <v>I</v>
      </c>
      <c r="V7" s="176" t="str">
        <f>IF('Result Sheet'!CE10="","",'Result Sheet'!CE10)</f>
        <v>A</v>
      </c>
      <c r="W7" s="177">
        <f>IF('Result Sheet'!DO10="","",'Result Sheet'!DO10)</f>
        <v>36</v>
      </c>
      <c r="BQ7" s="178" t="str">
        <f>'Result Sheet'!G10</f>
        <v>ARMAN HUSSAIN</v>
      </c>
      <c r="BR7" s="179" t="str">
        <f t="shared" si="0"/>
        <v/>
      </c>
      <c r="BS7" s="179" t="str">
        <f t="shared" si="1"/>
        <v/>
      </c>
      <c r="BT7" s="179" t="str">
        <f t="shared" si="2"/>
        <v/>
      </c>
      <c r="BU7" s="179" t="str">
        <f t="shared" si="3"/>
        <v/>
      </c>
      <c r="BV7" s="179" t="str">
        <f t="shared" si="4"/>
        <v>B</v>
      </c>
      <c r="BW7" s="179" t="str">
        <f t="shared" si="5"/>
        <v/>
      </c>
      <c r="BX7" s="179" t="str">
        <f t="shared" si="6"/>
        <v/>
      </c>
      <c r="BY7" s="179" t="str">
        <f t="shared" si="7"/>
        <v/>
      </c>
      <c r="BZ7" s="179" t="str">
        <f t="shared" si="8"/>
        <v/>
      </c>
      <c r="CA7" s="179" t="str">
        <f t="shared" si="9"/>
        <v/>
      </c>
      <c r="CB7" s="179" t="str">
        <f t="shared" si="10"/>
        <v/>
      </c>
      <c r="CC7" s="179" t="str">
        <f t="shared" si="11"/>
        <v/>
      </c>
      <c r="CD7" s="180"/>
    </row>
    <row r="8" spans="1:82" ht="15.95" customHeight="1">
      <c r="A8" s="167">
        <f>IF('Result Sheet'!A11="","",'Result Sheet'!A11)</f>
        <v>4</v>
      </c>
      <c r="B8" s="168">
        <f>IF('Result Sheet'!B11="","",'Result Sheet'!B11)</f>
        <v>304</v>
      </c>
      <c r="C8" s="169">
        <f>IF('Result Sheet'!F11="","",'Result Sheet'!F11)</f>
        <v>926</v>
      </c>
      <c r="D8" s="170">
        <f>IF('Result Sheet'!E11="","",'Result Sheet'!E11)</f>
        <v>42491</v>
      </c>
      <c r="E8" s="171" t="str">
        <f>IF('Result Sheet'!G11="","",'Result Sheet'!G11)</f>
        <v>ARMAN SHAH</v>
      </c>
      <c r="F8" s="171" t="str">
        <f>IF('Result Sheet'!H11="","",'Result Sheet'!H11)</f>
        <v>JAKIR SHAH</v>
      </c>
      <c r="G8" s="171" t="str">
        <f>IF('Result Sheet'!I11="","",'Result Sheet'!I11)</f>
        <v>HEENA BANU</v>
      </c>
      <c r="H8" s="172" t="str">
        <f>IF('Result Sheet'!K11="","",'Result Sheet'!K11)</f>
        <v>OBC</v>
      </c>
      <c r="I8" s="172" t="str">
        <f>IF('Result Sheet'!J11="","",'Result Sheet'!J11)</f>
        <v>M</v>
      </c>
      <c r="J8" s="272" t="str">
        <f>IF('Result Sheet'!DM11="","",'Result Sheet'!DM11)</f>
        <v>कक्षोंन्नति</v>
      </c>
      <c r="K8" s="173">
        <f>IF('Result Sheet'!DI11="","",'Result Sheet'!DI11)</f>
        <v>402</v>
      </c>
      <c r="L8" s="174">
        <f>IF('Result Sheet'!DJ11="","",'Result Sheet'!DJ11)</f>
        <v>80.400000000000006</v>
      </c>
      <c r="M8" s="173" t="str">
        <f>IF('Result Sheet'!DK11="","",'Result Sheet'!DK11)</f>
        <v>I</v>
      </c>
      <c r="N8" s="215" t="str">
        <f>IF('Result Sheet'!DP11="","",'Result Sheet'!DP11)</f>
        <v>B</v>
      </c>
      <c r="O8" s="175" t="str">
        <f>IF('Result Sheet'!AB11="","",IF('Result Sheet'!AB11="D","I",'Result Sheet'!AB11))</f>
        <v>I</v>
      </c>
      <c r="P8" s="176" t="str">
        <f>IF('Result Sheet'!AC11="","",'Result Sheet'!AC11)</f>
        <v>C</v>
      </c>
      <c r="Q8" s="175" t="str">
        <f>IF('Result Sheet'!AT11="","",IF('Result Sheet'!AT11="D","I",'Result Sheet'!AT11))</f>
        <v>I</v>
      </c>
      <c r="R8" s="176" t="str">
        <f>IF('Result Sheet'!AU11="","",'Result Sheet'!AU11)</f>
        <v>A</v>
      </c>
      <c r="S8" s="175" t="str">
        <f>IF('Result Sheet'!BL11="","",IF('Result Sheet'!BL11="D","I",'Result Sheet'!BL11))</f>
        <v>I</v>
      </c>
      <c r="T8" s="176" t="str">
        <f>IF('Result Sheet'!BM11="","",'Result Sheet'!BM11)</f>
        <v>A</v>
      </c>
      <c r="U8" s="175" t="str">
        <f>IF('Result Sheet'!CD11="","",IF('Result Sheet'!CD11="D","I",'Result Sheet'!CD11))</f>
        <v>I</v>
      </c>
      <c r="V8" s="176" t="str">
        <f>IF('Result Sheet'!CE11="","",'Result Sheet'!CE11)</f>
        <v>A</v>
      </c>
      <c r="W8" s="177">
        <f>IF('Result Sheet'!DO11="","",'Result Sheet'!DO11)</f>
        <v>36</v>
      </c>
      <c r="BQ8" s="178" t="str">
        <f>'Result Sheet'!G11</f>
        <v>ARMAN SHAH</v>
      </c>
      <c r="BR8" s="179" t="str">
        <f t="shared" si="0"/>
        <v/>
      </c>
      <c r="BS8" s="179" t="str">
        <f t="shared" si="1"/>
        <v/>
      </c>
      <c r="BT8" s="179" t="str">
        <f t="shared" si="2"/>
        <v/>
      </c>
      <c r="BU8" s="179" t="str">
        <f t="shared" si="3"/>
        <v/>
      </c>
      <c r="BV8" s="179" t="str">
        <f t="shared" si="4"/>
        <v>B</v>
      </c>
      <c r="BW8" s="179" t="str">
        <f t="shared" si="5"/>
        <v/>
      </c>
      <c r="BX8" s="179" t="str">
        <f t="shared" si="6"/>
        <v/>
      </c>
      <c r="BY8" s="179" t="str">
        <f t="shared" si="7"/>
        <v/>
      </c>
      <c r="BZ8" s="179" t="str">
        <f t="shared" si="8"/>
        <v/>
      </c>
      <c r="CA8" s="179" t="str">
        <f t="shared" si="9"/>
        <v/>
      </c>
      <c r="CB8" s="179" t="str">
        <f t="shared" si="10"/>
        <v/>
      </c>
      <c r="CC8" s="179" t="str">
        <f t="shared" si="11"/>
        <v/>
      </c>
      <c r="CD8" s="180"/>
    </row>
    <row r="9" spans="1:82" ht="15.95" customHeight="1">
      <c r="A9" s="167">
        <f>IF('Result Sheet'!A12="","",'Result Sheet'!A12)</f>
        <v>5</v>
      </c>
      <c r="B9" s="168">
        <f>IF('Result Sheet'!B12="","",'Result Sheet'!B12)</f>
        <v>305</v>
      </c>
      <c r="C9" s="169">
        <f>IF('Result Sheet'!F12="","",'Result Sheet'!F12)</f>
        <v>951</v>
      </c>
      <c r="D9" s="170" t="str">
        <f>IF('Result Sheet'!E12="","",'Result Sheet'!E12)</f>
        <v>25-08-2015</v>
      </c>
      <c r="E9" s="171" t="str">
        <f>IF('Result Sheet'!G12="","",'Result Sheet'!G12)</f>
        <v>BHAVYANSH SINGH CHOUHAN</v>
      </c>
      <c r="F9" s="171" t="str">
        <f>IF('Result Sheet'!H12="","",'Result Sheet'!H12)</f>
        <v>AJIT SINGH</v>
      </c>
      <c r="G9" s="171" t="str">
        <f>IF('Result Sheet'!I12="","",'Result Sheet'!I12)</f>
        <v>MEENA</v>
      </c>
      <c r="H9" s="172" t="str">
        <f>IF('Result Sheet'!K12="","",'Result Sheet'!K12)</f>
        <v>OBC</v>
      </c>
      <c r="I9" s="172" t="str">
        <f>IF('Result Sheet'!J12="","",'Result Sheet'!J12)</f>
        <v>M</v>
      </c>
      <c r="J9" s="272" t="str">
        <f>IF('Result Sheet'!DM12="","",'Result Sheet'!DM12)</f>
        <v>कक्षोंन्नति</v>
      </c>
      <c r="K9" s="173">
        <f>IF('Result Sheet'!DI12="","",'Result Sheet'!DI12)</f>
        <v>408</v>
      </c>
      <c r="L9" s="174">
        <f>IF('Result Sheet'!DJ12="","",'Result Sheet'!DJ12)</f>
        <v>81.599999999999994</v>
      </c>
      <c r="M9" s="173" t="str">
        <f>IF('Result Sheet'!DK12="","",'Result Sheet'!DK12)</f>
        <v>I</v>
      </c>
      <c r="N9" s="215" t="str">
        <f>IF('Result Sheet'!DP12="","",'Result Sheet'!DP12)</f>
        <v>B</v>
      </c>
      <c r="O9" s="175" t="str">
        <f>IF('Result Sheet'!AB12="","",IF('Result Sheet'!AB12="D","I",'Result Sheet'!AB12))</f>
        <v>I</v>
      </c>
      <c r="P9" s="176" t="str">
        <f>IF('Result Sheet'!AC12="","",'Result Sheet'!AC12)</f>
        <v>C</v>
      </c>
      <c r="Q9" s="175" t="str">
        <f>IF('Result Sheet'!AT12="","",IF('Result Sheet'!AT12="D","I",'Result Sheet'!AT12))</f>
        <v>I</v>
      </c>
      <c r="R9" s="176" t="str">
        <f>IF('Result Sheet'!AU12="","",'Result Sheet'!AU12)</f>
        <v>A</v>
      </c>
      <c r="S9" s="175" t="str">
        <f>IF('Result Sheet'!BL12="","",IF('Result Sheet'!BL12="D","I",'Result Sheet'!BL12))</f>
        <v>I</v>
      </c>
      <c r="T9" s="176" t="str">
        <f>IF('Result Sheet'!BM12="","",'Result Sheet'!BM12)</f>
        <v>A</v>
      </c>
      <c r="U9" s="175" t="str">
        <f>IF('Result Sheet'!CD12="","",IF('Result Sheet'!CD12="D","I",'Result Sheet'!CD12))</f>
        <v>I</v>
      </c>
      <c r="V9" s="176" t="str">
        <f>IF('Result Sheet'!CE12="","",'Result Sheet'!CE12)</f>
        <v>A</v>
      </c>
      <c r="W9" s="177">
        <f>IF('Result Sheet'!DO12="","",'Result Sheet'!DO12)</f>
        <v>0</v>
      </c>
      <c r="BQ9" s="178" t="str">
        <f>'Result Sheet'!G12</f>
        <v>BHAVYANSH SINGH CHOUHAN</v>
      </c>
      <c r="BR9" s="179" t="str">
        <f t="shared" si="0"/>
        <v/>
      </c>
      <c r="BS9" s="179" t="str">
        <f t="shared" si="1"/>
        <v/>
      </c>
      <c r="BT9" s="179" t="str">
        <f t="shared" si="2"/>
        <v/>
      </c>
      <c r="BU9" s="179" t="str">
        <f t="shared" si="3"/>
        <v/>
      </c>
      <c r="BV9" s="179" t="str">
        <f t="shared" si="4"/>
        <v>B</v>
      </c>
      <c r="BW9" s="179" t="str">
        <f t="shared" si="5"/>
        <v/>
      </c>
      <c r="BX9" s="179" t="str">
        <f t="shared" si="6"/>
        <v/>
      </c>
      <c r="BY9" s="179" t="str">
        <f t="shared" si="7"/>
        <v/>
      </c>
      <c r="BZ9" s="179" t="str">
        <f t="shared" si="8"/>
        <v/>
      </c>
      <c r="CA9" s="179" t="str">
        <f t="shared" si="9"/>
        <v/>
      </c>
      <c r="CB9" s="179" t="str">
        <f t="shared" si="10"/>
        <v/>
      </c>
      <c r="CC9" s="179" t="str">
        <f t="shared" si="11"/>
        <v/>
      </c>
      <c r="CD9" s="180"/>
    </row>
    <row r="10" spans="1:82" ht="15.95" customHeight="1">
      <c r="A10" s="167">
        <f>IF('Result Sheet'!A13="","",'Result Sheet'!A13)</f>
        <v>6</v>
      </c>
      <c r="B10" s="168">
        <f>IF('Result Sheet'!B13="","",'Result Sheet'!B13)</f>
        <v>306</v>
      </c>
      <c r="C10" s="169">
        <f>IF('Result Sheet'!F13="","",'Result Sheet'!F13)</f>
        <v>939</v>
      </c>
      <c r="D10" s="170" t="str">
        <f>IF('Result Sheet'!E13="","",'Result Sheet'!E13)</f>
        <v>16-06-2014</v>
      </c>
      <c r="E10" s="171" t="str">
        <f>IF('Result Sheet'!G13="","",'Result Sheet'!G13)</f>
        <v>BHUMIKA BAGRI</v>
      </c>
      <c r="F10" s="171" t="str">
        <f>IF('Result Sheet'!H13="","",'Result Sheet'!H13)</f>
        <v>MUKESH BAGRI</v>
      </c>
      <c r="G10" s="171" t="str">
        <f>IF('Result Sheet'!I13="","",'Result Sheet'!I13)</f>
        <v>SEEMA BAGRI</v>
      </c>
      <c r="H10" s="172" t="str">
        <f>IF('Result Sheet'!K13="","",'Result Sheet'!K13)</f>
        <v>OBC</v>
      </c>
      <c r="I10" s="172" t="str">
        <f>IF('Result Sheet'!J13="","",'Result Sheet'!J13)</f>
        <v>F</v>
      </c>
      <c r="J10" s="272" t="str">
        <f>IF('Result Sheet'!DM13="","",'Result Sheet'!DM13)</f>
        <v>कक्षोंन्नति</v>
      </c>
      <c r="K10" s="173">
        <f>IF('Result Sheet'!DI13="","",'Result Sheet'!DI13)</f>
        <v>395</v>
      </c>
      <c r="L10" s="174">
        <f>IF('Result Sheet'!DJ13="","",'Result Sheet'!DJ13)</f>
        <v>79</v>
      </c>
      <c r="M10" s="173" t="str">
        <f>IF('Result Sheet'!DK13="","",'Result Sheet'!DK13)</f>
        <v>I</v>
      </c>
      <c r="N10" s="215" t="str">
        <f>IF('Result Sheet'!DP13="","",'Result Sheet'!DP13)</f>
        <v>B</v>
      </c>
      <c r="O10" s="175" t="str">
        <f>IF('Result Sheet'!AB13="","",IF('Result Sheet'!AB13="D","I",'Result Sheet'!AB13))</f>
        <v>I</v>
      </c>
      <c r="P10" s="176" t="str">
        <f>IF('Result Sheet'!AC13="","",'Result Sheet'!AC13)</f>
        <v>C</v>
      </c>
      <c r="Q10" s="175" t="str">
        <f>IF('Result Sheet'!AT13="","",IF('Result Sheet'!AT13="D","I",'Result Sheet'!AT13))</f>
        <v>I</v>
      </c>
      <c r="R10" s="176" t="str">
        <f>IF('Result Sheet'!AU13="","",'Result Sheet'!AU13)</f>
        <v>B</v>
      </c>
      <c r="S10" s="175" t="str">
        <f>IF('Result Sheet'!BL13="","",IF('Result Sheet'!BL13="D","I",'Result Sheet'!BL13))</f>
        <v>I</v>
      </c>
      <c r="T10" s="176" t="str">
        <f>IF('Result Sheet'!BM13="","",'Result Sheet'!BM13)</f>
        <v>A</v>
      </c>
      <c r="U10" s="175" t="str">
        <f>IF('Result Sheet'!CD13="","",IF('Result Sheet'!CD13="D","I",'Result Sheet'!CD13))</f>
        <v>I</v>
      </c>
      <c r="V10" s="176" t="str">
        <f>IF('Result Sheet'!CE13="","",'Result Sheet'!CE13)</f>
        <v>A</v>
      </c>
      <c r="W10" s="177">
        <f>IF('Result Sheet'!DO13="","",'Result Sheet'!DO13)</f>
        <v>26</v>
      </c>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Q10" s="178" t="str">
        <f>'Result Sheet'!G13</f>
        <v>BHUMIKA BAGRI</v>
      </c>
      <c r="BR10" s="179" t="str">
        <f t="shared" si="0"/>
        <v/>
      </c>
      <c r="BS10" s="179" t="str">
        <f t="shared" si="1"/>
        <v/>
      </c>
      <c r="BT10" s="179" t="str">
        <f t="shared" si="2"/>
        <v/>
      </c>
      <c r="BU10" s="179" t="str">
        <f t="shared" si="3"/>
        <v/>
      </c>
      <c r="BV10" s="179" t="str">
        <f t="shared" si="4"/>
        <v/>
      </c>
      <c r="BW10" s="179" t="str">
        <f t="shared" si="5"/>
        <v>B</v>
      </c>
      <c r="BX10" s="179" t="str">
        <f t="shared" si="6"/>
        <v/>
      </c>
      <c r="BY10" s="179" t="str">
        <f t="shared" si="7"/>
        <v/>
      </c>
      <c r="BZ10" s="179" t="str">
        <f t="shared" si="8"/>
        <v/>
      </c>
      <c r="CA10" s="179" t="str">
        <f t="shared" si="9"/>
        <v/>
      </c>
      <c r="CB10" s="179" t="str">
        <f t="shared" si="10"/>
        <v/>
      </c>
      <c r="CC10" s="179" t="str">
        <f t="shared" si="11"/>
        <v/>
      </c>
      <c r="CD10" s="180"/>
    </row>
    <row r="11" spans="1:82" ht="15.95" customHeight="1">
      <c r="A11" s="167">
        <f>IF('Result Sheet'!A14="","",'Result Sheet'!A14)</f>
        <v>7</v>
      </c>
      <c r="B11" s="168">
        <f>IF('Result Sheet'!B14="","",'Result Sheet'!B14)</f>
        <v>307</v>
      </c>
      <c r="C11" s="169">
        <f>IF('Result Sheet'!F14="","",'Result Sheet'!F14)</f>
        <v>942</v>
      </c>
      <c r="D11" s="170" t="str">
        <f>IF('Result Sheet'!E14="","",'Result Sheet'!E14)</f>
        <v>28-09-2015</v>
      </c>
      <c r="E11" s="171" t="str">
        <f>IF('Result Sheet'!G14="","",'Result Sheet'!G14)</f>
        <v>DAKSH PRAJAPAT</v>
      </c>
      <c r="F11" s="171" t="str">
        <f>IF('Result Sheet'!H14="","",'Result Sheet'!H14)</f>
        <v>PRAKASH PRAJAPAT</v>
      </c>
      <c r="G11" s="171" t="str">
        <f>IF('Result Sheet'!I14="","",'Result Sheet'!I14)</f>
        <v>REKHA PRAJAPATI</v>
      </c>
      <c r="H11" s="172" t="str">
        <f>IF('Result Sheet'!K14="","",'Result Sheet'!K14)</f>
        <v>OBC</v>
      </c>
      <c r="I11" s="172" t="str">
        <f>IF('Result Sheet'!J14="","",'Result Sheet'!J14)</f>
        <v>M</v>
      </c>
      <c r="J11" s="272" t="str">
        <f>IF('Result Sheet'!DM14="","",'Result Sheet'!DM14)</f>
        <v>कक्षोंन्नति</v>
      </c>
      <c r="K11" s="173">
        <f>IF('Result Sheet'!DI14="","",'Result Sheet'!DI14)</f>
        <v>411</v>
      </c>
      <c r="L11" s="174">
        <f>IF('Result Sheet'!DJ14="","",'Result Sheet'!DJ14)</f>
        <v>82.2</v>
      </c>
      <c r="M11" s="173" t="str">
        <f>IF('Result Sheet'!DK14="","",'Result Sheet'!DK14)</f>
        <v>I</v>
      </c>
      <c r="N11" s="215" t="str">
        <f>IF('Result Sheet'!DP14="","",'Result Sheet'!DP14)</f>
        <v>B</v>
      </c>
      <c r="O11" s="175" t="str">
        <f>IF('Result Sheet'!AB14="","",IF('Result Sheet'!AB14="D","I",'Result Sheet'!AB14))</f>
        <v>I</v>
      </c>
      <c r="P11" s="176" t="str">
        <f>IF('Result Sheet'!AC14="","",'Result Sheet'!AC14)</f>
        <v>B</v>
      </c>
      <c r="Q11" s="175" t="str">
        <f>IF('Result Sheet'!AT14="","",IF('Result Sheet'!AT14="D","I",'Result Sheet'!AT14))</f>
        <v>I</v>
      </c>
      <c r="R11" s="176" t="str">
        <f>IF('Result Sheet'!AU14="","",'Result Sheet'!AU14)</f>
        <v>A</v>
      </c>
      <c r="S11" s="175" t="str">
        <f>IF('Result Sheet'!BL14="","",IF('Result Sheet'!BL14="D","I",'Result Sheet'!BL14))</f>
        <v>I</v>
      </c>
      <c r="T11" s="176" t="str">
        <f>IF('Result Sheet'!BM14="","",'Result Sheet'!BM14)</f>
        <v>A</v>
      </c>
      <c r="U11" s="175" t="str">
        <f>IF('Result Sheet'!CD14="","",IF('Result Sheet'!CD14="D","I",'Result Sheet'!CD14))</f>
        <v>I</v>
      </c>
      <c r="V11" s="176" t="str">
        <f>IF('Result Sheet'!CE14="","",'Result Sheet'!CE14)</f>
        <v>A</v>
      </c>
      <c r="W11" s="177">
        <f>IF('Result Sheet'!DO14="","",'Result Sheet'!DO14)</f>
        <v>36</v>
      </c>
      <c r="BQ11" s="178" t="str">
        <f>'Result Sheet'!G14</f>
        <v>DAKSH PRAJAPAT</v>
      </c>
      <c r="BR11" s="179" t="str">
        <f t="shared" si="0"/>
        <v/>
      </c>
      <c r="BS11" s="179" t="str">
        <f t="shared" si="1"/>
        <v/>
      </c>
      <c r="BT11" s="179" t="str">
        <f t="shared" si="2"/>
        <v/>
      </c>
      <c r="BU11" s="179" t="str">
        <f t="shared" si="3"/>
        <v/>
      </c>
      <c r="BV11" s="179" t="str">
        <f t="shared" si="4"/>
        <v>B</v>
      </c>
      <c r="BW11" s="179" t="str">
        <f t="shared" si="5"/>
        <v/>
      </c>
      <c r="BX11" s="179" t="str">
        <f t="shared" si="6"/>
        <v/>
      </c>
      <c r="BY11" s="179" t="str">
        <f t="shared" si="7"/>
        <v/>
      </c>
      <c r="BZ11" s="179" t="str">
        <f t="shared" si="8"/>
        <v/>
      </c>
      <c r="CA11" s="179" t="str">
        <f t="shared" si="9"/>
        <v/>
      </c>
      <c r="CB11" s="179" t="str">
        <f t="shared" si="10"/>
        <v/>
      </c>
      <c r="CC11" s="179" t="str">
        <f t="shared" si="11"/>
        <v/>
      </c>
      <c r="CD11" s="180"/>
    </row>
    <row r="12" spans="1:82" ht="15.95" customHeight="1">
      <c r="A12" s="167">
        <f>IF('Result Sheet'!A15="","",'Result Sheet'!A15)</f>
        <v>8</v>
      </c>
      <c r="B12" s="168">
        <f>IF('Result Sheet'!B15="","",'Result Sheet'!B15)</f>
        <v>308</v>
      </c>
      <c r="C12" s="169">
        <f>IF('Result Sheet'!F15="","",'Result Sheet'!F15)</f>
        <v>925</v>
      </c>
      <c r="D12" s="170" t="str">
        <f>IF('Result Sheet'!E15="","",'Result Sheet'!E15)</f>
        <v>26-10-2015</v>
      </c>
      <c r="E12" s="171" t="str">
        <f>IF('Result Sheet'!G15="","",'Result Sheet'!G15)</f>
        <v>DIVYA BAGRI</v>
      </c>
      <c r="F12" s="171" t="str">
        <f>IF('Result Sheet'!H15="","",'Result Sheet'!H15)</f>
        <v>MUKESH</v>
      </c>
      <c r="G12" s="171" t="str">
        <f>IF('Result Sheet'!I15="","",'Result Sheet'!I15)</f>
        <v>SEEMA</v>
      </c>
      <c r="H12" s="172" t="str">
        <f>IF('Result Sheet'!K15="","",'Result Sheet'!K15)</f>
        <v>OBC</v>
      </c>
      <c r="I12" s="172" t="str">
        <f>IF('Result Sheet'!J15="","",'Result Sheet'!J15)</f>
        <v>F</v>
      </c>
      <c r="J12" s="272" t="str">
        <f>IF('Result Sheet'!DM15="","",'Result Sheet'!DM15)</f>
        <v>कक्षोंन्नति</v>
      </c>
      <c r="K12" s="173">
        <f>IF('Result Sheet'!DI15="","",'Result Sheet'!DI15)</f>
        <v>400</v>
      </c>
      <c r="L12" s="174">
        <f>IF('Result Sheet'!DJ15="","",'Result Sheet'!DJ15)</f>
        <v>80</v>
      </c>
      <c r="M12" s="173" t="str">
        <f>IF('Result Sheet'!DK15="","",'Result Sheet'!DK15)</f>
        <v>I</v>
      </c>
      <c r="N12" s="215" t="str">
        <f>IF('Result Sheet'!DP15="","",'Result Sheet'!DP15)</f>
        <v>B</v>
      </c>
      <c r="O12" s="175" t="str">
        <f>IF('Result Sheet'!AB15="","",IF('Result Sheet'!AB15="D","I",'Result Sheet'!AB15))</f>
        <v>I</v>
      </c>
      <c r="P12" s="176" t="str">
        <f>IF('Result Sheet'!AC15="","",'Result Sheet'!AC15)</f>
        <v>C</v>
      </c>
      <c r="Q12" s="175" t="str">
        <f>IF('Result Sheet'!AT15="","",IF('Result Sheet'!AT15="D","I",'Result Sheet'!AT15))</f>
        <v>I</v>
      </c>
      <c r="R12" s="176" t="str">
        <f>IF('Result Sheet'!AU15="","",'Result Sheet'!AU15)</f>
        <v>A</v>
      </c>
      <c r="S12" s="175" t="str">
        <f>IF('Result Sheet'!BL15="","",IF('Result Sheet'!BL15="D","I",'Result Sheet'!BL15))</f>
        <v>I</v>
      </c>
      <c r="T12" s="176" t="str">
        <f>IF('Result Sheet'!BM15="","",'Result Sheet'!BM15)</f>
        <v>A</v>
      </c>
      <c r="U12" s="175" t="str">
        <f>IF('Result Sheet'!CD15="","",IF('Result Sheet'!CD15="D","I",'Result Sheet'!CD15))</f>
        <v>I</v>
      </c>
      <c r="V12" s="176" t="str">
        <f>IF('Result Sheet'!CE15="","",'Result Sheet'!CE15)</f>
        <v>A</v>
      </c>
      <c r="W12" s="177">
        <f>IF('Result Sheet'!DO15="","",'Result Sheet'!DO15)</f>
        <v>28</v>
      </c>
      <c r="BQ12" s="178" t="str">
        <f>'Result Sheet'!G15</f>
        <v>DIVYA BAGRI</v>
      </c>
      <c r="BR12" s="179" t="str">
        <f t="shared" si="0"/>
        <v/>
      </c>
      <c r="BS12" s="179" t="str">
        <f t="shared" si="1"/>
        <v/>
      </c>
      <c r="BT12" s="179" t="str">
        <f t="shared" si="2"/>
        <v/>
      </c>
      <c r="BU12" s="179" t="str">
        <f t="shared" si="3"/>
        <v/>
      </c>
      <c r="BV12" s="179" t="str">
        <f t="shared" si="4"/>
        <v/>
      </c>
      <c r="BW12" s="179" t="str">
        <f t="shared" si="5"/>
        <v>B</v>
      </c>
      <c r="BX12" s="179" t="str">
        <f t="shared" si="6"/>
        <v/>
      </c>
      <c r="BY12" s="179" t="str">
        <f t="shared" si="7"/>
        <v/>
      </c>
      <c r="BZ12" s="179" t="str">
        <f t="shared" si="8"/>
        <v/>
      </c>
      <c r="CA12" s="179" t="str">
        <f t="shared" si="9"/>
        <v/>
      </c>
      <c r="CB12" s="179" t="str">
        <f t="shared" si="10"/>
        <v/>
      </c>
      <c r="CC12" s="179" t="str">
        <f t="shared" si="11"/>
        <v/>
      </c>
      <c r="CD12" s="180"/>
    </row>
    <row r="13" spans="1:82" ht="15.95" customHeight="1">
      <c r="A13" s="167">
        <f>IF('Result Sheet'!A16="","",'Result Sheet'!A16)</f>
        <v>9</v>
      </c>
      <c r="B13" s="168">
        <f>IF('Result Sheet'!B16="","",'Result Sheet'!B16)</f>
        <v>309</v>
      </c>
      <c r="C13" s="169">
        <f>IF('Result Sheet'!F16="","",'Result Sheet'!F16)</f>
        <v>952</v>
      </c>
      <c r="D13" s="170">
        <f>IF('Result Sheet'!E16="","",'Result Sheet'!E16)</f>
        <v>42047</v>
      </c>
      <c r="E13" s="171" t="str">
        <f>IF('Result Sheet'!G16="","",'Result Sheet'!G16)</f>
        <v>DUSHYANT DAYAMA</v>
      </c>
      <c r="F13" s="171" t="str">
        <f>IF('Result Sheet'!H16="","",'Result Sheet'!H16)</f>
        <v>BASANT KUMAR DAYAMA</v>
      </c>
      <c r="G13" s="171" t="str">
        <f>IF('Result Sheet'!I16="","",'Result Sheet'!I16)</f>
        <v>PUSHPA DAYAMA</v>
      </c>
      <c r="H13" s="172" t="str">
        <f>IF('Result Sheet'!K16="","",'Result Sheet'!K16)</f>
        <v>SC</v>
      </c>
      <c r="I13" s="172" t="str">
        <f>IF('Result Sheet'!J16="","",'Result Sheet'!J16)</f>
        <v>M</v>
      </c>
      <c r="J13" s="272" t="str">
        <f>IF('Result Sheet'!DM16="","",'Result Sheet'!DM16)</f>
        <v>कक्षोंन्नति</v>
      </c>
      <c r="K13" s="173">
        <f>IF('Result Sheet'!DI16="","",'Result Sheet'!DI16)</f>
        <v>397</v>
      </c>
      <c r="L13" s="174">
        <f>IF('Result Sheet'!DJ16="","",'Result Sheet'!DJ16)</f>
        <v>79.400000000000006</v>
      </c>
      <c r="M13" s="173" t="str">
        <f>IF('Result Sheet'!DK16="","",'Result Sheet'!DK16)</f>
        <v>I</v>
      </c>
      <c r="N13" s="215" t="str">
        <f>IF('Result Sheet'!DP16="","",'Result Sheet'!DP16)</f>
        <v>B</v>
      </c>
      <c r="O13" s="175" t="str">
        <f>IF('Result Sheet'!AB16="","",IF('Result Sheet'!AB16="D","I",'Result Sheet'!AB16))</f>
        <v>I</v>
      </c>
      <c r="P13" s="176" t="str">
        <f>IF('Result Sheet'!AC16="","",'Result Sheet'!AC16)</f>
        <v>C</v>
      </c>
      <c r="Q13" s="175" t="str">
        <f>IF('Result Sheet'!AT16="","",IF('Result Sheet'!AT16="D","I",'Result Sheet'!AT16))</f>
        <v>I</v>
      </c>
      <c r="R13" s="176" t="str">
        <f>IF('Result Sheet'!AU16="","",'Result Sheet'!AU16)</f>
        <v>B</v>
      </c>
      <c r="S13" s="175" t="str">
        <f>IF('Result Sheet'!BL16="","",IF('Result Sheet'!BL16="D","I",'Result Sheet'!BL16))</f>
        <v>I</v>
      </c>
      <c r="T13" s="176" t="str">
        <f>IF('Result Sheet'!BM16="","",'Result Sheet'!BM16)</f>
        <v>A</v>
      </c>
      <c r="U13" s="175" t="str">
        <f>IF('Result Sheet'!CD16="","",IF('Result Sheet'!CD16="D","I",'Result Sheet'!CD16))</f>
        <v>I</v>
      </c>
      <c r="V13" s="176" t="str">
        <f>IF('Result Sheet'!CE16="","",'Result Sheet'!CE16)</f>
        <v>A</v>
      </c>
      <c r="W13" s="177">
        <f>IF('Result Sheet'!DO16="","",'Result Sheet'!DO16)</f>
        <v>18</v>
      </c>
      <c r="BQ13" s="178" t="str">
        <f>'Result Sheet'!G16</f>
        <v>DUSHYANT DAYAMA</v>
      </c>
      <c r="BR13" s="179" t="str">
        <f t="shared" si="0"/>
        <v>B</v>
      </c>
      <c r="BS13" s="179" t="str">
        <f t="shared" si="1"/>
        <v/>
      </c>
      <c r="BT13" s="179" t="str">
        <f t="shared" si="2"/>
        <v/>
      </c>
      <c r="BU13" s="179" t="str">
        <f t="shared" si="3"/>
        <v/>
      </c>
      <c r="BV13" s="179" t="str">
        <f t="shared" si="4"/>
        <v/>
      </c>
      <c r="BW13" s="179" t="str">
        <f t="shared" si="5"/>
        <v/>
      </c>
      <c r="BX13" s="179" t="str">
        <f t="shared" si="6"/>
        <v/>
      </c>
      <c r="BY13" s="179" t="str">
        <f t="shared" si="7"/>
        <v/>
      </c>
      <c r="BZ13" s="179" t="str">
        <f t="shared" si="8"/>
        <v/>
      </c>
      <c r="CA13" s="179" t="str">
        <f t="shared" si="9"/>
        <v/>
      </c>
      <c r="CB13" s="179" t="str">
        <f t="shared" si="10"/>
        <v/>
      </c>
      <c r="CC13" s="179" t="str">
        <f t="shared" si="11"/>
        <v/>
      </c>
      <c r="CD13" s="180"/>
    </row>
    <row r="14" spans="1:82" ht="15.95" customHeight="1">
      <c r="A14" s="167">
        <f>IF('Result Sheet'!A17="","",'Result Sheet'!A17)</f>
        <v>10</v>
      </c>
      <c r="B14" s="168">
        <f>IF('Result Sheet'!B17="","",'Result Sheet'!B17)</f>
        <v>310</v>
      </c>
      <c r="C14" s="169">
        <f>IF('Result Sheet'!F17="","",'Result Sheet'!F17)</f>
        <v>931</v>
      </c>
      <c r="D14" s="170" t="str">
        <f>IF('Result Sheet'!E17="","",'Result Sheet'!E17)</f>
        <v>23-10-2015</v>
      </c>
      <c r="E14" s="171" t="str">
        <f>IF('Result Sheet'!G17="","",'Result Sheet'!G17)</f>
        <v>GUNEET CHOUHAN</v>
      </c>
      <c r="F14" s="171" t="str">
        <f>IF('Result Sheet'!H17="","",'Result Sheet'!H17)</f>
        <v>KAILASH CHOUHAN</v>
      </c>
      <c r="G14" s="171" t="str">
        <f>IF('Result Sheet'!I17="","",'Result Sheet'!I17)</f>
        <v>PUSHPA DEVI</v>
      </c>
      <c r="H14" s="172" t="str">
        <f>IF('Result Sheet'!K17="","",'Result Sheet'!K17)</f>
        <v>OBC</v>
      </c>
      <c r="I14" s="172" t="str">
        <f>IF('Result Sheet'!J17="","",'Result Sheet'!J17)</f>
        <v>M</v>
      </c>
      <c r="J14" s="272" t="str">
        <f>IF('Result Sheet'!DM17="","",'Result Sheet'!DM17)</f>
        <v>कक्षोंन्नति</v>
      </c>
      <c r="K14" s="173">
        <f>IF('Result Sheet'!DI17="","",'Result Sheet'!DI17)</f>
        <v>400</v>
      </c>
      <c r="L14" s="174">
        <f>IF('Result Sheet'!DJ17="","",'Result Sheet'!DJ17)</f>
        <v>80</v>
      </c>
      <c r="M14" s="173" t="str">
        <f>IF('Result Sheet'!DK17="","",'Result Sheet'!DK17)</f>
        <v>I</v>
      </c>
      <c r="N14" s="215" t="str">
        <f>IF('Result Sheet'!DP17="","",'Result Sheet'!DP17)</f>
        <v>B</v>
      </c>
      <c r="O14" s="175" t="str">
        <f>IF('Result Sheet'!AB17="","",IF('Result Sheet'!AB17="D","I",'Result Sheet'!AB17))</f>
        <v>I</v>
      </c>
      <c r="P14" s="176" t="str">
        <f>IF('Result Sheet'!AC17="","",'Result Sheet'!AC17)</f>
        <v>C</v>
      </c>
      <c r="Q14" s="175" t="str">
        <f>IF('Result Sheet'!AT17="","",IF('Result Sheet'!AT17="D","I",'Result Sheet'!AT17))</f>
        <v>I</v>
      </c>
      <c r="R14" s="176" t="str">
        <f>IF('Result Sheet'!AU17="","",'Result Sheet'!AU17)</f>
        <v>A</v>
      </c>
      <c r="S14" s="175" t="str">
        <f>IF('Result Sheet'!BL17="","",IF('Result Sheet'!BL17="D","I",'Result Sheet'!BL17))</f>
        <v>I</v>
      </c>
      <c r="T14" s="176" t="str">
        <f>IF('Result Sheet'!BM17="","",'Result Sheet'!BM17)</f>
        <v>A</v>
      </c>
      <c r="U14" s="175" t="str">
        <f>IF('Result Sheet'!CD17="","",IF('Result Sheet'!CD17="D","I",'Result Sheet'!CD17))</f>
        <v>I</v>
      </c>
      <c r="V14" s="176" t="str">
        <f>IF('Result Sheet'!CE17="","",'Result Sheet'!CE17)</f>
        <v>A</v>
      </c>
      <c r="W14" s="177">
        <f>IF('Result Sheet'!DO17="","",'Result Sheet'!DO17)</f>
        <v>36</v>
      </c>
      <c r="BQ14" s="178" t="str">
        <f>'Result Sheet'!G17</f>
        <v>GUNEET CHOUHAN</v>
      </c>
      <c r="BR14" s="179" t="str">
        <f t="shared" si="0"/>
        <v/>
      </c>
      <c r="BS14" s="179" t="str">
        <f t="shared" si="1"/>
        <v/>
      </c>
      <c r="BT14" s="179" t="str">
        <f t="shared" si="2"/>
        <v/>
      </c>
      <c r="BU14" s="179" t="str">
        <f t="shared" si="3"/>
        <v/>
      </c>
      <c r="BV14" s="179" t="str">
        <f t="shared" si="4"/>
        <v>B</v>
      </c>
      <c r="BW14" s="179" t="str">
        <f t="shared" si="5"/>
        <v/>
      </c>
      <c r="BX14" s="179" t="str">
        <f t="shared" si="6"/>
        <v/>
      </c>
      <c r="BY14" s="179" t="str">
        <f t="shared" si="7"/>
        <v/>
      </c>
      <c r="BZ14" s="179" t="str">
        <f t="shared" si="8"/>
        <v/>
      </c>
      <c r="CA14" s="179" t="str">
        <f t="shared" si="9"/>
        <v/>
      </c>
      <c r="CB14" s="179" t="str">
        <f t="shared" si="10"/>
        <v/>
      </c>
      <c r="CC14" s="179" t="str">
        <f t="shared" si="11"/>
        <v/>
      </c>
      <c r="CD14" s="180"/>
    </row>
    <row r="15" spans="1:82" ht="15.95" customHeight="1">
      <c r="A15" s="167">
        <f>IF('Result Sheet'!A18="","",'Result Sheet'!A18)</f>
        <v>11</v>
      </c>
      <c r="B15" s="168">
        <f>IF('Result Sheet'!B18="","",'Result Sheet'!B18)</f>
        <v>311</v>
      </c>
      <c r="C15" s="169">
        <f>IF('Result Sheet'!F18="","",'Result Sheet'!F18)</f>
        <v>923</v>
      </c>
      <c r="D15" s="170" t="str">
        <f>IF('Result Sheet'!E18="","",'Result Sheet'!E18)</f>
        <v>23-10-2015</v>
      </c>
      <c r="E15" s="171" t="str">
        <f>IF('Result Sheet'!G18="","",'Result Sheet'!G18)</f>
        <v>GUNJAN TAK</v>
      </c>
      <c r="F15" s="171" t="str">
        <f>IF('Result Sheet'!H18="","",'Result Sheet'!H18)</f>
        <v>DINESH KUMAR TAK</v>
      </c>
      <c r="G15" s="171" t="str">
        <f>IF('Result Sheet'!I18="","",'Result Sheet'!I18)</f>
        <v>SHARDA TAK</v>
      </c>
      <c r="H15" s="172" t="str">
        <f>IF('Result Sheet'!K18="","",'Result Sheet'!K18)</f>
        <v>OBC</v>
      </c>
      <c r="I15" s="172" t="str">
        <f>IF('Result Sheet'!J18="","",'Result Sheet'!J18)</f>
        <v>F</v>
      </c>
      <c r="J15" s="272" t="str">
        <f>IF('Result Sheet'!DM18="","",'Result Sheet'!DM18)</f>
        <v>कक्षोंन्नति</v>
      </c>
      <c r="K15" s="173">
        <f>IF('Result Sheet'!DI18="","",'Result Sheet'!DI18)</f>
        <v>407</v>
      </c>
      <c r="L15" s="174">
        <f>IF('Result Sheet'!DJ18="","",'Result Sheet'!DJ18)</f>
        <v>81.400000000000006</v>
      </c>
      <c r="M15" s="173" t="str">
        <f>IF('Result Sheet'!DK18="","",'Result Sheet'!DK18)</f>
        <v>I</v>
      </c>
      <c r="N15" s="215" t="str">
        <f>IF('Result Sheet'!DP18="","",'Result Sheet'!DP18)</f>
        <v>B</v>
      </c>
      <c r="O15" s="175" t="str">
        <f>IF('Result Sheet'!AB18="","",IF('Result Sheet'!AB18="D","I",'Result Sheet'!AB18))</f>
        <v>I</v>
      </c>
      <c r="P15" s="176" t="str">
        <f>IF('Result Sheet'!AC18="","",'Result Sheet'!AC18)</f>
        <v>C</v>
      </c>
      <c r="Q15" s="175" t="str">
        <f>IF('Result Sheet'!AT18="","",IF('Result Sheet'!AT18="D","I",'Result Sheet'!AT18))</f>
        <v>I</v>
      </c>
      <c r="R15" s="176" t="str">
        <f>IF('Result Sheet'!AU18="","",'Result Sheet'!AU18)</f>
        <v>A</v>
      </c>
      <c r="S15" s="175" t="str">
        <f>IF('Result Sheet'!BL18="","",IF('Result Sheet'!BL18="D","I",'Result Sheet'!BL18))</f>
        <v>I</v>
      </c>
      <c r="T15" s="176" t="str">
        <f>IF('Result Sheet'!BM18="","",'Result Sheet'!BM18)</f>
        <v>A</v>
      </c>
      <c r="U15" s="175" t="str">
        <f>IF('Result Sheet'!CD18="","",IF('Result Sheet'!CD18="D","I",'Result Sheet'!CD18))</f>
        <v>I</v>
      </c>
      <c r="V15" s="176" t="str">
        <f>IF('Result Sheet'!CE18="","",'Result Sheet'!CE18)</f>
        <v>A</v>
      </c>
      <c r="W15" s="177">
        <f>IF('Result Sheet'!DO18="","",'Result Sheet'!DO18)</f>
        <v>28</v>
      </c>
      <c r="AH15" s="874" t="s">
        <v>281</v>
      </c>
      <c r="AI15" s="874"/>
      <c r="AJ15" s="874"/>
      <c r="AK15" s="874"/>
      <c r="AL15" s="874"/>
      <c r="AM15" s="874"/>
      <c r="AN15" s="874"/>
      <c r="AO15" s="874"/>
      <c r="AP15" s="874"/>
      <c r="AQ15" s="874"/>
      <c r="BQ15" s="178" t="str">
        <f>'Result Sheet'!G18</f>
        <v>GUNJAN TAK</v>
      </c>
      <c r="BR15" s="179" t="str">
        <f t="shared" si="0"/>
        <v/>
      </c>
      <c r="BS15" s="179" t="str">
        <f t="shared" si="1"/>
        <v/>
      </c>
      <c r="BT15" s="179" t="str">
        <f t="shared" si="2"/>
        <v/>
      </c>
      <c r="BU15" s="179" t="str">
        <f t="shared" si="3"/>
        <v/>
      </c>
      <c r="BV15" s="179" t="str">
        <f t="shared" si="4"/>
        <v/>
      </c>
      <c r="BW15" s="179" t="str">
        <f t="shared" si="5"/>
        <v>B</v>
      </c>
      <c r="BX15" s="179" t="str">
        <f t="shared" si="6"/>
        <v/>
      </c>
      <c r="BY15" s="179" t="str">
        <f t="shared" si="7"/>
        <v/>
      </c>
      <c r="BZ15" s="179" t="str">
        <f t="shared" si="8"/>
        <v/>
      </c>
      <c r="CA15" s="179" t="str">
        <f t="shared" si="9"/>
        <v/>
      </c>
      <c r="CB15" s="179" t="str">
        <f t="shared" si="10"/>
        <v/>
      </c>
      <c r="CC15" s="179" t="str">
        <f t="shared" si="11"/>
        <v/>
      </c>
      <c r="CD15" s="180"/>
    </row>
    <row r="16" spans="1:82" ht="15.95" customHeight="1">
      <c r="A16" s="167">
        <f>IF('Result Sheet'!A19="","",'Result Sheet'!A19)</f>
        <v>12</v>
      </c>
      <c r="B16" s="168">
        <f>IF('Result Sheet'!B19="","",'Result Sheet'!B19)</f>
        <v>312</v>
      </c>
      <c r="C16" s="169">
        <f>IF('Result Sheet'!F19="","",'Result Sheet'!F19)</f>
        <v>949</v>
      </c>
      <c r="D16" s="170" t="str">
        <f>IF('Result Sheet'!E19="","",'Result Sheet'!E19)</f>
        <v>30-10-2014</v>
      </c>
      <c r="E16" s="171" t="str">
        <f>IF('Result Sheet'!G19="","",'Result Sheet'!G19)</f>
        <v>JAGRAT SOLANKI</v>
      </c>
      <c r="F16" s="171" t="str">
        <f>IF('Result Sheet'!H19="","",'Result Sheet'!H19)</f>
        <v>KRISHAN KAMAL SOLANKI</v>
      </c>
      <c r="G16" s="171" t="str">
        <f>IF('Result Sheet'!I19="","",'Result Sheet'!I19)</f>
        <v>GEETA DEVI</v>
      </c>
      <c r="H16" s="172" t="str">
        <f>IF('Result Sheet'!K19="","",'Result Sheet'!K19)</f>
        <v>OBC</v>
      </c>
      <c r="I16" s="172" t="str">
        <f>IF('Result Sheet'!J19="","",'Result Sheet'!J19)</f>
        <v>M</v>
      </c>
      <c r="J16" s="272" t="str">
        <f>IF('Result Sheet'!DM19="","",'Result Sheet'!DM19)</f>
        <v>कक्षोंन्नति</v>
      </c>
      <c r="K16" s="173">
        <f>IF('Result Sheet'!DI19="","",'Result Sheet'!DI19)</f>
        <v>405</v>
      </c>
      <c r="L16" s="174">
        <f>IF('Result Sheet'!DJ19="","",'Result Sheet'!DJ19)</f>
        <v>81</v>
      </c>
      <c r="M16" s="173" t="str">
        <f>IF('Result Sheet'!DK19="","",'Result Sheet'!DK19)</f>
        <v>I</v>
      </c>
      <c r="N16" s="215" t="str">
        <f>IF('Result Sheet'!DP19="","",'Result Sheet'!DP19)</f>
        <v>B</v>
      </c>
      <c r="O16" s="175" t="str">
        <f>IF('Result Sheet'!AB19="","",IF('Result Sheet'!AB19="D","I",'Result Sheet'!AB19))</f>
        <v>I</v>
      </c>
      <c r="P16" s="176" t="str">
        <f>IF('Result Sheet'!AC19="","",'Result Sheet'!AC19)</f>
        <v>B</v>
      </c>
      <c r="Q16" s="175" t="str">
        <f>IF('Result Sheet'!AT19="","",IF('Result Sheet'!AT19="D","I",'Result Sheet'!AT19))</f>
        <v>I</v>
      </c>
      <c r="R16" s="176" t="str">
        <f>IF('Result Sheet'!AU19="","",'Result Sheet'!AU19)</f>
        <v>A</v>
      </c>
      <c r="S16" s="175" t="str">
        <f>IF('Result Sheet'!BL19="","",IF('Result Sheet'!BL19="D","I",'Result Sheet'!BL19))</f>
        <v>I</v>
      </c>
      <c r="T16" s="176" t="str">
        <f>IF('Result Sheet'!BM19="","",'Result Sheet'!BM19)</f>
        <v>A</v>
      </c>
      <c r="U16" s="175" t="str">
        <f>IF('Result Sheet'!CD19="","",IF('Result Sheet'!CD19="D","I",'Result Sheet'!CD19))</f>
        <v>I</v>
      </c>
      <c r="V16" s="176" t="str">
        <f>IF('Result Sheet'!CE19="","",'Result Sheet'!CE19)</f>
        <v>A</v>
      </c>
      <c r="W16" s="177">
        <f>IF('Result Sheet'!DO19="","",'Result Sheet'!DO19)</f>
        <v>12</v>
      </c>
      <c r="AH16" s="874"/>
      <c r="AI16" s="874"/>
      <c r="AJ16" s="874"/>
      <c r="AK16" s="874"/>
      <c r="AL16" s="874"/>
      <c r="AM16" s="874"/>
      <c r="AN16" s="874"/>
      <c r="AO16" s="874"/>
      <c r="AP16" s="874"/>
      <c r="AQ16" s="874"/>
      <c r="BQ16" s="178" t="str">
        <f>'Result Sheet'!G19</f>
        <v>JAGRAT SOLANKI</v>
      </c>
      <c r="BR16" s="179" t="str">
        <f t="shared" si="0"/>
        <v/>
      </c>
      <c r="BS16" s="179" t="str">
        <f t="shared" si="1"/>
        <v/>
      </c>
      <c r="BT16" s="179" t="str">
        <f t="shared" si="2"/>
        <v/>
      </c>
      <c r="BU16" s="179" t="str">
        <f t="shared" si="3"/>
        <v/>
      </c>
      <c r="BV16" s="179" t="str">
        <f t="shared" si="4"/>
        <v>B</v>
      </c>
      <c r="BW16" s="179" t="str">
        <f t="shared" si="5"/>
        <v/>
      </c>
      <c r="BX16" s="179" t="str">
        <f t="shared" si="6"/>
        <v/>
      </c>
      <c r="BY16" s="179" t="str">
        <f t="shared" si="7"/>
        <v/>
      </c>
      <c r="BZ16" s="179" t="str">
        <f t="shared" si="8"/>
        <v/>
      </c>
      <c r="CA16" s="179" t="str">
        <f t="shared" si="9"/>
        <v/>
      </c>
      <c r="CB16" s="179" t="str">
        <f t="shared" si="10"/>
        <v/>
      </c>
      <c r="CC16" s="179" t="str">
        <f t="shared" si="11"/>
        <v/>
      </c>
      <c r="CD16" s="180"/>
    </row>
    <row r="17" spans="1:82" ht="15.95" customHeight="1">
      <c r="A17" s="167">
        <f>IF('Result Sheet'!A20="","",'Result Sheet'!A20)</f>
        <v>13</v>
      </c>
      <c r="B17" s="168">
        <f>IF('Result Sheet'!B20="","",'Result Sheet'!B20)</f>
        <v>313</v>
      </c>
      <c r="C17" s="169">
        <f>IF('Result Sheet'!F20="","",'Result Sheet'!F20)</f>
        <v>933</v>
      </c>
      <c r="D17" s="170" t="str">
        <f>IF('Result Sheet'!E20="","",'Result Sheet'!E20)</f>
        <v>26-05-2014</v>
      </c>
      <c r="E17" s="171" t="str">
        <f>IF('Result Sheet'!G20="","",'Result Sheet'!G20)</f>
        <v>JOYA KHAN</v>
      </c>
      <c r="F17" s="171" t="str">
        <f>IF('Result Sheet'!H20="","",'Result Sheet'!H20)</f>
        <v>BARGAT KHAN</v>
      </c>
      <c r="G17" s="171" t="str">
        <f>IF('Result Sheet'!I20="","",'Result Sheet'!I20)</f>
        <v>MADINA BANO</v>
      </c>
      <c r="H17" s="172" t="str">
        <f>IF('Result Sheet'!K20="","",'Result Sheet'!K20)</f>
        <v>OBC</v>
      </c>
      <c r="I17" s="172" t="str">
        <f>IF('Result Sheet'!J20="","",'Result Sheet'!J20)</f>
        <v>F</v>
      </c>
      <c r="J17" s="272" t="str">
        <f>IF('Result Sheet'!DM20="","",'Result Sheet'!DM20)</f>
        <v>कक्षोंन्नति</v>
      </c>
      <c r="K17" s="173">
        <f>IF('Result Sheet'!DI20="","",'Result Sheet'!DI20)</f>
        <v>406</v>
      </c>
      <c r="L17" s="174">
        <f>IF('Result Sheet'!DJ20="","",'Result Sheet'!DJ20)</f>
        <v>81.2</v>
      </c>
      <c r="M17" s="173" t="str">
        <f>IF('Result Sheet'!DK20="","",'Result Sheet'!DK20)</f>
        <v>I</v>
      </c>
      <c r="N17" s="215" t="str">
        <f>IF('Result Sheet'!DP20="","",'Result Sheet'!DP20)</f>
        <v>B</v>
      </c>
      <c r="O17" s="175" t="str">
        <f>IF('Result Sheet'!AB20="","",IF('Result Sheet'!AB20="D","I",'Result Sheet'!AB20))</f>
        <v>I</v>
      </c>
      <c r="P17" s="176" t="str">
        <f>IF('Result Sheet'!AC20="","",'Result Sheet'!AC20)</f>
        <v>B</v>
      </c>
      <c r="Q17" s="175" t="str">
        <f>IF('Result Sheet'!AT20="","",IF('Result Sheet'!AT20="D","I",'Result Sheet'!AT20))</f>
        <v>I</v>
      </c>
      <c r="R17" s="176" t="str">
        <f>IF('Result Sheet'!AU20="","",'Result Sheet'!AU20)</f>
        <v>A</v>
      </c>
      <c r="S17" s="175" t="str">
        <f>IF('Result Sheet'!BL20="","",IF('Result Sheet'!BL20="D","I",'Result Sheet'!BL20))</f>
        <v>I</v>
      </c>
      <c r="T17" s="176" t="str">
        <f>IF('Result Sheet'!BM20="","",'Result Sheet'!BM20)</f>
        <v>A</v>
      </c>
      <c r="U17" s="175" t="str">
        <f>IF('Result Sheet'!CD20="","",IF('Result Sheet'!CD20="D","I",'Result Sheet'!CD20))</f>
        <v>I</v>
      </c>
      <c r="V17" s="176" t="str">
        <f>IF('Result Sheet'!CE20="","",'Result Sheet'!CE20)</f>
        <v>A</v>
      </c>
      <c r="W17" s="177">
        <f>IF('Result Sheet'!DO20="","",'Result Sheet'!DO20)</f>
        <v>22</v>
      </c>
      <c r="AI17" s="809" t="s">
        <v>233</v>
      </c>
      <c r="AJ17" s="809"/>
      <c r="AK17" s="809"/>
      <c r="AL17" s="809"/>
      <c r="AM17" s="809"/>
      <c r="AN17" s="809"/>
      <c r="AO17" s="809"/>
      <c r="AP17" s="809"/>
      <c r="AQ17" s="809"/>
      <c r="AR17" s="809"/>
      <c r="BQ17" s="178" t="str">
        <f>'Result Sheet'!G20</f>
        <v>JOYA KHAN</v>
      </c>
      <c r="BR17" s="179" t="str">
        <f t="shared" si="0"/>
        <v/>
      </c>
      <c r="BS17" s="179" t="str">
        <f t="shared" si="1"/>
        <v/>
      </c>
      <c r="BT17" s="179" t="str">
        <f t="shared" si="2"/>
        <v/>
      </c>
      <c r="BU17" s="179" t="str">
        <f t="shared" si="3"/>
        <v/>
      </c>
      <c r="BV17" s="179" t="str">
        <f t="shared" si="4"/>
        <v/>
      </c>
      <c r="BW17" s="179" t="str">
        <f t="shared" si="5"/>
        <v>B</v>
      </c>
      <c r="BX17" s="179" t="str">
        <f t="shared" si="6"/>
        <v/>
      </c>
      <c r="BY17" s="179" t="str">
        <f t="shared" si="7"/>
        <v/>
      </c>
      <c r="BZ17" s="179" t="str">
        <f t="shared" si="8"/>
        <v/>
      </c>
      <c r="CA17" s="179" t="str">
        <f t="shared" si="9"/>
        <v/>
      </c>
      <c r="CB17" s="179" t="str">
        <f t="shared" si="10"/>
        <v/>
      </c>
      <c r="CC17" s="179" t="str">
        <f t="shared" si="11"/>
        <v/>
      </c>
      <c r="CD17" s="180"/>
    </row>
    <row r="18" spans="1:82" ht="15.95" customHeight="1">
      <c r="A18" s="167">
        <f>IF('Result Sheet'!A21="","",'Result Sheet'!A21)</f>
        <v>14</v>
      </c>
      <c r="B18" s="168">
        <f>IF('Result Sheet'!B21="","",'Result Sheet'!B21)</f>
        <v>314</v>
      </c>
      <c r="C18" s="169">
        <f>IF('Result Sheet'!F21="","",'Result Sheet'!F21)</f>
        <v>946</v>
      </c>
      <c r="D18" s="170" t="str">
        <f>IF('Result Sheet'!E21="","",'Result Sheet'!E21)</f>
        <v>18-02-2015</v>
      </c>
      <c r="E18" s="171" t="str">
        <f>IF('Result Sheet'!G21="","",'Result Sheet'!G21)</f>
        <v>JOYA KHAN</v>
      </c>
      <c r="F18" s="171" t="str">
        <f>IF('Result Sheet'!H21="","",'Result Sheet'!H21)</f>
        <v>SAHIMAN LOHAR</v>
      </c>
      <c r="G18" s="171" t="str">
        <f>IF('Result Sheet'!I21="","",'Result Sheet'!I21)</f>
        <v>SABINA BANO</v>
      </c>
      <c r="H18" s="172" t="str">
        <f>IF('Result Sheet'!K21="","",'Result Sheet'!K21)</f>
        <v>OBC</v>
      </c>
      <c r="I18" s="172" t="str">
        <f>IF('Result Sheet'!J21="","",'Result Sheet'!J21)</f>
        <v>F</v>
      </c>
      <c r="J18" s="272" t="str">
        <f>IF('Result Sheet'!DM21="","",'Result Sheet'!DM21)</f>
        <v>कक्षोंन्नति</v>
      </c>
      <c r="K18" s="173">
        <f>IF('Result Sheet'!DI21="","",'Result Sheet'!DI21)</f>
        <v>406</v>
      </c>
      <c r="L18" s="174">
        <f>IF('Result Sheet'!DJ21="","",'Result Sheet'!DJ21)</f>
        <v>81.2</v>
      </c>
      <c r="M18" s="173" t="str">
        <f>IF('Result Sheet'!DK21="","",'Result Sheet'!DK21)</f>
        <v>I</v>
      </c>
      <c r="N18" s="215" t="str">
        <f>IF('Result Sheet'!DP21="","",'Result Sheet'!DP21)</f>
        <v>B</v>
      </c>
      <c r="O18" s="175" t="str">
        <f>IF('Result Sheet'!AB21="","",IF('Result Sheet'!AB21="D","I",'Result Sheet'!AB21))</f>
        <v>I</v>
      </c>
      <c r="P18" s="176" t="str">
        <f>IF('Result Sheet'!AC21="","",'Result Sheet'!AC21)</f>
        <v>B</v>
      </c>
      <c r="Q18" s="175" t="str">
        <f>IF('Result Sheet'!AT21="","",IF('Result Sheet'!AT21="D","I",'Result Sheet'!AT21))</f>
        <v>I</v>
      </c>
      <c r="R18" s="176" t="str">
        <f>IF('Result Sheet'!AU21="","",'Result Sheet'!AU21)</f>
        <v>A</v>
      </c>
      <c r="S18" s="175" t="str">
        <f>IF('Result Sheet'!BL21="","",IF('Result Sheet'!BL21="D","I",'Result Sheet'!BL21))</f>
        <v>I</v>
      </c>
      <c r="T18" s="176" t="str">
        <f>IF('Result Sheet'!BM21="","",'Result Sheet'!BM21)</f>
        <v>A</v>
      </c>
      <c r="U18" s="175" t="str">
        <f>IF('Result Sheet'!CD21="","",IF('Result Sheet'!CD21="D","I",'Result Sheet'!CD21))</f>
        <v>I</v>
      </c>
      <c r="V18" s="176" t="str">
        <f>IF('Result Sheet'!CE21="","",'Result Sheet'!CE21)</f>
        <v>A</v>
      </c>
      <c r="W18" s="177">
        <f>IF('Result Sheet'!DO21="","",'Result Sheet'!DO21)</f>
        <v>40</v>
      </c>
      <c r="BQ18" s="178" t="str">
        <f>'Result Sheet'!G21</f>
        <v>JOYA KHAN</v>
      </c>
      <c r="BR18" s="179" t="str">
        <f t="shared" si="0"/>
        <v/>
      </c>
      <c r="BS18" s="179" t="str">
        <f t="shared" si="1"/>
        <v/>
      </c>
      <c r="BT18" s="179" t="str">
        <f t="shared" si="2"/>
        <v/>
      </c>
      <c r="BU18" s="179" t="str">
        <f t="shared" si="3"/>
        <v/>
      </c>
      <c r="BV18" s="179" t="str">
        <f t="shared" si="4"/>
        <v/>
      </c>
      <c r="BW18" s="179" t="str">
        <f t="shared" si="5"/>
        <v>B</v>
      </c>
      <c r="BX18" s="179" t="str">
        <f t="shared" si="6"/>
        <v/>
      </c>
      <c r="BY18" s="179" t="str">
        <f t="shared" si="7"/>
        <v/>
      </c>
      <c r="BZ18" s="179" t="str">
        <f t="shared" si="8"/>
        <v/>
      </c>
      <c r="CA18" s="179" t="str">
        <f t="shared" si="9"/>
        <v/>
      </c>
      <c r="CB18" s="179" t="str">
        <f t="shared" si="10"/>
        <v/>
      </c>
      <c r="CC18" s="179" t="str">
        <f t="shared" si="11"/>
        <v/>
      </c>
      <c r="CD18" s="180"/>
    </row>
    <row r="19" spans="1:82" ht="15.95" customHeight="1">
      <c r="A19" s="167">
        <f>IF('Result Sheet'!A22="","",'Result Sheet'!A22)</f>
        <v>15</v>
      </c>
      <c r="B19" s="168">
        <f>IF('Result Sheet'!B22="","",'Result Sheet'!B22)</f>
        <v>315</v>
      </c>
      <c r="C19" s="169">
        <f>IF('Result Sheet'!F22="","",'Result Sheet'!F22)</f>
        <v>935</v>
      </c>
      <c r="D19" s="170" t="str">
        <f>IF('Result Sheet'!E22="","",'Result Sheet'!E22)</f>
        <v>24-09-2015</v>
      </c>
      <c r="E19" s="171" t="str">
        <f>IF('Result Sheet'!G22="","",'Result Sheet'!G22)</f>
        <v>KHUSHVEER SINGH</v>
      </c>
      <c r="F19" s="171" t="str">
        <f>IF('Result Sheet'!H22="","",'Result Sheet'!H22)</f>
        <v>PUSA RAM</v>
      </c>
      <c r="G19" s="171" t="str">
        <f>IF('Result Sheet'!I22="","",'Result Sheet'!I22)</f>
        <v>POOJA</v>
      </c>
      <c r="H19" s="172" t="str">
        <f>IF('Result Sheet'!K22="","",'Result Sheet'!K22)</f>
        <v>SC</v>
      </c>
      <c r="I19" s="172" t="str">
        <f>IF('Result Sheet'!J22="","",'Result Sheet'!J22)</f>
        <v>M</v>
      </c>
      <c r="J19" s="272" t="str">
        <f>IF('Result Sheet'!DM22="","",'Result Sheet'!DM22)</f>
        <v>कक्षोंन्नति</v>
      </c>
      <c r="K19" s="173">
        <f>IF('Result Sheet'!DI22="","",'Result Sheet'!DI22)</f>
        <v>401</v>
      </c>
      <c r="L19" s="174">
        <f>IF('Result Sheet'!DJ22="","",'Result Sheet'!DJ22)</f>
        <v>80.2</v>
      </c>
      <c r="M19" s="173" t="str">
        <f>IF('Result Sheet'!DK22="","",'Result Sheet'!DK22)</f>
        <v>I</v>
      </c>
      <c r="N19" s="215" t="str">
        <f>IF('Result Sheet'!DP22="","",'Result Sheet'!DP22)</f>
        <v>B</v>
      </c>
      <c r="O19" s="175" t="str">
        <f>IF('Result Sheet'!AB22="","",IF('Result Sheet'!AB22="D","I",'Result Sheet'!AB22))</f>
        <v>I</v>
      </c>
      <c r="P19" s="176" t="str">
        <f>IF('Result Sheet'!AC22="","",'Result Sheet'!AC22)</f>
        <v>C</v>
      </c>
      <c r="Q19" s="175" t="str">
        <f>IF('Result Sheet'!AT22="","",IF('Result Sheet'!AT22="D","I",'Result Sheet'!AT22))</f>
        <v>I</v>
      </c>
      <c r="R19" s="176" t="str">
        <f>IF('Result Sheet'!AU22="","",'Result Sheet'!AU22)</f>
        <v>A</v>
      </c>
      <c r="S19" s="175" t="str">
        <f>IF('Result Sheet'!BL22="","",IF('Result Sheet'!BL22="D","I",'Result Sheet'!BL22))</f>
        <v>I</v>
      </c>
      <c r="T19" s="176" t="str">
        <f>IF('Result Sheet'!BM22="","",'Result Sheet'!BM22)</f>
        <v>A</v>
      </c>
      <c r="U19" s="175" t="str">
        <f>IF('Result Sheet'!CD22="","",IF('Result Sheet'!CD22="D","I",'Result Sheet'!CD22))</f>
        <v>I</v>
      </c>
      <c r="V19" s="176" t="str">
        <f>IF('Result Sheet'!CE22="","",'Result Sheet'!CE22)</f>
        <v>A</v>
      </c>
      <c r="W19" s="177">
        <f>IF('Result Sheet'!DO22="","",'Result Sheet'!DO22)</f>
        <v>4</v>
      </c>
      <c r="BQ19" s="178" t="str">
        <f>'Result Sheet'!G22</f>
        <v>KHUSHVEER SINGH</v>
      </c>
      <c r="BR19" s="179" t="str">
        <f t="shared" si="0"/>
        <v>B</v>
      </c>
      <c r="BS19" s="179" t="str">
        <f t="shared" si="1"/>
        <v/>
      </c>
      <c r="BT19" s="179" t="str">
        <f t="shared" si="2"/>
        <v/>
      </c>
      <c r="BU19" s="179" t="str">
        <f t="shared" si="3"/>
        <v/>
      </c>
      <c r="BV19" s="179" t="str">
        <f t="shared" si="4"/>
        <v/>
      </c>
      <c r="BW19" s="179" t="str">
        <f t="shared" si="5"/>
        <v/>
      </c>
      <c r="BX19" s="179" t="str">
        <f t="shared" si="6"/>
        <v/>
      </c>
      <c r="BY19" s="179" t="str">
        <f t="shared" si="7"/>
        <v/>
      </c>
      <c r="BZ19" s="179" t="str">
        <f t="shared" si="8"/>
        <v/>
      </c>
      <c r="CA19" s="179" t="str">
        <f t="shared" si="9"/>
        <v/>
      </c>
      <c r="CB19" s="179" t="str">
        <f t="shared" si="10"/>
        <v/>
      </c>
      <c r="CC19" s="179" t="str">
        <f t="shared" si="11"/>
        <v/>
      </c>
      <c r="CD19" s="180"/>
    </row>
    <row r="20" spans="1:82" ht="15.95" customHeight="1">
      <c r="A20" s="167">
        <f>IF('Result Sheet'!A23="","",'Result Sheet'!A23)</f>
        <v>16</v>
      </c>
      <c r="B20" s="168">
        <f>IF('Result Sheet'!B23="","",'Result Sheet'!B23)</f>
        <v>316</v>
      </c>
      <c r="C20" s="169">
        <f>IF('Result Sheet'!F23="","",'Result Sheet'!F23)</f>
        <v>940</v>
      </c>
      <c r="D20" s="170" t="str">
        <f>IF('Result Sheet'!E23="","",'Result Sheet'!E23)</f>
        <v>21-01-2016</v>
      </c>
      <c r="E20" s="171" t="str">
        <f>IF('Result Sheet'!G23="","",'Result Sheet'!G23)</f>
        <v>KINJAL SAINI</v>
      </c>
      <c r="F20" s="171" t="str">
        <f>IF('Result Sheet'!H23="","",'Result Sheet'!H23)</f>
        <v>DURGESH CHAND BAGRI</v>
      </c>
      <c r="G20" s="171" t="str">
        <f>IF('Result Sheet'!I23="","",'Result Sheet'!I23)</f>
        <v>PUSHPA DEVI</v>
      </c>
      <c r="H20" s="172" t="str">
        <f>IF('Result Sheet'!K23="","",'Result Sheet'!K23)</f>
        <v>OBC</v>
      </c>
      <c r="I20" s="172" t="str">
        <f>IF('Result Sheet'!J23="","",'Result Sheet'!J23)</f>
        <v>F</v>
      </c>
      <c r="J20" s="272" t="str">
        <f>IF('Result Sheet'!DM23="","",'Result Sheet'!DM23)</f>
        <v>कक्षोंन्नति</v>
      </c>
      <c r="K20" s="173">
        <f>IF('Result Sheet'!DI23="","",'Result Sheet'!DI23)</f>
        <v>395</v>
      </c>
      <c r="L20" s="174">
        <f>IF('Result Sheet'!DJ23="","",'Result Sheet'!DJ23)</f>
        <v>79</v>
      </c>
      <c r="M20" s="173" t="str">
        <f>IF('Result Sheet'!DK23="","",'Result Sheet'!DK23)</f>
        <v>I</v>
      </c>
      <c r="N20" s="215" t="str">
        <f>IF('Result Sheet'!DP23="","",'Result Sheet'!DP23)</f>
        <v>B</v>
      </c>
      <c r="O20" s="175" t="str">
        <f>IF('Result Sheet'!AB23="","",IF('Result Sheet'!AB23="D","I",'Result Sheet'!AB23))</f>
        <v>I</v>
      </c>
      <c r="P20" s="176" t="str">
        <f>IF('Result Sheet'!AC23="","",'Result Sheet'!AC23)</f>
        <v>C</v>
      </c>
      <c r="Q20" s="175" t="str">
        <f>IF('Result Sheet'!AT23="","",IF('Result Sheet'!AT23="D","I",'Result Sheet'!AT23))</f>
        <v>I</v>
      </c>
      <c r="R20" s="176" t="str">
        <f>IF('Result Sheet'!AU23="","",'Result Sheet'!AU23)</f>
        <v>A</v>
      </c>
      <c r="S20" s="175" t="str">
        <f>IF('Result Sheet'!BL23="","",IF('Result Sheet'!BL23="D","I",'Result Sheet'!BL23))</f>
        <v>I</v>
      </c>
      <c r="T20" s="176" t="str">
        <f>IF('Result Sheet'!BM23="","",'Result Sheet'!BM23)</f>
        <v>A</v>
      </c>
      <c r="U20" s="175" t="str">
        <f>IF('Result Sheet'!CD23="","",IF('Result Sheet'!CD23="D","I",'Result Sheet'!CD23))</f>
        <v>I</v>
      </c>
      <c r="V20" s="176" t="str">
        <f>IF('Result Sheet'!CE23="","",'Result Sheet'!CE23)</f>
        <v>A</v>
      </c>
      <c r="W20" s="177">
        <f>IF('Result Sheet'!DO23="","",'Result Sheet'!DO23)</f>
        <v>26</v>
      </c>
      <c r="BQ20" s="178" t="str">
        <f>'Result Sheet'!G23</f>
        <v>KINJAL SAINI</v>
      </c>
      <c r="BR20" s="179" t="str">
        <f t="shared" si="0"/>
        <v/>
      </c>
      <c r="BS20" s="179" t="str">
        <f t="shared" si="1"/>
        <v/>
      </c>
      <c r="BT20" s="179" t="str">
        <f t="shared" si="2"/>
        <v/>
      </c>
      <c r="BU20" s="179" t="str">
        <f t="shared" si="3"/>
        <v/>
      </c>
      <c r="BV20" s="179" t="str">
        <f t="shared" si="4"/>
        <v/>
      </c>
      <c r="BW20" s="179" t="str">
        <f t="shared" si="5"/>
        <v>B</v>
      </c>
      <c r="BX20" s="179" t="str">
        <f t="shared" si="6"/>
        <v/>
      </c>
      <c r="BY20" s="179" t="str">
        <f t="shared" si="7"/>
        <v/>
      </c>
      <c r="BZ20" s="179" t="str">
        <f t="shared" si="8"/>
        <v/>
      </c>
      <c r="CA20" s="179" t="str">
        <f t="shared" si="9"/>
        <v/>
      </c>
      <c r="CB20" s="179" t="str">
        <f t="shared" si="10"/>
        <v/>
      </c>
      <c r="CC20" s="179" t="str">
        <f t="shared" si="11"/>
        <v/>
      </c>
      <c r="CD20" s="180"/>
    </row>
    <row r="21" spans="1:82" ht="15.95" customHeight="1">
      <c r="A21" s="167">
        <f>IF('Result Sheet'!A24="","",'Result Sheet'!A24)</f>
        <v>17</v>
      </c>
      <c r="B21" s="168">
        <f>IF('Result Sheet'!B24="","",'Result Sheet'!B24)</f>
        <v>317</v>
      </c>
      <c r="C21" s="169">
        <f>IF('Result Sheet'!F24="","",'Result Sheet'!F24)</f>
        <v>924</v>
      </c>
      <c r="D21" s="170" t="str">
        <f>IF('Result Sheet'!E24="","",'Result Sheet'!E24)</f>
        <v>14-02-2016</v>
      </c>
      <c r="E21" s="171" t="str">
        <f>IF('Result Sheet'!G24="","",'Result Sheet'!G24)</f>
        <v>LUCKY PRAJAPATI</v>
      </c>
      <c r="F21" s="171" t="str">
        <f>IF('Result Sheet'!H24="","",'Result Sheet'!H24)</f>
        <v>NAR SINGH</v>
      </c>
      <c r="G21" s="171" t="str">
        <f>IF('Result Sheet'!I24="","",'Result Sheet'!I24)</f>
        <v>BHAWNA</v>
      </c>
      <c r="H21" s="172" t="str">
        <f>IF('Result Sheet'!K24="","",'Result Sheet'!K24)</f>
        <v>OBC</v>
      </c>
      <c r="I21" s="172" t="str">
        <f>IF('Result Sheet'!J24="","",'Result Sheet'!J24)</f>
        <v>M</v>
      </c>
      <c r="J21" s="272" t="str">
        <f>IF('Result Sheet'!DM24="","",'Result Sheet'!DM24)</f>
        <v>कक्षोंन्नति</v>
      </c>
      <c r="K21" s="173">
        <f>IF('Result Sheet'!DI24="","",'Result Sheet'!DI24)</f>
        <v>392</v>
      </c>
      <c r="L21" s="174">
        <f>IF('Result Sheet'!DJ24="","",'Result Sheet'!DJ24)</f>
        <v>78.400000000000006</v>
      </c>
      <c r="M21" s="173" t="str">
        <f>IF('Result Sheet'!DK24="","",'Result Sheet'!DK24)</f>
        <v>I</v>
      </c>
      <c r="N21" s="215" t="str">
        <f>IF('Result Sheet'!DP24="","",'Result Sheet'!DP24)</f>
        <v>B</v>
      </c>
      <c r="O21" s="175" t="str">
        <f>IF('Result Sheet'!AB24="","",IF('Result Sheet'!AB24="D","I",'Result Sheet'!AB24))</f>
        <v>I</v>
      </c>
      <c r="P21" s="176" t="str">
        <f>IF('Result Sheet'!AC24="","",'Result Sheet'!AC24)</f>
        <v>C</v>
      </c>
      <c r="Q21" s="175" t="str">
        <f>IF('Result Sheet'!AT24="","",IF('Result Sheet'!AT24="D","I",'Result Sheet'!AT24))</f>
        <v>I</v>
      </c>
      <c r="R21" s="176" t="str">
        <f>IF('Result Sheet'!AU24="","",'Result Sheet'!AU24)</f>
        <v>A</v>
      </c>
      <c r="S21" s="175" t="str">
        <f>IF('Result Sheet'!BL24="","",IF('Result Sheet'!BL24="D","I",'Result Sheet'!BL24))</f>
        <v>I</v>
      </c>
      <c r="T21" s="176" t="str">
        <f>IF('Result Sheet'!BM24="","",'Result Sheet'!BM24)</f>
        <v>A</v>
      </c>
      <c r="U21" s="175" t="str">
        <f>IF('Result Sheet'!CD24="","",IF('Result Sheet'!CD24="D","I",'Result Sheet'!CD24))</f>
        <v>I</v>
      </c>
      <c r="V21" s="176" t="str">
        <f>IF('Result Sheet'!CE24="","",'Result Sheet'!CE24)</f>
        <v>A</v>
      </c>
      <c r="W21" s="177">
        <f>IF('Result Sheet'!DO24="","",'Result Sheet'!DO24)</f>
        <v>38</v>
      </c>
      <c r="BQ21" s="178" t="str">
        <f>'Result Sheet'!G24</f>
        <v>LUCKY PRAJAPATI</v>
      </c>
      <c r="BR21" s="179" t="str">
        <f t="shared" si="0"/>
        <v/>
      </c>
      <c r="BS21" s="179" t="str">
        <f t="shared" si="1"/>
        <v/>
      </c>
      <c r="BT21" s="179" t="str">
        <f t="shared" si="2"/>
        <v/>
      </c>
      <c r="BU21" s="179" t="str">
        <f t="shared" si="3"/>
        <v/>
      </c>
      <c r="BV21" s="179" t="str">
        <f t="shared" si="4"/>
        <v>B</v>
      </c>
      <c r="BW21" s="179" t="str">
        <f t="shared" si="5"/>
        <v/>
      </c>
      <c r="BX21" s="179" t="str">
        <f t="shared" si="6"/>
        <v/>
      </c>
      <c r="BY21" s="179" t="str">
        <f t="shared" si="7"/>
        <v/>
      </c>
      <c r="BZ21" s="179" t="str">
        <f t="shared" si="8"/>
        <v/>
      </c>
      <c r="CA21" s="179" t="str">
        <f t="shared" si="9"/>
        <v/>
      </c>
      <c r="CB21" s="179" t="str">
        <f t="shared" si="10"/>
        <v/>
      </c>
      <c r="CC21" s="179" t="str">
        <f t="shared" si="11"/>
        <v/>
      </c>
      <c r="CD21" s="180"/>
    </row>
    <row r="22" spans="1:82" ht="15.95" customHeight="1">
      <c r="A22" s="167">
        <f>IF('Result Sheet'!A25="","",'Result Sheet'!A25)</f>
        <v>18</v>
      </c>
      <c r="B22" s="168">
        <f>IF('Result Sheet'!B25="","",'Result Sheet'!B25)</f>
        <v>318</v>
      </c>
      <c r="C22" s="169">
        <f>IF('Result Sheet'!F25="","",'Result Sheet'!F25)</f>
        <v>921</v>
      </c>
      <c r="D22" s="170">
        <f>IF('Result Sheet'!E25="","",'Result Sheet'!E25)</f>
        <v>42008</v>
      </c>
      <c r="E22" s="171" t="str">
        <f>IF('Result Sheet'!G25="","",'Result Sheet'!G25)</f>
        <v>MAHENDRA PARTAP SINGH CHUNDAWAT</v>
      </c>
      <c r="F22" s="171" t="str">
        <f>IF('Result Sheet'!H25="","",'Result Sheet'!H25)</f>
        <v>CHANDRA SINGH CHUNDAWAT</v>
      </c>
      <c r="G22" s="171" t="str">
        <f>IF('Result Sheet'!I25="","",'Result Sheet'!I25)</f>
        <v>RITU KANWAR</v>
      </c>
      <c r="H22" s="172" t="str">
        <f>IF('Result Sheet'!K25="","",'Result Sheet'!K25)</f>
        <v>GEN</v>
      </c>
      <c r="I22" s="172" t="str">
        <f>IF('Result Sheet'!J25="","",'Result Sheet'!J25)</f>
        <v>M</v>
      </c>
      <c r="J22" s="272" t="str">
        <f>IF('Result Sheet'!DM25="","",'Result Sheet'!DM25)</f>
        <v>कक्षोंन्नति</v>
      </c>
      <c r="K22" s="173">
        <f>IF('Result Sheet'!DI25="","",'Result Sheet'!DI25)</f>
        <v>389</v>
      </c>
      <c r="L22" s="174">
        <f>IF('Result Sheet'!DJ25="","",'Result Sheet'!DJ25)</f>
        <v>77.8</v>
      </c>
      <c r="M22" s="173" t="str">
        <f>IF('Result Sheet'!DK25="","",'Result Sheet'!DK25)</f>
        <v>I</v>
      </c>
      <c r="N22" s="215" t="str">
        <f>IF('Result Sheet'!DP25="","",'Result Sheet'!DP25)</f>
        <v>B</v>
      </c>
      <c r="O22" s="175" t="str">
        <f>IF('Result Sheet'!AB25="","",IF('Result Sheet'!AB25="D","I",'Result Sheet'!AB25))</f>
        <v>I</v>
      </c>
      <c r="P22" s="176" t="str">
        <f>IF('Result Sheet'!AC25="","",'Result Sheet'!AC25)</f>
        <v>C</v>
      </c>
      <c r="Q22" s="175" t="str">
        <f>IF('Result Sheet'!AT25="","",IF('Result Sheet'!AT25="D","I",'Result Sheet'!AT25))</f>
        <v>I</v>
      </c>
      <c r="R22" s="176" t="str">
        <f>IF('Result Sheet'!AU25="","",'Result Sheet'!AU25)</f>
        <v>A</v>
      </c>
      <c r="S22" s="175" t="str">
        <f>IF('Result Sheet'!BL25="","",IF('Result Sheet'!BL25="D","I",'Result Sheet'!BL25))</f>
        <v>I</v>
      </c>
      <c r="T22" s="176" t="str">
        <f>IF('Result Sheet'!BM25="","",'Result Sheet'!BM25)</f>
        <v>A</v>
      </c>
      <c r="U22" s="175" t="str">
        <f>IF('Result Sheet'!CD25="","",IF('Result Sheet'!CD25="D","I",'Result Sheet'!CD25))</f>
        <v>I</v>
      </c>
      <c r="V22" s="176" t="str">
        <f>IF('Result Sheet'!CE25="","",'Result Sheet'!CE25)</f>
        <v>A</v>
      </c>
      <c r="W22" s="177">
        <f>IF('Result Sheet'!DO25="","",'Result Sheet'!DO25)</f>
        <v>22</v>
      </c>
      <c r="BQ22" s="178" t="str">
        <f>'Result Sheet'!G25</f>
        <v>MAHENDRA PARTAP SINGH CHUNDAWAT</v>
      </c>
      <c r="BR22" s="179" t="str">
        <f t="shared" si="0"/>
        <v/>
      </c>
      <c r="BS22" s="179" t="str">
        <f t="shared" si="1"/>
        <v/>
      </c>
      <c r="BT22" s="179" t="str">
        <f t="shared" si="2"/>
        <v/>
      </c>
      <c r="BU22" s="179" t="str">
        <f t="shared" si="3"/>
        <v/>
      </c>
      <c r="BV22" s="179" t="str">
        <f t="shared" si="4"/>
        <v/>
      </c>
      <c r="BW22" s="179" t="str">
        <f t="shared" si="5"/>
        <v/>
      </c>
      <c r="BX22" s="179" t="str">
        <f t="shared" si="6"/>
        <v>B</v>
      </c>
      <c r="BY22" s="179" t="str">
        <f t="shared" si="7"/>
        <v/>
      </c>
      <c r="BZ22" s="179" t="str">
        <f t="shared" si="8"/>
        <v/>
      </c>
      <c r="CA22" s="179" t="str">
        <f t="shared" si="9"/>
        <v/>
      </c>
      <c r="CB22" s="179" t="str">
        <f t="shared" si="10"/>
        <v/>
      </c>
      <c r="CC22" s="179" t="str">
        <f t="shared" si="11"/>
        <v/>
      </c>
      <c r="CD22" s="180"/>
    </row>
    <row r="23" spans="1:82" ht="15.95" customHeight="1">
      <c r="A23" s="167">
        <f>IF('Result Sheet'!A26="","",'Result Sheet'!A26)</f>
        <v>19</v>
      </c>
      <c r="B23" s="168">
        <f>IF('Result Sheet'!B26="","",'Result Sheet'!B26)</f>
        <v>319</v>
      </c>
      <c r="C23" s="169">
        <f>IF('Result Sheet'!F26="","",'Result Sheet'!F26)</f>
        <v>948</v>
      </c>
      <c r="D23" s="170">
        <f>IF('Result Sheet'!E26="","",'Result Sheet'!E26)</f>
        <v>42257</v>
      </c>
      <c r="E23" s="171" t="str">
        <f>IF('Result Sheet'!G26="","",'Result Sheet'!G26)</f>
        <v>MANVEER GURJAR</v>
      </c>
      <c r="F23" s="171" t="str">
        <f>IF('Result Sheet'!H26="","",'Result Sheet'!H26)</f>
        <v>VIKRAM SINGH</v>
      </c>
      <c r="G23" s="171" t="str">
        <f>IF('Result Sheet'!I26="","",'Result Sheet'!I26)</f>
        <v>BARKHA</v>
      </c>
      <c r="H23" s="172" t="str">
        <f>IF('Result Sheet'!K26="","",'Result Sheet'!K26)</f>
        <v>SBC</v>
      </c>
      <c r="I23" s="172" t="str">
        <f>IF('Result Sheet'!J26="","",'Result Sheet'!J26)</f>
        <v>M</v>
      </c>
      <c r="J23" s="272" t="str">
        <f>IF('Result Sheet'!DM26="","",'Result Sheet'!DM26)</f>
        <v>कक्षोंन्नति</v>
      </c>
      <c r="K23" s="173">
        <f>IF('Result Sheet'!DI26="","",'Result Sheet'!DI26)</f>
        <v>387</v>
      </c>
      <c r="L23" s="174">
        <f>IF('Result Sheet'!DJ26="","",'Result Sheet'!DJ26)</f>
        <v>77.400000000000006</v>
      </c>
      <c r="M23" s="173" t="str">
        <f>IF('Result Sheet'!DK26="","",'Result Sheet'!DK26)</f>
        <v>I</v>
      </c>
      <c r="N23" s="215" t="str">
        <f>IF('Result Sheet'!DP26="","",'Result Sheet'!DP26)</f>
        <v>B</v>
      </c>
      <c r="O23" s="175" t="str">
        <f>IF('Result Sheet'!AB26="","",IF('Result Sheet'!AB26="D","I",'Result Sheet'!AB26))</f>
        <v>I</v>
      </c>
      <c r="P23" s="176" t="str">
        <f>IF('Result Sheet'!AC26="","",'Result Sheet'!AC26)</f>
        <v>C</v>
      </c>
      <c r="Q23" s="175" t="str">
        <f>IF('Result Sheet'!AT26="","",IF('Result Sheet'!AT26="D","I",'Result Sheet'!AT26))</f>
        <v>I</v>
      </c>
      <c r="R23" s="176" t="str">
        <f>IF('Result Sheet'!AU26="","",'Result Sheet'!AU26)</f>
        <v>A</v>
      </c>
      <c r="S23" s="175" t="str">
        <f>IF('Result Sheet'!BL26="","",IF('Result Sheet'!BL26="D","I",'Result Sheet'!BL26))</f>
        <v>I</v>
      </c>
      <c r="T23" s="176" t="str">
        <f>IF('Result Sheet'!BM26="","",'Result Sheet'!BM26)</f>
        <v>B</v>
      </c>
      <c r="U23" s="175" t="str">
        <f>IF('Result Sheet'!CD26="","",IF('Result Sheet'!CD26="D","I",'Result Sheet'!CD26))</f>
        <v>I</v>
      </c>
      <c r="V23" s="176" t="str">
        <f>IF('Result Sheet'!CE26="","",'Result Sheet'!CE26)</f>
        <v>B</v>
      </c>
      <c r="W23" s="177">
        <f>IF('Result Sheet'!DO26="","",'Result Sheet'!DO26)</f>
        <v>24</v>
      </c>
      <c r="BQ23" s="178" t="str">
        <f>'Result Sheet'!G26</f>
        <v>MANVEER GURJAR</v>
      </c>
      <c r="BR23" s="179" t="str">
        <f t="shared" si="0"/>
        <v/>
      </c>
      <c r="BS23" s="179" t="str">
        <f t="shared" si="1"/>
        <v/>
      </c>
      <c r="BT23" s="179" t="str">
        <f t="shared" si="2"/>
        <v/>
      </c>
      <c r="BU23" s="179" t="str">
        <f t="shared" si="3"/>
        <v/>
      </c>
      <c r="BV23" s="179" t="str">
        <f t="shared" si="4"/>
        <v/>
      </c>
      <c r="BW23" s="179" t="str">
        <f t="shared" si="5"/>
        <v/>
      </c>
      <c r="BX23" s="179" t="str">
        <f t="shared" si="6"/>
        <v/>
      </c>
      <c r="BY23" s="179" t="str">
        <f t="shared" si="7"/>
        <v/>
      </c>
      <c r="BZ23" s="179" t="str">
        <f t="shared" si="8"/>
        <v/>
      </c>
      <c r="CA23" s="179" t="str">
        <f t="shared" si="9"/>
        <v/>
      </c>
      <c r="CB23" s="179" t="str">
        <f t="shared" si="10"/>
        <v>B</v>
      </c>
      <c r="CC23" s="179" t="str">
        <f t="shared" si="11"/>
        <v/>
      </c>
      <c r="CD23" s="180"/>
    </row>
    <row r="24" spans="1:82" ht="15.95" customHeight="1">
      <c r="A24" s="167">
        <f>IF('Result Sheet'!A27="","",'Result Sheet'!A27)</f>
        <v>20</v>
      </c>
      <c r="B24" s="168">
        <f>IF('Result Sheet'!B27="","",'Result Sheet'!B27)</f>
        <v>320</v>
      </c>
      <c r="C24" s="169">
        <f>IF('Result Sheet'!F27="","",'Result Sheet'!F27)</f>
        <v>943</v>
      </c>
      <c r="D24" s="170" t="str">
        <f>IF('Result Sheet'!E27="","",'Result Sheet'!E27)</f>
        <v>13-01-2015</v>
      </c>
      <c r="E24" s="171" t="str">
        <f>IF('Result Sheet'!G27="","",'Result Sheet'!G27)</f>
        <v>PALAK DAMER</v>
      </c>
      <c r="F24" s="171" t="str">
        <f>IF('Result Sheet'!H27="","",'Result Sheet'!H27)</f>
        <v>GOVIND LAL</v>
      </c>
      <c r="G24" s="171" t="str">
        <f>IF('Result Sheet'!I27="","",'Result Sheet'!I27)</f>
        <v>LEELA</v>
      </c>
      <c r="H24" s="172" t="str">
        <f>IF('Result Sheet'!K27="","",'Result Sheet'!K27)</f>
        <v>SC</v>
      </c>
      <c r="I24" s="172" t="str">
        <f>IF('Result Sheet'!J27="","",'Result Sheet'!J27)</f>
        <v>F</v>
      </c>
      <c r="J24" s="272" t="str">
        <f>IF('Result Sheet'!DM27="","",'Result Sheet'!DM27)</f>
        <v>कक्षोंन्नति</v>
      </c>
      <c r="K24" s="173">
        <f>IF('Result Sheet'!DI27="","",'Result Sheet'!DI27)</f>
        <v>415</v>
      </c>
      <c r="L24" s="174">
        <f>IF('Result Sheet'!DJ27="","",'Result Sheet'!DJ27)</f>
        <v>83</v>
      </c>
      <c r="M24" s="173" t="str">
        <f>IF('Result Sheet'!DK27="","",'Result Sheet'!DK27)</f>
        <v>I</v>
      </c>
      <c r="N24" s="215" t="str">
        <f>IF('Result Sheet'!DP27="","",'Result Sheet'!DP27)</f>
        <v>B</v>
      </c>
      <c r="O24" s="175" t="str">
        <f>IF('Result Sheet'!AB27="","",IF('Result Sheet'!AB27="D","I",'Result Sheet'!AB27))</f>
        <v>I</v>
      </c>
      <c r="P24" s="176" t="str">
        <f>IF('Result Sheet'!AC27="","",'Result Sheet'!AC27)</f>
        <v>B</v>
      </c>
      <c r="Q24" s="175" t="str">
        <f>IF('Result Sheet'!AT27="","",IF('Result Sheet'!AT27="D","I",'Result Sheet'!AT27))</f>
        <v>I</v>
      </c>
      <c r="R24" s="176" t="str">
        <f>IF('Result Sheet'!AU27="","",'Result Sheet'!AU27)</f>
        <v>A</v>
      </c>
      <c r="S24" s="175" t="str">
        <f>IF('Result Sheet'!BL27="","",IF('Result Sheet'!BL27="D","I",'Result Sheet'!BL27))</f>
        <v>I</v>
      </c>
      <c r="T24" s="176" t="str">
        <f>IF('Result Sheet'!BM27="","",'Result Sheet'!BM27)</f>
        <v>A</v>
      </c>
      <c r="U24" s="175" t="str">
        <f>IF('Result Sheet'!CD27="","",IF('Result Sheet'!CD27="D","I",'Result Sheet'!CD27))</f>
        <v>I</v>
      </c>
      <c r="V24" s="176" t="str">
        <f>IF('Result Sheet'!CE27="","",'Result Sheet'!CE27)</f>
        <v>A</v>
      </c>
      <c r="W24" s="177">
        <f>IF('Result Sheet'!DO27="","",'Result Sheet'!DO27)</f>
        <v>16</v>
      </c>
      <c r="BQ24" s="178" t="str">
        <f>'Result Sheet'!G27</f>
        <v>PALAK DAMER</v>
      </c>
      <c r="BR24" s="179" t="str">
        <f t="shared" si="0"/>
        <v/>
      </c>
      <c r="BS24" s="179" t="str">
        <f t="shared" si="1"/>
        <v>B</v>
      </c>
      <c r="BT24" s="179" t="str">
        <f t="shared" si="2"/>
        <v/>
      </c>
      <c r="BU24" s="179" t="str">
        <f t="shared" si="3"/>
        <v/>
      </c>
      <c r="BV24" s="179" t="str">
        <f t="shared" si="4"/>
        <v/>
      </c>
      <c r="BW24" s="179" t="str">
        <f t="shared" si="5"/>
        <v/>
      </c>
      <c r="BX24" s="179" t="str">
        <f t="shared" si="6"/>
        <v/>
      </c>
      <c r="BY24" s="179" t="str">
        <f t="shared" si="7"/>
        <v/>
      </c>
      <c r="BZ24" s="179" t="str">
        <f t="shared" si="8"/>
        <v/>
      </c>
      <c r="CA24" s="179" t="str">
        <f t="shared" si="9"/>
        <v/>
      </c>
      <c r="CB24" s="179" t="str">
        <f t="shared" si="10"/>
        <v/>
      </c>
      <c r="CC24" s="179" t="str">
        <f t="shared" si="11"/>
        <v/>
      </c>
      <c r="CD24" s="180"/>
    </row>
    <row r="25" spans="1:82" ht="15.95" customHeight="1">
      <c r="A25" s="167">
        <f>IF('Result Sheet'!A28="","",'Result Sheet'!A28)</f>
        <v>21</v>
      </c>
      <c r="B25" s="168">
        <f>IF('Result Sheet'!B28="","",'Result Sheet'!B28)</f>
        <v>321</v>
      </c>
      <c r="C25" s="169">
        <f>IF('Result Sheet'!F28="","",'Result Sheet'!F28)</f>
        <v>929</v>
      </c>
      <c r="D25" s="170" t="str">
        <f>IF('Result Sheet'!E28="","",'Result Sheet'!E28)</f>
        <v>21-10-2014</v>
      </c>
      <c r="E25" s="171" t="str">
        <f>IF('Result Sheet'!G28="","",'Result Sheet'!G28)</f>
        <v>PAWAN CHOUHAN</v>
      </c>
      <c r="F25" s="171" t="str">
        <f>IF('Result Sheet'!H28="","",'Result Sheet'!H28)</f>
        <v>NARENDRA SINGH</v>
      </c>
      <c r="G25" s="171" t="str">
        <f>IF('Result Sheet'!I28="","",'Result Sheet'!I28)</f>
        <v>SHOBHA</v>
      </c>
      <c r="H25" s="172" t="str">
        <f>IF('Result Sheet'!K28="","",'Result Sheet'!K28)</f>
        <v>OBC</v>
      </c>
      <c r="I25" s="172" t="str">
        <f>IF('Result Sheet'!J28="","",'Result Sheet'!J28)</f>
        <v>M</v>
      </c>
      <c r="J25" s="272" t="str">
        <f>IF('Result Sheet'!DM28="","",'Result Sheet'!DM28)</f>
        <v>कक्षोंन्नति</v>
      </c>
      <c r="K25" s="173">
        <f>IF('Result Sheet'!DI28="","",'Result Sheet'!DI28)</f>
        <v>418</v>
      </c>
      <c r="L25" s="174">
        <f>IF('Result Sheet'!DJ28="","",'Result Sheet'!DJ28)</f>
        <v>83.6</v>
      </c>
      <c r="M25" s="173" t="str">
        <f>IF('Result Sheet'!DK28="","",'Result Sheet'!DK28)</f>
        <v>I</v>
      </c>
      <c r="N25" s="215" t="str">
        <f>IF('Result Sheet'!DP28="","",'Result Sheet'!DP28)</f>
        <v>B</v>
      </c>
      <c r="O25" s="175" t="str">
        <f>IF('Result Sheet'!AB28="","",IF('Result Sheet'!AB28="D","I",'Result Sheet'!AB28))</f>
        <v>I</v>
      </c>
      <c r="P25" s="176" t="str">
        <f>IF('Result Sheet'!AC28="","",'Result Sheet'!AC28)</f>
        <v>B</v>
      </c>
      <c r="Q25" s="175" t="str">
        <f>IF('Result Sheet'!AT28="","",IF('Result Sheet'!AT28="D","I",'Result Sheet'!AT28))</f>
        <v>I</v>
      </c>
      <c r="R25" s="176" t="str">
        <f>IF('Result Sheet'!AU28="","",'Result Sheet'!AU28)</f>
        <v>A</v>
      </c>
      <c r="S25" s="175" t="str">
        <f>IF('Result Sheet'!BL28="","",IF('Result Sheet'!BL28="D","I",'Result Sheet'!BL28))</f>
        <v>I</v>
      </c>
      <c r="T25" s="176" t="str">
        <f>IF('Result Sheet'!BM28="","",'Result Sheet'!BM28)</f>
        <v>A</v>
      </c>
      <c r="U25" s="175" t="str">
        <f>IF('Result Sheet'!CD28="","",IF('Result Sheet'!CD28="D","I",'Result Sheet'!CD28))</f>
        <v>I</v>
      </c>
      <c r="V25" s="176" t="str">
        <f>IF('Result Sheet'!CE28="","",'Result Sheet'!CE28)</f>
        <v>B</v>
      </c>
      <c r="W25" s="177">
        <f>IF('Result Sheet'!DO28="","",'Result Sheet'!DO28)</f>
        <v>34</v>
      </c>
      <c r="BQ25" s="178" t="str">
        <f>'Result Sheet'!G28</f>
        <v>PAWAN CHOUHAN</v>
      </c>
      <c r="BR25" s="179" t="str">
        <f t="shared" si="0"/>
        <v/>
      </c>
      <c r="BS25" s="179" t="str">
        <f t="shared" si="1"/>
        <v/>
      </c>
      <c r="BT25" s="179" t="str">
        <f t="shared" si="2"/>
        <v/>
      </c>
      <c r="BU25" s="179" t="str">
        <f t="shared" si="3"/>
        <v/>
      </c>
      <c r="BV25" s="179" t="str">
        <f t="shared" si="4"/>
        <v>B</v>
      </c>
      <c r="BW25" s="179" t="str">
        <f t="shared" si="5"/>
        <v/>
      </c>
      <c r="BX25" s="179" t="str">
        <f t="shared" si="6"/>
        <v/>
      </c>
      <c r="BY25" s="179" t="str">
        <f t="shared" si="7"/>
        <v/>
      </c>
      <c r="BZ25" s="179" t="str">
        <f t="shared" si="8"/>
        <v/>
      </c>
      <c r="CA25" s="179" t="str">
        <f t="shared" si="9"/>
        <v/>
      </c>
      <c r="CB25" s="179" t="str">
        <f t="shared" si="10"/>
        <v/>
      </c>
      <c r="CC25" s="179" t="str">
        <f t="shared" si="11"/>
        <v/>
      </c>
      <c r="CD25" s="180"/>
    </row>
    <row r="26" spans="1:82" ht="15.95" customHeight="1">
      <c r="A26" s="167">
        <f>IF('Result Sheet'!A29="","",'Result Sheet'!A29)</f>
        <v>22</v>
      </c>
      <c r="B26" s="168">
        <f>IF('Result Sheet'!B29="","",'Result Sheet'!B29)</f>
        <v>322</v>
      </c>
      <c r="C26" s="169">
        <f>IF('Result Sheet'!F29="","",'Result Sheet'!F29)</f>
        <v>932</v>
      </c>
      <c r="D26" s="170" t="str">
        <f>IF('Result Sheet'!E29="","",'Result Sheet'!E29)</f>
        <v>15-11-2014</v>
      </c>
      <c r="E26" s="171" t="str">
        <f>IF('Result Sheet'!G29="","",'Result Sheet'!G29)</f>
        <v>PRAGYA</v>
      </c>
      <c r="F26" s="171" t="str">
        <f>IF('Result Sheet'!H29="","",'Result Sheet'!H29)</f>
        <v>SUGANDAS</v>
      </c>
      <c r="G26" s="171" t="str">
        <f>IF('Result Sheet'!I29="","",'Result Sheet'!I29)</f>
        <v>ANITA</v>
      </c>
      <c r="H26" s="172" t="str">
        <f>IF('Result Sheet'!K29="","",'Result Sheet'!K29)</f>
        <v>OBC</v>
      </c>
      <c r="I26" s="172" t="str">
        <f>IF('Result Sheet'!J29="","",'Result Sheet'!J29)</f>
        <v>F</v>
      </c>
      <c r="J26" s="272" t="str">
        <f>IF('Result Sheet'!DM29="","",'Result Sheet'!DM29)</f>
        <v>कक्षोंन्नति</v>
      </c>
      <c r="K26" s="173">
        <f>IF('Result Sheet'!DI29="","",'Result Sheet'!DI29)</f>
        <v>412</v>
      </c>
      <c r="L26" s="174">
        <f>IF('Result Sheet'!DJ29="","",'Result Sheet'!DJ29)</f>
        <v>82.4</v>
      </c>
      <c r="M26" s="173" t="str">
        <f>IF('Result Sheet'!DK29="","",'Result Sheet'!DK29)</f>
        <v>I</v>
      </c>
      <c r="N26" s="215" t="str">
        <f>IF('Result Sheet'!DP29="","",'Result Sheet'!DP29)</f>
        <v>B</v>
      </c>
      <c r="O26" s="175" t="str">
        <f>IF('Result Sheet'!AB29="","",IF('Result Sheet'!AB29="D","I",'Result Sheet'!AB29))</f>
        <v>I</v>
      </c>
      <c r="P26" s="176" t="str">
        <f>IF('Result Sheet'!AC29="","",'Result Sheet'!AC29)</f>
        <v>B</v>
      </c>
      <c r="Q26" s="175" t="str">
        <f>IF('Result Sheet'!AT29="","",IF('Result Sheet'!AT29="D","I",'Result Sheet'!AT29))</f>
        <v>I</v>
      </c>
      <c r="R26" s="176" t="str">
        <f>IF('Result Sheet'!AU29="","",'Result Sheet'!AU29)</f>
        <v>A</v>
      </c>
      <c r="S26" s="175" t="str">
        <f>IF('Result Sheet'!BL29="","",IF('Result Sheet'!BL29="D","I",'Result Sheet'!BL29))</f>
        <v>I</v>
      </c>
      <c r="T26" s="176" t="str">
        <f>IF('Result Sheet'!BM29="","",'Result Sheet'!BM29)</f>
        <v>A</v>
      </c>
      <c r="U26" s="175" t="str">
        <f>IF('Result Sheet'!CD29="","",IF('Result Sheet'!CD29="D","I",'Result Sheet'!CD29))</f>
        <v>I</v>
      </c>
      <c r="V26" s="176" t="str">
        <f>IF('Result Sheet'!CE29="","",'Result Sheet'!CE29)</f>
        <v>A</v>
      </c>
      <c r="W26" s="177">
        <f>IF('Result Sheet'!DO29="","",'Result Sheet'!DO29)</f>
        <v>22</v>
      </c>
      <c r="BQ26" s="178" t="str">
        <f>'Result Sheet'!G29</f>
        <v>PRAGYA</v>
      </c>
      <c r="BR26" s="179" t="str">
        <f t="shared" si="0"/>
        <v/>
      </c>
      <c r="BS26" s="179" t="str">
        <f t="shared" si="1"/>
        <v/>
      </c>
      <c r="BT26" s="179" t="str">
        <f t="shared" si="2"/>
        <v/>
      </c>
      <c r="BU26" s="179" t="str">
        <f t="shared" si="3"/>
        <v/>
      </c>
      <c r="BV26" s="179" t="str">
        <f t="shared" si="4"/>
        <v/>
      </c>
      <c r="BW26" s="179" t="str">
        <f t="shared" si="5"/>
        <v>B</v>
      </c>
      <c r="BX26" s="179" t="str">
        <f t="shared" si="6"/>
        <v/>
      </c>
      <c r="BY26" s="179" t="str">
        <f t="shared" si="7"/>
        <v/>
      </c>
      <c r="BZ26" s="179" t="str">
        <f t="shared" si="8"/>
        <v/>
      </c>
      <c r="CA26" s="179" t="str">
        <f t="shared" si="9"/>
        <v/>
      </c>
      <c r="CB26" s="179" t="str">
        <f t="shared" si="10"/>
        <v/>
      </c>
      <c r="CC26" s="179" t="str">
        <f t="shared" si="11"/>
        <v/>
      </c>
      <c r="CD26" s="180"/>
    </row>
    <row r="27" spans="1:82" ht="15.95" customHeight="1">
      <c r="A27" s="167">
        <f>IF('Result Sheet'!A30="","",'Result Sheet'!A30)</f>
        <v>23</v>
      </c>
      <c r="B27" s="168">
        <f>IF('Result Sheet'!B30="","",'Result Sheet'!B30)</f>
        <v>323</v>
      </c>
      <c r="C27" s="169">
        <f>IF('Result Sheet'!F30="","",'Result Sheet'!F30)</f>
        <v>927</v>
      </c>
      <c r="D27" s="170" t="str">
        <f>IF('Result Sheet'!E30="","",'Result Sheet'!E30)</f>
        <v>31-01-2016</v>
      </c>
      <c r="E27" s="171" t="str">
        <f>IF('Result Sheet'!G30="","",'Result Sheet'!G30)</f>
        <v>PRAMOD BHATI</v>
      </c>
      <c r="F27" s="171" t="str">
        <f>IF('Result Sheet'!H30="","",'Result Sheet'!H30)</f>
        <v>PANKAJ</v>
      </c>
      <c r="G27" s="171" t="str">
        <f>IF('Result Sheet'!I30="","",'Result Sheet'!I30)</f>
        <v>PINKI</v>
      </c>
      <c r="H27" s="172" t="str">
        <f>IF('Result Sheet'!K30="","",'Result Sheet'!K30)</f>
        <v>OBC</v>
      </c>
      <c r="I27" s="172" t="str">
        <f>IF('Result Sheet'!J30="","",'Result Sheet'!J30)</f>
        <v>M</v>
      </c>
      <c r="J27" s="272" t="str">
        <f>IF('Result Sheet'!DM30="","",'Result Sheet'!DM30)</f>
        <v>कक्षोंन्नति</v>
      </c>
      <c r="K27" s="173">
        <f>IF('Result Sheet'!DI30="","",'Result Sheet'!DI30)</f>
        <v>407</v>
      </c>
      <c r="L27" s="174">
        <f>IF('Result Sheet'!DJ30="","",'Result Sheet'!DJ30)</f>
        <v>81.400000000000006</v>
      </c>
      <c r="M27" s="173" t="str">
        <f>IF('Result Sheet'!DK30="","",'Result Sheet'!DK30)</f>
        <v>I</v>
      </c>
      <c r="N27" s="215" t="str">
        <f>IF('Result Sheet'!DP30="","",'Result Sheet'!DP30)</f>
        <v>B</v>
      </c>
      <c r="O27" s="175" t="str">
        <f>IF('Result Sheet'!AB30="","",IF('Result Sheet'!AB30="D","I",'Result Sheet'!AB30))</f>
        <v>I</v>
      </c>
      <c r="P27" s="176" t="str">
        <f>IF('Result Sheet'!AC30="","",'Result Sheet'!AC30)</f>
        <v>B</v>
      </c>
      <c r="Q27" s="175" t="str">
        <f>IF('Result Sheet'!AT30="","",IF('Result Sheet'!AT30="D","I",'Result Sheet'!AT30))</f>
        <v>I</v>
      </c>
      <c r="R27" s="176" t="str">
        <f>IF('Result Sheet'!AU30="","",'Result Sheet'!AU30)</f>
        <v>A</v>
      </c>
      <c r="S27" s="175" t="str">
        <f>IF('Result Sheet'!BL30="","",IF('Result Sheet'!BL30="D","I",'Result Sheet'!BL30))</f>
        <v>I</v>
      </c>
      <c r="T27" s="176" t="str">
        <f>IF('Result Sheet'!BM30="","",'Result Sheet'!BM30)</f>
        <v>B</v>
      </c>
      <c r="U27" s="175" t="str">
        <f>IF('Result Sheet'!CD30="","",IF('Result Sheet'!CD30="D","I",'Result Sheet'!CD30))</f>
        <v>I</v>
      </c>
      <c r="V27" s="176" t="str">
        <f>IF('Result Sheet'!CE30="","",'Result Sheet'!CE30)</f>
        <v>A</v>
      </c>
      <c r="W27" s="177">
        <f>IF('Result Sheet'!DO30="","",'Result Sheet'!DO30)</f>
        <v>32</v>
      </c>
      <c r="BQ27" s="178" t="str">
        <f>'Result Sheet'!G30</f>
        <v>PRAMOD BHATI</v>
      </c>
      <c r="BR27" s="179" t="str">
        <f t="shared" si="0"/>
        <v/>
      </c>
      <c r="BS27" s="179" t="str">
        <f t="shared" si="1"/>
        <v/>
      </c>
      <c r="BT27" s="179" t="str">
        <f t="shared" si="2"/>
        <v/>
      </c>
      <c r="BU27" s="179" t="str">
        <f t="shared" si="3"/>
        <v/>
      </c>
      <c r="BV27" s="179" t="str">
        <f t="shared" si="4"/>
        <v>B</v>
      </c>
      <c r="BW27" s="179" t="str">
        <f t="shared" si="5"/>
        <v/>
      </c>
      <c r="BX27" s="179" t="str">
        <f t="shared" si="6"/>
        <v/>
      </c>
      <c r="BY27" s="179" t="str">
        <f t="shared" si="7"/>
        <v/>
      </c>
      <c r="BZ27" s="179" t="str">
        <f t="shared" si="8"/>
        <v/>
      </c>
      <c r="CA27" s="179" t="str">
        <f t="shared" si="9"/>
        <v/>
      </c>
      <c r="CB27" s="179" t="str">
        <f t="shared" si="10"/>
        <v/>
      </c>
      <c r="CC27" s="179" t="str">
        <f t="shared" si="11"/>
        <v/>
      </c>
      <c r="CD27" s="180"/>
    </row>
    <row r="28" spans="1:82" ht="15.95" customHeight="1">
      <c r="A28" s="167">
        <f>IF('Result Sheet'!A31="","",'Result Sheet'!A31)</f>
        <v>24</v>
      </c>
      <c r="B28" s="168">
        <f>IF('Result Sheet'!B31="","",'Result Sheet'!B31)</f>
        <v>324</v>
      </c>
      <c r="C28" s="169">
        <f>IF('Result Sheet'!F31="","",'Result Sheet'!F31)</f>
        <v>938</v>
      </c>
      <c r="D28" s="170" t="str">
        <f>IF('Result Sheet'!E31="","",'Result Sheet'!E31)</f>
        <v>24-06-2015</v>
      </c>
      <c r="E28" s="171" t="str">
        <f>IF('Result Sheet'!G31="","",'Result Sheet'!G31)</f>
        <v>PRAVEEN GURJAR</v>
      </c>
      <c r="F28" s="171" t="str">
        <f>IF('Result Sheet'!H31="","",'Result Sheet'!H31)</f>
        <v>SUKHDEV</v>
      </c>
      <c r="G28" s="171" t="str">
        <f>IF('Result Sheet'!I31="","",'Result Sheet'!I31)</f>
        <v>MANJU DEVI</v>
      </c>
      <c r="H28" s="172" t="str">
        <f>IF('Result Sheet'!K31="","",'Result Sheet'!K31)</f>
        <v>SBC</v>
      </c>
      <c r="I28" s="172" t="str">
        <f>IF('Result Sheet'!J31="","",'Result Sheet'!J31)</f>
        <v>M</v>
      </c>
      <c r="J28" s="272" t="str">
        <f>IF('Result Sheet'!DM31="","",'Result Sheet'!DM31)</f>
        <v>कक्षोंन्नति</v>
      </c>
      <c r="K28" s="173">
        <f>IF('Result Sheet'!DI31="","",'Result Sheet'!DI31)</f>
        <v>403</v>
      </c>
      <c r="L28" s="174">
        <f>IF('Result Sheet'!DJ31="","",'Result Sheet'!DJ31)</f>
        <v>80.599999999999994</v>
      </c>
      <c r="M28" s="173" t="str">
        <f>IF('Result Sheet'!DK31="","",'Result Sheet'!DK31)</f>
        <v>I</v>
      </c>
      <c r="N28" s="215" t="str">
        <f>IF('Result Sheet'!DP31="","",'Result Sheet'!DP31)</f>
        <v>B</v>
      </c>
      <c r="O28" s="175" t="str">
        <f>IF('Result Sheet'!AB31="","",IF('Result Sheet'!AB31="D","I",'Result Sheet'!AB31))</f>
        <v>I</v>
      </c>
      <c r="P28" s="176" t="str">
        <f>IF('Result Sheet'!AC31="","",'Result Sheet'!AC31)</f>
        <v>B</v>
      </c>
      <c r="Q28" s="175" t="str">
        <f>IF('Result Sheet'!AT31="","",IF('Result Sheet'!AT31="D","I",'Result Sheet'!AT31))</f>
        <v>I</v>
      </c>
      <c r="R28" s="176" t="str">
        <f>IF('Result Sheet'!AU31="","",'Result Sheet'!AU31)</f>
        <v>A</v>
      </c>
      <c r="S28" s="175" t="str">
        <f>IF('Result Sheet'!BL31="","",IF('Result Sheet'!BL31="D","I",'Result Sheet'!BL31))</f>
        <v>I</v>
      </c>
      <c r="T28" s="176" t="str">
        <f>IF('Result Sheet'!BM31="","",'Result Sheet'!BM31)</f>
        <v>B</v>
      </c>
      <c r="U28" s="175" t="str">
        <f>IF('Result Sheet'!CD31="","",IF('Result Sheet'!CD31="D","I",'Result Sheet'!CD31))</f>
        <v>I</v>
      </c>
      <c r="V28" s="176" t="str">
        <f>IF('Result Sheet'!CE31="","",'Result Sheet'!CE31)</f>
        <v>A</v>
      </c>
      <c r="W28" s="177">
        <f>IF('Result Sheet'!DO31="","",'Result Sheet'!DO31)</f>
        <v>20</v>
      </c>
      <c r="BQ28" s="178" t="str">
        <f>'Result Sheet'!G31</f>
        <v>PRAVEEN GURJAR</v>
      </c>
      <c r="BR28" s="179" t="str">
        <f t="shared" si="0"/>
        <v/>
      </c>
      <c r="BS28" s="179" t="str">
        <f t="shared" si="1"/>
        <v/>
      </c>
      <c r="BT28" s="179" t="str">
        <f t="shared" si="2"/>
        <v/>
      </c>
      <c r="BU28" s="179" t="str">
        <f t="shared" si="3"/>
        <v/>
      </c>
      <c r="BV28" s="179" t="str">
        <f t="shared" si="4"/>
        <v/>
      </c>
      <c r="BW28" s="179" t="str">
        <f t="shared" si="5"/>
        <v/>
      </c>
      <c r="BX28" s="179" t="str">
        <f t="shared" si="6"/>
        <v/>
      </c>
      <c r="BY28" s="179" t="str">
        <f t="shared" si="7"/>
        <v/>
      </c>
      <c r="BZ28" s="179" t="str">
        <f t="shared" si="8"/>
        <v/>
      </c>
      <c r="CA28" s="179" t="str">
        <f t="shared" si="9"/>
        <v/>
      </c>
      <c r="CB28" s="179" t="str">
        <f t="shared" si="10"/>
        <v>B</v>
      </c>
      <c r="CC28" s="179" t="str">
        <f t="shared" si="11"/>
        <v/>
      </c>
      <c r="CD28" s="180"/>
    </row>
    <row r="29" spans="1:82" ht="15.95" customHeight="1">
      <c r="A29" s="167">
        <f>IF('Result Sheet'!A32="","",'Result Sheet'!A32)</f>
        <v>25</v>
      </c>
      <c r="B29" s="168">
        <f>IF('Result Sheet'!B32="","",'Result Sheet'!B32)</f>
        <v>325</v>
      </c>
      <c r="C29" s="169">
        <f>IF('Result Sheet'!F32="","",'Result Sheet'!F32)</f>
        <v>950</v>
      </c>
      <c r="D29" s="170" t="str">
        <f>IF('Result Sheet'!E32="","",'Result Sheet'!E32)</f>
        <v>27-02-2016</v>
      </c>
      <c r="E29" s="171" t="str">
        <f>IF('Result Sheet'!G32="","",'Result Sheet'!G32)</f>
        <v>PRIYANSHU</v>
      </c>
      <c r="F29" s="171" t="str">
        <f>IF('Result Sheet'!H32="","",'Result Sheet'!H32)</f>
        <v>KULDEEP</v>
      </c>
      <c r="G29" s="171" t="str">
        <f>IF('Result Sheet'!I32="","",'Result Sheet'!I32)</f>
        <v>KHUSBOO MALI</v>
      </c>
      <c r="H29" s="172" t="str">
        <f>IF('Result Sheet'!K32="","",'Result Sheet'!K32)</f>
        <v>OBC</v>
      </c>
      <c r="I29" s="172" t="str">
        <f>IF('Result Sheet'!J32="","",'Result Sheet'!J32)</f>
        <v>M</v>
      </c>
      <c r="J29" s="272" t="str">
        <f>IF('Result Sheet'!DM32="","",'Result Sheet'!DM32)</f>
        <v>कक्षोंन्नति</v>
      </c>
      <c r="K29" s="173">
        <f>IF('Result Sheet'!DI32="","",'Result Sheet'!DI32)</f>
        <v>407</v>
      </c>
      <c r="L29" s="174">
        <f>IF('Result Sheet'!DJ32="","",'Result Sheet'!DJ32)</f>
        <v>81.400000000000006</v>
      </c>
      <c r="M29" s="173" t="str">
        <f>IF('Result Sheet'!DK32="","",'Result Sheet'!DK32)</f>
        <v>I</v>
      </c>
      <c r="N29" s="215" t="str">
        <f>IF('Result Sheet'!DP32="","",'Result Sheet'!DP32)</f>
        <v>B</v>
      </c>
      <c r="O29" s="175" t="str">
        <f>IF('Result Sheet'!AB32="","",IF('Result Sheet'!AB32="D","I",'Result Sheet'!AB32))</f>
        <v>I</v>
      </c>
      <c r="P29" s="176" t="str">
        <f>IF('Result Sheet'!AC32="","",'Result Sheet'!AC32)</f>
        <v>B</v>
      </c>
      <c r="Q29" s="175" t="str">
        <f>IF('Result Sheet'!AT32="","",IF('Result Sheet'!AT32="D","I",'Result Sheet'!AT32))</f>
        <v>I</v>
      </c>
      <c r="R29" s="176" t="str">
        <f>IF('Result Sheet'!AU32="","",'Result Sheet'!AU32)</f>
        <v>A</v>
      </c>
      <c r="S29" s="175" t="str">
        <f>IF('Result Sheet'!BL32="","",IF('Result Sheet'!BL32="D","I",'Result Sheet'!BL32))</f>
        <v>I</v>
      </c>
      <c r="T29" s="176" t="str">
        <f>IF('Result Sheet'!BM32="","",'Result Sheet'!BM32)</f>
        <v>A</v>
      </c>
      <c r="U29" s="175" t="str">
        <f>IF('Result Sheet'!CD32="","",IF('Result Sheet'!CD32="D","I",'Result Sheet'!CD32))</f>
        <v>I</v>
      </c>
      <c r="V29" s="176" t="str">
        <f>IF('Result Sheet'!CE32="","",'Result Sheet'!CE32)</f>
        <v>A</v>
      </c>
      <c r="W29" s="177">
        <f>IF('Result Sheet'!DO32="","",'Result Sheet'!DO32)</f>
        <v>12</v>
      </c>
      <c r="BQ29" s="178" t="str">
        <f>'Result Sheet'!G32</f>
        <v>PRIYANSHU</v>
      </c>
      <c r="BR29" s="179" t="str">
        <f t="shared" si="0"/>
        <v/>
      </c>
      <c r="BS29" s="179" t="str">
        <f t="shared" si="1"/>
        <v/>
      </c>
      <c r="BT29" s="179" t="str">
        <f t="shared" si="2"/>
        <v/>
      </c>
      <c r="BU29" s="179" t="str">
        <f t="shared" si="3"/>
        <v/>
      </c>
      <c r="BV29" s="179" t="str">
        <f t="shared" si="4"/>
        <v>B</v>
      </c>
      <c r="BW29" s="179" t="str">
        <f t="shared" si="5"/>
        <v/>
      </c>
      <c r="BX29" s="179" t="str">
        <f t="shared" si="6"/>
        <v/>
      </c>
      <c r="BY29" s="179" t="str">
        <f t="shared" si="7"/>
        <v/>
      </c>
      <c r="BZ29" s="179" t="str">
        <f t="shared" si="8"/>
        <v/>
      </c>
      <c r="CA29" s="179" t="str">
        <f t="shared" si="9"/>
        <v/>
      </c>
      <c r="CB29" s="179" t="str">
        <f t="shared" si="10"/>
        <v/>
      </c>
      <c r="CC29" s="179" t="str">
        <f t="shared" si="11"/>
        <v/>
      </c>
      <c r="CD29" s="180"/>
    </row>
    <row r="30" spans="1:82" ht="15.95" customHeight="1">
      <c r="A30" s="167">
        <f>IF('Result Sheet'!A33="","",'Result Sheet'!A33)</f>
        <v>26</v>
      </c>
      <c r="B30" s="168">
        <f>IF('Result Sheet'!B33="","",'Result Sheet'!B33)</f>
        <v>326</v>
      </c>
      <c r="C30" s="169">
        <f>IF('Result Sheet'!F33="","",'Result Sheet'!F33)</f>
        <v>945</v>
      </c>
      <c r="D30" s="170" t="str">
        <f>IF('Result Sheet'!E33="","",'Result Sheet'!E33)</f>
        <v>22-07-2015</v>
      </c>
      <c r="E30" s="171" t="str">
        <f>IF('Result Sheet'!G33="","",'Result Sheet'!G33)</f>
        <v>PRIYANSHU RAWAT</v>
      </c>
      <c r="F30" s="171" t="str">
        <f>IF('Result Sheet'!H33="","",'Result Sheet'!H33)</f>
        <v>MANOHAR SINGH</v>
      </c>
      <c r="G30" s="171" t="str">
        <f>IF('Result Sheet'!I33="","",'Result Sheet'!I33)</f>
        <v>SAPNA</v>
      </c>
      <c r="H30" s="172" t="str">
        <f>IF('Result Sheet'!K33="","",'Result Sheet'!K33)</f>
        <v>OBC</v>
      </c>
      <c r="I30" s="172" t="str">
        <f>IF('Result Sheet'!J33="","",'Result Sheet'!J33)</f>
        <v>M</v>
      </c>
      <c r="J30" s="272" t="str">
        <f>IF('Result Sheet'!DM33="","",'Result Sheet'!DM33)</f>
        <v>कक्षोंन्नति</v>
      </c>
      <c r="K30" s="173">
        <f>IF('Result Sheet'!DI33="","",'Result Sheet'!DI33)</f>
        <v>405</v>
      </c>
      <c r="L30" s="174">
        <f>IF('Result Sheet'!DJ33="","",'Result Sheet'!DJ33)</f>
        <v>81</v>
      </c>
      <c r="M30" s="173" t="str">
        <f>IF('Result Sheet'!DK33="","",'Result Sheet'!DK33)</f>
        <v>I</v>
      </c>
      <c r="N30" s="215" t="str">
        <f>IF('Result Sheet'!DP33="","",'Result Sheet'!DP33)</f>
        <v>B</v>
      </c>
      <c r="O30" s="175" t="str">
        <f>IF('Result Sheet'!AB33="","",IF('Result Sheet'!AB33="D","I",'Result Sheet'!AB33))</f>
        <v>I</v>
      </c>
      <c r="P30" s="176" t="str">
        <f>IF('Result Sheet'!AC33="","",'Result Sheet'!AC33)</f>
        <v>B</v>
      </c>
      <c r="Q30" s="175" t="str">
        <f>IF('Result Sheet'!AT33="","",IF('Result Sheet'!AT33="D","I",'Result Sheet'!AT33))</f>
        <v>I</v>
      </c>
      <c r="R30" s="176" t="str">
        <f>IF('Result Sheet'!AU33="","",'Result Sheet'!AU33)</f>
        <v>A</v>
      </c>
      <c r="S30" s="175" t="str">
        <f>IF('Result Sheet'!BL33="","",IF('Result Sheet'!BL33="D","I",'Result Sheet'!BL33))</f>
        <v>I</v>
      </c>
      <c r="T30" s="176" t="str">
        <f>IF('Result Sheet'!BM33="","",'Result Sheet'!BM33)</f>
        <v>B</v>
      </c>
      <c r="U30" s="175" t="str">
        <f>IF('Result Sheet'!CD33="","",IF('Result Sheet'!CD33="D","I",'Result Sheet'!CD33))</f>
        <v>I</v>
      </c>
      <c r="V30" s="176" t="str">
        <f>IF('Result Sheet'!CE33="","",'Result Sheet'!CE33)</f>
        <v>A</v>
      </c>
      <c r="W30" s="177">
        <f>IF('Result Sheet'!DO33="","",'Result Sheet'!DO33)</f>
        <v>22</v>
      </c>
      <c r="BQ30" s="178" t="str">
        <f>'Result Sheet'!G33</f>
        <v>PRIYANSHU RAWAT</v>
      </c>
      <c r="BR30" s="179" t="str">
        <f t="shared" si="0"/>
        <v/>
      </c>
      <c r="BS30" s="179" t="str">
        <f t="shared" si="1"/>
        <v/>
      </c>
      <c r="BT30" s="179" t="str">
        <f t="shared" si="2"/>
        <v/>
      </c>
      <c r="BU30" s="179" t="str">
        <f t="shared" si="3"/>
        <v/>
      </c>
      <c r="BV30" s="179" t="str">
        <f t="shared" si="4"/>
        <v>B</v>
      </c>
      <c r="BW30" s="179" t="str">
        <f t="shared" si="5"/>
        <v/>
      </c>
      <c r="BX30" s="179" t="str">
        <f t="shared" si="6"/>
        <v/>
      </c>
      <c r="BY30" s="179" t="str">
        <f t="shared" si="7"/>
        <v/>
      </c>
      <c r="BZ30" s="179" t="str">
        <f t="shared" si="8"/>
        <v/>
      </c>
      <c r="CA30" s="179" t="str">
        <f t="shared" si="9"/>
        <v/>
      </c>
      <c r="CB30" s="179" t="str">
        <f t="shared" si="10"/>
        <v/>
      </c>
      <c r="CC30" s="179" t="str">
        <f t="shared" si="11"/>
        <v/>
      </c>
      <c r="CD30" s="180"/>
    </row>
    <row r="31" spans="1:82" ht="15.95" customHeight="1">
      <c r="A31" s="167">
        <f>IF('Result Sheet'!A34="","",'Result Sheet'!A34)</f>
        <v>27</v>
      </c>
      <c r="B31" s="168">
        <f>IF('Result Sheet'!B34="","",'Result Sheet'!B34)</f>
        <v>327</v>
      </c>
      <c r="C31" s="169">
        <f>IF('Result Sheet'!F34="","",'Result Sheet'!F34)</f>
        <v>928</v>
      </c>
      <c r="D31" s="170">
        <f>IF('Result Sheet'!E34="","",'Result Sheet'!E34)</f>
        <v>42676</v>
      </c>
      <c r="E31" s="171" t="str">
        <f>IF('Result Sheet'!G34="","",'Result Sheet'!G34)</f>
        <v>RANVEER</v>
      </c>
      <c r="F31" s="171" t="str">
        <f>IF('Result Sheet'!H34="","",'Result Sheet'!H34)</f>
        <v>TOTA RAM</v>
      </c>
      <c r="G31" s="171" t="str">
        <f>IF('Result Sheet'!I34="","",'Result Sheet'!I34)</f>
        <v>JAYA</v>
      </c>
      <c r="H31" s="172" t="str">
        <f>IF('Result Sheet'!K34="","",'Result Sheet'!K34)</f>
        <v>OBC</v>
      </c>
      <c r="I31" s="172" t="str">
        <f>IF('Result Sheet'!J34="","",'Result Sheet'!J34)</f>
        <v>M</v>
      </c>
      <c r="J31" s="272" t="str">
        <f>IF('Result Sheet'!DM34="","",'Result Sheet'!DM34)</f>
        <v>कक्षोंन्नति</v>
      </c>
      <c r="K31" s="173">
        <f>IF('Result Sheet'!DI34="","",'Result Sheet'!DI34)</f>
        <v>408</v>
      </c>
      <c r="L31" s="174">
        <f>IF('Result Sheet'!DJ34="","",'Result Sheet'!DJ34)</f>
        <v>81.599999999999994</v>
      </c>
      <c r="M31" s="173" t="str">
        <f>IF('Result Sheet'!DK34="","",'Result Sheet'!DK34)</f>
        <v>I</v>
      </c>
      <c r="N31" s="215" t="str">
        <f>IF('Result Sheet'!DP34="","",'Result Sheet'!DP34)</f>
        <v>B</v>
      </c>
      <c r="O31" s="175" t="str">
        <f>IF('Result Sheet'!AB34="","",IF('Result Sheet'!AB34="D","I",'Result Sheet'!AB34))</f>
        <v>I</v>
      </c>
      <c r="P31" s="176" t="str">
        <f>IF('Result Sheet'!AC34="","",'Result Sheet'!AC34)</f>
        <v>B</v>
      </c>
      <c r="Q31" s="175" t="str">
        <f>IF('Result Sheet'!AT34="","",IF('Result Sheet'!AT34="D","I",'Result Sheet'!AT34))</f>
        <v>I</v>
      </c>
      <c r="R31" s="176" t="str">
        <f>IF('Result Sheet'!AU34="","",'Result Sheet'!AU34)</f>
        <v>A</v>
      </c>
      <c r="S31" s="175" t="str">
        <f>IF('Result Sheet'!BL34="","",IF('Result Sheet'!BL34="D","I",'Result Sheet'!BL34))</f>
        <v>I</v>
      </c>
      <c r="T31" s="176" t="str">
        <f>IF('Result Sheet'!BM34="","",'Result Sheet'!BM34)</f>
        <v>B</v>
      </c>
      <c r="U31" s="175" t="str">
        <f>IF('Result Sheet'!CD34="","",IF('Result Sheet'!CD34="D","I",'Result Sheet'!CD34))</f>
        <v>I</v>
      </c>
      <c r="V31" s="176" t="str">
        <f>IF('Result Sheet'!CE34="","",'Result Sheet'!CE34)</f>
        <v>A</v>
      </c>
      <c r="W31" s="177">
        <f>IF('Result Sheet'!DO34="","",'Result Sheet'!DO34)</f>
        <v>24</v>
      </c>
      <c r="BQ31" s="178" t="str">
        <f>'Result Sheet'!G34</f>
        <v>RANVEER</v>
      </c>
      <c r="BR31" s="179" t="str">
        <f t="shared" si="0"/>
        <v/>
      </c>
      <c r="BS31" s="179" t="str">
        <f t="shared" si="1"/>
        <v/>
      </c>
      <c r="BT31" s="179" t="str">
        <f t="shared" si="2"/>
        <v/>
      </c>
      <c r="BU31" s="179" t="str">
        <f t="shared" si="3"/>
        <v/>
      </c>
      <c r="BV31" s="179" t="str">
        <f t="shared" si="4"/>
        <v>B</v>
      </c>
      <c r="BW31" s="179" t="str">
        <f t="shared" si="5"/>
        <v/>
      </c>
      <c r="BX31" s="179" t="str">
        <f t="shared" si="6"/>
        <v/>
      </c>
      <c r="BY31" s="179" t="str">
        <f t="shared" si="7"/>
        <v/>
      </c>
      <c r="BZ31" s="179" t="str">
        <f t="shared" si="8"/>
        <v/>
      </c>
      <c r="CA31" s="179" t="str">
        <f t="shared" si="9"/>
        <v/>
      </c>
      <c r="CB31" s="179" t="str">
        <f t="shared" si="10"/>
        <v/>
      </c>
      <c r="CC31" s="179" t="str">
        <f t="shared" si="11"/>
        <v/>
      </c>
      <c r="CD31" s="180"/>
    </row>
    <row r="32" spans="1:82" ht="15.95" customHeight="1">
      <c r="A32" s="167">
        <f>IF('Result Sheet'!A35="","",'Result Sheet'!A35)</f>
        <v>28</v>
      </c>
      <c r="B32" s="168">
        <f>IF('Result Sheet'!B35="","",'Result Sheet'!B35)</f>
        <v>328</v>
      </c>
      <c r="C32" s="169">
        <f>IF('Result Sheet'!F35="","",'Result Sheet'!F35)</f>
        <v>947</v>
      </c>
      <c r="D32" s="170" t="str">
        <f>IF('Result Sheet'!E35="","",'Result Sheet'!E35)</f>
        <v>18-07-2015</v>
      </c>
      <c r="E32" s="171" t="str">
        <f>IF('Result Sheet'!G35="","",'Result Sheet'!G35)</f>
        <v>SURAJ BHATI</v>
      </c>
      <c r="F32" s="171" t="str">
        <f>IF('Result Sheet'!H35="","",'Result Sheet'!H35)</f>
        <v>RAJURAM BHATI</v>
      </c>
      <c r="G32" s="171" t="str">
        <f>IF('Result Sheet'!I35="","",'Result Sheet'!I35)</f>
        <v>REKHA DEVI</v>
      </c>
      <c r="H32" s="172" t="str">
        <f>IF('Result Sheet'!K35="","",'Result Sheet'!K35)</f>
        <v>OBC</v>
      </c>
      <c r="I32" s="172" t="str">
        <f>IF('Result Sheet'!J35="","",'Result Sheet'!J35)</f>
        <v>M</v>
      </c>
      <c r="J32" s="272" t="str">
        <f>IF('Result Sheet'!DM35="","",'Result Sheet'!DM35)</f>
        <v>कक्षोंन्नति</v>
      </c>
      <c r="K32" s="173">
        <f>IF('Result Sheet'!DI35="","",'Result Sheet'!DI35)</f>
        <v>413</v>
      </c>
      <c r="L32" s="174">
        <f>IF('Result Sheet'!DJ35="","",'Result Sheet'!DJ35)</f>
        <v>82.6</v>
      </c>
      <c r="M32" s="173" t="str">
        <f>IF('Result Sheet'!DK35="","",'Result Sheet'!DK35)</f>
        <v>I</v>
      </c>
      <c r="N32" s="215" t="str">
        <f>IF('Result Sheet'!DP35="","",'Result Sheet'!DP35)</f>
        <v>B</v>
      </c>
      <c r="O32" s="175" t="str">
        <f>IF('Result Sheet'!AB35="","",IF('Result Sheet'!AB35="D","I",'Result Sheet'!AB35))</f>
        <v>I</v>
      </c>
      <c r="P32" s="176" t="str">
        <f>IF('Result Sheet'!AC35="","",'Result Sheet'!AC35)</f>
        <v>B</v>
      </c>
      <c r="Q32" s="175" t="str">
        <f>IF('Result Sheet'!AT35="","",IF('Result Sheet'!AT35="D","I",'Result Sheet'!AT35))</f>
        <v>I</v>
      </c>
      <c r="R32" s="176" t="str">
        <f>IF('Result Sheet'!AU35="","",'Result Sheet'!AU35)</f>
        <v>B</v>
      </c>
      <c r="S32" s="175" t="str">
        <f>IF('Result Sheet'!BL35="","",IF('Result Sheet'!BL35="D","I",'Result Sheet'!BL35))</f>
        <v>I</v>
      </c>
      <c r="T32" s="176" t="str">
        <f>IF('Result Sheet'!BM35="","",'Result Sheet'!BM35)</f>
        <v>B</v>
      </c>
      <c r="U32" s="175" t="str">
        <f>IF('Result Sheet'!CD35="","",IF('Result Sheet'!CD35="D","I",'Result Sheet'!CD35))</f>
        <v>I</v>
      </c>
      <c r="V32" s="176" t="str">
        <f>IF('Result Sheet'!CE35="","",'Result Sheet'!CE35)</f>
        <v>A</v>
      </c>
      <c r="W32" s="177">
        <f>IF('Result Sheet'!DO35="","",'Result Sheet'!DO35)</f>
        <v>20</v>
      </c>
      <c r="BQ32" s="178" t="str">
        <f>'Result Sheet'!G35</f>
        <v>SURAJ BHATI</v>
      </c>
      <c r="BR32" s="179" t="str">
        <f t="shared" si="0"/>
        <v/>
      </c>
      <c r="BS32" s="179" t="str">
        <f t="shared" si="1"/>
        <v/>
      </c>
      <c r="BT32" s="179" t="str">
        <f t="shared" si="2"/>
        <v/>
      </c>
      <c r="BU32" s="179" t="str">
        <f t="shared" si="3"/>
        <v/>
      </c>
      <c r="BV32" s="179" t="str">
        <f t="shared" si="4"/>
        <v>B</v>
      </c>
      <c r="BW32" s="179" t="str">
        <f t="shared" si="5"/>
        <v/>
      </c>
      <c r="BX32" s="179" t="str">
        <f t="shared" si="6"/>
        <v/>
      </c>
      <c r="BY32" s="179" t="str">
        <f t="shared" si="7"/>
        <v/>
      </c>
      <c r="BZ32" s="179" t="str">
        <f t="shared" si="8"/>
        <v/>
      </c>
      <c r="CA32" s="179" t="str">
        <f t="shared" si="9"/>
        <v/>
      </c>
      <c r="CB32" s="179" t="str">
        <f t="shared" si="10"/>
        <v/>
      </c>
      <c r="CC32" s="179" t="str">
        <f t="shared" si="11"/>
        <v/>
      </c>
      <c r="CD32" s="180"/>
    </row>
    <row r="33" spans="1:82" ht="15.95" customHeight="1">
      <c r="A33" s="167">
        <f>IF('Result Sheet'!A36="","",'Result Sheet'!A36)</f>
        <v>29</v>
      </c>
      <c r="B33" s="168">
        <f>IF('Result Sheet'!B36="","",'Result Sheet'!B36)</f>
        <v>329</v>
      </c>
      <c r="C33" s="169">
        <f>IF('Result Sheet'!F36="","",'Result Sheet'!F36)</f>
        <v>930</v>
      </c>
      <c r="D33" s="170" t="str">
        <f>IF('Result Sheet'!E36="","",'Result Sheet'!E36)</f>
        <v>13-03-2015</v>
      </c>
      <c r="E33" s="171" t="str">
        <f>IF('Result Sheet'!G36="","",'Result Sheet'!G36)</f>
        <v>YUVRAJ SHARMA</v>
      </c>
      <c r="F33" s="171" t="str">
        <f>IF('Result Sheet'!H36="","",'Result Sheet'!H36)</f>
        <v>ARVIND SHARMA</v>
      </c>
      <c r="G33" s="171" t="str">
        <f>IF('Result Sheet'!I36="","",'Result Sheet'!I36)</f>
        <v>ANKITA SHARMA</v>
      </c>
      <c r="H33" s="172" t="str">
        <f>IF('Result Sheet'!K36="","",'Result Sheet'!K36)</f>
        <v>OBC</v>
      </c>
      <c r="I33" s="172" t="str">
        <f>IF('Result Sheet'!J36="","",'Result Sheet'!J36)</f>
        <v>M</v>
      </c>
      <c r="J33" s="272" t="str">
        <f>IF('Result Sheet'!DM36="","",'Result Sheet'!DM36)</f>
        <v>कक्षोंन्नति</v>
      </c>
      <c r="K33" s="173">
        <f>IF('Result Sheet'!DI36="","",'Result Sheet'!DI36)</f>
        <v>417</v>
      </c>
      <c r="L33" s="174">
        <f>IF('Result Sheet'!DJ36="","",'Result Sheet'!DJ36)</f>
        <v>83.4</v>
      </c>
      <c r="M33" s="173" t="str">
        <f>IF('Result Sheet'!DK36="","",'Result Sheet'!DK36)</f>
        <v>I</v>
      </c>
      <c r="N33" s="215" t="str">
        <f>IF('Result Sheet'!DP36="","",'Result Sheet'!DP36)</f>
        <v>B</v>
      </c>
      <c r="O33" s="175" t="str">
        <f>IF('Result Sheet'!AB36="","",IF('Result Sheet'!AB36="D","I",'Result Sheet'!AB36))</f>
        <v>I</v>
      </c>
      <c r="P33" s="176" t="str">
        <f>IF('Result Sheet'!AC36="","",'Result Sheet'!AC36)</f>
        <v>B</v>
      </c>
      <c r="Q33" s="175" t="str">
        <f>IF('Result Sheet'!AT36="","",IF('Result Sheet'!AT36="D","I",'Result Sheet'!AT36))</f>
        <v>I</v>
      </c>
      <c r="R33" s="176" t="str">
        <f>IF('Result Sheet'!AU36="","",'Result Sheet'!AU36)</f>
        <v>A</v>
      </c>
      <c r="S33" s="175" t="str">
        <f>IF('Result Sheet'!BL36="","",IF('Result Sheet'!BL36="D","I",'Result Sheet'!BL36))</f>
        <v>I</v>
      </c>
      <c r="T33" s="176" t="str">
        <f>IF('Result Sheet'!BM36="","",'Result Sheet'!BM36)</f>
        <v>B</v>
      </c>
      <c r="U33" s="175" t="str">
        <f>IF('Result Sheet'!CD36="","",IF('Result Sheet'!CD36="D","I",'Result Sheet'!CD36))</f>
        <v>I</v>
      </c>
      <c r="V33" s="176" t="str">
        <f>IF('Result Sheet'!CE36="","",'Result Sheet'!CE36)</f>
        <v>A</v>
      </c>
      <c r="W33" s="177">
        <f>IF('Result Sheet'!DO36="","",'Result Sheet'!DO36)</f>
        <v>34</v>
      </c>
      <c r="BQ33" s="178" t="str">
        <f>'Result Sheet'!G36</f>
        <v>YUVRAJ SHARMA</v>
      </c>
      <c r="BR33" s="179" t="str">
        <f t="shared" si="0"/>
        <v/>
      </c>
      <c r="BS33" s="179" t="str">
        <f t="shared" si="1"/>
        <v/>
      </c>
      <c r="BT33" s="179" t="str">
        <f t="shared" si="2"/>
        <v/>
      </c>
      <c r="BU33" s="179" t="str">
        <f t="shared" si="3"/>
        <v/>
      </c>
      <c r="BV33" s="179" t="str">
        <f t="shared" si="4"/>
        <v>B</v>
      </c>
      <c r="BW33" s="179" t="str">
        <f t="shared" si="5"/>
        <v/>
      </c>
      <c r="BX33" s="179" t="str">
        <f t="shared" si="6"/>
        <v/>
      </c>
      <c r="BY33" s="179" t="str">
        <f t="shared" si="7"/>
        <v/>
      </c>
      <c r="BZ33" s="179" t="str">
        <f t="shared" si="8"/>
        <v/>
      </c>
      <c r="CA33" s="179" t="str">
        <f t="shared" si="9"/>
        <v/>
      </c>
      <c r="CB33" s="179" t="str">
        <f t="shared" si="10"/>
        <v/>
      </c>
      <c r="CC33" s="179" t="str">
        <f t="shared" si="11"/>
        <v/>
      </c>
      <c r="CD33" s="180"/>
    </row>
    <row r="34" spans="1:82" ht="15.95" customHeight="1">
      <c r="A34" s="167">
        <f>IF('Result Sheet'!A37="","",'Result Sheet'!A37)</f>
        <v>30</v>
      </c>
      <c r="B34" s="168">
        <f>IF('Result Sheet'!B37="","",'Result Sheet'!B37)</f>
        <v>330</v>
      </c>
      <c r="C34" s="169">
        <f>IF('Result Sheet'!F37="","",'Result Sheet'!F37)</f>
        <v>941</v>
      </c>
      <c r="D34" s="170">
        <f>IF('Result Sheet'!E37="","",'Result Sheet'!E37)</f>
        <v>42219</v>
      </c>
      <c r="E34" s="171" t="str">
        <f>IF('Result Sheet'!G37="","",'Result Sheet'!G37)</f>
        <v>ZEENAT SHEIKH</v>
      </c>
      <c r="F34" s="171" t="str">
        <f>IF('Result Sheet'!H37="","",'Result Sheet'!H37)</f>
        <v>SAMEER SHEIKH</v>
      </c>
      <c r="G34" s="171" t="str">
        <f>IF('Result Sheet'!I37="","",'Result Sheet'!I37)</f>
        <v>SHABNAM KHNAM</v>
      </c>
      <c r="H34" s="172" t="str">
        <f>IF('Result Sheet'!K37="","",'Result Sheet'!K37)</f>
        <v>GEN</v>
      </c>
      <c r="I34" s="172" t="str">
        <f>IF('Result Sheet'!J37="","",'Result Sheet'!J37)</f>
        <v>F</v>
      </c>
      <c r="J34" s="272" t="str">
        <f>IF('Result Sheet'!DM37="","",'Result Sheet'!DM37)</f>
        <v>कक्षोंन्नति</v>
      </c>
      <c r="K34" s="173">
        <f>IF('Result Sheet'!DI37="","",'Result Sheet'!DI37)</f>
        <v>421</v>
      </c>
      <c r="L34" s="174">
        <f>IF('Result Sheet'!DJ37="","",'Result Sheet'!DJ37)</f>
        <v>84.2</v>
      </c>
      <c r="M34" s="173" t="str">
        <f>IF('Result Sheet'!DK37="","",'Result Sheet'!DK37)</f>
        <v>I</v>
      </c>
      <c r="N34" s="215" t="str">
        <f>IF('Result Sheet'!DP37="","",'Result Sheet'!DP37)</f>
        <v>B</v>
      </c>
      <c r="O34" s="175" t="str">
        <f>IF('Result Sheet'!AB37="","",IF('Result Sheet'!AB37="D","I",'Result Sheet'!AB37))</f>
        <v>I</v>
      </c>
      <c r="P34" s="176" t="str">
        <f>IF('Result Sheet'!AC37="","",'Result Sheet'!AC37)</f>
        <v>B</v>
      </c>
      <c r="Q34" s="175" t="str">
        <f>IF('Result Sheet'!AT37="","",IF('Result Sheet'!AT37="D","I",'Result Sheet'!AT37))</f>
        <v>I</v>
      </c>
      <c r="R34" s="176" t="str">
        <f>IF('Result Sheet'!AU37="","",'Result Sheet'!AU37)</f>
        <v>A</v>
      </c>
      <c r="S34" s="175" t="str">
        <f>IF('Result Sheet'!BL37="","",IF('Result Sheet'!BL37="D","I",'Result Sheet'!BL37))</f>
        <v>I</v>
      </c>
      <c r="T34" s="176" t="str">
        <f>IF('Result Sheet'!BM37="","",'Result Sheet'!BM37)</f>
        <v>B</v>
      </c>
      <c r="U34" s="175" t="str">
        <f>IF('Result Sheet'!CD37="","",IF('Result Sheet'!CD37="D","I",'Result Sheet'!CD37))</f>
        <v>I</v>
      </c>
      <c r="V34" s="176" t="str">
        <f>IF('Result Sheet'!CE37="","",'Result Sheet'!CE37)</f>
        <v>B</v>
      </c>
      <c r="W34" s="177">
        <f>IF('Result Sheet'!DO37="","",'Result Sheet'!DO37)</f>
        <v>28</v>
      </c>
      <c r="BQ34" s="178" t="str">
        <f>'Result Sheet'!G37</f>
        <v>ZEENAT SHEIKH</v>
      </c>
      <c r="BR34" s="179" t="str">
        <f t="shared" si="0"/>
        <v/>
      </c>
      <c r="BS34" s="179" t="str">
        <f t="shared" si="1"/>
        <v/>
      </c>
      <c r="BT34" s="179" t="str">
        <f t="shared" si="2"/>
        <v/>
      </c>
      <c r="BU34" s="179" t="str">
        <f t="shared" si="3"/>
        <v/>
      </c>
      <c r="BV34" s="179" t="str">
        <f t="shared" si="4"/>
        <v/>
      </c>
      <c r="BW34" s="179" t="str">
        <f t="shared" si="5"/>
        <v/>
      </c>
      <c r="BX34" s="179" t="str">
        <f t="shared" si="6"/>
        <v/>
      </c>
      <c r="BY34" s="179" t="str">
        <f t="shared" si="7"/>
        <v>B</v>
      </c>
      <c r="BZ34" s="179" t="str">
        <f t="shared" si="8"/>
        <v/>
      </c>
      <c r="CA34" s="179" t="str">
        <f t="shared" si="9"/>
        <v/>
      </c>
      <c r="CB34" s="179" t="str">
        <f t="shared" si="10"/>
        <v/>
      </c>
      <c r="CC34" s="179" t="str">
        <f t="shared" si="11"/>
        <v/>
      </c>
      <c r="CD34" s="180"/>
    </row>
    <row r="35" spans="1:82" ht="15.95" customHeight="1">
      <c r="A35" s="167">
        <f>IF('Result Sheet'!A38="","",'Result Sheet'!A38)</f>
        <v>31</v>
      </c>
      <c r="B35" s="168" t="str">
        <f>IF('Result Sheet'!B38="","",'Result Sheet'!B38)</f>
        <v/>
      </c>
      <c r="C35" s="169" t="str">
        <f>IF('Result Sheet'!F38="","",'Result Sheet'!F38)</f>
        <v/>
      </c>
      <c r="D35" s="170" t="str">
        <f>IF('Result Sheet'!E38="","",'Result Sheet'!E38)</f>
        <v/>
      </c>
      <c r="E35" s="171" t="str">
        <f>IF('Result Sheet'!G38="","",'Result Sheet'!G38)</f>
        <v/>
      </c>
      <c r="F35" s="171" t="str">
        <f>IF('Result Sheet'!H38="","",'Result Sheet'!H38)</f>
        <v/>
      </c>
      <c r="G35" s="171" t="str">
        <f>IF('Result Sheet'!I38="","",'Result Sheet'!I38)</f>
        <v/>
      </c>
      <c r="H35" s="172" t="str">
        <f>IF('Result Sheet'!K38="","",'Result Sheet'!K38)</f>
        <v/>
      </c>
      <c r="I35" s="172" t="str">
        <f>IF('Result Sheet'!J38="","",'Result Sheet'!J38)</f>
        <v/>
      </c>
      <c r="J35" s="272" t="str">
        <f>IF('Result Sheet'!DM38="","",'Result Sheet'!DM38)</f>
        <v/>
      </c>
      <c r="K35" s="173" t="str">
        <f>IF('Result Sheet'!DI38="","",'Result Sheet'!DI38)</f>
        <v/>
      </c>
      <c r="L35" s="174" t="str">
        <f>IF('Result Sheet'!DJ38="","",'Result Sheet'!DJ38)</f>
        <v/>
      </c>
      <c r="M35" s="173" t="str">
        <f>IF('Result Sheet'!DK38="","",'Result Sheet'!DK38)</f>
        <v/>
      </c>
      <c r="N35" s="215" t="str">
        <f>IF('Result Sheet'!DP38="","",'Result Sheet'!DP38)</f>
        <v/>
      </c>
      <c r="O35" s="175" t="str">
        <f>IF('Result Sheet'!AB38="","",IF('Result Sheet'!AB38="D","I",'Result Sheet'!AB38))</f>
        <v/>
      </c>
      <c r="P35" s="176" t="str">
        <f>IF('Result Sheet'!AC38="","",'Result Sheet'!AC38)</f>
        <v/>
      </c>
      <c r="Q35" s="175" t="str">
        <f>IF('Result Sheet'!AT38="","",IF('Result Sheet'!AT38="D","I",'Result Sheet'!AT38))</f>
        <v/>
      </c>
      <c r="R35" s="176" t="str">
        <f>IF('Result Sheet'!AU38="","",'Result Sheet'!AU38)</f>
        <v/>
      </c>
      <c r="S35" s="175" t="str">
        <f>IF('Result Sheet'!BL38="","",IF('Result Sheet'!BL38="D","I",'Result Sheet'!BL38))</f>
        <v/>
      </c>
      <c r="T35" s="176" t="str">
        <f>IF('Result Sheet'!BM38="","",'Result Sheet'!BM38)</f>
        <v/>
      </c>
      <c r="U35" s="175" t="str">
        <f>IF('Result Sheet'!CD38="","",IF('Result Sheet'!CD38="D","I",'Result Sheet'!CD38))</f>
        <v/>
      </c>
      <c r="V35" s="176" t="str">
        <f>IF('Result Sheet'!CE38="","",'Result Sheet'!CE38)</f>
        <v/>
      </c>
      <c r="W35" s="177" t="str">
        <f>IF('Result Sheet'!DO38="","",'Result Sheet'!DO38)</f>
        <v/>
      </c>
      <c r="BQ35" s="178" t="str">
        <f>'Result Sheet'!G38</f>
        <v/>
      </c>
      <c r="BR35" s="179" t="str">
        <f t="shared" si="0"/>
        <v/>
      </c>
      <c r="BS35" s="179" t="str">
        <f t="shared" si="1"/>
        <v/>
      </c>
      <c r="BT35" s="179" t="str">
        <f t="shared" si="2"/>
        <v/>
      </c>
      <c r="BU35" s="179" t="str">
        <f t="shared" si="3"/>
        <v/>
      </c>
      <c r="BV35" s="179" t="str">
        <f t="shared" si="4"/>
        <v/>
      </c>
      <c r="BW35" s="179" t="str">
        <f t="shared" si="5"/>
        <v/>
      </c>
      <c r="BX35" s="179" t="str">
        <f t="shared" si="6"/>
        <v/>
      </c>
      <c r="BY35" s="179" t="str">
        <f t="shared" si="7"/>
        <v/>
      </c>
      <c r="BZ35" s="179" t="str">
        <f t="shared" si="8"/>
        <v/>
      </c>
      <c r="CA35" s="179" t="str">
        <f t="shared" si="9"/>
        <v/>
      </c>
      <c r="CB35" s="179" t="str">
        <f t="shared" si="10"/>
        <v/>
      </c>
      <c r="CC35" s="179" t="str">
        <f t="shared" si="11"/>
        <v/>
      </c>
      <c r="CD35" s="180"/>
    </row>
    <row r="36" spans="1:82" ht="15.95" customHeight="1">
      <c r="A36" s="167">
        <f>IF('Result Sheet'!A39="","",'Result Sheet'!A39)</f>
        <v>32</v>
      </c>
      <c r="B36" s="168" t="str">
        <f>IF('Result Sheet'!B39="","",'Result Sheet'!B39)</f>
        <v/>
      </c>
      <c r="C36" s="169" t="str">
        <f>IF('Result Sheet'!F39="","",'Result Sheet'!F39)</f>
        <v/>
      </c>
      <c r="D36" s="170" t="str">
        <f>IF('Result Sheet'!E39="","",'Result Sheet'!E39)</f>
        <v/>
      </c>
      <c r="E36" s="171" t="str">
        <f>IF('Result Sheet'!G39="","",'Result Sheet'!G39)</f>
        <v/>
      </c>
      <c r="F36" s="171" t="str">
        <f>IF('Result Sheet'!H39="","",'Result Sheet'!H39)</f>
        <v/>
      </c>
      <c r="G36" s="171" t="str">
        <f>IF('Result Sheet'!I39="","",'Result Sheet'!I39)</f>
        <v/>
      </c>
      <c r="H36" s="172" t="str">
        <f>IF('Result Sheet'!K39="","",'Result Sheet'!K39)</f>
        <v/>
      </c>
      <c r="I36" s="172" t="str">
        <f>IF('Result Sheet'!J39="","",'Result Sheet'!J39)</f>
        <v/>
      </c>
      <c r="J36" s="272" t="str">
        <f>IF('Result Sheet'!DM39="","",'Result Sheet'!DM39)</f>
        <v/>
      </c>
      <c r="K36" s="173" t="str">
        <f>IF('Result Sheet'!DI39="","",'Result Sheet'!DI39)</f>
        <v/>
      </c>
      <c r="L36" s="174" t="str">
        <f>IF('Result Sheet'!DJ39="","",'Result Sheet'!DJ39)</f>
        <v/>
      </c>
      <c r="M36" s="173" t="str">
        <f>IF('Result Sheet'!DK39="","",'Result Sheet'!DK39)</f>
        <v/>
      </c>
      <c r="N36" s="215" t="str">
        <f>IF('Result Sheet'!DP39="","",'Result Sheet'!DP39)</f>
        <v/>
      </c>
      <c r="O36" s="175" t="str">
        <f>IF('Result Sheet'!AB39="","",IF('Result Sheet'!AB39="D","I",'Result Sheet'!AB39))</f>
        <v/>
      </c>
      <c r="P36" s="176" t="str">
        <f>IF('Result Sheet'!AC39="","",'Result Sheet'!AC39)</f>
        <v/>
      </c>
      <c r="Q36" s="175" t="str">
        <f>IF('Result Sheet'!AT39="","",IF('Result Sheet'!AT39="D","I",'Result Sheet'!AT39))</f>
        <v/>
      </c>
      <c r="R36" s="176" t="str">
        <f>IF('Result Sheet'!AU39="","",'Result Sheet'!AU39)</f>
        <v/>
      </c>
      <c r="S36" s="175" t="str">
        <f>IF('Result Sheet'!BL39="","",IF('Result Sheet'!BL39="D","I",'Result Sheet'!BL39))</f>
        <v/>
      </c>
      <c r="T36" s="176" t="str">
        <f>IF('Result Sheet'!BM39="","",'Result Sheet'!BM39)</f>
        <v/>
      </c>
      <c r="U36" s="175" t="str">
        <f>IF('Result Sheet'!CD39="","",IF('Result Sheet'!CD39="D","I",'Result Sheet'!CD39))</f>
        <v/>
      </c>
      <c r="V36" s="176" t="str">
        <f>IF('Result Sheet'!CE39="","",'Result Sheet'!CE39)</f>
        <v/>
      </c>
      <c r="W36" s="177" t="str">
        <f>IF('Result Sheet'!DO39="","",'Result Sheet'!DO39)</f>
        <v/>
      </c>
      <c r="BQ36" s="178" t="str">
        <f>'Result Sheet'!G39</f>
        <v/>
      </c>
      <c r="BR36" s="179" t="str">
        <f t="shared" si="0"/>
        <v/>
      </c>
      <c r="BS36" s="179" t="str">
        <f t="shared" si="1"/>
        <v/>
      </c>
      <c r="BT36" s="179" t="str">
        <f t="shared" si="2"/>
        <v/>
      </c>
      <c r="BU36" s="179" t="str">
        <f t="shared" si="3"/>
        <v/>
      </c>
      <c r="BV36" s="179" t="str">
        <f t="shared" si="4"/>
        <v/>
      </c>
      <c r="BW36" s="179" t="str">
        <f t="shared" si="5"/>
        <v/>
      </c>
      <c r="BX36" s="179" t="str">
        <f t="shared" si="6"/>
        <v/>
      </c>
      <c r="BY36" s="179" t="str">
        <f t="shared" si="7"/>
        <v/>
      </c>
      <c r="BZ36" s="179" t="str">
        <f t="shared" si="8"/>
        <v/>
      </c>
      <c r="CA36" s="179" t="str">
        <f t="shared" si="9"/>
        <v/>
      </c>
      <c r="CB36" s="179" t="str">
        <f t="shared" si="10"/>
        <v/>
      </c>
      <c r="CC36" s="179" t="str">
        <f t="shared" si="11"/>
        <v/>
      </c>
      <c r="CD36" s="180"/>
    </row>
    <row r="37" spans="1:82" ht="15.95" customHeight="1">
      <c r="A37" s="167">
        <f>IF('Result Sheet'!A40="","",'Result Sheet'!A40)</f>
        <v>33</v>
      </c>
      <c r="B37" s="168" t="str">
        <f>IF('Result Sheet'!B40="","",'Result Sheet'!B40)</f>
        <v/>
      </c>
      <c r="C37" s="169" t="str">
        <f>IF('Result Sheet'!F40="","",'Result Sheet'!F40)</f>
        <v/>
      </c>
      <c r="D37" s="170" t="str">
        <f>IF('Result Sheet'!E40="","",'Result Sheet'!E40)</f>
        <v/>
      </c>
      <c r="E37" s="171" t="str">
        <f>IF('Result Sheet'!G40="","",'Result Sheet'!G40)</f>
        <v/>
      </c>
      <c r="F37" s="171" t="str">
        <f>IF('Result Sheet'!H40="","",'Result Sheet'!H40)</f>
        <v/>
      </c>
      <c r="G37" s="171" t="str">
        <f>IF('Result Sheet'!I40="","",'Result Sheet'!I40)</f>
        <v/>
      </c>
      <c r="H37" s="172" t="str">
        <f>IF('Result Sheet'!K40="","",'Result Sheet'!K40)</f>
        <v/>
      </c>
      <c r="I37" s="172" t="str">
        <f>IF('Result Sheet'!J40="","",'Result Sheet'!J40)</f>
        <v/>
      </c>
      <c r="J37" s="272" t="str">
        <f>IF('Result Sheet'!DM40="","",'Result Sheet'!DM40)</f>
        <v/>
      </c>
      <c r="K37" s="173" t="str">
        <f>IF('Result Sheet'!DI40="","",'Result Sheet'!DI40)</f>
        <v/>
      </c>
      <c r="L37" s="174" t="str">
        <f>IF('Result Sheet'!DJ40="","",'Result Sheet'!DJ40)</f>
        <v/>
      </c>
      <c r="M37" s="173" t="str">
        <f>IF('Result Sheet'!DK40="","",'Result Sheet'!DK40)</f>
        <v/>
      </c>
      <c r="N37" s="215" t="str">
        <f>IF('Result Sheet'!DP40="","",'Result Sheet'!DP40)</f>
        <v/>
      </c>
      <c r="O37" s="175" t="str">
        <f>IF('Result Sheet'!AB40="","",IF('Result Sheet'!AB40="D","I",'Result Sheet'!AB40))</f>
        <v/>
      </c>
      <c r="P37" s="176" t="str">
        <f>IF('Result Sheet'!AC40="","",'Result Sheet'!AC40)</f>
        <v/>
      </c>
      <c r="Q37" s="175" t="str">
        <f>IF('Result Sheet'!AT40="","",IF('Result Sheet'!AT40="D","I",'Result Sheet'!AT40))</f>
        <v/>
      </c>
      <c r="R37" s="176" t="str">
        <f>IF('Result Sheet'!AU40="","",'Result Sheet'!AU40)</f>
        <v/>
      </c>
      <c r="S37" s="175" t="str">
        <f>IF('Result Sheet'!BL40="","",IF('Result Sheet'!BL40="D","I",'Result Sheet'!BL40))</f>
        <v/>
      </c>
      <c r="T37" s="176" t="str">
        <f>IF('Result Sheet'!BM40="","",'Result Sheet'!BM40)</f>
        <v/>
      </c>
      <c r="U37" s="175" t="str">
        <f>IF('Result Sheet'!CD40="","",IF('Result Sheet'!CD40="D","I",'Result Sheet'!CD40))</f>
        <v/>
      </c>
      <c r="V37" s="176" t="str">
        <f>IF('Result Sheet'!CE40="","",'Result Sheet'!CE40)</f>
        <v/>
      </c>
      <c r="W37" s="177" t="str">
        <f>IF('Result Sheet'!DO40="","",'Result Sheet'!DO40)</f>
        <v/>
      </c>
      <c r="BQ37" s="178" t="str">
        <f>'Result Sheet'!G40</f>
        <v/>
      </c>
      <c r="BR37" s="179" t="str">
        <f t="shared" si="0"/>
        <v/>
      </c>
      <c r="BS37" s="179" t="str">
        <f t="shared" si="1"/>
        <v/>
      </c>
      <c r="BT37" s="179" t="str">
        <f t="shared" si="2"/>
        <v/>
      </c>
      <c r="BU37" s="179" t="str">
        <f t="shared" si="3"/>
        <v/>
      </c>
      <c r="BV37" s="179" t="str">
        <f t="shared" si="4"/>
        <v/>
      </c>
      <c r="BW37" s="179" t="str">
        <f t="shared" si="5"/>
        <v/>
      </c>
      <c r="BX37" s="179" t="str">
        <f t="shared" si="6"/>
        <v/>
      </c>
      <c r="BY37" s="179" t="str">
        <f t="shared" si="7"/>
        <v/>
      </c>
      <c r="BZ37" s="179" t="str">
        <f t="shared" si="8"/>
        <v/>
      </c>
      <c r="CA37" s="179" t="str">
        <f t="shared" si="9"/>
        <v/>
      </c>
      <c r="CB37" s="179" t="str">
        <f t="shared" si="10"/>
        <v/>
      </c>
      <c r="CC37" s="179" t="str">
        <f t="shared" si="11"/>
        <v/>
      </c>
      <c r="CD37" s="180"/>
    </row>
    <row r="38" spans="1:82" ht="15.95" customHeight="1">
      <c r="A38" s="167">
        <f>IF('Result Sheet'!A41="","",'Result Sheet'!A41)</f>
        <v>34</v>
      </c>
      <c r="B38" s="168" t="str">
        <f>IF('Result Sheet'!B41="","",'Result Sheet'!B41)</f>
        <v/>
      </c>
      <c r="C38" s="169" t="str">
        <f>IF('Result Sheet'!F41="","",'Result Sheet'!F41)</f>
        <v/>
      </c>
      <c r="D38" s="170" t="str">
        <f>IF('Result Sheet'!E41="","",'Result Sheet'!E41)</f>
        <v/>
      </c>
      <c r="E38" s="171" t="str">
        <f>IF('Result Sheet'!G41="","",'Result Sheet'!G41)</f>
        <v/>
      </c>
      <c r="F38" s="171" t="str">
        <f>IF('Result Sheet'!H41="","",'Result Sheet'!H41)</f>
        <v/>
      </c>
      <c r="G38" s="171" t="str">
        <f>IF('Result Sheet'!I41="","",'Result Sheet'!I41)</f>
        <v/>
      </c>
      <c r="H38" s="172" t="str">
        <f>IF('Result Sheet'!K41="","",'Result Sheet'!K41)</f>
        <v/>
      </c>
      <c r="I38" s="172" t="str">
        <f>IF('Result Sheet'!J41="","",'Result Sheet'!J41)</f>
        <v/>
      </c>
      <c r="J38" s="272" t="str">
        <f>IF('Result Sheet'!DM41="","",'Result Sheet'!DM41)</f>
        <v/>
      </c>
      <c r="K38" s="173" t="str">
        <f>IF('Result Sheet'!DI41="","",'Result Sheet'!DI41)</f>
        <v/>
      </c>
      <c r="L38" s="174" t="str">
        <f>IF('Result Sheet'!DJ41="","",'Result Sheet'!DJ41)</f>
        <v/>
      </c>
      <c r="M38" s="173" t="str">
        <f>IF('Result Sheet'!DK41="","",'Result Sheet'!DK41)</f>
        <v/>
      </c>
      <c r="N38" s="215" t="str">
        <f>IF('Result Sheet'!DP41="","",'Result Sheet'!DP41)</f>
        <v/>
      </c>
      <c r="O38" s="175" t="str">
        <f>IF('Result Sheet'!AB41="","",IF('Result Sheet'!AB41="D","I",'Result Sheet'!AB41))</f>
        <v/>
      </c>
      <c r="P38" s="176" t="str">
        <f>IF('Result Sheet'!AC41="","",'Result Sheet'!AC41)</f>
        <v/>
      </c>
      <c r="Q38" s="175" t="str">
        <f>IF('Result Sheet'!AT41="","",IF('Result Sheet'!AT41="D","I",'Result Sheet'!AT41))</f>
        <v/>
      </c>
      <c r="R38" s="176" t="str">
        <f>IF('Result Sheet'!AU41="","",'Result Sheet'!AU41)</f>
        <v/>
      </c>
      <c r="S38" s="175" t="str">
        <f>IF('Result Sheet'!BL41="","",IF('Result Sheet'!BL41="D","I",'Result Sheet'!BL41))</f>
        <v/>
      </c>
      <c r="T38" s="176" t="str">
        <f>IF('Result Sheet'!BM41="","",'Result Sheet'!BM41)</f>
        <v/>
      </c>
      <c r="U38" s="175" t="str">
        <f>IF('Result Sheet'!CD41="","",IF('Result Sheet'!CD41="D","I",'Result Sheet'!CD41))</f>
        <v/>
      </c>
      <c r="V38" s="176" t="str">
        <f>IF('Result Sheet'!CE41="","",'Result Sheet'!CE41)</f>
        <v/>
      </c>
      <c r="W38" s="177" t="str">
        <f>IF('Result Sheet'!DO41="","",'Result Sheet'!DO41)</f>
        <v/>
      </c>
      <c r="BQ38" s="178" t="str">
        <f>'Result Sheet'!G41</f>
        <v/>
      </c>
      <c r="BR38" s="179" t="str">
        <f t="shared" si="0"/>
        <v/>
      </c>
      <c r="BS38" s="179" t="str">
        <f t="shared" si="1"/>
        <v/>
      </c>
      <c r="BT38" s="179" t="str">
        <f t="shared" si="2"/>
        <v/>
      </c>
      <c r="BU38" s="179" t="str">
        <f t="shared" si="3"/>
        <v/>
      </c>
      <c r="BV38" s="179" t="str">
        <f t="shared" si="4"/>
        <v/>
      </c>
      <c r="BW38" s="179" t="str">
        <f t="shared" si="5"/>
        <v/>
      </c>
      <c r="BX38" s="179" t="str">
        <f t="shared" si="6"/>
        <v/>
      </c>
      <c r="BY38" s="179" t="str">
        <f t="shared" si="7"/>
        <v/>
      </c>
      <c r="BZ38" s="179" t="str">
        <f t="shared" si="8"/>
        <v/>
      </c>
      <c r="CA38" s="179" t="str">
        <f t="shared" si="9"/>
        <v/>
      </c>
      <c r="CB38" s="179" t="str">
        <f t="shared" si="10"/>
        <v/>
      </c>
      <c r="CC38" s="179" t="str">
        <f t="shared" si="11"/>
        <v/>
      </c>
      <c r="CD38" s="180"/>
    </row>
    <row r="39" spans="1:82" ht="15.95" customHeight="1">
      <c r="A39" s="167">
        <f>IF('Result Sheet'!A42="","",'Result Sheet'!A42)</f>
        <v>35</v>
      </c>
      <c r="B39" s="168" t="str">
        <f>IF('Result Sheet'!B42="","",'Result Sheet'!B42)</f>
        <v/>
      </c>
      <c r="C39" s="169" t="str">
        <f>IF('Result Sheet'!F42="","",'Result Sheet'!F42)</f>
        <v/>
      </c>
      <c r="D39" s="170" t="str">
        <f>IF('Result Sheet'!E42="","",'Result Sheet'!E42)</f>
        <v/>
      </c>
      <c r="E39" s="171" t="str">
        <f>IF('Result Sheet'!G42="","",'Result Sheet'!G42)</f>
        <v/>
      </c>
      <c r="F39" s="171" t="str">
        <f>IF('Result Sheet'!H42="","",'Result Sheet'!H42)</f>
        <v/>
      </c>
      <c r="G39" s="171" t="str">
        <f>IF('Result Sheet'!I42="","",'Result Sheet'!I42)</f>
        <v/>
      </c>
      <c r="H39" s="172" t="str">
        <f>IF('Result Sheet'!K42="","",'Result Sheet'!K42)</f>
        <v/>
      </c>
      <c r="I39" s="172" t="str">
        <f>IF('Result Sheet'!J42="","",'Result Sheet'!J42)</f>
        <v/>
      </c>
      <c r="J39" s="272" t="str">
        <f>IF('Result Sheet'!DM42="","",'Result Sheet'!DM42)</f>
        <v/>
      </c>
      <c r="K39" s="173" t="str">
        <f>IF('Result Sheet'!DI42="","",'Result Sheet'!DI42)</f>
        <v/>
      </c>
      <c r="L39" s="174" t="str">
        <f>IF('Result Sheet'!DJ42="","",'Result Sheet'!DJ42)</f>
        <v/>
      </c>
      <c r="M39" s="173" t="str">
        <f>IF('Result Sheet'!DK42="","",'Result Sheet'!DK42)</f>
        <v/>
      </c>
      <c r="N39" s="215" t="str">
        <f>IF('Result Sheet'!DP42="","",'Result Sheet'!DP42)</f>
        <v/>
      </c>
      <c r="O39" s="175" t="str">
        <f>IF('Result Sheet'!AB42="","",IF('Result Sheet'!AB42="D","I",'Result Sheet'!AB42))</f>
        <v/>
      </c>
      <c r="P39" s="176" t="str">
        <f>IF('Result Sheet'!AC42="","",'Result Sheet'!AC42)</f>
        <v/>
      </c>
      <c r="Q39" s="175" t="str">
        <f>IF('Result Sheet'!AT42="","",IF('Result Sheet'!AT42="D","I",'Result Sheet'!AT42))</f>
        <v/>
      </c>
      <c r="R39" s="176" t="str">
        <f>IF('Result Sheet'!AU42="","",'Result Sheet'!AU42)</f>
        <v/>
      </c>
      <c r="S39" s="175" t="str">
        <f>IF('Result Sheet'!BL42="","",IF('Result Sheet'!BL42="D","I",'Result Sheet'!BL42))</f>
        <v/>
      </c>
      <c r="T39" s="176" t="str">
        <f>IF('Result Sheet'!BM42="","",'Result Sheet'!BM42)</f>
        <v/>
      </c>
      <c r="U39" s="175" t="str">
        <f>IF('Result Sheet'!CD42="","",IF('Result Sheet'!CD42="D","I",'Result Sheet'!CD42))</f>
        <v/>
      </c>
      <c r="V39" s="176" t="str">
        <f>IF('Result Sheet'!CE42="","",'Result Sheet'!CE42)</f>
        <v/>
      </c>
      <c r="W39" s="177" t="str">
        <f>IF('Result Sheet'!DO42="","",'Result Sheet'!DO42)</f>
        <v/>
      </c>
      <c r="BQ39" s="178" t="str">
        <f>'Result Sheet'!G42</f>
        <v/>
      </c>
      <c r="BR39" s="179" t="str">
        <f t="shared" si="0"/>
        <v/>
      </c>
      <c r="BS39" s="179" t="str">
        <f t="shared" si="1"/>
        <v/>
      </c>
      <c r="BT39" s="179" t="str">
        <f t="shared" si="2"/>
        <v/>
      </c>
      <c r="BU39" s="179" t="str">
        <f t="shared" si="3"/>
        <v/>
      </c>
      <c r="BV39" s="179" t="str">
        <f t="shared" si="4"/>
        <v/>
      </c>
      <c r="BW39" s="179" t="str">
        <f t="shared" si="5"/>
        <v/>
      </c>
      <c r="BX39" s="179" t="str">
        <f t="shared" si="6"/>
        <v/>
      </c>
      <c r="BY39" s="179" t="str">
        <f t="shared" si="7"/>
        <v/>
      </c>
      <c r="BZ39" s="179" t="str">
        <f t="shared" si="8"/>
        <v/>
      </c>
      <c r="CA39" s="179" t="str">
        <f t="shared" si="9"/>
        <v/>
      </c>
      <c r="CB39" s="179" t="str">
        <f t="shared" si="10"/>
        <v/>
      </c>
      <c r="CC39" s="179" t="str">
        <f t="shared" si="11"/>
        <v/>
      </c>
      <c r="CD39" s="180"/>
    </row>
    <row r="40" spans="1:82" ht="15.95" customHeight="1">
      <c r="A40" s="167">
        <f>IF('Result Sheet'!A43="","",'Result Sheet'!A43)</f>
        <v>36</v>
      </c>
      <c r="B40" s="168" t="str">
        <f>IF('Result Sheet'!B43="","",'Result Sheet'!B43)</f>
        <v/>
      </c>
      <c r="C40" s="169" t="str">
        <f>IF('Result Sheet'!F43="","",'Result Sheet'!F43)</f>
        <v/>
      </c>
      <c r="D40" s="170" t="str">
        <f>IF('Result Sheet'!E43="","",'Result Sheet'!E43)</f>
        <v/>
      </c>
      <c r="E40" s="171" t="str">
        <f>IF('Result Sheet'!G43="","",'Result Sheet'!G43)</f>
        <v/>
      </c>
      <c r="F40" s="171" t="str">
        <f>IF('Result Sheet'!H43="","",'Result Sheet'!H43)</f>
        <v/>
      </c>
      <c r="G40" s="171" t="str">
        <f>IF('Result Sheet'!I43="","",'Result Sheet'!I43)</f>
        <v/>
      </c>
      <c r="H40" s="172" t="str">
        <f>IF('Result Sheet'!K43="","",'Result Sheet'!K43)</f>
        <v/>
      </c>
      <c r="I40" s="172" t="str">
        <f>IF('Result Sheet'!J43="","",'Result Sheet'!J43)</f>
        <v/>
      </c>
      <c r="J40" s="272" t="str">
        <f>IF('Result Sheet'!DM43="","",'Result Sheet'!DM43)</f>
        <v/>
      </c>
      <c r="K40" s="173" t="str">
        <f>IF('Result Sheet'!DI43="","",'Result Sheet'!DI43)</f>
        <v/>
      </c>
      <c r="L40" s="174" t="str">
        <f>IF('Result Sheet'!DJ43="","",'Result Sheet'!DJ43)</f>
        <v/>
      </c>
      <c r="M40" s="173" t="str">
        <f>IF('Result Sheet'!DK43="","",'Result Sheet'!DK43)</f>
        <v/>
      </c>
      <c r="N40" s="215" t="str">
        <f>IF('Result Sheet'!DP43="","",'Result Sheet'!DP43)</f>
        <v/>
      </c>
      <c r="O40" s="175" t="str">
        <f>IF('Result Sheet'!AB43="","",IF('Result Sheet'!AB43="D","I",'Result Sheet'!AB43))</f>
        <v/>
      </c>
      <c r="P40" s="176" t="str">
        <f>IF('Result Sheet'!AC43="","",'Result Sheet'!AC43)</f>
        <v/>
      </c>
      <c r="Q40" s="175" t="str">
        <f>IF('Result Sheet'!AT43="","",IF('Result Sheet'!AT43="D","I",'Result Sheet'!AT43))</f>
        <v/>
      </c>
      <c r="R40" s="176" t="str">
        <f>IF('Result Sheet'!AU43="","",'Result Sheet'!AU43)</f>
        <v/>
      </c>
      <c r="S40" s="175" t="str">
        <f>IF('Result Sheet'!BL43="","",IF('Result Sheet'!BL43="D","I",'Result Sheet'!BL43))</f>
        <v/>
      </c>
      <c r="T40" s="176" t="str">
        <f>IF('Result Sheet'!BM43="","",'Result Sheet'!BM43)</f>
        <v/>
      </c>
      <c r="U40" s="175" t="str">
        <f>IF('Result Sheet'!CD43="","",IF('Result Sheet'!CD43="D","I",'Result Sheet'!CD43))</f>
        <v/>
      </c>
      <c r="V40" s="176" t="str">
        <f>IF('Result Sheet'!CE43="","",'Result Sheet'!CE43)</f>
        <v/>
      </c>
      <c r="W40" s="177" t="str">
        <f>IF('Result Sheet'!DO43="","",'Result Sheet'!DO43)</f>
        <v/>
      </c>
      <c r="BQ40" s="178" t="str">
        <f>'Result Sheet'!G43</f>
        <v/>
      </c>
      <c r="BR40" s="179" t="str">
        <f t="shared" si="0"/>
        <v/>
      </c>
      <c r="BS40" s="179" t="str">
        <f t="shared" si="1"/>
        <v/>
      </c>
      <c r="BT40" s="179" t="str">
        <f t="shared" si="2"/>
        <v/>
      </c>
      <c r="BU40" s="179" t="str">
        <f t="shared" si="3"/>
        <v/>
      </c>
      <c r="BV40" s="179" t="str">
        <f t="shared" si="4"/>
        <v/>
      </c>
      <c r="BW40" s="179" t="str">
        <f t="shared" si="5"/>
        <v/>
      </c>
      <c r="BX40" s="179" t="str">
        <f t="shared" si="6"/>
        <v/>
      </c>
      <c r="BY40" s="179" t="str">
        <f t="shared" si="7"/>
        <v/>
      </c>
      <c r="BZ40" s="179" t="str">
        <f t="shared" si="8"/>
        <v/>
      </c>
      <c r="CA40" s="179" t="str">
        <f t="shared" si="9"/>
        <v/>
      </c>
      <c r="CB40" s="179" t="str">
        <f t="shared" si="10"/>
        <v/>
      </c>
      <c r="CC40" s="179" t="str">
        <f t="shared" si="11"/>
        <v/>
      </c>
      <c r="CD40" s="180"/>
    </row>
    <row r="41" spans="1:82" ht="15.95" customHeight="1">
      <c r="A41" s="167">
        <f>IF('Result Sheet'!A44="","",'Result Sheet'!A44)</f>
        <v>37</v>
      </c>
      <c r="B41" s="168" t="str">
        <f>IF('Result Sheet'!B44="","",'Result Sheet'!B44)</f>
        <v/>
      </c>
      <c r="C41" s="169" t="str">
        <f>IF('Result Sheet'!F44="","",'Result Sheet'!F44)</f>
        <v/>
      </c>
      <c r="D41" s="170" t="str">
        <f>IF('Result Sheet'!E44="","",'Result Sheet'!E44)</f>
        <v/>
      </c>
      <c r="E41" s="171" t="str">
        <f>IF('Result Sheet'!G44="","",'Result Sheet'!G44)</f>
        <v/>
      </c>
      <c r="F41" s="171" t="str">
        <f>IF('Result Sheet'!H44="","",'Result Sheet'!H44)</f>
        <v/>
      </c>
      <c r="G41" s="171" t="str">
        <f>IF('Result Sheet'!I44="","",'Result Sheet'!I44)</f>
        <v/>
      </c>
      <c r="H41" s="172" t="str">
        <f>IF('Result Sheet'!K44="","",'Result Sheet'!K44)</f>
        <v/>
      </c>
      <c r="I41" s="172" t="str">
        <f>IF('Result Sheet'!J44="","",'Result Sheet'!J44)</f>
        <v/>
      </c>
      <c r="J41" s="272" t="str">
        <f>IF('Result Sheet'!DM44="","",'Result Sheet'!DM44)</f>
        <v/>
      </c>
      <c r="K41" s="173" t="str">
        <f>IF('Result Sheet'!DI44="","",'Result Sheet'!DI44)</f>
        <v/>
      </c>
      <c r="L41" s="174" t="str">
        <f>IF('Result Sheet'!DJ44="","",'Result Sheet'!DJ44)</f>
        <v/>
      </c>
      <c r="M41" s="173" t="str">
        <f>IF('Result Sheet'!DK44="","",'Result Sheet'!DK44)</f>
        <v/>
      </c>
      <c r="N41" s="215" t="str">
        <f>IF('Result Sheet'!DP44="","",'Result Sheet'!DP44)</f>
        <v/>
      </c>
      <c r="O41" s="175" t="str">
        <f>IF('Result Sheet'!AB44="","",IF('Result Sheet'!AB44="D","I",'Result Sheet'!AB44))</f>
        <v/>
      </c>
      <c r="P41" s="176" t="str">
        <f>IF('Result Sheet'!AC44="","",'Result Sheet'!AC44)</f>
        <v/>
      </c>
      <c r="Q41" s="175" t="str">
        <f>IF('Result Sheet'!AT44="","",IF('Result Sheet'!AT44="D","I",'Result Sheet'!AT44))</f>
        <v/>
      </c>
      <c r="R41" s="176" t="str">
        <f>IF('Result Sheet'!AU44="","",'Result Sheet'!AU44)</f>
        <v/>
      </c>
      <c r="S41" s="175" t="str">
        <f>IF('Result Sheet'!BL44="","",IF('Result Sheet'!BL44="D","I",'Result Sheet'!BL44))</f>
        <v/>
      </c>
      <c r="T41" s="176" t="str">
        <f>IF('Result Sheet'!BM44="","",'Result Sheet'!BM44)</f>
        <v/>
      </c>
      <c r="U41" s="175" t="str">
        <f>IF('Result Sheet'!CD44="","",IF('Result Sheet'!CD44="D","I",'Result Sheet'!CD44))</f>
        <v/>
      </c>
      <c r="V41" s="176" t="str">
        <f>IF('Result Sheet'!CE44="","",'Result Sheet'!CE44)</f>
        <v/>
      </c>
      <c r="W41" s="177" t="str">
        <f>IF('Result Sheet'!DO44="","",'Result Sheet'!DO44)</f>
        <v/>
      </c>
      <c r="BQ41" s="178" t="str">
        <f>'Result Sheet'!G44</f>
        <v/>
      </c>
      <c r="BR41" s="179" t="str">
        <f t="shared" si="0"/>
        <v/>
      </c>
      <c r="BS41" s="179" t="str">
        <f t="shared" si="1"/>
        <v/>
      </c>
      <c r="BT41" s="179" t="str">
        <f t="shared" si="2"/>
        <v/>
      </c>
      <c r="BU41" s="179" t="str">
        <f t="shared" si="3"/>
        <v/>
      </c>
      <c r="BV41" s="179" t="str">
        <f t="shared" si="4"/>
        <v/>
      </c>
      <c r="BW41" s="179" t="str">
        <f t="shared" si="5"/>
        <v/>
      </c>
      <c r="BX41" s="179" t="str">
        <f t="shared" si="6"/>
        <v/>
      </c>
      <c r="BY41" s="179" t="str">
        <f t="shared" si="7"/>
        <v/>
      </c>
      <c r="BZ41" s="179" t="str">
        <f t="shared" si="8"/>
        <v/>
      </c>
      <c r="CA41" s="179" t="str">
        <f t="shared" si="9"/>
        <v/>
      </c>
      <c r="CB41" s="179" t="str">
        <f t="shared" si="10"/>
        <v/>
      </c>
      <c r="CC41" s="179" t="str">
        <f t="shared" si="11"/>
        <v/>
      </c>
      <c r="CD41" s="180"/>
    </row>
    <row r="42" spans="1:82" ht="15.95" customHeight="1">
      <c r="A42" s="167">
        <f>IF('Result Sheet'!A45="","",'Result Sheet'!A45)</f>
        <v>38</v>
      </c>
      <c r="B42" s="168" t="str">
        <f>IF('Result Sheet'!B45="","",'Result Sheet'!B45)</f>
        <v/>
      </c>
      <c r="C42" s="169" t="str">
        <f>IF('Result Sheet'!F45="","",'Result Sheet'!F45)</f>
        <v/>
      </c>
      <c r="D42" s="170" t="str">
        <f>IF('Result Sheet'!E45="","",'Result Sheet'!E45)</f>
        <v/>
      </c>
      <c r="E42" s="171" t="str">
        <f>IF('Result Sheet'!G45="","",'Result Sheet'!G45)</f>
        <v/>
      </c>
      <c r="F42" s="171" t="str">
        <f>IF('Result Sheet'!H45="","",'Result Sheet'!H45)</f>
        <v/>
      </c>
      <c r="G42" s="171" t="str">
        <f>IF('Result Sheet'!I45="","",'Result Sheet'!I45)</f>
        <v/>
      </c>
      <c r="H42" s="172" t="str">
        <f>IF('Result Sheet'!K45="","",'Result Sheet'!K45)</f>
        <v/>
      </c>
      <c r="I42" s="172" t="str">
        <f>IF('Result Sheet'!J45="","",'Result Sheet'!J45)</f>
        <v/>
      </c>
      <c r="J42" s="272" t="str">
        <f>IF('Result Sheet'!DM45="","",'Result Sheet'!DM45)</f>
        <v/>
      </c>
      <c r="K42" s="173" t="str">
        <f>IF('Result Sheet'!DI45="","",'Result Sheet'!DI45)</f>
        <v/>
      </c>
      <c r="L42" s="174" t="str">
        <f>IF('Result Sheet'!DJ45="","",'Result Sheet'!DJ45)</f>
        <v/>
      </c>
      <c r="M42" s="173" t="str">
        <f>IF('Result Sheet'!DK45="","",'Result Sheet'!DK45)</f>
        <v/>
      </c>
      <c r="N42" s="215" t="str">
        <f>IF('Result Sheet'!DP45="","",'Result Sheet'!DP45)</f>
        <v/>
      </c>
      <c r="O42" s="175" t="str">
        <f>IF('Result Sheet'!AB45="","",IF('Result Sheet'!AB45="D","I",'Result Sheet'!AB45))</f>
        <v/>
      </c>
      <c r="P42" s="176" t="str">
        <f>IF('Result Sheet'!AC45="","",'Result Sheet'!AC45)</f>
        <v/>
      </c>
      <c r="Q42" s="175" t="str">
        <f>IF('Result Sheet'!AT45="","",IF('Result Sheet'!AT45="D","I",'Result Sheet'!AT45))</f>
        <v/>
      </c>
      <c r="R42" s="176" t="str">
        <f>IF('Result Sheet'!AU45="","",'Result Sheet'!AU45)</f>
        <v/>
      </c>
      <c r="S42" s="175" t="str">
        <f>IF('Result Sheet'!BL45="","",IF('Result Sheet'!BL45="D","I",'Result Sheet'!BL45))</f>
        <v/>
      </c>
      <c r="T42" s="176" t="str">
        <f>IF('Result Sheet'!BM45="","",'Result Sheet'!BM45)</f>
        <v/>
      </c>
      <c r="U42" s="175" t="str">
        <f>IF('Result Sheet'!CD45="","",IF('Result Sheet'!CD45="D","I",'Result Sheet'!CD45))</f>
        <v/>
      </c>
      <c r="V42" s="176" t="str">
        <f>IF('Result Sheet'!CE45="","",'Result Sheet'!CE45)</f>
        <v/>
      </c>
      <c r="W42" s="177" t="str">
        <f>IF('Result Sheet'!DO45="","",'Result Sheet'!DO45)</f>
        <v/>
      </c>
      <c r="BQ42" s="178" t="str">
        <f>'Result Sheet'!G45</f>
        <v/>
      </c>
      <c r="BR42" s="179" t="str">
        <f t="shared" si="0"/>
        <v/>
      </c>
      <c r="BS42" s="179" t="str">
        <f t="shared" si="1"/>
        <v/>
      </c>
      <c r="BT42" s="179" t="str">
        <f t="shared" si="2"/>
        <v/>
      </c>
      <c r="BU42" s="179" t="str">
        <f t="shared" si="3"/>
        <v/>
      </c>
      <c r="BV42" s="179" t="str">
        <f t="shared" si="4"/>
        <v/>
      </c>
      <c r="BW42" s="179" t="str">
        <f t="shared" si="5"/>
        <v/>
      </c>
      <c r="BX42" s="179" t="str">
        <f t="shared" si="6"/>
        <v/>
      </c>
      <c r="BY42" s="179" t="str">
        <f t="shared" si="7"/>
        <v/>
      </c>
      <c r="BZ42" s="179" t="str">
        <f t="shared" si="8"/>
        <v/>
      </c>
      <c r="CA42" s="179" t="str">
        <f t="shared" si="9"/>
        <v/>
      </c>
      <c r="CB42" s="179" t="str">
        <f t="shared" si="10"/>
        <v/>
      </c>
      <c r="CC42" s="179" t="str">
        <f t="shared" si="11"/>
        <v/>
      </c>
      <c r="CD42" s="180"/>
    </row>
    <row r="43" spans="1:82" ht="15.95" customHeight="1">
      <c r="A43" s="167">
        <f>IF('Result Sheet'!A46="","",'Result Sheet'!A46)</f>
        <v>39</v>
      </c>
      <c r="B43" s="168" t="str">
        <f>IF('Result Sheet'!B46="","",'Result Sheet'!B46)</f>
        <v/>
      </c>
      <c r="C43" s="169" t="str">
        <f>IF('Result Sheet'!F46="","",'Result Sheet'!F46)</f>
        <v/>
      </c>
      <c r="D43" s="170" t="str">
        <f>IF('Result Sheet'!E46="","",'Result Sheet'!E46)</f>
        <v/>
      </c>
      <c r="E43" s="171" t="str">
        <f>IF('Result Sheet'!G46="","",'Result Sheet'!G46)</f>
        <v/>
      </c>
      <c r="F43" s="171" t="str">
        <f>IF('Result Sheet'!H46="","",'Result Sheet'!H46)</f>
        <v/>
      </c>
      <c r="G43" s="171" t="str">
        <f>IF('Result Sheet'!I46="","",'Result Sheet'!I46)</f>
        <v/>
      </c>
      <c r="H43" s="172" t="str">
        <f>IF('Result Sheet'!K46="","",'Result Sheet'!K46)</f>
        <v/>
      </c>
      <c r="I43" s="172" t="str">
        <f>IF('Result Sheet'!J46="","",'Result Sheet'!J46)</f>
        <v/>
      </c>
      <c r="J43" s="272" t="str">
        <f>IF('Result Sheet'!DM46="","",'Result Sheet'!DM46)</f>
        <v/>
      </c>
      <c r="K43" s="173" t="str">
        <f>IF('Result Sheet'!DI46="","",'Result Sheet'!DI46)</f>
        <v/>
      </c>
      <c r="L43" s="174" t="str">
        <f>IF('Result Sheet'!DJ46="","",'Result Sheet'!DJ46)</f>
        <v/>
      </c>
      <c r="M43" s="173" t="str">
        <f>IF('Result Sheet'!DK46="","",'Result Sheet'!DK46)</f>
        <v/>
      </c>
      <c r="N43" s="215" t="str">
        <f>IF('Result Sheet'!DP46="","",'Result Sheet'!DP46)</f>
        <v/>
      </c>
      <c r="O43" s="175" t="str">
        <f>IF('Result Sheet'!AB46="","",IF('Result Sheet'!AB46="D","I",'Result Sheet'!AB46))</f>
        <v/>
      </c>
      <c r="P43" s="176" t="str">
        <f>IF('Result Sheet'!AC46="","",'Result Sheet'!AC46)</f>
        <v/>
      </c>
      <c r="Q43" s="175" t="str">
        <f>IF('Result Sheet'!AT46="","",IF('Result Sheet'!AT46="D","I",'Result Sheet'!AT46))</f>
        <v/>
      </c>
      <c r="R43" s="176" t="str">
        <f>IF('Result Sheet'!AU46="","",'Result Sheet'!AU46)</f>
        <v/>
      </c>
      <c r="S43" s="175" t="str">
        <f>IF('Result Sheet'!BL46="","",IF('Result Sheet'!BL46="D","I",'Result Sheet'!BL46))</f>
        <v/>
      </c>
      <c r="T43" s="176" t="str">
        <f>IF('Result Sheet'!BM46="","",'Result Sheet'!BM46)</f>
        <v/>
      </c>
      <c r="U43" s="175" t="str">
        <f>IF('Result Sheet'!CD46="","",IF('Result Sheet'!CD46="D","I",'Result Sheet'!CD46))</f>
        <v/>
      </c>
      <c r="V43" s="176" t="str">
        <f>IF('Result Sheet'!CE46="","",'Result Sheet'!CE46)</f>
        <v/>
      </c>
      <c r="W43" s="177" t="str">
        <f>IF('Result Sheet'!DO46="","",'Result Sheet'!DO46)</f>
        <v/>
      </c>
      <c r="BQ43" s="178" t="str">
        <f>'Result Sheet'!G46</f>
        <v/>
      </c>
      <c r="BR43" s="179" t="str">
        <f t="shared" si="0"/>
        <v/>
      </c>
      <c r="BS43" s="179" t="str">
        <f t="shared" si="1"/>
        <v/>
      </c>
      <c r="BT43" s="179" t="str">
        <f t="shared" si="2"/>
        <v/>
      </c>
      <c r="BU43" s="179" t="str">
        <f t="shared" si="3"/>
        <v/>
      </c>
      <c r="BV43" s="179" t="str">
        <f t="shared" si="4"/>
        <v/>
      </c>
      <c r="BW43" s="179" t="str">
        <f t="shared" si="5"/>
        <v/>
      </c>
      <c r="BX43" s="179" t="str">
        <f t="shared" si="6"/>
        <v/>
      </c>
      <c r="BY43" s="179" t="str">
        <f t="shared" si="7"/>
        <v/>
      </c>
      <c r="BZ43" s="179" t="str">
        <f t="shared" si="8"/>
        <v/>
      </c>
      <c r="CA43" s="179" t="str">
        <f t="shared" si="9"/>
        <v/>
      </c>
      <c r="CB43" s="179" t="str">
        <f t="shared" si="10"/>
        <v/>
      </c>
      <c r="CC43" s="179" t="str">
        <f t="shared" si="11"/>
        <v/>
      </c>
      <c r="CD43" s="180"/>
    </row>
    <row r="44" spans="1:82" ht="15.95" customHeight="1">
      <c r="A44" s="167">
        <f>IF('Result Sheet'!A47="","",'Result Sheet'!A47)</f>
        <v>40</v>
      </c>
      <c r="B44" s="168" t="str">
        <f>IF('Result Sheet'!B47="","",'Result Sheet'!B47)</f>
        <v/>
      </c>
      <c r="C44" s="169" t="str">
        <f>IF('Result Sheet'!F47="","",'Result Sheet'!F47)</f>
        <v/>
      </c>
      <c r="D44" s="170" t="str">
        <f>IF('Result Sheet'!E47="","",'Result Sheet'!E47)</f>
        <v/>
      </c>
      <c r="E44" s="171" t="str">
        <f>IF('Result Sheet'!G47="","",'Result Sheet'!G47)</f>
        <v/>
      </c>
      <c r="F44" s="171" t="str">
        <f>IF('Result Sheet'!H47="","",'Result Sheet'!H47)</f>
        <v/>
      </c>
      <c r="G44" s="171" t="str">
        <f>IF('Result Sheet'!I47="","",'Result Sheet'!I47)</f>
        <v/>
      </c>
      <c r="H44" s="172" t="str">
        <f>IF('Result Sheet'!K47="","",'Result Sheet'!K47)</f>
        <v/>
      </c>
      <c r="I44" s="172" t="str">
        <f>IF('Result Sheet'!J47="","",'Result Sheet'!J47)</f>
        <v/>
      </c>
      <c r="J44" s="272" t="str">
        <f>IF('Result Sheet'!DM47="","",'Result Sheet'!DM47)</f>
        <v/>
      </c>
      <c r="K44" s="173" t="str">
        <f>IF('Result Sheet'!DI47="","",'Result Sheet'!DI47)</f>
        <v/>
      </c>
      <c r="L44" s="174" t="str">
        <f>IF('Result Sheet'!DJ47="","",'Result Sheet'!DJ47)</f>
        <v/>
      </c>
      <c r="M44" s="173" t="str">
        <f>IF('Result Sheet'!DK47="","",'Result Sheet'!DK47)</f>
        <v/>
      </c>
      <c r="N44" s="215" t="str">
        <f>IF('Result Sheet'!DP47="","",'Result Sheet'!DP47)</f>
        <v/>
      </c>
      <c r="O44" s="175" t="str">
        <f>IF('Result Sheet'!AB47="","",IF('Result Sheet'!AB47="D","I",'Result Sheet'!AB47))</f>
        <v/>
      </c>
      <c r="P44" s="176" t="str">
        <f>IF('Result Sheet'!AC47="","",'Result Sheet'!AC47)</f>
        <v/>
      </c>
      <c r="Q44" s="175" t="str">
        <f>IF('Result Sheet'!AT47="","",IF('Result Sheet'!AT47="D","I",'Result Sheet'!AT47))</f>
        <v/>
      </c>
      <c r="R44" s="176" t="str">
        <f>IF('Result Sheet'!AU47="","",'Result Sheet'!AU47)</f>
        <v/>
      </c>
      <c r="S44" s="175" t="str">
        <f>IF('Result Sheet'!BL47="","",IF('Result Sheet'!BL47="D","I",'Result Sheet'!BL47))</f>
        <v/>
      </c>
      <c r="T44" s="176" t="str">
        <f>IF('Result Sheet'!BM47="","",'Result Sheet'!BM47)</f>
        <v/>
      </c>
      <c r="U44" s="175" t="str">
        <f>IF('Result Sheet'!CD47="","",IF('Result Sheet'!CD47="D","I",'Result Sheet'!CD47))</f>
        <v/>
      </c>
      <c r="V44" s="176" t="str">
        <f>IF('Result Sheet'!CE47="","",'Result Sheet'!CE47)</f>
        <v/>
      </c>
      <c r="W44" s="177" t="str">
        <f>IF('Result Sheet'!DO47="","",'Result Sheet'!DO47)</f>
        <v/>
      </c>
      <c r="BQ44" s="178" t="str">
        <f>'Result Sheet'!G47</f>
        <v/>
      </c>
      <c r="BR44" s="179" t="str">
        <f t="shared" si="0"/>
        <v/>
      </c>
      <c r="BS44" s="179" t="str">
        <f t="shared" si="1"/>
        <v/>
      </c>
      <c r="BT44" s="179" t="str">
        <f t="shared" si="2"/>
        <v/>
      </c>
      <c r="BU44" s="179" t="str">
        <f t="shared" si="3"/>
        <v/>
      </c>
      <c r="BV44" s="179" t="str">
        <f t="shared" si="4"/>
        <v/>
      </c>
      <c r="BW44" s="179" t="str">
        <f t="shared" si="5"/>
        <v/>
      </c>
      <c r="BX44" s="179" t="str">
        <f t="shared" si="6"/>
        <v/>
      </c>
      <c r="BY44" s="179" t="str">
        <f t="shared" si="7"/>
        <v/>
      </c>
      <c r="BZ44" s="179" t="str">
        <f t="shared" si="8"/>
        <v/>
      </c>
      <c r="CA44" s="179" t="str">
        <f t="shared" si="9"/>
        <v/>
      </c>
      <c r="CB44" s="179" t="str">
        <f t="shared" si="10"/>
        <v/>
      </c>
      <c r="CC44" s="179" t="str">
        <f t="shared" si="11"/>
        <v/>
      </c>
      <c r="CD44" s="180"/>
    </row>
    <row r="45" spans="1:82" ht="15.95" customHeight="1">
      <c r="A45" s="167">
        <f>IF('Result Sheet'!A48="","",'Result Sheet'!A48)</f>
        <v>41</v>
      </c>
      <c r="B45" s="168" t="str">
        <f>IF('Result Sheet'!B48="","",'Result Sheet'!B48)</f>
        <v/>
      </c>
      <c r="C45" s="169" t="str">
        <f>IF('Result Sheet'!F48="","",'Result Sheet'!F48)</f>
        <v/>
      </c>
      <c r="D45" s="170" t="str">
        <f>IF('Result Sheet'!E48="","",'Result Sheet'!E48)</f>
        <v/>
      </c>
      <c r="E45" s="171" t="str">
        <f>IF('Result Sheet'!G48="","",'Result Sheet'!G48)</f>
        <v/>
      </c>
      <c r="F45" s="171" t="str">
        <f>IF('Result Sheet'!H48="","",'Result Sheet'!H48)</f>
        <v/>
      </c>
      <c r="G45" s="171" t="str">
        <f>IF('Result Sheet'!I48="","",'Result Sheet'!I48)</f>
        <v/>
      </c>
      <c r="H45" s="172" t="str">
        <f>IF('Result Sheet'!K48="","",'Result Sheet'!K48)</f>
        <v/>
      </c>
      <c r="I45" s="172" t="str">
        <f>IF('Result Sheet'!J48="","",'Result Sheet'!J48)</f>
        <v/>
      </c>
      <c r="J45" s="272" t="str">
        <f>IF('Result Sheet'!DM48="","",'Result Sheet'!DM48)</f>
        <v/>
      </c>
      <c r="K45" s="173" t="str">
        <f>IF('Result Sheet'!DI48="","",'Result Sheet'!DI48)</f>
        <v/>
      </c>
      <c r="L45" s="174" t="str">
        <f>IF('Result Sheet'!DJ48="","",'Result Sheet'!DJ48)</f>
        <v/>
      </c>
      <c r="M45" s="173" t="str">
        <f>IF('Result Sheet'!DK48="","",'Result Sheet'!DK48)</f>
        <v/>
      </c>
      <c r="N45" s="215" t="str">
        <f>IF('Result Sheet'!DP48="","",'Result Sheet'!DP48)</f>
        <v/>
      </c>
      <c r="O45" s="175" t="str">
        <f>IF('Result Sheet'!AB48="","",IF('Result Sheet'!AB48="D","I",'Result Sheet'!AB48))</f>
        <v/>
      </c>
      <c r="P45" s="176" t="str">
        <f>IF('Result Sheet'!AC48="","",'Result Sheet'!AC48)</f>
        <v/>
      </c>
      <c r="Q45" s="175" t="str">
        <f>IF('Result Sheet'!AT48="","",IF('Result Sheet'!AT48="D","I",'Result Sheet'!AT48))</f>
        <v/>
      </c>
      <c r="R45" s="176" t="str">
        <f>IF('Result Sheet'!AU48="","",'Result Sheet'!AU48)</f>
        <v/>
      </c>
      <c r="S45" s="175" t="str">
        <f>IF('Result Sheet'!BL48="","",IF('Result Sheet'!BL48="D","I",'Result Sheet'!BL48))</f>
        <v/>
      </c>
      <c r="T45" s="176" t="str">
        <f>IF('Result Sheet'!BM48="","",'Result Sheet'!BM48)</f>
        <v/>
      </c>
      <c r="U45" s="175" t="str">
        <f>IF('Result Sheet'!CD48="","",IF('Result Sheet'!CD48="D","I",'Result Sheet'!CD48))</f>
        <v/>
      </c>
      <c r="V45" s="176" t="str">
        <f>IF('Result Sheet'!CE48="","",'Result Sheet'!CE48)</f>
        <v/>
      </c>
      <c r="W45" s="177" t="str">
        <f>IF('Result Sheet'!DO48="","",'Result Sheet'!DO48)</f>
        <v/>
      </c>
      <c r="BQ45" s="178" t="str">
        <f>'Result Sheet'!G48</f>
        <v/>
      </c>
      <c r="BR45" s="179" t="str">
        <f t="shared" si="0"/>
        <v/>
      </c>
      <c r="BS45" s="179" t="str">
        <f t="shared" si="1"/>
        <v/>
      </c>
      <c r="BT45" s="179" t="str">
        <f t="shared" si="2"/>
        <v/>
      </c>
      <c r="BU45" s="179" t="str">
        <f t="shared" si="3"/>
        <v/>
      </c>
      <c r="BV45" s="179" t="str">
        <f t="shared" si="4"/>
        <v/>
      </c>
      <c r="BW45" s="179" t="str">
        <f t="shared" si="5"/>
        <v/>
      </c>
      <c r="BX45" s="179" t="str">
        <f t="shared" si="6"/>
        <v/>
      </c>
      <c r="BY45" s="179" t="str">
        <f t="shared" si="7"/>
        <v/>
      </c>
      <c r="BZ45" s="179" t="str">
        <f t="shared" si="8"/>
        <v/>
      </c>
      <c r="CA45" s="179" t="str">
        <f t="shared" si="9"/>
        <v/>
      </c>
      <c r="CB45" s="179" t="str">
        <f t="shared" si="10"/>
        <v/>
      </c>
      <c r="CC45" s="179" t="str">
        <f t="shared" si="11"/>
        <v/>
      </c>
      <c r="CD45" s="180"/>
    </row>
    <row r="46" spans="1:82" ht="15.95" customHeight="1">
      <c r="A46" s="167">
        <f>IF('Result Sheet'!A49="","",'Result Sheet'!A49)</f>
        <v>42</v>
      </c>
      <c r="B46" s="168" t="str">
        <f>IF('Result Sheet'!B49="","",'Result Sheet'!B49)</f>
        <v/>
      </c>
      <c r="C46" s="169" t="str">
        <f>IF('Result Sheet'!F49="","",'Result Sheet'!F49)</f>
        <v/>
      </c>
      <c r="D46" s="170" t="str">
        <f>IF('Result Sheet'!E49="","",'Result Sheet'!E49)</f>
        <v/>
      </c>
      <c r="E46" s="171" t="str">
        <f>IF('Result Sheet'!G49="","",'Result Sheet'!G49)</f>
        <v/>
      </c>
      <c r="F46" s="171" t="str">
        <f>IF('Result Sheet'!H49="","",'Result Sheet'!H49)</f>
        <v/>
      </c>
      <c r="G46" s="171" t="str">
        <f>IF('Result Sheet'!I49="","",'Result Sheet'!I49)</f>
        <v/>
      </c>
      <c r="H46" s="172" t="str">
        <f>IF('Result Sheet'!K49="","",'Result Sheet'!K49)</f>
        <v/>
      </c>
      <c r="I46" s="172" t="str">
        <f>IF('Result Sheet'!J49="","",'Result Sheet'!J49)</f>
        <v/>
      </c>
      <c r="J46" s="272" t="str">
        <f>IF('Result Sheet'!DM49="","",'Result Sheet'!DM49)</f>
        <v/>
      </c>
      <c r="K46" s="173" t="str">
        <f>IF('Result Sheet'!DI49="","",'Result Sheet'!DI49)</f>
        <v/>
      </c>
      <c r="L46" s="174" t="str">
        <f>IF('Result Sheet'!DJ49="","",'Result Sheet'!DJ49)</f>
        <v/>
      </c>
      <c r="M46" s="173" t="str">
        <f>IF('Result Sheet'!DK49="","",'Result Sheet'!DK49)</f>
        <v/>
      </c>
      <c r="N46" s="215" t="str">
        <f>IF('Result Sheet'!DP49="","",'Result Sheet'!DP49)</f>
        <v/>
      </c>
      <c r="O46" s="175" t="str">
        <f>IF('Result Sheet'!AB49="","",IF('Result Sheet'!AB49="D","I",'Result Sheet'!AB49))</f>
        <v/>
      </c>
      <c r="P46" s="176" t="str">
        <f>IF('Result Sheet'!AC49="","",'Result Sheet'!AC49)</f>
        <v/>
      </c>
      <c r="Q46" s="175" t="str">
        <f>IF('Result Sheet'!AT49="","",IF('Result Sheet'!AT49="D","I",'Result Sheet'!AT49))</f>
        <v/>
      </c>
      <c r="R46" s="176" t="str">
        <f>IF('Result Sheet'!AU49="","",'Result Sheet'!AU49)</f>
        <v/>
      </c>
      <c r="S46" s="175" t="str">
        <f>IF('Result Sheet'!BL49="","",IF('Result Sheet'!BL49="D","I",'Result Sheet'!BL49))</f>
        <v/>
      </c>
      <c r="T46" s="176" t="str">
        <f>IF('Result Sheet'!BM49="","",'Result Sheet'!BM49)</f>
        <v/>
      </c>
      <c r="U46" s="175" t="str">
        <f>IF('Result Sheet'!CD49="","",IF('Result Sheet'!CD49="D","I",'Result Sheet'!CD49))</f>
        <v/>
      </c>
      <c r="V46" s="176" t="str">
        <f>IF('Result Sheet'!CE49="","",'Result Sheet'!CE49)</f>
        <v/>
      </c>
      <c r="W46" s="177" t="str">
        <f>IF('Result Sheet'!DO49="","",'Result Sheet'!DO49)</f>
        <v/>
      </c>
      <c r="BQ46" s="178" t="str">
        <f>'Result Sheet'!G49</f>
        <v/>
      </c>
      <c r="BR46" s="179" t="str">
        <f t="shared" si="0"/>
        <v/>
      </c>
      <c r="BS46" s="179" t="str">
        <f t="shared" si="1"/>
        <v/>
      </c>
      <c r="BT46" s="179" t="str">
        <f t="shared" si="2"/>
        <v/>
      </c>
      <c r="BU46" s="179" t="str">
        <f t="shared" si="3"/>
        <v/>
      </c>
      <c r="BV46" s="179" t="str">
        <f t="shared" si="4"/>
        <v/>
      </c>
      <c r="BW46" s="179" t="str">
        <f t="shared" si="5"/>
        <v/>
      </c>
      <c r="BX46" s="179" t="str">
        <f t="shared" si="6"/>
        <v/>
      </c>
      <c r="BY46" s="179" t="str">
        <f t="shared" si="7"/>
        <v/>
      </c>
      <c r="BZ46" s="179" t="str">
        <f t="shared" si="8"/>
        <v/>
      </c>
      <c r="CA46" s="179" t="str">
        <f t="shared" si="9"/>
        <v/>
      </c>
      <c r="CB46" s="179" t="str">
        <f t="shared" si="10"/>
        <v/>
      </c>
      <c r="CC46" s="179" t="str">
        <f t="shared" si="11"/>
        <v/>
      </c>
      <c r="CD46" s="180"/>
    </row>
    <row r="47" spans="1:82" ht="15.95" customHeight="1">
      <c r="A47" s="167">
        <f>IF('Result Sheet'!A50="","",'Result Sheet'!A50)</f>
        <v>43</v>
      </c>
      <c r="B47" s="168" t="str">
        <f>IF('Result Sheet'!B50="","",'Result Sheet'!B50)</f>
        <v/>
      </c>
      <c r="C47" s="169" t="str">
        <f>IF('Result Sheet'!F50="","",'Result Sheet'!F50)</f>
        <v/>
      </c>
      <c r="D47" s="170" t="str">
        <f>IF('Result Sheet'!E50="","",'Result Sheet'!E50)</f>
        <v/>
      </c>
      <c r="E47" s="171" t="str">
        <f>IF('Result Sheet'!G50="","",'Result Sheet'!G50)</f>
        <v/>
      </c>
      <c r="F47" s="171" t="str">
        <f>IF('Result Sheet'!H50="","",'Result Sheet'!H50)</f>
        <v/>
      </c>
      <c r="G47" s="171" t="str">
        <f>IF('Result Sheet'!I50="","",'Result Sheet'!I50)</f>
        <v/>
      </c>
      <c r="H47" s="172" t="str">
        <f>IF('Result Sheet'!K50="","",'Result Sheet'!K50)</f>
        <v/>
      </c>
      <c r="I47" s="172" t="str">
        <f>IF('Result Sheet'!J50="","",'Result Sheet'!J50)</f>
        <v/>
      </c>
      <c r="J47" s="272" t="str">
        <f>IF('Result Sheet'!DM50="","",'Result Sheet'!DM50)</f>
        <v/>
      </c>
      <c r="K47" s="173" t="str">
        <f>IF('Result Sheet'!DI50="","",'Result Sheet'!DI50)</f>
        <v/>
      </c>
      <c r="L47" s="174" t="str">
        <f>IF('Result Sheet'!DJ50="","",'Result Sheet'!DJ50)</f>
        <v/>
      </c>
      <c r="M47" s="173" t="str">
        <f>IF('Result Sheet'!DK50="","",'Result Sheet'!DK50)</f>
        <v/>
      </c>
      <c r="N47" s="215" t="str">
        <f>IF('Result Sheet'!DP50="","",'Result Sheet'!DP50)</f>
        <v/>
      </c>
      <c r="O47" s="175" t="str">
        <f>IF('Result Sheet'!AB50="","",IF('Result Sheet'!AB50="D","I",'Result Sheet'!AB50))</f>
        <v/>
      </c>
      <c r="P47" s="176" t="str">
        <f>IF('Result Sheet'!AC50="","",'Result Sheet'!AC50)</f>
        <v/>
      </c>
      <c r="Q47" s="175" t="str">
        <f>IF('Result Sheet'!AT50="","",IF('Result Sheet'!AT50="D","I",'Result Sheet'!AT50))</f>
        <v/>
      </c>
      <c r="R47" s="176" t="str">
        <f>IF('Result Sheet'!AU50="","",'Result Sheet'!AU50)</f>
        <v/>
      </c>
      <c r="S47" s="175" t="str">
        <f>IF('Result Sheet'!BL50="","",IF('Result Sheet'!BL50="D","I",'Result Sheet'!BL50))</f>
        <v/>
      </c>
      <c r="T47" s="176" t="str">
        <f>IF('Result Sheet'!BM50="","",'Result Sheet'!BM50)</f>
        <v/>
      </c>
      <c r="U47" s="175" t="str">
        <f>IF('Result Sheet'!CD50="","",IF('Result Sheet'!CD50="D","I",'Result Sheet'!CD50))</f>
        <v/>
      </c>
      <c r="V47" s="176" t="str">
        <f>IF('Result Sheet'!CE50="","",'Result Sheet'!CE50)</f>
        <v/>
      </c>
      <c r="W47" s="177" t="str">
        <f>IF('Result Sheet'!DO50="","",'Result Sheet'!DO50)</f>
        <v/>
      </c>
      <c r="BQ47" s="178" t="str">
        <f>'Result Sheet'!G50</f>
        <v/>
      </c>
      <c r="BR47" s="179" t="str">
        <f t="shared" si="0"/>
        <v/>
      </c>
      <c r="BS47" s="179" t="str">
        <f t="shared" si="1"/>
        <v/>
      </c>
      <c r="BT47" s="179" t="str">
        <f t="shared" si="2"/>
        <v/>
      </c>
      <c r="BU47" s="179" t="str">
        <f t="shared" si="3"/>
        <v/>
      </c>
      <c r="BV47" s="179" t="str">
        <f t="shared" si="4"/>
        <v/>
      </c>
      <c r="BW47" s="179" t="str">
        <f t="shared" si="5"/>
        <v/>
      </c>
      <c r="BX47" s="179" t="str">
        <f t="shared" si="6"/>
        <v/>
      </c>
      <c r="BY47" s="179" t="str">
        <f t="shared" si="7"/>
        <v/>
      </c>
      <c r="BZ47" s="179" t="str">
        <f t="shared" si="8"/>
        <v/>
      </c>
      <c r="CA47" s="179" t="str">
        <f t="shared" si="9"/>
        <v/>
      </c>
      <c r="CB47" s="179" t="str">
        <f t="shared" si="10"/>
        <v/>
      </c>
      <c r="CC47" s="179" t="str">
        <f t="shared" si="11"/>
        <v/>
      </c>
      <c r="CD47" s="180"/>
    </row>
    <row r="48" spans="1:82" ht="15.95" customHeight="1">
      <c r="A48" s="167">
        <f>IF('Result Sheet'!A51="","",'Result Sheet'!A51)</f>
        <v>44</v>
      </c>
      <c r="B48" s="168" t="str">
        <f>IF('Result Sheet'!B51="","",'Result Sheet'!B51)</f>
        <v/>
      </c>
      <c r="C48" s="169" t="str">
        <f>IF('Result Sheet'!F51="","",'Result Sheet'!F51)</f>
        <v/>
      </c>
      <c r="D48" s="170" t="str">
        <f>IF('Result Sheet'!E51="","",'Result Sheet'!E51)</f>
        <v/>
      </c>
      <c r="E48" s="171" t="str">
        <f>IF('Result Sheet'!G51="","",'Result Sheet'!G51)</f>
        <v/>
      </c>
      <c r="F48" s="171" t="str">
        <f>IF('Result Sheet'!H51="","",'Result Sheet'!H51)</f>
        <v/>
      </c>
      <c r="G48" s="171" t="str">
        <f>IF('Result Sheet'!I51="","",'Result Sheet'!I51)</f>
        <v/>
      </c>
      <c r="H48" s="172" t="str">
        <f>IF('Result Sheet'!K51="","",'Result Sheet'!K51)</f>
        <v/>
      </c>
      <c r="I48" s="172" t="str">
        <f>IF('Result Sheet'!J51="","",'Result Sheet'!J51)</f>
        <v/>
      </c>
      <c r="J48" s="272" t="str">
        <f>IF('Result Sheet'!DM51="","",'Result Sheet'!DM51)</f>
        <v/>
      </c>
      <c r="K48" s="173" t="str">
        <f>IF('Result Sheet'!DI51="","",'Result Sheet'!DI51)</f>
        <v/>
      </c>
      <c r="L48" s="174" t="str">
        <f>IF('Result Sheet'!DJ51="","",'Result Sheet'!DJ51)</f>
        <v/>
      </c>
      <c r="M48" s="173" t="str">
        <f>IF('Result Sheet'!DK51="","",'Result Sheet'!DK51)</f>
        <v/>
      </c>
      <c r="N48" s="215" t="str">
        <f>IF('Result Sheet'!DP51="","",'Result Sheet'!DP51)</f>
        <v/>
      </c>
      <c r="O48" s="175" t="str">
        <f>IF('Result Sheet'!AB51="","",IF('Result Sheet'!AB51="D","I",'Result Sheet'!AB51))</f>
        <v/>
      </c>
      <c r="P48" s="176" t="str">
        <f>IF('Result Sheet'!AC51="","",'Result Sheet'!AC51)</f>
        <v/>
      </c>
      <c r="Q48" s="175" t="str">
        <f>IF('Result Sheet'!AT51="","",IF('Result Sheet'!AT51="D","I",'Result Sheet'!AT51))</f>
        <v/>
      </c>
      <c r="R48" s="176" t="str">
        <f>IF('Result Sheet'!AU51="","",'Result Sheet'!AU51)</f>
        <v/>
      </c>
      <c r="S48" s="175" t="str">
        <f>IF('Result Sheet'!BL51="","",IF('Result Sheet'!BL51="D","I",'Result Sheet'!BL51))</f>
        <v/>
      </c>
      <c r="T48" s="176" t="str">
        <f>IF('Result Sheet'!BM51="","",'Result Sheet'!BM51)</f>
        <v/>
      </c>
      <c r="U48" s="175" t="str">
        <f>IF('Result Sheet'!CD51="","",IF('Result Sheet'!CD51="D","I",'Result Sheet'!CD51))</f>
        <v/>
      </c>
      <c r="V48" s="176" t="str">
        <f>IF('Result Sheet'!CE51="","",'Result Sheet'!CE51)</f>
        <v/>
      </c>
      <c r="W48" s="177" t="str">
        <f>IF('Result Sheet'!DO51="","",'Result Sheet'!DO51)</f>
        <v/>
      </c>
      <c r="BQ48" s="178" t="str">
        <f>'Result Sheet'!G51</f>
        <v/>
      </c>
      <c r="BR48" s="179" t="str">
        <f t="shared" si="0"/>
        <v/>
      </c>
      <c r="BS48" s="179" t="str">
        <f t="shared" si="1"/>
        <v/>
      </c>
      <c r="BT48" s="179" t="str">
        <f t="shared" si="2"/>
        <v/>
      </c>
      <c r="BU48" s="179" t="str">
        <f t="shared" si="3"/>
        <v/>
      </c>
      <c r="BV48" s="179" t="str">
        <f t="shared" si="4"/>
        <v/>
      </c>
      <c r="BW48" s="179" t="str">
        <f t="shared" si="5"/>
        <v/>
      </c>
      <c r="BX48" s="179" t="str">
        <f t="shared" si="6"/>
        <v/>
      </c>
      <c r="BY48" s="179" t="str">
        <f t="shared" si="7"/>
        <v/>
      </c>
      <c r="BZ48" s="179" t="str">
        <f t="shared" si="8"/>
        <v/>
      </c>
      <c r="CA48" s="179" t="str">
        <f t="shared" si="9"/>
        <v/>
      </c>
      <c r="CB48" s="179" t="str">
        <f t="shared" si="10"/>
        <v/>
      </c>
      <c r="CC48" s="179" t="str">
        <f t="shared" si="11"/>
        <v/>
      </c>
      <c r="CD48" s="180"/>
    </row>
    <row r="49" spans="1:82" ht="15.95" customHeight="1">
      <c r="A49" s="167">
        <f>IF('Result Sheet'!A52="","",'Result Sheet'!A52)</f>
        <v>45</v>
      </c>
      <c r="B49" s="168" t="str">
        <f>IF('Result Sheet'!B52="","",'Result Sheet'!B52)</f>
        <v/>
      </c>
      <c r="C49" s="169" t="str">
        <f>IF('Result Sheet'!F52="","",'Result Sheet'!F52)</f>
        <v/>
      </c>
      <c r="D49" s="170" t="str">
        <f>IF('Result Sheet'!E52="","",'Result Sheet'!E52)</f>
        <v/>
      </c>
      <c r="E49" s="171" t="str">
        <f>IF('Result Sheet'!G52="","",'Result Sheet'!G52)</f>
        <v/>
      </c>
      <c r="F49" s="171" t="str">
        <f>IF('Result Sheet'!H52="","",'Result Sheet'!H52)</f>
        <v/>
      </c>
      <c r="G49" s="171" t="str">
        <f>IF('Result Sheet'!I52="","",'Result Sheet'!I52)</f>
        <v/>
      </c>
      <c r="H49" s="172" t="str">
        <f>IF('Result Sheet'!K52="","",'Result Sheet'!K52)</f>
        <v/>
      </c>
      <c r="I49" s="172" t="str">
        <f>IF('Result Sheet'!J52="","",'Result Sheet'!J52)</f>
        <v/>
      </c>
      <c r="J49" s="272" t="str">
        <f>IF('Result Sheet'!DM52="","",'Result Sheet'!DM52)</f>
        <v/>
      </c>
      <c r="K49" s="173" t="str">
        <f>IF('Result Sheet'!DI52="","",'Result Sheet'!DI52)</f>
        <v/>
      </c>
      <c r="L49" s="174" t="str">
        <f>IF('Result Sheet'!DJ52="","",'Result Sheet'!DJ52)</f>
        <v/>
      </c>
      <c r="M49" s="173" t="str">
        <f>IF('Result Sheet'!DK52="","",'Result Sheet'!DK52)</f>
        <v/>
      </c>
      <c r="N49" s="215" t="str">
        <f>IF('Result Sheet'!DP52="","",'Result Sheet'!DP52)</f>
        <v/>
      </c>
      <c r="O49" s="175" t="str">
        <f>IF('Result Sheet'!AB52="","",IF('Result Sheet'!AB52="D","I",'Result Sheet'!AB52))</f>
        <v/>
      </c>
      <c r="P49" s="176" t="str">
        <f>IF('Result Sheet'!AC52="","",'Result Sheet'!AC52)</f>
        <v/>
      </c>
      <c r="Q49" s="175" t="str">
        <f>IF('Result Sheet'!AT52="","",IF('Result Sheet'!AT52="D","I",'Result Sheet'!AT52))</f>
        <v/>
      </c>
      <c r="R49" s="176" t="str">
        <f>IF('Result Sheet'!AU52="","",'Result Sheet'!AU52)</f>
        <v/>
      </c>
      <c r="S49" s="175" t="str">
        <f>IF('Result Sheet'!BL52="","",IF('Result Sheet'!BL52="D","I",'Result Sheet'!BL52))</f>
        <v/>
      </c>
      <c r="T49" s="176" t="str">
        <f>IF('Result Sheet'!BM52="","",'Result Sheet'!BM52)</f>
        <v/>
      </c>
      <c r="U49" s="175" t="str">
        <f>IF('Result Sheet'!CD52="","",IF('Result Sheet'!CD52="D","I",'Result Sheet'!CD52))</f>
        <v/>
      </c>
      <c r="V49" s="176" t="str">
        <f>IF('Result Sheet'!CE52="","",'Result Sheet'!CE52)</f>
        <v/>
      </c>
      <c r="W49" s="177" t="str">
        <f>IF('Result Sheet'!DO52="","",'Result Sheet'!DO52)</f>
        <v/>
      </c>
      <c r="BQ49" s="178" t="str">
        <f>'Result Sheet'!G52</f>
        <v/>
      </c>
      <c r="BR49" s="179" t="str">
        <f t="shared" si="0"/>
        <v/>
      </c>
      <c r="BS49" s="179" t="str">
        <f t="shared" si="1"/>
        <v/>
      </c>
      <c r="BT49" s="179" t="str">
        <f t="shared" si="2"/>
        <v/>
      </c>
      <c r="BU49" s="179" t="str">
        <f t="shared" si="3"/>
        <v/>
      </c>
      <c r="BV49" s="179" t="str">
        <f t="shared" si="4"/>
        <v/>
      </c>
      <c r="BW49" s="179" t="str">
        <f t="shared" si="5"/>
        <v/>
      </c>
      <c r="BX49" s="179" t="str">
        <f t="shared" si="6"/>
        <v/>
      </c>
      <c r="BY49" s="179" t="str">
        <f t="shared" si="7"/>
        <v/>
      </c>
      <c r="BZ49" s="179" t="str">
        <f t="shared" si="8"/>
        <v/>
      </c>
      <c r="CA49" s="179" t="str">
        <f t="shared" si="9"/>
        <v/>
      </c>
      <c r="CB49" s="179" t="str">
        <f t="shared" si="10"/>
        <v/>
      </c>
      <c r="CC49" s="179" t="str">
        <f t="shared" si="11"/>
        <v/>
      </c>
      <c r="CD49" s="180"/>
    </row>
    <row r="50" spans="1:82" ht="15.95" customHeight="1">
      <c r="A50" s="167">
        <f>IF('Result Sheet'!A53="","",'Result Sheet'!A53)</f>
        <v>46</v>
      </c>
      <c r="B50" s="168" t="str">
        <f>IF('Result Sheet'!B53="","",'Result Sheet'!B53)</f>
        <v/>
      </c>
      <c r="C50" s="169" t="str">
        <f>IF('Result Sheet'!F53="","",'Result Sheet'!F53)</f>
        <v/>
      </c>
      <c r="D50" s="170" t="str">
        <f>IF('Result Sheet'!E53="","",'Result Sheet'!E53)</f>
        <v/>
      </c>
      <c r="E50" s="171" t="str">
        <f>IF('Result Sheet'!G53="","",'Result Sheet'!G53)</f>
        <v/>
      </c>
      <c r="F50" s="171" t="str">
        <f>IF('Result Sheet'!H53="","",'Result Sheet'!H53)</f>
        <v/>
      </c>
      <c r="G50" s="171" t="str">
        <f>IF('Result Sheet'!I53="","",'Result Sheet'!I53)</f>
        <v/>
      </c>
      <c r="H50" s="172" t="str">
        <f>IF('Result Sheet'!K53="","",'Result Sheet'!K53)</f>
        <v/>
      </c>
      <c r="I50" s="172" t="str">
        <f>IF('Result Sheet'!J53="","",'Result Sheet'!J53)</f>
        <v/>
      </c>
      <c r="J50" s="272" t="str">
        <f>IF('Result Sheet'!DM53="","",'Result Sheet'!DM53)</f>
        <v/>
      </c>
      <c r="K50" s="173" t="str">
        <f>IF('Result Sheet'!DI53="","",'Result Sheet'!DI53)</f>
        <v/>
      </c>
      <c r="L50" s="174" t="str">
        <f>IF('Result Sheet'!DJ53="","",'Result Sheet'!DJ53)</f>
        <v/>
      </c>
      <c r="M50" s="173" t="str">
        <f>IF('Result Sheet'!DK53="","",'Result Sheet'!DK53)</f>
        <v/>
      </c>
      <c r="N50" s="215" t="str">
        <f>IF('Result Sheet'!DP53="","",'Result Sheet'!DP53)</f>
        <v/>
      </c>
      <c r="O50" s="175" t="str">
        <f>IF('Result Sheet'!AB53="","",IF('Result Sheet'!AB53="D","I",'Result Sheet'!AB53))</f>
        <v/>
      </c>
      <c r="P50" s="176" t="str">
        <f>IF('Result Sheet'!AC53="","",'Result Sheet'!AC53)</f>
        <v/>
      </c>
      <c r="Q50" s="175" t="str">
        <f>IF('Result Sheet'!AT53="","",IF('Result Sheet'!AT53="D","I",'Result Sheet'!AT53))</f>
        <v/>
      </c>
      <c r="R50" s="176" t="str">
        <f>IF('Result Sheet'!AU53="","",'Result Sheet'!AU53)</f>
        <v/>
      </c>
      <c r="S50" s="175" t="str">
        <f>IF('Result Sheet'!BL53="","",IF('Result Sheet'!BL53="D","I",'Result Sheet'!BL53))</f>
        <v/>
      </c>
      <c r="T50" s="176" t="str">
        <f>IF('Result Sheet'!BM53="","",'Result Sheet'!BM53)</f>
        <v/>
      </c>
      <c r="U50" s="175" t="str">
        <f>IF('Result Sheet'!CD53="","",IF('Result Sheet'!CD53="D","I",'Result Sheet'!CD53))</f>
        <v/>
      </c>
      <c r="V50" s="176" t="str">
        <f>IF('Result Sheet'!CE53="","",'Result Sheet'!CE53)</f>
        <v/>
      </c>
      <c r="W50" s="177" t="str">
        <f>IF('Result Sheet'!DO53="","",'Result Sheet'!DO53)</f>
        <v/>
      </c>
      <c r="BQ50" s="178" t="str">
        <f>'Result Sheet'!G53</f>
        <v/>
      </c>
      <c r="BR50" s="179" t="str">
        <f t="shared" si="0"/>
        <v/>
      </c>
      <c r="BS50" s="179" t="str">
        <f t="shared" si="1"/>
        <v/>
      </c>
      <c r="BT50" s="179" t="str">
        <f t="shared" si="2"/>
        <v/>
      </c>
      <c r="BU50" s="179" t="str">
        <f t="shared" si="3"/>
        <v/>
      </c>
      <c r="BV50" s="179" t="str">
        <f t="shared" si="4"/>
        <v/>
      </c>
      <c r="BW50" s="179" t="str">
        <f t="shared" si="5"/>
        <v/>
      </c>
      <c r="BX50" s="179" t="str">
        <f t="shared" si="6"/>
        <v/>
      </c>
      <c r="BY50" s="179" t="str">
        <f t="shared" si="7"/>
        <v/>
      </c>
      <c r="BZ50" s="179" t="str">
        <f t="shared" si="8"/>
        <v/>
      </c>
      <c r="CA50" s="179" t="str">
        <f t="shared" si="9"/>
        <v/>
      </c>
      <c r="CB50" s="179" t="str">
        <f t="shared" si="10"/>
        <v/>
      </c>
      <c r="CC50" s="179" t="str">
        <f t="shared" si="11"/>
        <v/>
      </c>
      <c r="CD50" s="180"/>
    </row>
    <row r="51" spans="1:82" ht="15.95" customHeight="1">
      <c r="A51" s="167">
        <f>IF('Result Sheet'!A54="","",'Result Sheet'!A54)</f>
        <v>47</v>
      </c>
      <c r="B51" s="168" t="str">
        <f>IF('Result Sheet'!B54="","",'Result Sheet'!B54)</f>
        <v/>
      </c>
      <c r="C51" s="169" t="str">
        <f>IF('Result Sheet'!F54="","",'Result Sheet'!F54)</f>
        <v/>
      </c>
      <c r="D51" s="170" t="str">
        <f>IF('Result Sheet'!E54="","",'Result Sheet'!E54)</f>
        <v/>
      </c>
      <c r="E51" s="171" t="str">
        <f>IF('Result Sheet'!G54="","",'Result Sheet'!G54)</f>
        <v/>
      </c>
      <c r="F51" s="171" t="str">
        <f>IF('Result Sheet'!H54="","",'Result Sheet'!H54)</f>
        <v/>
      </c>
      <c r="G51" s="171" t="str">
        <f>IF('Result Sheet'!I54="","",'Result Sheet'!I54)</f>
        <v/>
      </c>
      <c r="H51" s="172" t="str">
        <f>IF('Result Sheet'!K54="","",'Result Sheet'!K54)</f>
        <v/>
      </c>
      <c r="I51" s="172" t="str">
        <f>IF('Result Sheet'!J54="","",'Result Sheet'!J54)</f>
        <v/>
      </c>
      <c r="J51" s="272" t="str">
        <f>IF('Result Sheet'!DM54="","",'Result Sheet'!DM54)</f>
        <v/>
      </c>
      <c r="K51" s="173" t="str">
        <f>IF('Result Sheet'!DI54="","",'Result Sheet'!DI54)</f>
        <v/>
      </c>
      <c r="L51" s="174" t="str">
        <f>IF('Result Sheet'!DJ54="","",'Result Sheet'!DJ54)</f>
        <v/>
      </c>
      <c r="M51" s="173" t="str">
        <f>IF('Result Sheet'!DK54="","",'Result Sheet'!DK54)</f>
        <v/>
      </c>
      <c r="N51" s="215" t="str">
        <f>IF('Result Sheet'!DP54="","",'Result Sheet'!DP54)</f>
        <v/>
      </c>
      <c r="O51" s="175" t="str">
        <f>IF('Result Sheet'!AB54="","",IF('Result Sheet'!AB54="D","I",'Result Sheet'!AB54))</f>
        <v/>
      </c>
      <c r="P51" s="176" t="str">
        <f>IF('Result Sheet'!AC54="","",'Result Sheet'!AC54)</f>
        <v/>
      </c>
      <c r="Q51" s="175" t="str">
        <f>IF('Result Sheet'!AT54="","",IF('Result Sheet'!AT54="D","I",'Result Sheet'!AT54))</f>
        <v/>
      </c>
      <c r="R51" s="176" t="str">
        <f>IF('Result Sheet'!AU54="","",'Result Sheet'!AU54)</f>
        <v/>
      </c>
      <c r="S51" s="175" t="str">
        <f>IF('Result Sheet'!BL54="","",IF('Result Sheet'!BL54="D","I",'Result Sheet'!BL54))</f>
        <v/>
      </c>
      <c r="T51" s="176" t="str">
        <f>IF('Result Sheet'!BM54="","",'Result Sheet'!BM54)</f>
        <v/>
      </c>
      <c r="U51" s="175" t="str">
        <f>IF('Result Sheet'!CD54="","",IF('Result Sheet'!CD54="D","I",'Result Sheet'!CD54))</f>
        <v/>
      </c>
      <c r="V51" s="176" t="str">
        <f>IF('Result Sheet'!CE54="","",'Result Sheet'!CE54)</f>
        <v/>
      </c>
      <c r="W51" s="177" t="str">
        <f>IF('Result Sheet'!DO54="","",'Result Sheet'!DO54)</f>
        <v/>
      </c>
      <c r="BQ51" s="178" t="str">
        <f>'Result Sheet'!G54</f>
        <v/>
      </c>
      <c r="BR51" s="179" t="str">
        <f t="shared" si="0"/>
        <v/>
      </c>
      <c r="BS51" s="179" t="str">
        <f t="shared" si="1"/>
        <v/>
      </c>
      <c r="BT51" s="179" t="str">
        <f t="shared" si="2"/>
        <v/>
      </c>
      <c r="BU51" s="179" t="str">
        <f t="shared" si="3"/>
        <v/>
      </c>
      <c r="BV51" s="179" t="str">
        <f t="shared" si="4"/>
        <v/>
      </c>
      <c r="BW51" s="179" t="str">
        <f t="shared" si="5"/>
        <v/>
      </c>
      <c r="BX51" s="179" t="str">
        <f t="shared" si="6"/>
        <v/>
      </c>
      <c r="BY51" s="179" t="str">
        <f t="shared" si="7"/>
        <v/>
      </c>
      <c r="BZ51" s="179" t="str">
        <f t="shared" si="8"/>
        <v/>
      </c>
      <c r="CA51" s="179" t="str">
        <f t="shared" si="9"/>
        <v/>
      </c>
      <c r="CB51" s="179" t="str">
        <f t="shared" si="10"/>
        <v/>
      </c>
      <c r="CC51" s="179" t="str">
        <f t="shared" si="11"/>
        <v/>
      </c>
      <c r="CD51" s="180"/>
    </row>
    <row r="52" spans="1:82" ht="15.95" customHeight="1">
      <c r="A52" s="167">
        <f>IF('Result Sheet'!A55="","",'Result Sheet'!A55)</f>
        <v>48</v>
      </c>
      <c r="B52" s="168" t="str">
        <f>IF('Result Sheet'!B55="","",'Result Sheet'!B55)</f>
        <v/>
      </c>
      <c r="C52" s="169" t="str">
        <f>IF('Result Sheet'!F55="","",'Result Sheet'!F55)</f>
        <v/>
      </c>
      <c r="D52" s="170" t="str">
        <f>IF('Result Sheet'!E55="","",'Result Sheet'!E55)</f>
        <v/>
      </c>
      <c r="E52" s="171" t="str">
        <f>IF('Result Sheet'!G55="","",'Result Sheet'!G55)</f>
        <v/>
      </c>
      <c r="F52" s="171" t="str">
        <f>IF('Result Sheet'!H55="","",'Result Sheet'!H55)</f>
        <v/>
      </c>
      <c r="G52" s="171" t="str">
        <f>IF('Result Sheet'!I55="","",'Result Sheet'!I55)</f>
        <v/>
      </c>
      <c r="H52" s="172" t="str">
        <f>IF('Result Sheet'!K55="","",'Result Sheet'!K55)</f>
        <v/>
      </c>
      <c r="I52" s="172" t="str">
        <f>IF('Result Sheet'!J55="","",'Result Sheet'!J55)</f>
        <v/>
      </c>
      <c r="J52" s="272" t="str">
        <f>IF('Result Sheet'!DM55="","",'Result Sheet'!DM55)</f>
        <v/>
      </c>
      <c r="K52" s="173" t="str">
        <f>IF('Result Sheet'!DI55="","",'Result Sheet'!DI55)</f>
        <v/>
      </c>
      <c r="L52" s="174" t="str">
        <f>IF('Result Sheet'!DJ55="","",'Result Sheet'!DJ55)</f>
        <v/>
      </c>
      <c r="M52" s="173" t="str">
        <f>IF('Result Sheet'!DK55="","",'Result Sheet'!DK55)</f>
        <v/>
      </c>
      <c r="N52" s="215" t="str">
        <f>IF('Result Sheet'!DP55="","",'Result Sheet'!DP55)</f>
        <v/>
      </c>
      <c r="O52" s="175" t="str">
        <f>IF('Result Sheet'!AB55="","",IF('Result Sheet'!AB55="D","I",'Result Sheet'!AB55))</f>
        <v/>
      </c>
      <c r="P52" s="176" t="str">
        <f>IF('Result Sheet'!AC55="","",'Result Sheet'!AC55)</f>
        <v/>
      </c>
      <c r="Q52" s="175" t="str">
        <f>IF('Result Sheet'!AT55="","",IF('Result Sheet'!AT55="D","I",'Result Sheet'!AT55))</f>
        <v/>
      </c>
      <c r="R52" s="176" t="str">
        <f>IF('Result Sheet'!AU55="","",'Result Sheet'!AU55)</f>
        <v/>
      </c>
      <c r="S52" s="175" t="str">
        <f>IF('Result Sheet'!BL55="","",IF('Result Sheet'!BL55="D","I",'Result Sheet'!BL55))</f>
        <v/>
      </c>
      <c r="T52" s="176" t="str">
        <f>IF('Result Sheet'!BM55="","",'Result Sheet'!BM55)</f>
        <v/>
      </c>
      <c r="U52" s="175" t="str">
        <f>IF('Result Sheet'!CD55="","",IF('Result Sheet'!CD55="D","I",'Result Sheet'!CD55))</f>
        <v/>
      </c>
      <c r="V52" s="176" t="str">
        <f>IF('Result Sheet'!CE55="","",'Result Sheet'!CE55)</f>
        <v/>
      </c>
      <c r="W52" s="177" t="str">
        <f>IF('Result Sheet'!DO55="","",'Result Sheet'!DO55)</f>
        <v/>
      </c>
      <c r="BQ52" s="178" t="str">
        <f>'Result Sheet'!G55</f>
        <v/>
      </c>
      <c r="BR52" s="179" t="str">
        <f t="shared" si="0"/>
        <v/>
      </c>
      <c r="BS52" s="179" t="str">
        <f t="shared" si="1"/>
        <v/>
      </c>
      <c r="BT52" s="179" t="str">
        <f t="shared" si="2"/>
        <v/>
      </c>
      <c r="BU52" s="179" t="str">
        <f t="shared" si="3"/>
        <v/>
      </c>
      <c r="BV52" s="179" t="str">
        <f t="shared" si="4"/>
        <v/>
      </c>
      <c r="BW52" s="179" t="str">
        <f t="shared" si="5"/>
        <v/>
      </c>
      <c r="BX52" s="179" t="str">
        <f t="shared" si="6"/>
        <v/>
      </c>
      <c r="BY52" s="179" t="str">
        <f t="shared" si="7"/>
        <v/>
      </c>
      <c r="BZ52" s="179" t="str">
        <f t="shared" si="8"/>
        <v/>
      </c>
      <c r="CA52" s="179" t="str">
        <f t="shared" si="9"/>
        <v/>
      </c>
      <c r="CB52" s="179" t="str">
        <f t="shared" si="10"/>
        <v/>
      </c>
      <c r="CC52" s="179" t="str">
        <f t="shared" si="11"/>
        <v/>
      </c>
      <c r="CD52" s="180"/>
    </row>
    <row r="53" spans="1:82" ht="15.95" customHeight="1">
      <c r="A53" s="167">
        <f>IF('Result Sheet'!A56="","",'Result Sheet'!A56)</f>
        <v>49</v>
      </c>
      <c r="B53" s="168" t="str">
        <f>IF('Result Sheet'!B56="","",'Result Sheet'!B56)</f>
        <v/>
      </c>
      <c r="C53" s="169" t="str">
        <f>IF('Result Sheet'!F56="","",'Result Sheet'!F56)</f>
        <v/>
      </c>
      <c r="D53" s="170" t="str">
        <f>IF('Result Sheet'!E56="","",'Result Sheet'!E56)</f>
        <v/>
      </c>
      <c r="E53" s="171" t="str">
        <f>IF('Result Sheet'!G56="","",'Result Sheet'!G56)</f>
        <v/>
      </c>
      <c r="F53" s="171" t="str">
        <f>IF('Result Sheet'!H56="","",'Result Sheet'!H56)</f>
        <v/>
      </c>
      <c r="G53" s="171" t="str">
        <f>IF('Result Sheet'!I56="","",'Result Sheet'!I56)</f>
        <v/>
      </c>
      <c r="H53" s="172" t="str">
        <f>IF('Result Sheet'!K56="","",'Result Sheet'!K56)</f>
        <v/>
      </c>
      <c r="I53" s="172" t="str">
        <f>IF('Result Sheet'!J56="","",'Result Sheet'!J56)</f>
        <v/>
      </c>
      <c r="J53" s="272" t="str">
        <f>IF('Result Sheet'!DM56="","",'Result Sheet'!DM56)</f>
        <v/>
      </c>
      <c r="K53" s="173" t="str">
        <f>IF('Result Sheet'!DI56="","",'Result Sheet'!DI56)</f>
        <v/>
      </c>
      <c r="L53" s="174" t="str">
        <f>IF('Result Sheet'!DJ56="","",'Result Sheet'!DJ56)</f>
        <v/>
      </c>
      <c r="M53" s="173" t="str">
        <f>IF('Result Sheet'!DK56="","",'Result Sheet'!DK56)</f>
        <v/>
      </c>
      <c r="N53" s="215" t="str">
        <f>IF('Result Sheet'!DP56="","",'Result Sheet'!DP56)</f>
        <v/>
      </c>
      <c r="O53" s="175" t="str">
        <f>IF('Result Sheet'!AB56="","",IF('Result Sheet'!AB56="D","I",'Result Sheet'!AB56))</f>
        <v/>
      </c>
      <c r="P53" s="176" t="str">
        <f>IF('Result Sheet'!AC56="","",'Result Sheet'!AC56)</f>
        <v/>
      </c>
      <c r="Q53" s="175" t="str">
        <f>IF('Result Sheet'!AT56="","",IF('Result Sheet'!AT56="D","I",'Result Sheet'!AT56))</f>
        <v/>
      </c>
      <c r="R53" s="176" t="str">
        <f>IF('Result Sheet'!AU56="","",'Result Sheet'!AU56)</f>
        <v/>
      </c>
      <c r="S53" s="175" t="str">
        <f>IF('Result Sheet'!BL56="","",IF('Result Sheet'!BL56="D","I",'Result Sheet'!BL56))</f>
        <v/>
      </c>
      <c r="T53" s="176" t="str">
        <f>IF('Result Sheet'!BM56="","",'Result Sheet'!BM56)</f>
        <v/>
      </c>
      <c r="U53" s="175" t="str">
        <f>IF('Result Sheet'!CD56="","",IF('Result Sheet'!CD56="D","I",'Result Sheet'!CD56))</f>
        <v/>
      </c>
      <c r="V53" s="176" t="str">
        <f>IF('Result Sheet'!CE56="","",'Result Sheet'!CE56)</f>
        <v/>
      </c>
      <c r="W53" s="177" t="str">
        <f>IF('Result Sheet'!DO56="","",'Result Sheet'!DO56)</f>
        <v/>
      </c>
      <c r="BQ53" s="178" t="str">
        <f>'Result Sheet'!G56</f>
        <v/>
      </c>
      <c r="BR53" s="179" t="str">
        <f t="shared" si="0"/>
        <v/>
      </c>
      <c r="BS53" s="179" t="str">
        <f t="shared" si="1"/>
        <v/>
      </c>
      <c r="BT53" s="179" t="str">
        <f t="shared" si="2"/>
        <v/>
      </c>
      <c r="BU53" s="179" t="str">
        <f t="shared" si="3"/>
        <v/>
      </c>
      <c r="BV53" s="179" t="str">
        <f t="shared" si="4"/>
        <v/>
      </c>
      <c r="BW53" s="179" t="str">
        <f t="shared" si="5"/>
        <v/>
      </c>
      <c r="BX53" s="179" t="str">
        <f t="shared" si="6"/>
        <v/>
      </c>
      <c r="BY53" s="179" t="str">
        <f t="shared" si="7"/>
        <v/>
      </c>
      <c r="BZ53" s="179" t="str">
        <f t="shared" si="8"/>
        <v/>
      </c>
      <c r="CA53" s="179" t="str">
        <f t="shared" si="9"/>
        <v/>
      </c>
      <c r="CB53" s="179" t="str">
        <f t="shared" si="10"/>
        <v/>
      </c>
      <c r="CC53" s="179" t="str">
        <f t="shared" si="11"/>
        <v/>
      </c>
      <c r="CD53" s="180"/>
    </row>
    <row r="54" spans="1:82" ht="15.95" customHeight="1">
      <c r="A54" s="167">
        <f>IF('Result Sheet'!A57="","",'Result Sheet'!A57)</f>
        <v>50</v>
      </c>
      <c r="B54" s="168" t="str">
        <f>IF('Result Sheet'!B57="","",'Result Sheet'!B57)</f>
        <v/>
      </c>
      <c r="C54" s="169" t="str">
        <f>IF('Result Sheet'!F57="","",'Result Sheet'!F57)</f>
        <v/>
      </c>
      <c r="D54" s="170" t="str">
        <f>IF('Result Sheet'!E57="","",'Result Sheet'!E57)</f>
        <v/>
      </c>
      <c r="E54" s="171" t="str">
        <f>IF('Result Sheet'!G57="","",'Result Sheet'!G57)</f>
        <v/>
      </c>
      <c r="F54" s="171" t="str">
        <f>IF('Result Sheet'!H57="","",'Result Sheet'!H57)</f>
        <v/>
      </c>
      <c r="G54" s="171" t="str">
        <f>IF('Result Sheet'!I57="","",'Result Sheet'!I57)</f>
        <v/>
      </c>
      <c r="H54" s="172" t="str">
        <f>IF('Result Sheet'!K57="","",'Result Sheet'!K57)</f>
        <v/>
      </c>
      <c r="I54" s="172" t="str">
        <f>IF('Result Sheet'!J57="","",'Result Sheet'!J57)</f>
        <v/>
      </c>
      <c r="J54" s="272" t="str">
        <f>IF('Result Sheet'!DM57="","",'Result Sheet'!DM57)</f>
        <v/>
      </c>
      <c r="K54" s="173" t="str">
        <f>IF('Result Sheet'!DI57="","",'Result Sheet'!DI57)</f>
        <v/>
      </c>
      <c r="L54" s="174" t="str">
        <f>IF('Result Sheet'!DJ57="","",'Result Sheet'!DJ57)</f>
        <v/>
      </c>
      <c r="M54" s="173" t="str">
        <f>IF('Result Sheet'!DK57="","",'Result Sheet'!DK57)</f>
        <v/>
      </c>
      <c r="N54" s="215" t="str">
        <f>IF('Result Sheet'!DP57="","",'Result Sheet'!DP57)</f>
        <v/>
      </c>
      <c r="O54" s="175" t="str">
        <f>IF('Result Sheet'!AB57="","",IF('Result Sheet'!AB57="D","I",'Result Sheet'!AB57))</f>
        <v/>
      </c>
      <c r="P54" s="176" t="str">
        <f>IF('Result Sheet'!AC57="","",'Result Sheet'!AC57)</f>
        <v/>
      </c>
      <c r="Q54" s="175" t="str">
        <f>IF('Result Sheet'!AT57="","",IF('Result Sheet'!AT57="D","I",'Result Sheet'!AT57))</f>
        <v/>
      </c>
      <c r="R54" s="176" t="str">
        <f>IF('Result Sheet'!AU57="","",'Result Sheet'!AU57)</f>
        <v/>
      </c>
      <c r="S54" s="175" t="str">
        <f>IF('Result Sheet'!BL57="","",IF('Result Sheet'!BL57="D","I",'Result Sheet'!BL57))</f>
        <v/>
      </c>
      <c r="T54" s="176" t="str">
        <f>IF('Result Sheet'!BM57="","",'Result Sheet'!BM57)</f>
        <v/>
      </c>
      <c r="U54" s="175" t="str">
        <f>IF('Result Sheet'!CD57="","",IF('Result Sheet'!CD57="D","I",'Result Sheet'!CD57))</f>
        <v/>
      </c>
      <c r="V54" s="176" t="str">
        <f>IF('Result Sheet'!CE57="","",'Result Sheet'!CE57)</f>
        <v/>
      </c>
      <c r="W54" s="177" t="str">
        <f>IF('Result Sheet'!DO57="","",'Result Sheet'!DO57)</f>
        <v/>
      </c>
      <c r="BQ54" s="178" t="str">
        <f>'Result Sheet'!G57</f>
        <v/>
      </c>
      <c r="BR54" s="179" t="str">
        <f t="shared" si="0"/>
        <v/>
      </c>
      <c r="BS54" s="179" t="str">
        <f t="shared" si="1"/>
        <v/>
      </c>
      <c r="BT54" s="179" t="str">
        <f t="shared" si="2"/>
        <v/>
      </c>
      <c r="BU54" s="179" t="str">
        <f t="shared" si="3"/>
        <v/>
      </c>
      <c r="BV54" s="179" t="str">
        <f t="shared" si="4"/>
        <v/>
      </c>
      <c r="BW54" s="179" t="str">
        <f t="shared" si="5"/>
        <v/>
      </c>
      <c r="BX54" s="179" t="str">
        <f t="shared" si="6"/>
        <v/>
      </c>
      <c r="BY54" s="179" t="str">
        <f t="shared" si="7"/>
        <v/>
      </c>
      <c r="BZ54" s="179" t="str">
        <f t="shared" si="8"/>
        <v/>
      </c>
      <c r="CA54" s="179" t="str">
        <f t="shared" si="9"/>
        <v/>
      </c>
      <c r="CB54" s="179" t="str">
        <f t="shared" si="10"/>
        <v/>
      </c>
      <c r="CC54" s="179" t="str">
        <f t="shared" si="11"/>
        <v/>
      </c>
      <c r="CD54" s="180"/>
    </row>
    <row r="55" spans="1:82" ht="15.95" customHeight="1">
      <c r="A55" s="167">
        <f>IF('Result Sheet'!A58="","",'Result Sheet'!A58)</f>
        <v>51</v>
      </c>
      <c r="B55" s="168" t="str">
        <f>IF('Result Sheet'!B58="","",'Result Sheet'!B58)</f>
        <v/>
      </c>
      <c r="C55" s="169" t="str">
        <f>IF('Result Sheet'!F58="","",'Result Sheet'!F58)</f>
        <v/>
      </c>
      <c r="D55" s="170" t="str">
        <f>IF('Result Sheet'!E58="","",'Result Sheet'!E58)</f>
        <v/>
      </c>
      <c r="E55" s="171" t="str">
        <f>IF('Result Sheet'!G58="","",'Result Sheet'!G58)</f>
        <v/>
      </c>
      <c r="F55" s="171" t="str">
        <f>IF('Result Sheet'!H58="","",'Result Sheet'!H58)</f>
        <v/>
      </c>
      <c r="G55" s="171" t="str">
        <f>IF('Result Sheet'!I58="","",'Result Sheet'!I58)</f>
        <v/>
      </c>
      <c r="H55" s="172" t="str">
        <f>IF('Result Sheet'!K58="","",'Result Sheet'!K58)</f>
        <v/>
      </c>
      <c r="I55" s="172" t="str">
        <f>IF('Result Sheet'!J58="","",'Result Sheet'!J58)</f>
        <v/>
      </c>
      <c r="J55" s="272" t="str">
        <f>IF('Result Sheet'!DM58="","",'Result Sheet'!DM58)</f>
        <v/>
      </c>
      <c r="K55" s="173" t="str">
        <f>IF('Result Sheet'!DI58="","",'Result Sheet'!DI58)</f>
        <v/>
      </c>
      <c r="L55" s="174" t="str">
        <f>IF('Result Sheet'!DJ58="","",'Result Sheet'!DJ58)</f>
        <v/>
      </c>
      <c r="M55" s="173" t="str">
        <f>IF('Result Sheet'!DK58="","",'Result Sheet'!DK58)</f>
        <v/>
      </c>
      <c r="N55" s="215" t="str">
        <f>IF('Result Sheet'!DP58="","",'Result Sheet'!DP58)</f>
        <v/>
      </c>
      <c r="O55" s="175" t="str">
        <f>IF('Result Sheet'!AB58="","",IF('Result Sheet'!AB58="D","I",'Result Sheet'!AB58))</f>
        <v/>
      </c>
      <c r="P55" s="176" t="str">
        <f>IF('Result Sheet'!AC58="","",'Result Sheet'!AC58)</f>
        <v/>
      </c>
      <c r="Q55" s="175" t="str">
        <f>IF('Result Sheet'!AT58="","",IF('Result Sheet'!AT58="D","I",'Result Sheet'!AT58))</f>
        <v/>
      </c>
      <c r="R55" s="176" t="str">
        <f>IF('Result Sheet'!AU58="","",'Result Sheet'!AU58)</f>
        <v/>
      </c>
      <c r="S55" s="175" t="str">
        <f>IF('Result Sheet'!BL58="","",IF('Result Sheet'!BL58="D","I",'Result Sheet'!BL58))</f>
        <v/>
      </c>
      <c r="T55" s="176" t="str">
        <f>IF('Result Sheet'!BM58="","",'Result Sheet'!BM58)</f>
        <v/>
      </c>
      <c r="U55" s="175" t="str">
        <f>IF('Result Sheet'!CD58="","",IF('Result Sheet'!CD58="D","I",'Result Sheet'!CD58))</f>
        <v/>
      </c>
      <c r="V55" s="176" t="str">
        <f>IF('Result Sheet'!CE58="","",'Result Sheet'!CE58)</f>
        <v/>
      </c>
      <c r="W55" s="177" t="str">
        <f>IF('Result Sheet'!DO58="","",'Result Sheet'!DO58)</f>
        <v/>
      </c>
      <c r="BQ55" s="178" t="str">
        <f>'Result Sheet'!G58</f>
        <v/>
      </c>
      <c r="BR55" s="179" t="str">
        <f t="shared" si="0"/>
        <v/>
      </c>
      <c r="BS55" s="179" t="str">
        <f t="shared" si="1"/>
        <v/>
      </c>
      <c r="BT55" s="179" t="str">
        <f t="shared" si="2"/>
        <v/>
      </c>
      <c r="BU55" s="179" t="str">
        <f t="shared" si="3"/>
        <v/>
      </c>
      <c r="BV55" s="179" t="str">
        <f t="shared" si="4"/>
        <v/>
      </c>
      <c r="BW55" s="179" t="str">
        <f t="shared" si="5"/>
        <v/>
      </c>
      <c r="BX55" s="179" t="str">
        <f t="shared" si="6"/>
        <v/>
      </c>
      <c r="BY55" s="179" t="str">
        <f t="shared" si="7"/>
        <v/>
      </c>
      <c r="BZ55" s="179" t="str">
        <f t="shared" si="8"/>
        <v/>
      </c>
      <c r="CA55" s="179" t="str">
        <f t="shared" si="9"/>
        <v/>
      </c>
      <c r="CB55" s="179" t="str">
        <f t="shared" si="10"/>
        <v/>
      </c>
      <c r="CC55" s="179" t="str">
        <f t="shared" si="11"/>
        <v/>
      </c>
      <c r="CD55" s="180"/>
    </row>
    <row r="56" spans="1:82" ht="15.95" customHeight="1">
      <c r="A56" s="167">
        <f>IF('Result Sheet'!A59="","",'Result Sheet'!A59)</f>
        <v>52</v>
      </c>
      <c r="B56" s="168" t="str">
        <f>IF('Result Sheet'!B59="","",'Result Sheet'!B59)</f>
        <v/>
      </c>
      <c r="C56" s="169" t="str">
        <f>IF('Result Sheet'!F59="","",'Result Sheet'!F59)</f>
        <v/>
      </c>
      <c r="D56" s="170" t="str">
        <f>IF('Result Sheet'!E59="","",'Result Sheet'!E59)</f>
        <v/>
      </c>
      <c r="E56" s="171" t="str">
        <f>IF('Result Sheet'!G59="","",'Result Sheet'!G59)</f>
        <v/>
      </c>
      <c r="F56" s="171" t="str">
        <f>IF('Result Sheet'!H59="","",'Result Sheet'!H59)</f>
        <v/>
      </c>
      <c r="G56" s="171" t="str">
        <f>IF('Result Sheet'!I59="","",'Result Sheet'!I59)</f>
        <v/>
      </c>
      <c r="H56" s="172" t="str">
        <f>IF('Result Sheet'!K59="","",'Result Sheet'!K59)</f>
        <v/>
      </c>
      <c r="I56" s="172" t="str">
        <f>IF('Result Sheet'!J59="","",'Result Sheet'!J59)</f>
        <v/>
      </c>
      <c r="J56" s="272" t="str">
        <f>IF('Result Sheet'!DM59="","",'Result Sheet'!DM59)</f>
        <v/>
      </c>
      <c r="K56" s="173" t="str">
        <f>IF('Result Sheet'!DI59="","",'Result Sheet'!DI59)</f>
        <v/>
      </c>
      <c r="L56" s="174" t="str">
        <f>IF('Result Sheet'!DJ59="","",'Result Sheet'!DJ59)</f>
        <v/>
      </c>
      <c r="M56" s="173" t="str">
        <f>IF('Result Sheet'!DK59="","",'Result Sheet'!DK59)</f>
        <v/>
      </c>
      <c r="N56" s="215" t="str">
        <f>IF('Result Sheet'!DP59="","",'Result Sheet'!DP59)</f>
        <v/>
      </c>
      <c r="O56" s="175" t="str">
        <f>IF('Result Sheet'!AB59="","",IF('Result Sheet'!AB59="D","I",'Result Sheet'!AB59))</f>
        <v/>
      </c>
      <c r="P56" s="176" t="str">
        <f>IF('Result Sheet'!AC59="","",'Result Sheet'!AC59)</f>
        <v/>
      </c>
      <c r="Q56" s="175" t="str">
        <f>IF('Result Sheet'!AT59="","",IF('Result Sheet'!AT59="D","I",'Result Sheet'!AT59))</f>
        <v/>
      </c>
      <c r="R56" s="176" t="str">
        <f>IF('Result Sheet'!AU59="","",'Result Sheet'!AU59)</f>
        <v/>
      </c>
      <c r="S56" s="175" t="str">
        <f>IF('Result Sheet'!BL59="","",IF('Result Sheet'!BL59="D","I",'Result Sheet'!BL59))</f>
        <v/>
      </c>
      <c r="T56" s="176" t="str">
        <f>IF('Result Sheet'!BM59="","",'Result Sheet'!BM59)</f>
        <v/>
      </c>
      <c r="U56" s="175" t="str">
        <f>IF('Result Sheet'!CD59="","",IF('Result Sheet'!CD59="D","I",'Result Sheet'!CD59))</f>
        <v/>
      </c>
      <c r="V56" s="176" t="str">
        <f>IF('Result Sheet'!CE59="","",'Result Sheet'!CE59)</f>
        <v/>
      </c>
      <c r="W56" s="177" t="str">
        <f>IF('Result Sheet'!DO59="","",'Result Sheet'!DO59)</f>
        <v/>
      </c>
      <c r="BQ56" s="178" t="str">
        <f>'Result Sheet'!G59</f>
        <v/>
      </c>
      <c r="BR56" s="179" t="str">
        <f t="shared" si="0"/>
        <v/>
      </c>
      <c r="BS56" s="179" t="str">
        <f t="shared" si="1"/>
        <v/>
      </c>
      <c r="BT56" s="179" t="str">
        <f t="shared" si="2"/>
        <v/>
      </c>
      <c r="BU56" s="179" t="str">
        <f t="shared" si="3"/>
        <v/>
      </c>
      <c r="BV56" s="179" t="str">
        <f t="shared" si="4"/>
        <v/>
      </c>
      <c r="BW56" s="179" t="str">
        <f t="shared" si="5"/>
        <v/>
      </c>
      <c r="BX56" s="179" t="str">
        <f t="shared" si="6"/>
        <v/>
      </c>
      <c r="BY56" s="179" t="str">
        <f t="shared" si="7"/>
        <v/>
      </c>
      <c r="BZ56" s="179" t="str">
        <f t="shared" si="8"/>
        <v/>
      </c>
      <c r="CA56" s="179" t="str">
        <f t="shared" si="9"/>
        <v/>
      </c>
      <c r="CB56" s="179" t="str">
        <f t="shared" si="10"/>
        <v/>
      </c>
      <c r="CC56" s="179" t="str">
        <f t="shared" si="11"/>
        <v/>
      </c>
      <c r="CD56" s="180"/>
    </row>
    <row r="57" spans="1:82" ht="15.95" customHeight="1">
      <c r="A57" s="167">
        <f>IF('Result Sheet'!A60="","",'Result Sheet'!A60)</f>
        <v>53</v>
      </c>
      <c r="B57" s="168" t="str">
        <f>IF('Result Sheet'!B60="","",'Result Sheet'!B60)</f>
        <v/>
      </c>
      <c r="C57" s="169" t="str">
        <f>IF('Result Sheet'!F60="","",'Result Sheet'!F60)</f>
        <v/>
      </c>
      <c r="D57" s="170" t="str">
        <f>IF('Result Sheet'!E60="","",'Result Sheet'!E60)</f>
        <v/>
      </c>
      <c r="E57" s="171" t="str">
        <f>IF('Result Sheet'!G60="","",'Result Sheet'!G60)</f>
        <v/>
      </c>
      <c r="F57" s="171" t="str">
        <f>IF('Result Sheet'!H60="","",'Result Sheet'!H60)</f>
        <v/>
      </c>
      <c r="G57" s="171" t="str">
        <f>IF('Result Sheet'!I60="","",'Result Sheet'!I60)</f>
        <v/>
      </c>
      <c r="H57" s="172" t="str">
        <f>IF('Result Sheet'!K60="","",'Result Sheet'!K60)</f>
        <v/>
      </c>
      <c r="I57" s="172" t="str">
        <f>IF('Result Sheet'!J60="","",'Result Sheet'!J60)</f>
        <v/>
      </c>
      <c r="J57" s="272" t="str">
        <f>IF('Result Sheet'!DM60="","",'Result Sheet'!DM60)</f>
        <v/>
      </c>
      <c r="K57" s="173" t="str">
        <f>IF('Result Sheet'!DI60="","",'Result Sheet'!DI60)</f>
        <v/>
      </c>
      <c r="L57" s="174" t="str">
        <f>IF('Result Sheet'!DJ60="","",'Result Sheet'!DJ60)</f>
        <v/>
      </c>
      <c r="M57" s="173" t="str">
        <f>IF('Result Sheet'!DK60="","",'Result Sheet'!DK60)</f>
        <v/>
      </c>
      <c r="N57" s="215" t="str">
        <f>IF('Result Sheet'!DP60="","",'Result Sheet'!DP60)</f>
        <v/>
      </c>
      <c r="O57" s="175" t="str">
        <f>IF('Result Sheet'!AB60="","",IF('Result Sheet'!AB60="D","I",'Result Sheet'!AB60))</f>
        <v/>
      </c>
      <c r="P57" s="176" t="str">
        <f>IF('Result Sheet'!AC60="","",'Result Sheet'!AC60)</f>
        <v/>
      </c>
      <c r="Q57" s="175" t="str">
        <f>IF('Result Sheet'!AT60="","",IF('Result Sheet'!AT60="D","I",'Result Sheet'!AT60))</f>
        <v/>
      </c>
      <c r="R57" s="176" t="str">
        <f>IF('Result Sheet'!AU60="","",'Result Sheet'!AU60)</f>
        <v/>
      </c>
      <c r="S57" s="175" t="str">
        <f>IF('Result Sheet'!BL60="","",IF('Result Sheet'!BL60="D","I",'Result Sheet'!BL60))</f>
        <v/>
      </c>
      <c r="T57" s="176" t="str">
        <f>IF('Result Sheet'!BM60="","",'Result Sheet'!BM60)</f>
        <v/>
      </c>
      <c r="U57" s="175" t="str">
        <f>IF('Result Sheet'!CD60="","",IF('Result Sheet'!CD60="D","I",'Result Sheet'!CD60))</f>
        <v/>
      </c>
      <c r="V57" s="176" t="str">
        <f>IF('Result Sheet'!CE60="","",'Result Sheet'!CE60)</f>
        <v/>
      </c>
      <c r="W57" s="177" t="str">
        <f>IF('Result Sheet'!DO60="","",'Result Sheet'!DO60)</f>
        <v/>
      </c>
      <c r="BQ57" s="178" t="str">
        <f>'Result Sheet'!G60</f>
        <v/>
      </c>
      <c r="BR57" s="179" t="str">
        <f t="shared" si="0"/>
        <v/>
      </c>
      <c r="BS57" s="179" t="str">
        <f t="shared" si="1"/>
        <v/>
      </c>
      <c r="BT57" s="179" t="str">
        <f t="shared" si="2"/>
        <v/>
      </c>
      <c r="BU57" s="179" t="str">
        <f t="shared" si="3"/>
        <v/>
      </c>
      <c r="BV57" s="179" t="str">
        <f t="shared" si="4"/>
        <v/>
      </c>
      <c r="BW57" s="179" t="str">
        <f t="shared" si="5"/>
        <v/>
      </c>
      <c r="BX57" s="179" t="str">
        <f t="shared" si="6"/>
        <v/>
      </c>
      <c r="BY57" s="179" t="str">
        <f t="shared" si="7"/>
        <v/>
      </c>
      <c r="BZ57" s="179" t="str">
        <f t="shared" si="8"/>
        <v/>
      </c>
      <c r="CA57" s="179" t="str">
        <f t="shared" si="9"/>
        <v/>
      </c>
      <c r="CB57" s="179" t="str">
        <f t="shared" si="10"/>
        <v/>
      </c>
      <c r="CC57" s="179" t="str">
        <f t="shared" si="11"/>
        <v/>
      </c>
      <c r="CD57" s="180"/>
    </row>
    <row r="58" spans="1:82" ht="15.95" customHeight="1">
      <c r="A58" s="167">
        <f>IF('Result Sheet'!A61="","",'Result Sheet'!A61)</f>
        <v>54</v>
      </c>
      <c r="B58" s="168" t="str">
        <f>IF('Result Sheet'!B61="","",'Result Sheet'!B61)</f>
        <v/>
      </c>
      <c r="C58" s="169" t="str">
        <f>IF('Result Sheet'!F61="","",'Result Sheet'!F61)</f>
        <v/>
      </c>
      <c r="D58" s="170" t="str">
        <f>IF('Result Sheet'!E61="","",'Result Sheet'!E61)</f>
        <v/>
      </c>
      <c r="E58" s="171" t="str">
        <f>IF('Result Sheet'!G61="","",'Result Sheet'!G61)</f>
        <v/>
      </c>
      <c r="F58" s="171" t="str">
        <f>IF('Result Sheet'!H61="","",'Result Sheet'!H61)</f>
        <v/>
      </c>
      <c r="G58" s="171" t="str">
        <f>IF('Result Sheet'!I61="","",'Result Sheet'!I61)</f>
        <v/>
      </c>
      <c r="H58" s="172" t="str">
        <f>IF('Result Sheet'!K61="","",'Result Sheet'!K61)</f>
        <v/>
      </c>
      <c r="I58" s="172" t="str">
        <f>IF('Result Sheet'!J61="","",'Result Sheet'!J61)</f>
        <v/>
      </c>
      <c r="J58" s="272" t="str">
        <f>IF('Result Sheet'!DM61="","",'Result Sheet'!DM61)</f>
        <v/>
      </c>
      <c r="K58" s="173" t="str">
        <f>IF('Result Sheet'!DI61="","",'Result Sheet'!DI61)</f>
        <v/>
      </c>
      <c r="L58" s="174" t="str">
        <f>IF('Result Sheet'!DJ61="","",'Result Sheet'!DJ61)</f>
        <v/>
      </c>
      <c r="M58" s="173" t="str">
        <f>IF('Result Sheet'!DK61="","",'Result Sheet'!DK61)</f>
        <v/>
      </c>
      <c r="N58" s="215" t="str">
        <f>IF('Result Sheet'!DP61="","",'Result Sheet'!DP61)</f>
        <v/>
      </c>
      <c r="O58" s="175" t="str">
        <f>IF('Result Sheet'!AB61="","",IF('Result Sheet'!AB61="D","I",'Result Sheet'!AB61))</f>
        <v/>
      </c>
      <c r="P58" s="176" t="str">
        <f>IF('Result Sheet'!AC61="","",'Result Sheet'!AC61)</f>
        <v/>
      </c>
      <c r="Q58" s="175" t="str">
        <f>IF('Result Sheet'!AT61="","",IF('Result Sheet'!AT61="D","I",'Result Sheet'!AT61))</f>
        <v/>
      </c>
      <c r="R58" s="176" t="str">
        <f>IF('Result Sheet'!AU61="","",'Result Sheet'!AU61)</f>
        <v/>
      </c>
      <c r="S58" s="175" t="str">
        <f>IF('Result Sheet'!BL61="","",IF('Result Sheet'!BL61="D","I",'Result Sheet'!BL61))</f>
        <v/>
      </c>
      <c r="T58" s="176" t="str">
        <f>IF('Result Sheet'!BM61="","",'Result Sheet'!BM61)</f>
        <v/>
      </c>
      <c r="U58" s="175" t="str">
        <f>IF('Result Sheet'!CD61="","",IF('Result Sheet'!CD61="D","I",'Result Sheet'!CD61))</f>
        <v/>
      </c>
      <c r="V58" s="176" t="str">
        <f>IF('Result Sheet'!CE61="","",'Result Sheet'!CE61)</f>
        <v/>
      </c>
      <c r="W58" s="177" t="str">
        <f>IF('Result Sheet'!DO61="","",'Result Sheet'!DO61)</f>
        <v/>
      </c>
      <c r="BQ58" s="178" t="str">
        <f>'Result Sheet'!G61</f>
        <v/>
      </c>
      <c r="BR58" s="179" t="str">
        <f t="shared" si="0"/>
        <v/>
      </c>
      <c r="BS58" s="179" t="str">
        <f t="shared" si="1"/>
        <v/>
      </c>
      <c r="BT58" s="179" t="str">
        <f t="shared" si="2"/>
        <v/>
      </c>
      <c r="BU58" s="179" t="str">
        <f t="shared" si="3"/>
        <v/>
      </c>
      <c r="BV58" s="179" t="str">
        <f t="shared" si="4"/>
        <v/>
      </c>
      <c r="BW58" s="179" t="str">
        <f t="shared" si="5"/>
        <v/>
      </c>
      <c r="BX58" s="179" t="str">
        <f t="shared" si="6"/>
        <v/>
      </c>
      <c r="BY58" s="179" t="str">
        <f t="shared" si="7"/>
        <v/>
      </c>
      <c r="BZ58" s="179" t="str">
        <f t="shared" si="8"/>
        <v/>
      </c>
      <c r="CA58" s="179" t="str">
        <f t="shared" si="9"/>
        <v/>
      </c>
      <c r="CB58" s="179" t="str">
        <f t="shared" si="10"/>
        <v/>
      </c>
      <c r="CC58" s="179" t="str">
        <f t="shared" si="11"/>
        <v/>
      </c>
      <c r="CD58" s="180"/>
    </row>
    <row r="59" spans="1:82" ht="15.95" customHeight="1">
      <c r="A59" s="167">
        <f>IF('Result Sheet'!A62="","",'Result Sheet'!A62)</f>
        <v>55</v>
      </c>
      <c r="B59" s="168" t="str">
        <f>IF('Result Sheet'!B62="","",'Result Sheet'!B62)</f>
        <v/>
      </c>
      <c r="C59" s="169" t="str">
        <f>IF('Result Sheet'!F62="","",'Result Sheet'!F62)</f>
        <v/>
      </c>
      <c r="D59" s="170" t="str">
        <f>IF('Result Sheet'!E62="","",'Result Sheet'!E62)</f>
        <v/>
      </c>
      <c r="E59" s="171" t="str">
        <f>IF('Result Sheet'!G62="","",'Result Sheet'!G62)</f>
        <v/>
      </c>
      <c r="F59" s="171" t="str">
        <f>IF('Result Sheet'!H62="","",'Result Sheet'!H62)</f>
        <v/>
      </c>
      <c r="G59" s="171" t="str">
        <f>IF('Result Sheet'!I62="","",'Result Sheet'!I62)</f>
        <v/>
      </c>
      <c r="H59" s="172" t="str">
        <f>IF('Result Sheet'!K62="","",'Result Sheet'!K62)</f>
        <v/>
      </c>
      <c r="I59" s="172" t="str">
        <f>IF('Result Sheet'!J62="","",'Result Sheet'!J62)</f>
        <v/>
      </c>
      <c r="J59" s="272" t="str">
        <f>IF('Result Sheet'!DM62="","",'Result Sheet'!DM62)</f>
        <v/>
      </c>
      <c r="K59" s="173" t="str">
        <f>IF('Result Sheet'!DI62="","",'Result Sheet'!DI62)</f>
        <v/>
      </c>
      <c r="L59" s="174" t="str">
        <f>IF('Result Sheet'!DJ62="","",'Result Sheet'!DJ62)</f>
        <v/>
      </c>
      <c r="M59" s="173" t="str">
        <f>IF('Result Sheet'!DK62="","",'Result Sheet'!DK62)</f>
        <v/>
      </c>
      <c r="N59" s="215" t="str">
        <f>IF('Result Sheet'!DP62="","",'Result Sheet'!DP62)</f>
        <v/>
      </c>
      <c r="O59" s="175" t="str">
        <f>IF('Result Sheet'!AB62="","",IF('Result Sheet'!AB62="D","I",'Result Sheet'!AB62))</f>
        <v/>
      </c>
      <c r="P59" s="176" t="str">
        <f>IF('Result Sheet'!AC62="","",'Result Sheet'!AC62)</f>
        <v/>
      </c>
      <c r="Q59" s="175" t="str">
        <f>IF('Result Sheet'!AT62="","",IF('Result Sheet'!AT62="D","I",'Result Sheet'!AT62))</f>
        <v/>
      </c>
      <c r="R59" s="176" t="str">
        <f>IF('Result Sheet'!AU62="","",'Result Sheet'!AU62)</f>
        <v/>
      </c>
      <c r="S59" s="175" t="str">
        <f>IF('Result Sheet'!BL62="","",IF('Result Sheet'!BL62="D","I",'Result Sheet'!BL62))</f>
        <v/>
      </c>
      <c r="T59" s="176" t="str">
        <f>IF('Result Sheet'!BM62="","",'Result Sheet'!BM62)</f>
        <v/>
      </c>
      <c r="U59" s="175" t="str">
        <f>IF('Result Sheet'!CD62="","",IF('Result Sheet'!CD62="D","I",'Result Sheet'!CD62))</f>
        <v/>
      </c>
      <c r="V59" s="176" t="str">
        <f>IF('Result Sheet'!CE62="","",'Result Sheet'!CE62)</f>
        <v/>
      </c>
      <c r="W59" s="177" t="str">
        <f>IF('Result Sheet'!DO62="","",'Result Sheet'!DO62)</f>
        <v/>
      </c>
      <c r="BQ59" s="178" t="str">
        <f>'Result Sheet'!G62</f>
        <v/>
      </c>
      <c r="BR59" s="179" t="str">
        <f t="shared" si="0"/>
        <v/>
      </c>
      <c r="BS59" s="179" t="str">
        <f t="shared" si="1"/>
        <v/>
      </c>
      <c r="BT59" s="179" t="str">
        <f t="shared" si="2"/>
        <v/>
      </c>
      <c r="BU59" s="179" t="str">
        <f t="shared" si="3"/>
        <v/>
      </c>
      <c r="BV59" s="179" t="str">
        <f t="shared" si="4"/>
        <v/>
      </c>
      <c r="BW59" s="179" t="str">
        <f t="shared" si="5"/>
        <v/>
      </c>
      <c r="BX59" s="179" t="str">
        <f t="shared" si="6"/>
        <v/>
      </c>
      <c r="BY59" s="179" t="str">
        <f t="shared" si="7"/>
        <v/>
      </c>
      <c r="BZ59" s="179" t="str">
        <f t="shared" si="8"/>
        <v/>
      </c>
      <c r="CA59" s="179" t="str">
        <f t="shared" si="9"/>
        <v/>
      </c>
      <c r="CB59" s="179" t="str">
        <f t="shared" si="10"/>
        <v/>
      </c>
      <c r="CC59" s="179" t="str">
        <f t="shared" si="11"/>
        <v/>
      </c>
      <c r="CD59" s="180"/>
    </row>
    <row r="60" spans="1:82" ht="15.95" customHeight="1">
      <c r="A60" s="167">
        <f>IF('Result Sheet'!A63="","",'Result Sheet'!A63)</f>
        <v>56</v>
      </c>
      <c r="B60" s="168" t="str">
        <f>IF('Result Sheet'!B63="","",'Result Sheet'!B63)</f>
        <v/>
      </c>
      <c r="C60" s="169" t="str">
        <f>IF('Result Sheet'!F63="","",'Result Sheet'!F63)</f>
        <v/>
      </c>
      <c r="D60" s="170" t="str">
        <f>IF('Result Sheet'!E63="","",'Result Sheet'!E63)</f>
        <v/>
      </c>
      <c r="E60" s="171" t="str">
        <f>IF('Result Sheet'!G63="","",'Result Sheet'!G63)</f>
        <v/>
      </c>
      <c r="F60" s="171" t="str">
        <f>IF('Result Sheet'!H63="","",'Result Sheet'!H63)</f>
        <v/>
      </c>
      <c r="G60" s="171" t="str">
        <f>IF('Result Sheet'!I63="","",'Result Sheet'!I63)</f>
        <v/>
      </c>
      <c r="H60" s="172" t="str">
        <f>IF('Result Sheet'!K63="","",'Result Sheet'!K63)</f>
        <v/>
      </c>
      <c r="I60" s="172" t="str">
        <f>IF('Result Sheet'!J63="","",'Result Sheet'!J63)</f>
        <v/>
      </c>
      <c r="J60" s="272" t="str">
        <f>IF('Result Sheet'!DM63="","",'Result Sheet'!DM63)</f>
        <v/>
      </c>
      <c r="K60" s="173" t="str">
        <f>IF('Result Sheet'!DI63="","",'Result Sheet'!DI63)</f>
        <v/>
      </c>
      <c r="L60" s="174" t="str">
        <f>IF('Result Sheet'!DJ63="","",'Result Sheet'!DJ63)</f>
        <v/>
      </c>
      <c r="M60" s="173" t="str">
        <f>IF('Result Sheet'!DK63="","",'Result Sheet'!DK63)</f>
        <v/>
      </c>
      <c r="N60" s="215" t="str">
        <f>IF('Result Sheet'!DP63="","",'Result Sheet'!DP63)</f>
        <v/>
      </c>
      <c r="O60" s="175" t="str">
        <f>IF('Result Sheet'!AB63="","",IF('Result Sheet'!AB63="D","I",'Result Sheet'!AB63))</f>
        <v/>
      </c>
      <c r="P60" s="176" t="str">
        <f>IF('Result Sheet'!AC63="","",'Result Sheet'!AC63)</f>
        <v/>
      </c>
      <c r="Q60" s="175" t="str">
        <f>IF('Result Sheet'!AT63="","",IF('Result Sheet'!AT63="D","I",'Result Sheet'!AT63))</f>
        <v/>
      </c>
      <c r="R60" s="176" t="str">
        <f>IF('Result Sheet'!AU63="","",'Result Sheet'!AU63)</f>
        <v/>
      </c>
      <c r="S60" s="175" t="str">
        <f>IF('Result Sheet'!BL63="","",IF('Result Sheet'!BL63="D","I",'Result Sheet'!BL63))</f>
        <v/>
      </c>
      <c r="T60" s="176" t="str">
        <f>IF('Result Sheet'!BM63="","",'Result Sheet'!BM63)</f>
        <v/>
      </c>
      <c r="U60" s="175" t="str">
        <f>IF('Result Sheet'!CD63="","",IF('Result Sheet'!CD63="D","I",'Result Sheet'!CD63))</f>
        <v/>
      </c>
      <c r="V60" s="176" t="str">
        <f>IF('Result Sheet'!CE63="","",'Result Sheet'!CE63)</f>
        <v/>
      </c>
      <c r="W60" s="177" t="str">
        <f>IF('Result Sheet'!DO63="","",'Result Sheet'!DO63)</f>
        <v/>
      </c>
      <c r="BQ60" s="178" t="str">
        <f>'Result Sheet'!G63</f>
        <v/>
      </c>
      <c r="BR60" s="179" t="str">
        <f t="shared" si="0"/>
        <v/>
      </c>
      <c r="BS60" s="179" t="str">
        <f t="shared" si="1"/>
        <v/>
      </c>
      <c r="BT60" s="179" t="str">
        <f t="shared" si="2"/>
        <v/>
      </c>
      <c r="BU60" s="179" t="str">
        <f t="shared" si="3"/>
        <v/>
      </c>
      <c r="BV60" s="179" t="str">
        <f t="shared" si="4"/>
        <v/>
      </c>
      <c r="BW60" s="179" t="str">
        <f t="shared" si="5"/>
        <v/>
      </c>
      <c r="BX60" s="179" t="str">
        <f t="shared" si="6"/>
        <v/>
      </c>
      <c r="BY60" s="179" t="str">
        <f t="shared" si="7"/>
        <v/>
      </c>
      <c r="BZ60" s="179" t="str">
        <f t="shared" si="8"/>
        <v/>
      </c>
      <c r="CA60" s="179" t="str">
        <f t="shared" si="9"/>
        <v/>
      </c>
      <c r="CB60" s="179" t="str">
        <f t="shared" si="10"/>
        <v/>
      </c>
      <c r="CC60" s="179" t="str">
        <f t="shared" si="11"/>
        <v/>
      </c>
      <c r="CD60" s="180"/>
    </row>
    <row r="61" spans="1:82" ht="15.95" customHeight="1">
      <c r="A61" s="167">
        <f>IF('Result Sheet'!A64="","",'Result Sheet'!A64)</f>
        <v>57</v>
      </c>
      <c r="B61" s="168" t="str">
        <f>IF('Result Sheet'!B64="","",'Result Sheet'!B64)</f>
        <v/>
      </c>
      <c r="C61" s="169" t="str">
        <f>IF('Result Sheet'!F64="","",'Result Sheet'!F64)</f>
        <v/>
      </c>
      <c r="D61" s="170" t="str">
        <f>IF('Result Sheet'!E64="","",'Result Sheet'!E64)</f>
        <v/>
      </c>
      <c r="E61" s="171" t="str">
        <f>IF('Result Sheet'!G64="","",'Result Sheet'!G64)</f>
        <v/>
      </c>
      <c r="F61" s="171" t="str">
        <f>IF('Result Sheet'!H64="","",'Result Sheet'!H64)</f>
        <v/>
      </c>
      <c r="G61" s="171" t="str">
        <f>IF('Result Sheet'!I64="","",'Result Sheet'!I64)</f>
        <v/>
      </c>
      <c r="H61" s="172" t="str">
        <f>IF('Result Sheet'!K64="","",'Result Sheet'!K64)</f>
        <v/>
      </c>
      <c r="I61" s="172" t="str">
        <f>IF('Result Sheet'!J64="","",'Result Sheet'!J64)</f>
        <v/>
      </c>
      <c r="J61" s="272" t="str">
        <f>IF('Result Sheet'!DM64="","",'Result Sheet'!DM64)</f>
        <v/>
      </c>
      <c r="K61" s="173" t="str">
        <f>IF('Result Sheet'!DI64="","",'Result Sheet'!DI64)</f>
        <v/>
      </c>
      <c r="L61" s="174" t="str">
        <f>IF('Result Sheet'!DJ64="","",'Result Sheet'!DJ64)</f>
        <v/>
      </c>
      <c r="M61" s="173" t="str">
        <f>IF('Result Sheet'!DK64="","",'Result Sheet'!DK64)</f>
        <v/>
      </c>
      <c r="N61" s="215" t="str">
        <f>IF('Result Sheet'!DP64="","",'Result Sheet'!DP64)</f>
        <v/>
      </c>
      <c r="O61" s="175" t="str">
        <f>IF('Result Sheet'!AB64="","",IF('Result Sheet'!AB64="D","I",'Result Sheet'!AB64))</f>
        <v/>
      </c>
      <c r="P61" s="176" t="str">
        <f>IF('Result Sheet'!AC64="","",'Result Sheet'!AC64)</f>
        <v/>
      </c>
      <c r="Q61" s="175" t="str">
        <f>IF('Result Sheet'!AT64="","",IF('Result Sheet'!AT64="D","I",'Result Sheet'!AT64))</f>
        <v/>
      </c>
      <c r="R61" s="176" t="str">
        <f>IF('Result Sheet'!AU64="","",'Result Sheet'!AU64)</f>
        <v/>
      </c>
      <c r="S61" s="175" t="str">
        <f>IF('Result Sheet'!BL64="","",IF('Result Sheet'!BL64="D","I",'Result Sheet'!BL64))</f>
        <v/>
      </c>
      <c r="T61" s="176" t="str">
        <f>IF('Result Sheet'!BM64="","",'Result Sheet'!BM64)</f>
        <v/>
      </c>
      <c r="U61" s="175" t="str">
        <f>IF('Result Sheet'!CD64="","",IF('Result Sheet'!CD64="D","I",'Result Sheet'!CD64))</f>
        <v/>
      </c>
      <c r="V61" s="176" t="str">
        <f>IF('Result Sheet'!CE64="","",'Result Sheet'!CE64)</f>
        <v/>
      </c>
      <c r="W61" s="177" t="str">
        <f>IF('Result Sheet'!DO64="","",'Result Sheet'!DO64)</f>
        <v/>
      </c>
      <c r="BQ61" s="178" t="str">
        <f>'Result Sheet'!G64</f>
        <v/>
      </c>
      <c r="BR61" s="179" t="str">
        <f t="shared" si="0"/>
        <v/>
      </c>
      <c r="BS61" s="179" t="str">
        <f t="shared" si="1"/>
        <v/>
      </c>
      <c r="BT61" s="179" t="str">
        <f t="shared" si="2"/>
        <v/>
      </c>
      <c r="BU61" s="179" t="str">
        <f t="shared" si="3"/>
        <v/>
      </c>
      <c r="BV61" s="179" t="str">
        <f t="shared" si="4"/>
        <v/>
      </c>
      <c r="BW61" s="179" t="str">
        <f t="shared" si="5"/>
        <v/>
      </c>
      <c r="BX61" s="179" t="str">
        <f t="shared" si="6"/>
        <v/>
      </c>
      <c r="BY61" s="179" t="str">
        <f t="shared" si="7"/>
        <v/>
      </c>
      <c r="BZ61" s="179" t="str">
        <f t="shared" si="8"/>
        <v/>
      </c>
      <c r="CA61" s="179" t="str">
        <f t="shared" si="9"/>
        <v/>
      </c>
      <c r="CB61" s="179" t="str">
        <f t="shared" si="10"/>
        <v/>
      </c>
      <c r="CC61" s="179" t="str">
        <f t="shared" si="11"/>
        <v/>
      </c>
      <c r="CD61" s="180"/>
    </row>
    <row r="62" spans="1:82" ht="15.95" customHeight="1">
      <c r="A62" s="167">
        <f>IF('Result Sheet'!A65="","",'Result Sheet'!A65)</f>
        <v>58</v>
      </c>
      <c r="B62" s="168" t="str">
        <f>IF('Result Sheet'!B65="","",'Result Sheet'!B65)</f>
        <v/>
      </c>
      <c r="C62" s="169" t="str">
        <f>IF('Result Sheet'!F65="","",'Result Sheet'!F65)</f>
        <v/>
      </c>
      <c r="D62" s="170" t="str">
        <f>IF('Result Sheet'!E65="","",'Result Sheet'!E65)</f>
        <v/>
      </c>
      <c r="E62" s="171" t="str">
        <f>IF('Result Sheet'!G65="","",'Result Sheet'!G65)</f>
        <v/>
      </c>
      <c r="F62" s="171" t="str">
        <f>IF('Result Sheet'!H65="","",'Result Sheet'!H65)</f>
        <v/>
      </c>
      <c r="G62" s="171" t="str">
        <f>IF('Result Sheet'!I65="","",'Result Sheet'!I65)</f>
        <v/>
      </c>
      <c r="H62" s="172" t="str">
        <f>IF('Result Sheet'!K65="","",'Result Sheet'!K65)</f>
        <v/>
      </c>
      <c r="I62" s="172" t="str">
        <f>IF('Result Sheet'!J65="","",'Result Sheet'!J65)</f>
        <v/>
      </c>
      <c r="J62" s="272" t="str">
        <f>IF('Result Sheet'!DM65="","",'Result Sheet'!DM65)</f>
        <v/>
      </c>
      <c r="K62" s="173" t="str">
        <f>IF('Result Sheet'!DI65="","",'Result Sheet'!DI65)</f>
        <v/>
      </c>
      <c r="L62" s="174" t="str">
        <f>IF('Result Sheet'!DJ65="","",'Result Sheet'!DJ65)</f>
        <v/>
      </c>
      <c r="M62" s="173" t="str">
        <f>IF('Result Sheet'!DK65="","",'Result Sheet'!DK65)</f>
        <v/>
      </c>
      <c r="N62" s="215" t="str">
        <f>IF('Result Sheet'!DP65="","",'Result Sheet'!DP65)</f>
        <v/>
      </c>
      <c r="O62" s="175" t="str">
        <f>IF('Result Sheet'!AB65="","",IF('Result Sheet'!AB65="D","I",'Result Sheet'!AB65))</f>
        <v/>
      </c>
      <c r="P62" s="176" t="str">
        <f>IF('Result Sheet'!AC65="","",'Result Sheet'!AC65)</f>
        <v/>
      </c>
      <c r="Q62" s="175" t="str">
        <f>IF('Result Sheet'!AT65="","",IF('Result Sheet'!AT65="D","I",'Result Sheet'!AT65))</f>
        <v/>
      </c>
      <c r="R62" s="176" t="str">
        <f>IF('Result Sheet'!AU65="","",'Result Sheet'!AU65)</f>
        <v/>
      </c>
      <c r="S62" s="175" t="str">
        <f>IF('Result Sheet'!BL65="","",IF('Result Sheet'!BL65="D","I",'Result Sheet'!BL65))</f>
        <v/>
      </c>
      <c r="T62" s="176" t="str">
        <f>IF('Result Sheet'!BM65="","",'Result Sheet'!BM65)</f>
        <v/>
      </c>
      <c r="U62" s="175" t="str">
        <f>IF('Result Sheet'!CD65="","",IF('Result Sheet'!CD65="D","I",'Result Sheet'!CD65))</f>
        <v/>
      </c>
      <c r="V62" s="176" t="str">
        <f>IF('Result Sheet'!CE65="","",'Result Sheet'!CE65)</f>
        <v/>
      </c>
      <c r="W62" s="177" t="str">
        <f>IF('Result Sheet'!DO65="","",'Result Sheet'!DO65)</f>
        <v/>
      </c>
      <c r="BQ62" s="178" t="str">
        <f>'Result Sheet'!G65</f>
        <v/>
      </c>
      <c r="BR62" s="179" t="str">
        <f t="shared" si="0"/>
        <v/>
      </c>
      <c r="BS62" s="179" t="str">
        <f t="shared" si="1"/>
        <v/>
      </c>
      <c r="BT62" s="179" t="str">
        <f t="shared" si="2"/>
        <v/>
      </c>
      <c r="BU62" s="179" t="str">
        <f t="shared" si="3"/>
        <v/>
      </c>
      <c r="BV62" s="179" t="str">
        <f t="shared" si="4"/>
        <v/>
      </c>
      <c r="BW62" s="179" t="str">
        <f t="shared" si="5"/>
        <v/>
      </c>
      <c r="BX62" s="179" t="str">
        <f t="shared" si="6"/>
        <v/>
      </c>
      <c r="BY62" s="179" t="str">
        <f t="shared" si="7"/>
        <v/>
      </c>
      <c r="BZ62" s="179" t="str">
        <f t="shared" si="8"/>
        <v/>
      </c>
      <c r="CA62" s="179" t="str">
        <f t="shared" si="9"/>
        <v/>
      </c>
      <c r="CB62" s="179" t="str">
        <f t="shared" si="10"/>
        <v/>
      </c>
      <c r="CC62" s="179" t="str">
        <f t="shared" si="11"/>
        <v/>
      </c>
      <c r="CD62" s="180"/>
    </row>
    <row r="63" spans="1:82" ht="15.95" customHeight="1">
      <c r="A63" s="167">
        <f>IF('Result Sheet'!A66="","",'Result Sheet'!A66)</f>
        <v>59</v>
      </c>
      <c r="B63" s="168" t="str">
        <f>IF('Result Sheet'!B66="","",'Result Sheet'!B66)</f>
        <v/>
      </c>
      <c r="C63" s="169" t="str">
        <f>IF('Result Sheet'!F66="","",'Result Sheet'!F66)</f>
        <v/>
      </c>
      <c r="D63" s="170" t="str">
        <f>IF('Result Sheet'!E66="","",'Result Sheet'!E66)</f>
        <v/>
      </c>
      <c r="E63" s="171" t="str">
        <f>IF('Result Sheet'!G66="","",'Result Sheet'!G66)</f>
        <v/>
      </c>
      <c r="F63" s="171" t="str">
        <f>IF('Result Sheet'!H66="","",'Result Sheet'!H66)</f>
        <v/>
      </c>
      <c r="G63" s="171" t="str">
        <f>IF('Result Sheet'!I66="","",'Result Sheet'!I66)</f>
        <v/>
      </c>
      <c r="H63" s="172" t="str">
        <f>IF('Result Sheet'!K66="","",'Result Sheet'!K66)</f>
        <v/>
      </c>
      <c r="I63" s="172" t="str">
        <f>IF('Result Sheet'!J66="","",'Result Sheet'!J66)</f>
        <v/>
      </c>
      <c r="J63" s="272" t="str">
        <f>IF('Result Sheet'!DM66="","",'Result Sheet'!DM66)</f>
        <v/>
      </c>
      <c r="K63" s="173" t="str">
        <f>IF('Result Sheet'!DI66="","",'Result Sheet'!DI66)</f>
        <v/>
      </c>
      <c r="L63" s="174" t="str">
        <f>IF('Result Sheet'!DJ66="","",'Result Sheet'!DJ66)</f>
        <v/>
      </c>
      <c r="M63" s="173" t="str">
        <f>IF('Result Sheet'!DK66="","",'Result Sheet'!DK66)</f>
        <v/>
      </c>
      <c r="N63" s="215" t="str">
        <f>IF('Result Sheet'!DP66="","",'Result Sheet'!DP66)</f>
        <v/>
      </c>
      <c r="O63" s="175" t="str">
        <f>IF('Result Sheet'!AB66="","",IF('Result Sheet'!AB66="D","I",'Result Sheet'!AB66))</f>
        <v/>
      </c>
      <c r="P63" s="176" t="str">
        <f>IF('Result Sheet'!AC66="","",'Result Sheet'!AC66)</f>
        <v/>
      </c>
      <c r="Q63" s="175" t="str">
        <f>IF('Result Sheet'!AT66="","",IF('Result Sheet'!AT66="D","I",'Result Sheet'!AT66))</f>
        <v/>
      </c>
      <c r="R63" s="176" t="str">
        <f>IF('Result Sheet'!AU66="","",'Result Sheet'!AU66)</f>
        <v/>
      </c>
      <c r="S63" s="175" t="str">
        <f>IF('Result Sheet'!BL66="","",IF('Result Sheet'!BL66="D","I",'Result Sheet'!BL66))</f>
        <v/>
      </c>
      <c r="T63" s="176" t="str">
        <f>IF('Result Sheet'!BM66="","",'Result Sheet'!BM66)</f>
        <v/>
      </c>
      <c r="U63" s="175" t="str">
        <f>IF('Result Sheet'!CD66="","",IF('Result Sheet'!CD66="D","I",'Result Sheet'!CD66))</f>
        <v/>
      </c>
      <c r="V63" s="176" t="str">
        <f>IF('Result Sheet'!CE66="","",'Result Sheet'!CE66)</f>
        <v/>
      </c>
      <c r="W63" s="177" t="str">
        <f>IF('Result Sheet'!DO66="","",'Result Sheet'!DO66)</f>
        <v/>
      </c>
      <c r="BQ63" s="178" t="str">
        <f>'Result Sheet'!G66</f>
        <v/>
      </c>
      <c r="BR63" s="179" t="str">
        <f t="shared" si="0"/>
        <v/>
      </c>
      <c r="BS63" s="179" t="str">
        <f t="shared" si="1"/>
        <v/>
      </c>
      <c r="BT63" s="179" t="str">
        <f t="shared" si="2"/>
        <v/>
      </c>
      <c r="BU63" s="179" t="str">
        <f t="shared" si="3"/>
        <v/>
      </c>
      <c r="BV63" s="179" t="str">
        <f t="shared" si="4"/>
        <v/>
      </c>
      <c r="BW63" s="179" t="str">
        <f t="shared" si="5"/>
        <v/>
      </c>
      <c r="BX63" s="179" t="str">
        <f t="shared" si="6"/>
        <v/>
      </c>
      <c r="BY63" s="179" t="str">
        <f t="shared" si="7"/>
        <v/>
      </c>
      <c r="BZ63" s="179" t="str">
        <f t="shared" si="8"/>
        <v/>
      </c>
      <c r="CA63" s="179" t="str">
        <f t="shared" si="9"/>
        <v/>
      </c>
      <c r="CB63" s="179" t="str">
        <f t="shared" si="10"/>
        <v/>
      </c>
      <c r="CC63" s="179" t="str">
        <f t="shared" si="11"/>
        <v/>
      </c>
      <c r="CD63" s="180"/>
    </row>
    <row r="64" spans="1:82" ht="15.95" customHeight="1">
      <c r="A64" s="167">
        <f>IF('Result Sheet'!A67="","",'Result Sheet'!A67)</f>
        <v>60</v>
      </c>
      <c r="B64" s="168" t="str">
        <f>IF('Result Sheet'!B67="","",'Result Sheet'!B67)</f>
        <v/>
      </c>
      <c r="C64" s="169" t="str">
        <f>IF('Result Sheet'!F67="","",'Result Sheet'!F67)</f>
        <v/>
      </c>
      <c r="D64" s="170" t="str">
        <f>IF('Result Sheet'!E67="","",'Result Sheet'!E67)</f>
        <v/>
      </c>
      <c r="E64" s="171" t="str">
        <f>IF('Result Sheet'!G67="","",'Result Sheet'!G67)</f>
        <v/>
      </c>
      <c r="F64" s="171" t="str">
        <f>IF('Result Sheet'!H67="","",'Result Sheet'!H67)</f>
        <v/>
      </c>
      <c r="G64" s="171" t="str">
        <f>IF('Result Sheet'!I67="","",'Result Sheet'!I67)</f>
        <v/>
      </c>
      <c r="H64" s="172" t="str">
        <f>IF('Result Sheet'!K67="","",'Result Sheet'!K67)</f>
        <v/>
      </c>
      <c r="I64" s="172" t="str">
        <f>IF('Result Sheet'!J67="","",'Result Sheet'!J67)</f>
        <v/>
      </c>
      <c r="J64" s="272" t="str">
        <f>IF('Result Sheet'!DM67="","",'Result Sheet'!DM67)</f>
        <v/>
      </c>
      <c r="K64" s="173" t="str">
        <f>IF('Result Sheet'!DI67="","",'Result Sheet'!DI67)</f>
        <v/>
      </c>
      <c r="L64" s="174" t="str">
        <f>IF('Result Sheet'!DJ67="","",'Result Sheet'!DJ67)</f>
        <v/>
      </c>
      <c r="M64" s="173" t="str">
        <f>IF('Result Sheet'!DK67="","",'Result Sheet'!DK67)</f>
        <v/>
      </c>
      <c r="N64" s="215" t="str">
        <f>IF('Result Sheet'!DP67="","",'Result Sheet'!DP67)</f>
        <v/>
      </c>
      <c r="O64" s="175" t="str">
        <f>IF('Result Sheet'!AB67="","",IF('Result Sheet'!AB67="D","I",'Result Sheet'!AB67))</f>
        <v/>
      </c>
      <c r="P64" s="176" t="str">
        <f>IF('Result Sheet'!AC67="","",'Result Sheet'!AC67)</f>
        <v/>
      </c>
      <c r="Q64" s="175" t="str">
        <f>IF('Result Sheet'!AT67="","",IF('Result Sheet'!AT67="D","I",'Result Sheet'!AT67))</f>
        <v/>
      </c>
      <c r="R64" s="176" t="str">
        <f>IF('Result Sheet'!AU67="","",'Result Sheet'!AU67)</f>
        <v/>
      </c>
      <c r="S64" s="175" t="str">
        <f>IF('Result Sheet'!BL67="","",IF('Result Sheet'!BL67="D","I",'Result Sheet'!BL67))</f>
        <v/>
      </c>
      <c r="T64" s="176" t="str">
        <f>IF('Result Sheet'!BM67="","",'Result Sheet'!BM67)</f>
        <v/>
      </c>
      <c r="U64" s="175" t="str">
        <f>IF('Result Sheet'!CD67="","",IF('Result Sheet'!CD67="D","I",'Result Sheet'!CD67))</f>
        <v/>
      </c>
      <c r="V64" s="176" t="str">
        <f>IF('Result Sheet'!CE67="","",'Result Sheet'!CE67)</f>
        <v/>
      </c>
      <c r="W64" s="177" t="str">
        <f>IF('Result Sheet'!DO67="","",'Result Sheet'!DO67)</f>
        <v/>
      </c>
      <c r="BQ64" s="178" t="str">
        <f>'Result Sheet'!G67</f>
        <v/>
      </c>
      <c r="BR64" s="179" t="str">
        <f t="shared" si="0"/>
        <v/>
      </c>
      <c r="BS64" s="179" t="str">
        <f t="shared" si="1"/>
        <v/>
      </c>
      <c r="BT64" s="179" t="str">
        <f t="shared" si="2"/>
        <v/>
      </c>
      <c r="BU64" s="179" t="str">
        <f t="shared" si="3"/>
        <v/>
      </c>
      <c r="BV64" s="179" t="str">
        <f t="shared" si="4"/>
        <v/>
      </c>
      <c r="BW64" s="179" t="str">
        <f t="shared" si="5"/>
        <v/>
      </c>
      <c r="BX64" s="179" t="str">
        <f t="shared" si="6"/>
        <v/>
      </c>
      <c r="BY64" s="179" t="str">
        <f t="shared" si="7"/>
        <v/>
      </c>
      <c r="BZ64" s="179" t="str">
        <f t="shared" si="8"/>
        <v/>
      </c>
      <c r="CA64" s="179" t="str">
        <f t="shared" si="9"/>
        <v/>
      </c>
      <c r="CB64" s="179" t="str">
        <f t="shared" si="10"/>
        <v/>
      </c>
      <c r="CC64" s="179" t="str">
        <f t="shared" si="11"/>
        <v/>
      </c>
      <c r="CD64" s="180"/>
    </row>
    <row r="65" spans="1:82" ht="15.95" customHeight="1">
      <c r="A65" s="167">
        <f>IF('Result Sheet'!A68="","",'Result Sheet'!A68)</f>
        <v>61</v>
      </c>
      <c r="B65" s="168" t="str">
        <f>IF('Result Sheet'!B68="","",'Result Sheet'!B68)</f>
        <v/>
      </c>
      <c r="C65" s="169" t="str">
        <f>IF('Result Sheet'!F68="","",'Result Sheet'!F68)</f>
        <v/>
      </c>
      <c r="D65" s="170" t="str">
        <f>IF('Result Sheet'!E68="","",'Result Sheet'!E68)</f>
        <v/>
      </c>
      <c r="E65" s="171" t="str">
        <f>IF('Result Sheet'!G68="","",'Result Sheet'!G68)</f>
        <v/>
      </c>
      <c r="F65" s="171" t="str">
        <f>IF('Result Sheet'!H68="","",'Result Sheet'!H68)</f>
        <v/>
      </c>
      <c r="G65" s="171" t="str">
        <f>IF('Result Sheet'!I68="","",'Result Sheet'!I68)</f>
        <v/>
      </c>
      <c r="H65" s="172" t="str">
        <f>IF('Result Sheet'!K68="","",'Result Sheet'!K68)</f>
        <v/>
      </c>
      <c r="I65" s="172" t="str">
        <f>IF('Result Sheet'!J68="","",'Result Sheet'!J68)</f>
        <v/>
      </c>
      <c r="J65" s="272" t="str">
        <f>IF('Result Sheet'!DM68="","",'Result Sheet'!DM68)</f>
        <v/>
      </c>
      <c r="K65" s="173" t="str">
        <f>IF('Result Sheet'!DI68="","",'Result Sheet'!DI68)</f>
        <v/>
      </c>
      <c r="L65" s="174" t="str">
        <f>IF('Result Sheet'!DJ68="","",'Result Sheet'!DJ68)</f>
        <v/>
      </c>
      <c r="M65" s="173" t="str">
        <f>IF('Result Sheet'!DK68="","",'Result Sheet'!DK68)</f>
        <v/>
      </c>
      <c r="N65" s="215" t="str">
        <f>IF('Result Sheet'!DP68="","",'Result Sheet'!DP68)</f>
        <v/>
      </c>
      <c r="O65" s="175" t="str">
        <f>IF('Result Sheet'!AB68="","",IF('Result Sheet'!AB68="D","I",'Result Sheet'!AB68))</f>
        <v/>
      </c>
      <c r="P65" s="176" t="str">
        <f>IF('Result Sheet'!AC68="","",'Result Sheet'!AC68)</f>
        <v/>
      </c>
      <c r="Q65" s="175" t="str">
        <f>IF('Result Sheet'!AT68="","",IF('Result Sheet'!AT68="D","I",'Result Sheet'!AT68))</f>
        <v/>
      </c>
      <c r="R65" s="176" t="str">
        <f>IF('Result Sheet'!AU68="","",'Result Sheet'!AU68)</f>
        <v/>
      </c>
      <c r="S65" s="175" t="str">
        <f>IF('Result Sheet'!BL68="","",IF('Result Sheet'!BL68="D","I",'Result Sheet'!BL68))</f>
        <v/>
      </c>
      <c r="T65" s="176" t="str">
        <f>IF('Result Sheet'!BM68="","",'Result Sheet'!BM68)</f>
        <v/>
      </c>
      <c r="U65" s="175" t="str">
        <f>IF('Result Sheet'!CD68="","",IF('Result Sheet'!CD68="D","I",'Result Sheet'!CD68))</f>
        <v/>
      </c>
      <c r="V65" s="176" t="str">
        <f>IF('Result Sheet'!CE68="","",'Result Sheet'!CE68)</f>
        <v/>
      </c>
      <c r="W65" s="177" t="str">
        <f>IF('Result Sheet'!DO68="","",'Result Sheet'!DO68)</f>
        <v/>
      </c>
      <c r="BQ65" s="178" t="str">
        <f>'Result Sheet'!G68</f>
        <v/>
      </c>
      <c r="BR65" s="179" t="str">
        <f t="shared" si="0"/>
        <v/>
      </c>
      <c r="BS65" s="179" t="str">
        <f t="shared" si="1"/>
        <v/>
      </c>
      <c r="BT65" s="179" t="str">
        <f t="shared" si="2"/>
        <v/>
      </c>
      <c r="BU65" s="179" t="str">
        <f t="shared" si="3"/>
        <v/>
      </c>
      <c r="BV65" s="179" t="str">
        <f t="shared" si="4"/>
        <v/>
      </c>
      <c r="BW65" s="179" t="str">
        <f t="shared" si="5"/>
        <v/>
      </c>
      <c r="BX65" s="179" t="str">
        <f t="shared" si="6"/>
        <v/>
      </c>
      <c r="BY65" s="179" t="str">
        <f t="shared" si="7"/>
        <v/>
      </c>
      <c r="BZ65" s="179" t="str">
        <f t="shared" si="8"/>
        <v/>
      </c>
      <c r="CA65" s="179" t="str">
        <f t="shared" si="9"/>
        <v/>
      </c>
      <c r="CB65" s="179" t="str">
        <f t="shared" si="10"/>
        <v/>
      </c>
      <c r="CC65" s="179" t="str">
        <f t="shared" si="11"/>
        <v/>
      </c>
      <c r="CD65" s="180"/>
    </row>
    <row r="66" spans="1:82" ht="15.95" customHeight="1">
      <c r="A66" s="167">
        <f>IF('Result Sheet'!A69="","",'Result Sheet'!A69)</f>
        <v>62</v>
      </c>
      <c r="B66" s="168" t="str">
        <f>IF('Result Sheet'!B69="","",'Result Sheet'!B69)</f>
        <v/>
      </c>
      <c r="C66" s="169" t="str">
        <f>IF('Result Sheet'!F69="","",'Result Sheet'!F69)</f>
        <v/>
      </c>
      <c r="D66" s="170" t="str">
        <f>IF('Result Sheet'!E69="","",'Result Sheet'!E69)</f>
        <v/>
      </c>
      <c r="E66" s="171" t="str">
        <f>IF('Result Sheet'!G69="","",'Result Sheet'!G69)</f>
        <v/>
      </c>
      <c r="F66" s="171" t="str">
        <f>IF('Result Sheet'!H69="","",'Result Sheet'!H69)</f>
        <v/>
      </c>
      <c r="G66" s="171" t="str">
        <f>IF('Result Sheet'!I69="","",'Result Sheet'!I69)</f>
        <v/>
      </c>
      <c r="H66" s="172" t="str">
        <f>IF('Result Sheet'!K69="","",'Result Sheet'!K69)</f>
        <v/>
      </c>
      <c r="I66" s="172" t="str">
        <f>IF('Result Sheet'!J69="","",'Result Sheet'!J69)</f>
        <v/>
      </c>
      <c r="J66" s="272" t="str">
        <f>IF('Result Sheet'!DM69="","",'Result Sheet'!DM69)</f>
        <v/>
      </c>
      <c r="K66" s="173" t="str">
        <f>IF('Result Sheet'!DI69="","",'Result Sheet'!DI69)</f>
        <v/>
      </c>
      <c r="L66" s="174" t="str">
        <f>IF('Result Sheet'!DJ69="","",'Result Sheet'!DJ69)</f>
        <v/>
      </c>
      <c r="M66" s="173" t="str">
        <f>IF('Result Sheet'!DK69="","",'Result Sheet'!DK69)</f>
        <v/>
      </c>
      <c r="N66" s="215" t="str">
        <f>IF('Result Sheet'!DP69="","",'Result Sheet'!DP69)</f>
        <v/>
      </c>
      <c r="O66" s="175" t="str">
        <f>IF('Result Sheet'!AB69="","",IF('Result Sheet'!AB69="D","I",'Result Sheet'!AB69))</f>
        <v/>
      </c>
      <c r="P66" s="176" t="str">
        <f>IF('Result Sheet'!AC69="","",'Result Sheet'!AC69)</f>
        <v/>
      </c>
      <c r="Q66" s="175" t="str">
        <f>IF('Result Sheet'!AT69="","",IF('Result Sheet'!AT69="D","I",'Result Sheet'!AT69))</f>
        <v/>
      </c>
      <c r="R66" s="176" t="str">
        <f>IF('Result Sheet'!AU69="","",'Result Sheet'!AU69)</f>
        <v/>
      </c>
      <c r="S66" s="175" t="str">
        <f>IF('Result Sheet'!BL69="","",IF('Result Sheet'!BL69="D","I",'Result Sheet'!BL69))</f>
        <v/>
      </c>
      <c r="T66" s="176" t="str">
        <f>IF('Result Sheet'!BM69="","",'Result Sheet'!BM69)</f>
        <v/>
      </c>
      <c r="U66" s="175" t="str">
        <f>IF('Result Sheet'!CD69="","",IF('Result Sheet'!CD69="D","I",'Result Sheet'!CD69))</f>
        <v/>
      </c>
      <c r="V66" s="176" t="str">
        <f>IF('Result Sheet'!CE69="","",'Result Sheet'!CE69)</f>
        <v/>
      </c>
      <c r="W66" s="177" t="str">
        <f>IF('Result Sheet'!DO69="","",'Result Sheet'!DO69)</f>
        <v/>
      </c>
      <c r="BQ66" s="178" t="str">
        <f>'Result Sheet'!G69</f>
        <v/>
      </c>
      <c r="BR66" s="179" t="str">
        <f t="shared" si="0"/>
        <v/>
      </c>
      <c r="BS66" s="179" t="str">
        <f t="shared" si="1"/>
        <v/>
      </c>
      <c r="BT66" s="179" t="str">
        <f t="shared" si="2"/>
        <v/>
      </c>
      <c r="BU66" s="179" t="str">
        <f t="shared" si="3"/>
        <v/>
      </c>
      <c r="BV66" s="179" t="str">
        <f t="shared" si="4"/>
        <v/>
      </c>
      <c r="BW66" s="179" t="str">
        <f t="shared" si="5"/>
        <v/>
      </c>
      <c r="BX66" s="179" t="str">
        <f t="shared" si="6"/>
        <v/>
      </c>
      <c r="BY66" s="179" t="str">
        <f t="shared" si="7"/>
        <v/>
      </c>
      <c r="BZ66" s="179" t="str">
        <f t="shared" si="8"/>
        <v/>
      </c>
      <c r="CA66" s="179" t="str">
        <f t="shared" si="9"/>
        <v/>
      </c>
      <c r="CB66" s="179" t="str">
        <f t="shared" si="10"/>
        <v/>
      </c>
      <c r="CC66" s="179" t="str">
        <f t="shared" si="11"/>
        <v/>
      </c>
      <c r="CD66" s="180"/>
    </row>
    <row r="67" spans="1:82" ht="15.95" customHeight="1">
      <c r="A67" s="167">
        <f>IF('Result Sheet'!A70="","",'Result Sheet'!A70)</f>
        <v>63</v>
      </c>
      <c r="B67" s="168" t="str">
        <f>IF('Result Sheet'!B70="","",'Result Sheet'!B70)</f>
        <v/>
      </c>
      <c r="C67" s="169" t="str">
        <f>IF('Result Sheet'!F70="","",'Result Sheet'!F70)</f>
        <v/>
      </c>
      <c r="D67" s="170" t="str">
        <f>IF('Result Sheet'!E70="","",'Result Sheet'!E70)</f>
        <v/>
      </c>
      <c r="E67" s="171" t="str">
        <f>IF('Result Sheet'!G70="","",'Result Sheet'!G70)</f>
        <v/>
      </c>
      <c r="F67" s="171" t="str">
        <f>IF('Result Sheet'!H70="","",'Result Sheet'!H70)</f>
        <v/>
      </c>
      <c r="G67" s="171" t="str">
        <f>IF('Result Sheet'!I70="","",'Result Sheet'!I70)</f>
        <v/>
      </c>
      <c r="H67" s="172" t="str">
        <f>IF('Result Sheet'!K70="","",'Result Sheet'!K70)</f>
        <v/>
      </c>
      <c r="I67" s="172" t="str">
        <f>IF('Result Sheet'!J70="","",'Result Sheet'!J70)</f>
        <v/>
      </c>
      <c r="J67" s="272" t="str">
        <f>IF('Result Sheet'!DM70="","",'Result Sheet'!DM70)</f>
        <v/>
      </c>
      <c r="K67" s="173" t="str">
        <f>IF('Result Sheet'!DI70="","",'Result Sheet'!DI70)</f>
        <v/>
      </c>
      <c r="L67" s="174" t="str">
        <f>IF('Result Sheet'!DJ70="","",'Result Sheet'!DJ70)</f>
        <v/>
      </c>
      <c r="M67" s="173" t="str">
        <f>IF('Result Sheet'!DK70="","",'Result Sheet'!DK70)</f>
        <v/>
      </c>
      <c r="N67" s="215" t="str">
        <f>IF('Result Sheet'!DP70="","",'Result Sheet'!DP70)</f>
        <v/>
      </c>
      <c r="O67" s="175" t="str">
        <f>IF('Result Sheet'!AB70="","",IF('Result Sheet'!AB70="D","I",'Result Sheet'!AB70))</f>
        <v/>
      </c>
      <c r="P67" s="176" t="str">
        <f>IF('Result Sheet'!AC70="","",'Result Sheet'!AC70)</f>
        <v/>
      </c>
      <c r="Q67" s="175" t="str">
        <f>IF('Result Sheet'!AT70="","",IF('Result Sheet'!AT70="D","I",'Result Sheet'!AT70))</f>
        <v/>
      </c>
      <c r="R67" s="176" t="str">
        <f>IF('Result Sheet'!AU70="","",'Result Sheet'!AU70)</f>
        <v/>
      </c>
      <c r="S67" s="175" t="str">
        <f>IF('Result Sheet'!BL70="","",IF('Result Sheet'!BL70="D","I",'Result Sheet'!BL70))</f>
        <v/>
      </c>
      <c r="T67" s="176" t="str">
        <f>IF('Result Sheet'!BM70="","",'Result Sheet'!BM70)</f>
        <v/>
      </c>
      <c r="U67" s="175" t="str">
        <f>IF('Result Sheet'!CD70="","",IF('Result Sheet'!CD70="D","I",'Result Sheet'!CD70))</f>
        <v/>
      </c>
      <c r="V67" s="176" t="str">
        <f>IF('Result Sheet'!CE70="","",'Result Sheet'!CE70)</f>
        <v/>
      </c>
      <c r="W67" s="177" t="str">
        <f>IF('Result Sheet'!DO70="","",'Result Sheet'!DO70)</f>
        <v/>
      </c>
      <c r="BQ67" s="178" t="str">
        <f>'Result Sheet'!G70</f>
        <v/>
      </c>
      <c r="BR67" s="179" t="str">
        <f t="shared" si="0"/>
        <v/>
      </c>
      <c r="BS67" s="179" t="str">
        <f t="shared" si="1"/>
        <v/>
      </c>
      <c r="BT67" s="179" t="str">
        <f t="shared" si="2"/>
        <v/>
      </c>
      <c r="BU67" s="179" t="str">
        <f t="shared" si="3"/>
        <v/>
      </c>
      <c r="BV67" s="179" t="str">
        <f t="shared" si="4"/>
        <v/>
      </c>
      <c r="BW67" s="179" t="str">
        <f t="shared" si="5"/>
        <v/>
      </c>
      <c r="BX67" s="179" t="str">
        <f t="shared" si="6"/>
        <v/>
      </c>
      <c r="BY67" s="179" t="str">
        <f t="shared" si="7"/>
        <v/>
      </c>
      <c r="BZ67" s="179" t="str">
        <f t="shared" si="8"/>
        <v/>
      </c>
      <c r="CA67" s="179" t="str">
        <f t="shared" si="9"/>
        <v/>
      </c>
      <c r="CB67" s="179" t="str">
        <f t="shared" si="10"/>
        <v/>
      </c>
      <c r="CC67" s="179" t="str">
        <f t="shared" si="11"/>
        <v/>
      </c>
      <c r="CD67" s="180"/>
    </row>
    <row r="68" spans="1:82" ht="15.95" customHeight="1">
      <c r="A68" s="167">
        <f>IF('Result Sheet'!A71="","",'Result Sheet'!A71)</f>
        <v>64</v>
      </c>
      <c r="B68" s="168" t="str">
        <f>IF('Result Sheet'!B71="","",'Result Sheet'!B71)</f>
        <v/>
      </c>
      <c r="C68" s="169" t="str">
        <f>IF('Result Sheet'!F71="","",'Result Sheet'!F71)</f>
        <v/>
      </c>
      <c r="D68" s="170" t="str">
        <f>IF('Result Sheet'!E71="","",'Result Sheet'!E71)</f>
        <v/>
      </c>
      <c r="E68" s="171" t="str">
        <f>IF('Result Sheet'!G71="","",'Result Sheet'!G71)</f>
        <v/>
      </c>
      <c r="F68" s="171" t="str">
        <f>IF('Result Sheet'!H71="","",'Result Sheet'!H71)</f>
        <v/>
      </c>
      <c r="G68" s="171" t="str">
        <f>IF('Result Sheet'!I71="","",'Result Sheet'!I71)</f>
        <v/>
      </c>
      <c r="H68" s="172" t="str">
        <f>IF('Result Sheet'!K71="","",'Result Sheet'!K71)</f>
        <v/>
      </c>
      <c r="I68" s="172" t="str">
        <f>IF('Result Sheet'!J71="","",'Result Sheet'!J71)</f>
        <v/>
      </c>
      <c r="J68" s="272" t="str">
        <f>IF('Result Sheet'!DM71="","",'Result Sheet'!DM71)</f>
        <v/>
      </c>
      <c r="K68" s="173" t="str">
        <f>IF('Result Sheet'!DI71="","",'Result Sheet'!DI71)</f>
        <v/>
      </c>
      <c r="L68" s="174" t="str">
        <f>IF('Result Sheet'!DJ71="","",'Result Sheet'!DJ71)</f>
        <v/>
      </c>
      <c r="M68" s="173" t="str">
        <f>IF('Result Sheet'!DK71="","",'Result Sheet'!DK71)</f>
        <v/>
      </c>
      <c r="N68" s="215" t="str">
        <f>IF('Result Sheet'!DP71="","",'Result Sheet'!DP71)</f>
        <v/>
      </c>
      <c r="O68" s="175" t="str">
        <f>IF('Result Sheet'!AB71="","",IF('Result Sheet'!AB71="D","I",'Result Sheet'!AB71))</f>
        <v/>
      </c>
      <c r="P68" s="176" t="str">
        <f>IF('Result Sheet'!AC71="","",'Result Sheet'!AC71)</f>
        <v/>
      </c>
      <c r="Q68" s="175" t="str">
        <f>IF('Result Sheet'!AT71="","",IF('Result Sheet'!AT71="D","I",'Result Sheet'!AT71))</f>
        <v/>
      </c>
      <c r="R68" s="176" t="str">
        <f>IF('Result Sheet'!AU71="","",'Result Sheet'!AU71)</f>
        <v/>
      </c>
      <c r="S68" s="175" t="str">
        <f>IF('Result Sheet'!BL71="","",IF('Result Sheet'!BL71="D","I",'Result Sheet'!BL71))</f>
        <v/>
      </c>
      <c r="T68" s="176" t="str">
        <f>IF('Result Sheet'!BM71="","",'Result Sheet'!BM71)</f>
        <v/>
      </c>
      <c r="U68" s="175" t="str">
        <f>IF('Result Sheet'!CD71="","",IF('Result Sheet'!CD71="D","I",'Result Sheet'!CD71))</f>
        <v/>
      </c>
      <c r="V68" s="176" t="str">
        <f>IF('Result Sheet'!CE71="","",'Result Sheet'!CE71)</f>
        <v/>
      </c>
      <c r="W68" s="177" t="str">
        <f>IF('Result Sheet'!DO71="","",'Result Sheet'!DO71)</f>
        <v/>
      </c>
      <c r="BQ68" s="178" t="str">
        <f>'Result Sheet'!G71</f>
        <v/>
      </c>
      <c r="BR68" s="179" t="str">
        <f t="shared" si="0"/>
        <v/>
      </c>
      <c r="BS68" s="179" t="str">
        <f t="shared" si="1"/>
        <v/>
      </c>
      <c r="BT68" s="179" t="str">
        <f t="shared" si="2"/>
        <v/>
      </c>
      <c r="BU68" s="179" t="str">
        <f t="shared" si="3"/>
        <v/>
      </c>
      <c r="BV68" s="179" t="str">
        <f t="shared" si="4"/>
        <v/>
      </c>
      <c r="BW68" s="179" t="str">
        <f t="shared" si="5"/>
        <v/>
      </c>
      <c r="BX68" s="179" t="str">
        <f t="shared" si="6"/>
        <v/>
      </c>
      <c r="BY68" s="179" t="str">
        <f t="shared" si="7"/>
        <v/>
      </c>
      <c r="BZ68" s="179" t="str">
        <f t="shared" si="8"/>
        <v/>
      </c>
      <c r="CA68" s="179" t="str">
        <f t="shared" si="9"/>
        <v/>
      </c>
      <c r="CB68" s="179" t="str">
        <f t="shared" si="10"/>
        <v/>
      </c>
      <c r="CC68" s="179" t="str">
        <f t="shared" si="11"/>
        <v/>
      </c>
      <c r="CD68" s="180"/>
    </row>
    <row r="69" spans="1:82" ht="15.95" customHeight="1">
      <c r="A69" s="167">
        <f>IF('Result Sheet'!A72="","",'Result Sheet'!A72)</f>
        <v>65</v>
      </c>
      <c r="B69" s="168" t="str">
        <f>IF('Result Sheet'!B72="","",'Result Sheet'!B72)</f>
        <v/>
      </c>
      <c r="C69" s="169" t="str">
        <f>IF('Result Sheet'!F72="","",'Result Sheet'!F72)</f>
        <v/>
      </c>
      <c r="D69" s="170" t="str">
        <f>IF('Result Sheet'!E72="","",'Result Sheet'!E72)</f>
        <v/>
      </c>
      <c r="E69" s="171" t="str">
        <f>IF('Result Sheet'!G72="","",'Result Sheet'!G72)</f>
        <v/>
      </c>
      <c r="F69" s="171" t="str">
        <f>IF('Result Sheet'!H72="","",'Result Sheet'!H72)</f>
        <v/>
      </c>
      <c r="G69" s="171" t="str">
        <f>IF('Result Sheet'!I72="","",'Result Sheet'!I72)</f>
        <v/>
      </c>
      <c r="H69" s="172" t="str">
        <f>IF('Result Sheet'!K72="","",'Result Sheet'!K72)</f>
        <v/>
      </c>
      <c r="I69" s="172" t="str">
        <f>IF('Result Sheet'!J72="","",'Result Sheet'!J72)</f>
        <v/>
      </c>
      <c r="J69" s="272" t="str">
        <f>IF('Result Sheet'!DM72="","",'Result Sheet'!DM72)</f>
        <v/>
      </c>
      <c r="K69" s="173" t="str">
        <f>IF('Result Sheet'!DI72="","",'Result Sheet'!DI72)</f>
        <v/>
      </c>
      <c r="L69" s="174" t="str">
        <f>IF('Result Sheet'!DJ72="","",'Result Sheet'!DJ72)</f>
        <v/>
      </c>
      <c r="M69" s="173" t="str">
        <f>IF('Result Sheet'!DK72="","",'Result Sheet'!DK72)</f>
        <v/>
      </c>
      <c r="N69" s="215" t="str">
        <f>IF('Result Sheet'!DP72="","",'Result Sheet'!DP72)</f>
        <v/>
      </c>
      <c r="O69" s="175" t="str">
        <f>IF('Result Sheet'!AB72="","",IF('Result Sheet'!AB72="D","I",'Result Sheet'!AB72))</f>
        <v/>
      </c>
      <c r="P69" s="176" t="str">
        <f>IF('Result Sheet'!AC72="","",'Result Sheet'!AC72)</f>
        <v/>
      </c>
      <c r="Q69" s="175" t="str">
        <f>IF('Result Sheet'!AT72="","",IF('Result Sheet'!AT72="D","I",'Result Sheet'!AT72))</f>
        <v/>
      </c>
      <c r="R69" s="176" t="str">
        <f>IF('Result Sheet'!AU72="","",'Result Sheet'!AU72)</f>
        <v/>
      </c>
      <c r="S69" s="175" t="str">
        <f>IF('Result Sheet'!BL72="","",IF('Result Sheet'!BL72="D","I",'Result Sheet'!BL72))</f>
        <v/>
      </c>
      <c r="T69" s="176" t="str">
        <f>IF('Result Sheet'!BM72="","",'Result Sheet'!BM72)</f>
        <v/>
      </c>
      <c r="U69" s="175" t="str">
        <f>IF('Result Sheet'!CD72="","",IF('Result Sheet'!CD72="D","I",'Result Sheet'!CD72))</f>
        <v/>
      </c>
      <c r="V69" s="176" t="str">
        <f>IF('Result Sheet'!CE72="","",'Result Sheet'!CE72)</f>
        <v/>
      </c>
      <c r="W69" s="177" t="str">
        <f>IF('Result Sheet'!DO72="","",'Result Sheet'!DO72)</f>
        <v/>
      </c>
      <c r="BQ69" s="178" t="str">
        <f>'Result Sheet'!G72</f>
        <v/>
      </c>
      <c r="BR69" s="179" t="str">
        <f t="shared" si="0"/>
        <v/>
      </c>
      <c r="BS69" s="179" t="str">
        <f t="shared" si="1"/>
        <v/>
      </c>
      <c r="BT69" s="179" t="str">
        <f t="shared" si="2"/>
        <v/>
      </c>
      <c r="BU69" s="179" t="str">
        <f t="shared" si="3"/>
        <v/>
      </c>
      <c r="BV69" s="179" t="str">
        <f t="shared" si="4"/>
        <v/>
      </c>
      <c r="BW69" s="179" t="str">
        <f t="shared" si="5"/>
        <v/>
      </c>
      <c r="BX69" s="179" t="str">
        <f t="shared" si="6"/>
        <v/>
      </c>
      <c r="BY69" s="179" t="str">
        <f t="shared" si="7"/>
        <v/>
      </c>
      <c r="BZ69" s="179" t="str">
        <f t="shared" si="8"/>
        <v/>
      </c>
      <c r="CA69" s="179" t="str">
        <f t="shared" si="9"/>
        <v/>
      </c>
      <c r="CB69" s="179" t="str">
        <f t="shared" si="10"/>
        <v/>
      </c>
      <c r="CC69" s="179" t="str">
        <f t="shared" si="11"/>
        <v/>
      </c>
      <c r="CD69" s="180"/>
    </row>
    <row r="70" spans="1:82" ht="15.95" customHeight="1">
      <c r="A70" s="167">
        <f>IF('Result Sheet'!A73="","",'Result Sheet'!A73)</f>
        <v>66</v>
      </c>
      <c r="B70" s="168" t="str">
        <f>IF('Result Sheet'!B73="","",'Result Sheet'!B73)</f>
        <v/>
      </c>
      <c r="C70" s="169" t="str">
        <f>IF('Result Sheet'!F73="","",'Result Sheet'!F73)</f>
        <v/>
      </c>
      <c r="D70" s="170" t="str">
        <f>IF('Result Sheet'!E73="","",'Result Sheet'!E73)</f>
        <v/>
      </c>
      <c r="E70" s="171" t="str">
        <f>IF('Result Sheet'!G73="","",'Result Sheet'!G73)</f>
        <v/>
      </c>
      <c r="F70" s="171" t="str">
        <f>IF('Result Sheet'!H73="","",'Result Sheet'!H73)</f>
        <v/>
      </c>
      <c r="G70" s="171" t="str">
        <f>IF('Result Sheet'!I73="","",'Result Sheet'!I73)</f>
        <v/>
      </c>
      <c r="H70" s="172" t="str">
        <f>IF('Result Sheet'!K73="","",'Result Sheet'!K73)</f>
        <v/>
      </c>
      <c r="I70" s="172" t="str">
        <f>IF('Result Sheet'!J73="","",'Result Sheet'!J73)</f>
        <v/>
      </c>
      <c r="J70" s="272" t="str">
        <f>IF('Result Sheet'!DM73="","",'Result Sheet'!DM73)</f>
        <v/>
      </c>
      <c r="K70" s="173" t="str">
        <f>IF('Result Sheet'!DI73="","",'Result Sheet'!DI73)</f>
        <v/>
      </c>
      <c r="L70" s="174" t="str">
        <f>IF('Result Sheet'!DJ73="","",'Result Sheet'!DJ73)</f>
        <v/>
      </c>
      <c r="M70" s="173" t="str">
        <f>IF('Result Sheet'!DK73="","",'Result Sheet'!DK73)</f>
        <v/>
      </c>
      <c r="N70" s="215" t="str">
        <f>IF('Result Sheet'!DP73="","",'Result Sheet'!DP73)</f>
        <v/>
      </c>
      <c r="O70" s="175" t="str">
        <f>IF('Result Sheet'!AB73="","",IF('Result Sheet'!AB73="D","I",'Result Sheet'!AB73))</f>
        <v/>
      </c>
      <c r="P70" s="176" t="str">
        <f>IF('Result Sheet'!AC73="","",'Result Sheet'!AC73)</f>
        <v/>
      </c>
      <c r="Q70" s="175" t="str">
        <f>IF('Result Sheet'!AT73="","",IF('Result Sheet'!AT73="D","I",'Result Sheet'!AT73))</f>
        <v/>
      </c>
      <c r="R70" s="176" t="str">
        <f>IF('Result Sheet'!AU73="","",'Result Sheet'!AU73)</f>
        <v/>
      </c>
      <c r="S70" s="175" t="str">
        <f>IF('Result Sheet'!BL73="","",IF('Result Sheet'!BL73="D","I",'Result Sheet'!BL73))</f>
        <v/>
      </c>
      <c r="T70" s="176" t="str">
        <f>IF('Result Sheet'!BM73="","",'Result Sheet'!BM73)</f>
        <v/>
      </c>
      <c r="U70" s="175" t="str">
        <f>IF('Result Sheet'!CD73="","",IF('Result Sheet'!CD73="D","I",'Result Sheet'!CD73))</f>
        <v/>
      </c>
      <c r="V70" s="176" t="str">
        <f>IF('Result Sheet'!CE73="","",'Result Sheet'!CE73)</f>
        <v/>
      </c>
      <c r="W70" s="177" t="str">
        <f>IF('Result Sheet'!DO73="","",'Result Sheet'!DO73)</f>
        <v/>
      </c>
      <c r="BQ70" s="178" t="str">
        <f>'Result Sheet'!G73</f>
        <v/>
      </c>
      <c r="BR70" s="179" t="str">
        <f t="shared" ref="BR70:BR133" si="12">IFERROR(IF(AND(N70="",J70=""),"",IF(AND(H70="SC",I70="M"),N70,"")),"")</f>
        <v/>
      </c>
      <c r="BS70" s="179" t="str">
        <f t="shared" ref="BS70:BS133" si="13">IFERROR(IF(AND(N70="",J70=""),"",IF(AND(H70="SC",I70="F"),N70,"")),"")</f>
        <v/>
      </c>
      <c r="BT70" s="179" t="str">
        <f t="shared" ref="BT70:BT133" si="14">IFERROR(IF(AND(N70="",J70=""),"",IF(AND(H70="ST",I70="M"),N70,"")),"")</f>
        <v/>
      </c>
      <c r="BU70" s="179" t="str">
        <f t="shared" ref="BU70:BU133" si="15">IFERROR(IF(AND(N70="",J70=""),"",IF(AND(H70="ST",I70="F"),N70,"")),"")</f>
        <v/>
      </c>
      <c r="BV70" s="179" t="str">
        <f t="shared" ref="BV70:BV133" si="16">IFERROR(IF(AND(N70="",J70=""),"",IF(AND(H70="OBC",I70="M"),N70,"")),"")</f>
        <v/>
      </c>
      <c r="BW70" s="179" t="str">
        <f t="shared" ref="BW70:BW133" si="17">IFERROR(IF(AND(N70="",J70=""),"",IF(AND(H70="OBC",I70="F"),N70,"")),"")</f>
        <v/>
      </c>
      <c r="BX70" s="179" t="str">
        <f t="shared" ref="BX70:BX133" si="18">IFERROR(IF(AND(N70="",J70=""),"",IF(AND(H70="GEN",I70="M"),N70,"")),"")</f>
        <v/>
      </c>
      <c r="BY70" s="179" t="str">
        <f t="shared" ref="BY70:BY133" si="19">IFERROR(IF(AND(N70="",J70=""),"",IF(AND(H70="GEN",I70="F"),N70,"")),"")</f>
        <v/>
      </c>
      <c r="BZ70" s="179" t="str">
        <f t="shared" ref="BZ70:BZ133" si="20">IFERROR(IF(AND(N70="",J70=""),"",IF(AND(H70="MIN",I70="M"),N70,"")),"")</f>
        <v/>
      </c>
      <c r="CA70" s="179" t="str">
        <f t="shared" ref="CA70:CA133" si="21">IFERROR(IF(AND(N70="",J70=""),"",IF(AND(H70="MIN",I70="M"),N70,"")),"")</f>
        <v/>
      </c>
      <c r="CB70" s="179" t="str">
        <f t="shared" ref="CB70:CB133" si="22">IFERROR(IF(AND(N70="",J70=""),"",IF(AND(H70="SBC",I70="M"),N70,"")),"")</f>
        <v/>
      </c>
      <c r="CC70" s="179" t="str">
        <f t="shared" ref="CC70:CC133" si="23">IFERROR(IF(AND(N70="",J70=""),"",IF(AND(H70="SBC",I70="F"),N70,"")),"")</f>
        <v/>
      </c>
      <c r="CD70" s="180"/>
    </row>
    <row r="71" spans="1:82" ht="15.95" customHeight="1">
      <c r="A71" s="167">
        <f>IF('Result Sheet'!A74="","",'Result Sheet'!A74)</f>
        <v>67</v>
      </c>
      <c r="B71" s="168" t="str">
        <f>IF('Result Sheet'!B74="","",'Result Sheet'!B74)</f>
        <v/>
      </c>
      <c r="C71" s="169" t="str">
        <f>IF('Result Sheet'!F74="","",'Result Sheet'!F74)</f>
        <v/>
      </c>
      <c r="D71" s="170" t="str">
        <f>IF('Result Sheet'!E74="","",'Result Sheet'!E74)</f>
        <v/>
      </c>
      <c r="E71" s="171" t="str">
        <f>IF('Result Sheet'!G74="","",'Result Sheet'!G74)</f>
        <v/>
      </c>
      <c r="F71" s="171" t="str">
        <f>IF('Result Sheet'!H74="","",'Result Sheet'!H74)</f>
        <v/>
      </c>
      <c r="G71" s="171" t="str">
        <f>IF('Result Sheet'!I74="","",'Result Sheet'!I74)</f>
        <v/>
      </c>
      <c r="H71" s="172" t="str">
        <f>IF('Result Sheet'!K74="","",'Result Sheet'!K74)</f>
        <v/>
      </c>
      <c r="I71" s="172" t="str">
        <f>IF('Result Sheet'!J74="","",'Result Sheet'!J74)</f>
        <v/>
      </c>
      <c r="J71" s="272" t="str">
        <f>IF('Result Sheet'!DM74="","",'Result Sheet'!DM74)</f>
        <v/>
      </c>
      <c r="K71" s="173" t="str">
        <f>IF('Result Sheet'!DI74="","",'Result Sheet'!DI74)</f>
        <v/>
      </c>
      <c r="L71" s="174" t="str">
        <f>IF('Result Sheet'!DJ74="","",'Result Sheet'!DJ74)</f>
        <v/>
      </c>
      <c r="M71" s="173" t="str">
        <f>IF('Result Sheet'!DK74="","",'Result Sheet'!DK74)</f>
        <v/>
      </c>
      <c r="N71" s="215" t="str">
        <f>IF('Result Sheet'!DP74="","",'Result Sheet'!DP74)</f>
        <v/>
      </c>
      <c r="O71" s="175" t="str">
        <f>IF('Result Sheet'!AB74="","",IF('Result Sheet'!AB74="D","I",'Result Sheet'!AB74))</f>
        <v/>
      </c>
      <c r="P71" s="176" t="str">
        <f>IF('Result Sheet'!AC74="","",'Result Sheet'!AC74)</f>
        <v/>
      </c>
      <c r="Q71" s="175" t="str">
        <f>IF('Result Sheet'!AT74="","",IF('Result Sheet'!AT74="D","I",'Result Sheet'!AT74))</f>
        <v/>
      </c>
      <c r="R71" s="176" t="str">
        <f>IF('Result Sheet'!AU74="","",'Result Sheet'!AU74)</f>
        <v/>
      </c>
      <c r="S71" s="175" t="str">
        <f>IF('Result Sheet'!BL74="","",IF('Result Sheet'!BL74="D","I",'Result Sheet'!BL74))</f>
        <v/>
      </c>
      <c r="T71" s="176" t="str">
        <f>IF('Result Sheet'!BM74="","",'Result Sheet'!BM74)</f>
        <v/>
      </c>
      <c r="U71" s="175" t="str">
        <f>IF('Result Sheet'!CD74="","",IF('Result Sheet'!CD74="D","I",'Result Sheet'!CD74))</f>
        <v/>
      </c>
      <c r="V71" s="176" t="str">
        <f>IF('Result Sheet'!CE74="","",'Result Sheet'!CE74)</f>
        <v/>
      </c>
      <c r="W71" s="177" t="str">
        <f>IF('Result Sheet'!DO74="","",'Result Sheet'!DO74)</f>
        <v/>
      </c>
      <c r="BQ71" s="178" t="str">
        <f>'Result Sheet'!G74</f>
        <v/>
      </c>
      <c r="BR71" s="179" t="str">
        <f t="shared" si="12"/>
        <v/>
      </c>
      <c r="BS71" s="179" t="str">
        <f t="shared" si="13"/>
        <v/>
      </c>
      <c r="BT71" s="179" t="str">
        <f t="shared" si="14"/>
        <v/>
      </c>
      <c r="BU71" s="179" t="str">
        <f t="shared" si="15"/>
        <v/>
      </c>
      <c r="BV71" s="179" t="str">
        <f t="shared" si="16"/>
        <v/>
      </c>
      <c r="BW71" s="179" t="str">
        <f t="shared" si="17"/>
        <v/>
      </c>
      <c r="BX71" s="179" t="str">
        <f t="shared" si="18"/>
        <v/>
      </c>
      <c r="BY71" s="179" t="str">
        <f t="shared" si="19"/>
        <v/>
      </c>
      <c r="BZ71" s="179" t="str">
        <f t="shared" si="20"/>
        <v/>
      </c>
      <c r="CA71" s="179" t="str">
        <f t="shared" si="21"/>
        <v/>
      </c>
      <c r="CB71" s="179" t="str">
        <f t="shared" si="22"/>
        <v/>
      </c>
      <c r="CC71" s="179" t="str">
        <f t="shared" si="23"/>
        <v/>
      </c>
      <c r="CD71" s="180"/>
    </row>
    <row r="72" spans="1:82" ht="15.95" customHeight="1">
      <c r="A72" s="167">
        <f>IF('Result Sheet'!A75="","",'Result Sheet'!A75)</f>
        <v>68</v>
      </c>
      <c r="B72" s="168" t="str">
        <f>IF('Result Sheet'!B75="","",'Result Sheet'!B75)</f>
        <v/>
      </c>
      <c r="C72" s="169" t="str">
        <f>IF('Result Sheet'!F75="","",'Result Sheet'!F75)</f>
        <v/>
      </c>
      <c r="D72" s="170" t="str">
        <f>IF('Result Sheet'!E75="","",'Result Sheet'!E75)</f>
        <v/>
      </c>
      <c r="E72" s="171" t="str">
        <f>IF('Result Sheet'!G75="","",'Result Sheet'!G75)</f>
        <v/>
      </c>
      <c r="F72" s="171" t="str">
        <f>IF('Result Sheet'!H75="","",'Result Sheet'!H75)</f>
        <v/>
      </c>
      <c r="G72" s="171" t="str">
        <f>IF('Result Sheet'!I75="","",'Result Sheet'!I75)</f>
        <v/>
      </c>
      <c r="H72" s="172" t="str">
        <f>IF('Result Sheet'!K75="","",'Result Sheet'!K75)</f>
        <v/>
      </c>
      <c r="I72" s="172" t="str">
        <f>IF('Result Sheet'!J75="","",'Result Sheet'!J75)</f>
        <v/>
      </c>
      <c r="J72" s="272" t="str">
        <f>IF('Result Sheet'!DM75="","",'Result Sheet'!DM75)</f>
        <v/>
      </c>
      <c r="K72" s="173" t="str">
        <f>IF('Result Sheet'!DI75="","",'Result Sheet'!DI75)</f>
        <v/>
      </c>
      <c r="L72" s="174" t="str">
        <f>IF('Result Sheet'!DJ75="","",'Result Sheet'!DJ75)</f>
        <v/>
      </c>
      <c r="M72" s="173" t="str">
        <f>IF('Result Sheet'!DK75="","",'Result Sheet'!DK75)</f>
        <v/>
      </c>
      <c r="N72" s="215" t="str">
        <f>IF('Result Sheet'!DP75="","",'Result Sheet'!DP75)</f>
        <v/>
      </c>
      <c r="O72" s="175" t="str">
        <f>IF('Result Sheet'!AB75="","",IF('Result Sheet'!AB75="D","I",'Result Sheet'!AB75))</f>
        <v/>
      </c>
      <c r="P72" s="176" t="str">
        <f>IF('Result Sheet'!AC75="","",'Result Sheet'!AC75)</f>
        <v/>
      </c>
      <c r="Q72" s="175" t="str">
        <f>IF('Result Sheet'!AT75="","",IF('Result Sheet'!AT75="D","I",'Result Sheet'!AT75))</f>
        <v/>
      </c>
      <c r="R72" s="176" t="str">
        <f>IF('Result Sheet'!AU75="","",'Result Sheet'!AU75)</f>
        <v/>
      </c>
      <c r="S72" s="175" t="str">
        <f>IF('Result Sheet'!BL75="","",IF('Result Sheet'!BL75="D","I",'Result Sheet'!BL75))</f>
        <v/>
      </c>
      <c r="T72" s="176" t="str">
        <f>IF('Result Sheet'!BM75="","",'Result Sheet'!BM75)</f>
        <v/>
      </c>
      <c r="U72" s="175" t="str">
        <f>IF('Result Sheet'!CD75="","",IF('Result Sheet'!CD75="D","I",'Result Sheet'!CD75))</f>
        <v/>
      </c>
      <c r="V72" s="176" t="str">
        <f>IF('Result Sheet'!CE75="","",'Result Sheet'!CE75)</f>
        <v/>
      </c>
      <c r="W72" s="177" t="str">
        <f>IF('Result Sheet'!DO75="","",'Result Sheet'!DO75)</f>
        <v/>
      </c>
      <c r="BQ72" s="178" t="str">
        <f>'Result Sheet'!G75</f>
        <v/>
      </c>
      <c r="BR72" s="179" t="str">
        <f t="shared" si="12"/>
        <v/>
      </c>
      <c r="BS72" s="179" t="str">
        <f t="shared" si="13"/>
        <v/>
      </c>
      <c r="BT72" s="179" t="str">
        <f t="shared" si="14"/>
        <v/>
      </c>
      <c r="BU72" s="179" t="str">
        <f t="shared" si="15"/>
        <v/>
      </c>
      <c r="BV72" s="179" t="str">
        <f t="shared" si="16"/>
        <v/>
      </c>
      <c r="BW72" s="179" t="str">
        <f t="shared" si="17"/>
        <v/>
      </c>
      <c r="BX72" s="179" t="str">
        <f t="shared" si="18"/>
        <v/>
      </c>
      <c r="BY72" s="179" t="str">
        <f t="shared" si="19"/>
        <v/>
      </c>
      <c r="BZ72" s="179" t="str">
        <f t="shared" si="20"/>
        <v/>
      </c>
      <c r="CA72" s="179" t="str">
        <f t="shared" si="21"/>
        <v/>
      </c>
      <c r="CB72" s="179" t="str">
        <f t="shared" si="22"/>
        <v/>
      </c>
      <c r="CC72" s="179" t="str">
        <f t="shared" si="23"/>
        <v/>
      </c>
      <c r="CD72" s="180"/>
    </row>
    <row r="73" spans="1:82" ht="15.95" customHeight="1">
      <c r="A73" s="167">
        <f>IF('Result Sheet'!A76="","",'Result Sheet'!A76)</f>
        <v>69</v>
      </c>
      <c r="B73" s="168" t="str">
        <f>IF('Result Sheet'!B76="","",'Result Sheet'!B76)</f>
        <v/>
      </c>
      <c r="C73" s="169" t="str">
        <f>IF('Result Sheet'!F76="","",'Result Sheet'!F76)</f>
        <v/>
      </c>
      <c r="D73" s="170" t="str">
        <f>IF('Result Sheet'!E76="","",'Result Sheet'!E76)</f>
        <v/>
      </c>
      <c r="E73" s="171" t="str">
        <f>IF('Result Sheet'!G76="","",'Result Sheet'!G76)</f>
        <v/>
      </c>
      <c r="F73" s="171" t="str">
        <f>IF('Result Sheet'!H76="","",'Result Sheet'!H76)</f>
        <v/>
      </c>
      <c r="G73" s="171" t="str">
        <f>IF('Result Sheet'!I76="","",'Result Sheet'!I76)</f>
        <v/>
      </c>
      <c r="H73" s="172" t="str">
        <f>IF('Result Sheet'!K76="","",'Result Sheet'!K76)</f>
        <v/>
      </c>
      <c r="I73" s="172" t="str">
        <f>IF('Result Sheet'!J76="","",'Result Sheet'!J76)</f>
        <v/>
      </c>
      <c r="J73" s="272" t="str">
        <f>IF('Result Sheet'!DM76="","",'Result Sheet'!DM76)</f>
        <v/>
      </c>
      <c r="K73" s="173" t="str">
        <f>IF('Result Sheet'!DI76="","",'Result Sheet'!DI76)</f>
        <v/>
      </c>
      <c r="L73" s="174" t="str">
        <f>IF('Result Sheet'!DJ76="","",'Result Sheet'!DJ76)</f>
        <v/>
      </c>
      <c r="M73" s="173" t="str">
        <f>IF('Result Sheet'!DK76="","",'Result Sheet'!DK76)</f>
        <v/>
      </c>
      <c r="N73" s="215" t="str">
        <f>IF('Result Sheet'!DP76="","",'Result Sheet'!DP76)</f>
        <v/>
      </c>
      <c r="O73" s="175" t="str">
        <f>IF('Result Sheet'!AB76="","",IF('Result Sheet'!AB76="D","I",'Result Sheet'!AB76))</f>
        <v/>
      </c>
      <c r="P73" s="176" t="str">
        <f>IF('Result Sheet'!AC76="","",'Result Sheet'!AC76)</f>
        <v/>
      </c>
      <c r="Q73" s="175" t="str">
        <f>IF('Result Sheet'!AT76="","",IF('Result Sheet'!AT76="D","I",'Result Sheet'!AT76))</f>
        <v/>
      </c>
      <c r="R73" s="176" t="str">
        <f>IF('Result Sheet'!AU76="","",'Result Sheet'!AU76)</f>
        <v/>
      </c>
      <c r="S73" s="175" t="str">
        <f>IF('Result Sheet'!BL76="","",IF('Result Sheet'!BL76="D","I",'Result Sheet'!BL76))</f>
        <v/>
      </c>
      <c r="T73" s="176" t="str">
        <f>IF('Result Sheet'!BM76="","",'Result Sheet'!BM76)</f>
        <v/>
      </c>
      <c r="U73" s="175" t="str">
        <f>IF('Result Sheet'!CD76="","",IF('Result Sheet'!CD76="D","I",'Result Sheet'!CD76))</f>
        <v/>
      </c>
      <c r="V73" s="176" t="str">
        <f>IF('Result Sheet'!CE76="","",'Result Sheet'!CE76)</f>
        <v/>
      </c>
      <c r="W73" s="177" t="str">
        <f>IF('Result Sheet'!DO76="","",'Result Sheet'!DO76)</f>
        <v/>
      </c>
      <c r="BQ73" s="178" t="str">
        <f>'Result Sheet'!G76</f>
        <v/>
      </c>
      <c r="BR73" s="179" t="str">
        <f t="shared" si="12"/>
        <v/>
      </c>
      <c r="BS73" s="179" t="str">
        <f t="shared" si="13"/>
        <v/>
      </c>
      <c r="BT73" s="179" t="str">
        <f t="shared" si="14"/>
        <v/>
      </c>
      <c r="BU73" s="179" t="str">
        <f t="shared" si="15"/>
        <v/>
      </c>
      <c r="BV73" s="179" t="str">
        <f t="shared" si="16"/>
        <v/>
      </c>
      <c r="BW73" s="179" t="str">
        <f t="shared" si="17"/>
        <v/>
      </c>
      <c r="BX73" s="179" t="str">
        <f t="shared" si="18"/>
        <v/>
      </c>
      <c r="BY73" s="179" t="str">
        <f t="shared" si="19"/>
        <v/>
      </c>
      <c r="BZ73" s="179" t="str">
        <f t="shared" si="20"/>
        <v/>
      </c>
      <c r="CA73" s="179" t="str">
        <f t="shared" si="21"/>
        <v/>
      </c>
      <c r="CB73" s="179" t="str">
        <f t="shared" si="22"/>
        <v/>
      </c>
      <c r="CC73" s="179" t="str">
        <f t="shared" si="23"/>
        <v/>
      </c>
      <c r="CD73" s="180"/>
    </row>
    <row r="74" spans="1:82" ht="15.95" customHeight="1">
      <c r="A74" s="167">
        <f>IF('Result Sheet'!A77="","",'Result Sheet'!A77)</f>
        <v>70</v>
      </c>
      <c r="B74" s="168" t="str">
        <f>IF('Result Sheet'!B77="","",'Result Sheet'!B77)</f>
        <v/>
      </c>
      <c r="C74" s="169" t="str">
        <f>IF('Result Sheet'!F77="","",'Result Sheet'!F77)</f>
        <v/>
      </c>
      <c r="D74" s="170" t="str">
        <f>IF('Result Sheet'!E77="","",'Result Sheet'!E77)</f>
        <v/>
      </c>
      <c r="E74" s="171" t="str">
        <f>IF('Result Sheet'!G77="","",'Result Sheet'!G77)</f>
        <v/>
      </c>
      <c r="F74" s="171" t="str">
        <f>IF('Result Sheet'!H77="","",'Result Sheet'!H77)</f>
        <v/>
      </c>
      <c r="G74" s="171" t="str">
        <f>IF('Result Sheet'!I77="","",'Result Sheet'!I77)</f>
        <v/>
      </c>
      <c r="H74" s="172" t="str">
        <f>IF('Result Sheet'!K77="","",'Result Sheet'!K77)</f>
        <v/>
      </c>
      <c r="I74" s="172" t="str">
        <f>IF('Result Sheet'!J77="","",'Result Sheet'!J77)</f>
        <v/>
      </c>
      <c r="J74" s="272" t="str">
        <f>IF('Result Sheet'!DM77="","",'Result Sheet'!DM77)</f>
        <v/>
      </c>
      <c r="K74" s="173" t="str">
        <f>IF('Result Sheet'!DI77="","",'Result Sheet'!DI77)</f>
        <v/>
      </c>
      <c r="L74" s="174" t="str">
        <f>IF('Result Sheet'!DJ77="","",'Result Sheet'!DJ77)</f>
        <v/>
      </c>
      <c r="M74" s="173" t="str">
        <f>IF('Result Sheet'!DK77="","",'Result Sheet'!DK77)</f>
        <v/>
      </c>
      <c r="N74" s="215" t="str">
        <f>IF('Result Sheet'!DP77="","",'Result Sheet'!DP77)</f>
        <v/>
      </c>
      <c r="O74" s="175" t="str">
        <f>IF('Result Sheet'!AB77="","",IF('Result Sheet'!AB77="D","I",'Result Sheet'!AB77))</f>
        <v/>
      </c>
      <c r="P74" s="176" t="str">
        <f>IF('Result Sheet'!AC77="","",'Result Sheet'!AC77)</f>
        <v/>
      </c>
      <c r="Q74" s="175" t="str">
        <f>IF('Result Sheet'!AT77="","",IF('Result Sheet'!AT77="D","I",'Result Sheet'!AT77))</f>
        <v/>
      </c>
      <c r="R74" s="176" t="str">
        <f>IF('Result Sheet'!AU77="","",'Result Sheet'!AU77)</f>
        <v/>
      </c>
      <c r="S74" s="175" t="str">
        <f>IF('Result Sheet'!BL77="","",IF('Result Sheet'!BL77="D","I",'Result Sheet'!BL77))</f>
        <v/>
      </c>
      <c r="T74" s="176" t="str">
        <f>IF('Result Sheet'!BM77="","",'Result Sheet'!BM77)</f>
        <v/>
      </c>
      <c r="U74" s="175" t="str">
        <f>IF('Result Sheet'!CD77="","",IF('Result Sheet'!CD77="D","I",'Result Sheet'!CD77))</f>
        <v/>
      </c>
      <c r="V74" s="176" t="str">
        <f>IF('Result Sheet'!CE77="","",'Result Sheet'!CE77)</f>
        <v/>
      </c>
      <c r="W74" s="177" t="str">
        <f>IF('Result Sheet'!DO77="","",'Result Sheet'!DO77)</f>
        <v/>
      </c>
      <c r="BQ74" s="178" t="str">
        <f>'Result Sheet'!G77</f>
        <v/>
      </c>
      <c r="BR74" s="179" t="str">
        <f t="shared" si="12"/>
        <v/>
      </c>
      <c r="BS74" s="179" t="str">
        <f t="shared" si="13"/>
        <v/>
      </c>
      <c r="BT74" s="179" t="str">
        <f t="shared" si="14"/>
        <v/>
      </c>
      <c r="BU74" s="179" t="str">
        <f t="shared" si="15"/>
        <v/>
      </c>
      <c r="BV74" s="179" t="str">
        <f t="shared" si="16"/>
        <v/>
      </c>
      <c r="BW74" s="179" t="str">
        <f t="shared" si="17"/>
        <v/>
      </c>
      <c r="BX74" s="179" t="str">
        <f t="shared" si="18"/>
        <v/>
      </c>
      <c r="BY74" s="179" t="str">
        <f t="shared" si="19"/>
        <v/>
      </c>
      <c r="BZ74" s="179" t="str">
        <f t="shared" si="20"/>
        <v/>
      </c>
      <c r="CA74" s="179" t="str">
        <f t="shared" si="21"/>
        <v/>
      </c>
      <c r="CB74" s="179" t="str">
        <f t="shared" si="22"/>
        <v/>
      </c>
      <c r="CC74" s="179" t="str">
        <f t="shared" si="23"/>
        <v/>
      </c>
      <c r="CD74" s="180"/>
    </row>
    <row r="75" spans="1:82" ht="15.95" customHeight="1">
      <c r="A75" s="167">
        <f>IF('Result Sheet'!A78="","",'Result Sheet'!A78)</f>
        <v>71</v>
      </c>
      <c r="B75" s="168" t="str">
        <f>IF('Result Sheet'!B78="","",'Result Sheet'!B78)</f>
        <v/>
      </c>
      <c r="C75" s="169" t="str">
        <f>IF('Result Sheet'!F78="","",'Result Sheet'!F78)</f>
        <v/>
      </c>
      <c r="D75" s="170" t="str">
        <f>IF('Result Sheet'!E78="","",'Result Sheet'!E78)</f>
        <v/>
      </c>
      <c r="E75" s="171" t="str">
        <f>IF('Result Sheet'!G78="","",'Result Sheet'!G78)</f>
        <v/>
      </c>
      <c r="F75" s="171" t="str">
        <f>IF('Result Sheet'!H78="","",'Result Sheet'!H78)</f>
        <v/>
      </c>
      <c r="G75" s="171" t="str">
        <f>IF('Result Sheet'!I78="","",'Result Sheet'!I78)</f>
        <v/>
      </c>
      <c r="H75" s="172" t="str">
        <f>IF('Result Sheet'!K78="","",'Result Sheet'!K78)</f>
        <v/>
      </c>
      <c r="I75" s="172" t="str">
        <f>IF('Result Sheet'!J78="","",'Result Sheet'!J78)</f>
        <v/>
      </c>
      <c r="J75" s="272" t="str">
        <f>IF('Result Sheet'!DM78="","",'Result Sheet'!DM78)</f>
        <v/>
      </c>
      <c r="K75" s="173" t="str">
        <f>IF('Result Sheet'!DI78="","",'Result Sheet'!DI78)</f>
        <v/>
      </c>
      <c r="L75" s="174" t="str">
        <f>IF('Result Sheet'!DJ78="","",'Result Sheet'!DJ78)</f>
        <v/>
      </c>
      <c r="M75" s="173" t="str">
        <f>IF('Result Sheet'!DK78="","",'Result Sheet'!DK78)</f>
        <v/>
      </c>
      <c r="N75" s="215" t="str">
        <f>IF('Result Sheet'!DP78="","",'Result Sheet'!DP78)</f>
        <v/>
      </c>
      <c r="O75" s="175" t="str">
        <f>IF('Result Sheet'!AB78="","",IF('Result Sheet'!AB78="D","I",'Result Sheet'!AB78))</f>
        <v/>
      </c>
      <c r="P75" s="176" t="str">
        <f>IF('Result Sheet'!AC78="","",'Result Sheet'!AC78)</f>
        <v/>
      </c>
      <c r="Q75" s="175" t="str">
        <f>IF('Result Sheet'!AT78="","",IF('Result Sheet'!AT78="D","I",'Result Sheet'!AT78))</f>
        <v/>
      </c>
      <c r="R75" s="176" t="str">
        <f>IF('Result Sheet'!AU78="","",'Result Sheet'!AU78)</f>
        <v/>
      </c>
      <c r="S75" s="175" t="str">
        <f>IF('Result Sheet'!BL78="","",IF('Result Sheet'!BL78="D","I",'Result Sheet'!BL78))</f>
        <v/>
      </c>
      <c r="T75" s="176" t="str">
        <f>IF('Result Sheet'!BM78="","",'Result Sheet'!BM78)</f>
        <v/>
      </c>
      <c r="U75" s="175" t="str">
        <f>IF('Result Sheet'!CD78="","",IF('Result Sheet'!CD78="D","I",'Result Sheet'!CD78))</f>
        <v/>
      </c>
      <c r="V75" s="176" t="str">
        <f>IF('Result Sheet'!CE78="","",'Result Sheet'!CE78)</f>
        <v/>
      </c>
      <c r="W75" s="177" t="str">
        <f>IF('Result Sheet'!DO78="","",'Result Sheet'!DO78)</f>
        <v/>
      </c>
      <c r="BQ75" s="178" t="str">
        <f>'Result Sheet'!G78</f>
        <v/>
      </c>
      <c r="BR75" s="179" t="str">
        <f t="shared" si="12"/>
        <v/>
      </c>
      <c r="BS75" s="179" t="str">
        <f t="shared" si="13"/>
        <v/>
      </c>
      <c r="BT75" s="179" t="str">
        <f t="shared" si="14"/>
        <v/>
      </c>
      <c r="BU75" s="179" t="str">
        <f t="shared" si="15"/>
        <v/>
      </c>
      <c r="BV75" s="179" t="str">
        <f t="shared" si="16"/>
        <v/>
      </c>
      <c r="BW75" s="179" t="str">
        <f t="shared" si="17"/>
        <v/>
      </c>
      <c r="BX75" s="179" t="str">
        <f t="shared" si="18"/>
        <v/>
      </c>
      <c r="BY75" s="179" t="str">
        <f t="shared" si="19"/>
        <v/>
      </c>
      <c r="BZ75" s="179" t="str">
        <f t="shared" si="20"/>
        <v/>
      </c>
      <c r="CA75" s="179" t="str">
        <f t="shared" si="21"/>
        <v/>
      </c>
      <c r="CB75" s="179" t="str">
        <f t="shared" si="22"/>
        <v/>
      </c>
      <c r="CC75" s="179" t="str">
        <f t="shared" si="23"/>
        <v/>
      </c>
      <c r="CD75" s="180"/>
    </row>
    <row r="76" spans="1:82" ht="15.95" customHeight="1">
      <c r="A76" s="167">
        <f>IF('Result Sheet'!A79="","",'Result Sheet'!A79)</f>
        <v>72</v>
      </c>
      <c r="B76" s="168" t="str">
        <f>IF('Result Sheet'!B79="","",'Result Sheet'!B79)</f>
        <v/>
      </c>
      <c r="C76" s="169" t="str">
        <f>IF('Result Sheet'!F79="","",'Result Sheet'!F79)</f>
        <v/>
      </c>
      <c r="D76" s="170" t="str">
        <f>IF('Result Sheet'!E79="","",'Result Sheet'!E79)</f>
        <v/>
      </c>
      <c r="E76" s="171" t="str">
        <f>IF('Result Sheet'!G79="","",'Result Sheet'!G79)</f>
        <v/>
      </c>
      <c r="F76" s="171" t="str">
        <f>IF('Result Sheet'!H79="","",'Result Sheet'!H79)</f>
        <v/>
      </c>
      <c r="G76" s="171" t="str">
        <f>IF('Result Sheet'!I79="","",'Result Sheet'!I79)</f>
        <v/>
      </c>
      <c r="H76" s="172" t="str">
        <f>IF('Result Sheet'!K79="","",'Result Sheet'!K79)</f>
        <v/>
      </c>
      <c r="I76" s="172" t="str">
        <f>IF('Result Sheet'!J79="","",'Result Sheet'!J79)</f>
        <v/>
      </c>
      <c r="J76" s="272" t="str">
        <f>IF('Result Sheet'!DM79="","",'Result Sheet'!DM79)</f>
        <v/>
      </c>
      <c r="K76" s="173" t="str">
        <f>IF('Result Sheet'!DI79="","",'Result Sheet'!DI79)</f>
        <v/>
      </c>
      <c r="L76" s="174" t="str">
        <f>IF('Result Sheet'!DJ79="","",'Result Sheet'!DJ79)</f>
        <v/>
      </c>
      <c r="M76" s="173" t="str">
        <f>IF('Result Sheet'!DK79="","",'Result Sheet'!DK79)</f>
        <v/>
      </c>
      <c r="N76" s="215" t="str">
        <f>IF('Result Sheet'!DP79="","",'Result Sheet'!DP79)</f>
        <v/>
      </c>
      <c r="O76" s="175" t="str">
        <f>IF('Result Sheet'!AB79="","",IF('Result Sheet'!AB79="D","I",'Result Sheet'!AB79))</f>
        <v/>
      </c>
      <c r="P76" s="176" t="str">
        <f>IF('Result Sheet'!AC79="","",'Result Sheet'!AC79)</f>
        <v/>
      </c>
      <c r="Q76" s="175" t="str">
        <f>IF('Result Sheet'!AT79="","",IF('Result Sheet'!AT79="D","I",'Result Sheet'!AT79))</f>
        <v/>
      </c>
      <c r="R76" s="176" t="str">
        <f>IF('Result Sheet'!AU79="","",'Result Sheet'!AU79)</f>
        <v/>
      </c>
      <c r="S76" s="175" t="str">
        <f>IF('Result Sheet'!BL79="","",IF('Result Sheet'!BL79="D","I",'Result Sheet'!BL79))</f>
        <v/>
      </c>
      <c r="T76" s="176" t="str">
        <f>IF('Result Sheet'!BM79="","",'Result Sheet'!BM79)</f>
        <v/>
      </c>
      <c r="U76" s="175" t="str">
        <f>IF('Result Sheet'!CD79="","",IF('Result Sheet'!CD79="D","I",'Result Sheet'!CD79))</f>
        <v/>
      </c>
      <c r="V76" s="176" t="str">
        <f>IF('Result Sheet'!CE79="","",'Result Sheet'!CE79)</f>
        <v/>
      </c>
      <c r="W76" s="177" t="str">
        <f>IF('Result Sheet'!DO79="","",'Result Sheet'!DO79)</f>
        <v/>
      </c>
      <c r="BQ76" s="178" t="str">
        <f>'Result Sheet'!G79</f>
        <v/>
      </c>
      <c r="BR76" s="179" t="str">
        <f t="shared" si="12"/>
        <v/>
      </c>
      <c r="BS76" s="179" t="str">
        <f t="shared" si="13"/>
        <v/>
      </c>
      <c r="BT76" s="179" t="str">
        <f t="shared" si="14"/>
        <v/>
      </c>
      <c r="BU76" s="179" t="str">
        <f t="shared" si="15"/>
        <v/>
      </c>
      <c r="BV76" s="179" t="str">
        <f t="shared" si="16"/>
        <v/>
      </c>
      <c r="BW76" s="179" t="str">
        <f t="shared" si="17"/>
        <v/>
      </c>
      <c r="BX76" s="179" t="str">
        <f t="shared" si="18"/>
        <v/>
      </c>
      <c r="BY76" s="179" t="str">
        <f t="shared" si="19"/>
        <v/>
      </c>
      <c r="BZ76" s="179" t="str">
        <f t="shared" si="20"/>
        <v/>
      </c>
      <c r="CA76" s="179" t="str">
        <f t="shared" si="21"/>
        <v/>
      </c>
      <c r="CB76" s="179" t="str">
        <f t="shared" si="22"/>
        <v/>
      </c>
      <c r="CC76" s="179" t="str">
        <f t="shared" si="23"/>
        <v/>
      </c>
      <c r="CD76" s="180"/>
    </row>
    <row r="77" spans="1:82" ht="15.95" customHeight="1">
      <c r="A77" s="167">
        <f>IF('Result Sheet'!A80="","",'Result Sheet'!A80)</f>
        <v>73</v>
      </c>
      <c r="B77" s="168" t="str">
        <f>IF('Result Sheet'!B80="","",'Result Sheet'!B80)</f>
        <v/>
      </c>
      <c r="C77" s="169" t="str">
        <f>IF('Result Sheet'!F80="","",'Result Sheet'!F80)</f>
        <v/>
      </c>
      <c r="D77" s="170" t="str">
        <f>IF('Result Sheet'!E80="","",'Result Sheet'!E80)</f>
        <v/>
      </c>
      <c r="E77" s="171" t="str">
        <f>IF('Result Sheet'!G80="","",'Result Sheet'!G80)</f>
        <v/>
      </c>
      <c r="F77" s="171" t="str">
        <f>IF('Result Sheet'!H80="","",'Result Sheet'!H80)</f>
        <v/>
      </c>
      <c r="G77" s="171" t="str">
        <f>IF('Result Sheet'!I80="","",'Result Sheet'!I80)</f>
        <v/>
      </c>
      <c r="H77" s="172" t="str">
        <f>IF('Result Sheet'!K80="","",'Result Sheet'!K80)</f>
        <v/>
      </c>
      <c r="I77" s="172" t="str">
        <f>IF('Result Sheet'!J80="","",'Result Sheet'!J80)</f>
        <v/>
      </c>
      <c r="J77" s="272" t="str">
        <f>IF('Result Sheet'!DM80="","",'Result Sheet'!DM80)</f>
        <v/>
      </c>
      <c r="K77" s="173" t="str">
        <f>IF('Result Sheet'!DI80="","",'Result Sheet'!DI80)</f>
        <v/>
      </c>
      <c r="L77" s="174" t="str">
        <f>IF('Result Sheet'!DJ80="","",'Result Sheet'!DJ80)</f>
        <v/>
      </c>
      <c r="M77" s="173" t="str">
        <f>IF('Result Sheet'!DK80="","",'Result Sheet'!DK80)</f>
        <v/>
      </c>
      <c r="N77" s="215" t="str">
        <f>IF('Result Sheet'!DP80="","",'Result Sheet'!DP80)</f>
        <v/>
      </c>
      <c r="O77" s="175" t="str">
        <f>IF('Result Sheet'!AB80="","",IF('Result Sheet'!AB80="D","I",'Result Sheet'!AB80))</f>
        <v/>
      </c>
      <c r="P77" s="176" t="str">
        <f>IF('Result Sheet'!AC80="","",'Result Sheet'!AC80)</f>
        <v/>
      </c>
      <c r="Q77" s="175" t="str">
        <f>IF('Result Sheet'!AT80="","",IF('Result Sheet'!AT80="D","I",'Result Sheet'!AT80))</f>
        <v/>
      </c>
      <c r="R77" s="176" t="str">
        <f>IF('Result Sheet'!AU80="","",'Result Sheet'!AU80)</f>
        <v/>
      </c>
      <c r="S77" s="175" t="str">
        <f>IF('Result Sheet'!BL80="","",IF('Result Sheet'!BL80="D","I",'Result Sheet'!BL80))</f>
        <v/>
      </c>
      <c r="T77" s="176" t="str">
        <f>IF('Result Sheet'!BM80="","",'Result Sheet'!BM80)</f>
        <v/>
      </c>
      <c r="U77" s="175" t="str">
        <f>IF('Result Sheet'!CD80="","",IF('Result Sheet'!CD80="D","I",'Result Sheet'!CD80))</f>
        <v/>
      </c>
      <c r="V77" s="176" t="str">
        <f>IF('Result Sheet'!CE80="","",'Result Sheet'!CE80)</f>
        <v/>
      </c>
      <c r="W77" s="177" t="str">
        <f>IF('Result Sheet'!DO80="","",'Result Sheet'!DO80)</f>
        <v/>
      </c>
      <c r="BQ77" s="178" t="str">
        <f>'Result Sheet'!G80</f>
        <v/>
      </c>
      <c r="BR77" s="179" t="str">
        <f t="shared" si="12"/>
        <v/>
      </c>
      <c r="BS77" s="179" t="str">
        <f t="shared" si="13"/>
        <v/>
      </c>
      <c r="BT77" s="179" t="str">
        <f t="shared" si="14"/>
        <v/>
      </c>
      <c r="BU77" s="179" t="str">
        <f t="shared" si="15"/>
        <v/>
      </c>
      <c r="BV77" s="179" t="str">
        <f t="shared" si="16"/>
        <v/>
      </c>
      <c r="BW77" s="179" t="str">
        <f t="shared" si="17"/>
        <v/>
      </c>
      <c r="BX77" s="179" t="str">
        <f t="shared" si="18"/>
        <v/>
      </c>
      <c r="BY77" s="179" t="str">
        <f t="shared" si="19"/>
        <v/>
      </c>
      <c r="BZ77" s="179" t="str">
        <f t="shared" si="20"/>
        <v/>
      </c>
      <c r="CA77" s="179" t="str">
        <f t="shared" si="21"/>
        <v/>
      </c>
      <c r="CB77" s="179" t="str">
        <f t="shared" si="22"/>
        <v/>
      </c>
      <c r="CC77" s="179" t="str">
        <f t="shared" si="23"/>
        <v/>
      </c>
      <c r="CD77" s="180"/>
    </row>
    <row r="78" spans="1:82" ht="15.95" customHeight="1">
      <c r="A78" s="167">
        <f>IF('Result Sheet'!A81="","",'Result Sheet'!A81)</f>
        <v>74</v>
      </c>
      <c r="B78" s="168" t="str">
        <f>IF('Result Sheet'!B81="","",'Result Sheet'!B81)</f>
        <v/>
      </c>
      <c r="C78" s="169" t="str">
        <f>IF('Result Sheet'!F81="","",'Result Sheet'!F81)</f>
        <v/>
      </c>
      <c r="D78" s="170" t="str">
        <f>IF('Result Sheet'!E81="","",'Result Sheet'!E81)</f>
        <v/>
      </c>
      <c r="E78" s="171" t="str">
        <f>IF('Result Sheet'!G81="","",'Result Sheet'!G81)</f>
        <v/>
      </c>
      <c r="F78" s="171" t="str">
        <f>IF('Result Sheet'!H81="","",'Result Sheet'!H81)</f>
        <v/>
      </c>
      <c r="G78" s="171" t="str">
        <f>IF('Result Sheet'!I81="","",'Result Sheet'!I81)</f>
        <v/>
      </c>
      <c r="H78" s="172" t="str">
        <f>IF('Result Sheet'!K81="","",'Result Sheet'!K81)</f>
        <v/>
      </c>
      <c r="I78" s="172" t="str">
        <f>IF('Result Sheet'!J81="","",'Result Sheet'!J81)</f>
        <v/>
      </c>
      <c r="J78" s="272" t="str">
        <f>IF('Result Sheet'!DM81="","",'Result Sheet'!DM81)</f>
        <v/>
      </c>
      <c r="K78" s="173" t="str">
        <f>IF('Result Sheet'!DI81="","",'Result Sheet'!DI81)</f>
        <v/>
      </c>
      <c r="L78" s="174" t="str">
        <f>IF('Result Sheet'!DJ81="","",'Result Sheet'!DJ81)</f>
        <v/>
      </c>
      <c r="M78" s="173" t="str">
        <f>IF('Result Sheet'!DK81="","",'Result Sheet'!DK81)</f>
        <v/>
      </c>
      <c r="N78" s="215" t="str">
        <f>IF('Result Sheet'!DP81="","",'Result Sheet'!DP81)</f>
        <v/>
      </c>
      <c r="O78" s="175" t="str">
        <f>IF('Result Sheet'!AB81="","",IF('Result Sheet'!AB81="D","I",'Result Sheet'!AB81))</f>
        <v/>
      </c>
      <c r="P78" s="176" t="str">
        <f>IF('Result Sheet'!AC81="","",'Result Sheet'!AC81)</f>
        <v/>
      </c>
      <c r="Q78" s="175" t="str">
        <f>IF('Result Sheet'!AT81="","",IF('Result Sheet'!AT81="D","I",'Result Sheet'!AT81))</f>
        <v/>
      </c>
      <c r="R78" s="176" t="str">
        <f>IF('Result Sheet'!AU81="","",'Result Sheet'!AU81)</f>
        <v/>
      </c>
      <c r="S78" s="175" t="str">
        <f>IF('Result Sheet'!BL81="","",IF('Result Sheet'!BL81="D","I",'Result Sheet'!BL81))</f>
        <v/>
      </c>
      <c r="T78" s="176" t="str">
        <f>IF('Result Sheet'!BM81="","",'Result Sheet'!BM81)</f>
        <v/>
      </c>
      <c r="U78" s="175" t="str">
        <f>IF('Result Sheet'!CD81="","",IF('Result Sheet'!CD81="D","I",'Result Sheet'!CD81))</f>
        <v/>
      </c>
      <c r="V78" s="176" t="str">
        <f>IF('Result Sheet'!CE81="","",'Result Sheet'!CE81)</f>
        <v/>
      </c>
      <c r="W78" s="177" t="str">
        <f>IF('Result Sheet'!DO81="","",'Result Sheet'!DO81)</f>
        <v/>
      </c>
      <c r="BQ78" s="178" t="str">
        <f>'Result Sheet'!G81</f>
        <v/>
      </c>
      <c r="BR78" s="179" t="str">
        <f t="shared" si="12"/>
        <v/>
      </c>
      <c r="BS78" s="179" t="str">
        <f t="shared" si="13"/>
        <v/>
      </c>
      <c r="BT78" s="179" t="str">
        <f t="shared" si="14"/>
        <v/>
      </c>
      <c r="BU78" s="179" t="str">
        <f t="shared" si="15"/>
        <v/>
      </c>
      <c r="BV78" s="179" t="str">
        <f t="shared" si="16"/>
        <v/>
      </c>
      <c r="BW78" s="179" t="str">
        <f t="shared" si="17"/>
        <v/>
      </c>
      <c r="BX78" s="179" t="str">
        <f t="shared" si="18"/>
        <v/>
      </c>
      <c r="BY78" s="179" t="str">
        <f t="shared" si="19"/>
        <v/>
      </c>
      <c r="BZ78" s="179" t="str">
        <f t="shared" si="20"/>
        <v/>
      </c>
      <c r="CA78" s="179" t="str">
        <f t="shared" si="21"/>
        <v/>
      </c>
      <c r="CB78" s="179" t="str">
        <f t="shared" si="22"/>
        <v/>
      </c>
      <c r="CC78" s="179" t="str">
        <f t="shared" si="23"/>
        <v/>
      </c>
      <c r="CD78" s="180"/>
    </row>
    <row r="79" spans="1:82" ht="15.95" customHeight="1">
      <c r="A79" s="167">
        <f>IF('Result Sheet'!A82="","",'Result Sheet'!A82)</f>
        <v>75</v>
      </c>
      <c r="B79" s="168" t="str">
        <f>IF('Result Sheet'!B82="","",'Result Sheet'!B82)</f>
        <v/>
      </c>
      <c r="C79" s="169" t="str">
        <f>IF('Result Sheet'!F82="","",'Result Sheet'!F82)</f>
        <v/>
      </c>
      <c r="D79" s="170" t="str">
        <f>IF('Result Sheet'!E82="","",'Result Sheet'!E82)</f>
        <v/>
      </c>
      <c r="E79" s="171" t="str">
        <f>IF('Result Sheet'!G82="","",'Result Sheet'!G82)</f>
        <v/>
      </c>
      <c r="F79" s="171" t="str">
        <f>IF('Result Sheet'!H82="","",'Result Sheet'!H82)</f>
        <v/>
      </c>
      <c r="G79" s="171" t="str">
        <f>IF('Result Sheet'!I82="","",'Result Sheet'!I82)</f>
        <v/>
      </c>
      <c r="H79" s="172" t="str">
        <f>IF('Result Sheet'!K82="","",'Result Sheet'!K82)</f>
        <v/>
      </c>
      <c r="I79" s="172" t="str">
        <f>IF('Result Sheet'!J82="","",'Result Sheet'!J82)</f>
        <v/>
      </c>
      <c r="J79" s="272" t="str">
        <f>IF('Result Sheet'!DM82="","",'Result Sheet'!DM82)</f>
        <v/>
      </c>
      <c r="K79" s="173" t="str">
        <f>IF('Result Sheet'!DI82="","",'Result Sheet'!DI82)</f>
        <v/>
      </c>
      <c r="L79" s="174" t="str">
        <f>IF('Result Sheet'!DJ82="","",'Result Sheet'!DJ82)</f>
        <v/>
      </c>
      <c r="M79" s="173" t="str">
        <f>IF('Result Sheet'!DK82="","",'Result Sheet'!DK82)</f>
        <v/>
      </c>
      <c r="N79" s="215" t="str">
        <f>IF('Result Sheet'!DP82="","",'Result Sheet'!DP82)</f>
        <v/>
      </c>
      <c r="O79" s="175" t="str">
        <f>IF('Result Sheet'!AB82="","",IF('Result Sheet'!AB82="D","I",'Result Sheet'!AB82))</f>
        <v/>
      </c>
      <c r="P79" s="176" t="str">
        <f>IF('Result Sheet'!AC82="","",'Result Sheet'!AC82)</f>
        <v/>
      </c>
      <c r="Q79" s="175" t="str">
        <f>IF('Result Sheet'!AT82="","",IF('Result Sheet'!AT82="D","I",'Result Sheet'!AT82))</f>
        <v/>
      </c>
      <c r="R79" s="176" t="str">
        <f>IF('Result Sheet'!AU82="","",'Result Sheet'!AU82)</f>
        <v/>
      </c>
      <c r="S79" s="175" t="str">
        <f>IF('Result Sheet'!BL82="","",IF('Result Sheet'!BL82="D","I",'Result Sheet'!BL82))</f>
        <v/>
      </c>
      <c r="T79" s="176" t="str">
        <f>IF('Result Sheet'!BM82="","",'Result Sheet'!BM82)</f>
        <v/>
      </c>
      <c r="U79" s="175" t="str">
        <f>IF('Result Sheet'!CD82="","",IF('Result Sheet'!CD82="D","I",'Result Sheet'!CD82))</f>
        <v/>
      </c>
      <c r="V79" s="176" t="str">
        <f>IF('Result Sheet'!CE82="","",'Result Sheet'!CE82)</f>
        <v/>
      </c>
      <c r="W79" s="177" t="str">
        <f>IF('Result Sheet'!DO82="","",'Result Sheet'!DO82)</f>
        <v/>
      </c>
      <c r="BQ79" s="178" t="str">
        <f>'Result Sheet'!G82</f>
        <v/>
      </c>
      <c r="BR79" s="179" t="str">
        <f t="shared" si="12"/>
        <v/>
      </c>
      <c r="BS79" s="179" t="str">
        <f t="shared" si="13"/>
        <v/>
      </c>
      <c r="BT79" s="179" t="str">
        <f t="shared" si="14"/>
        <v/>
      </c>
      <c r="BU79" s="179" t="str">
        <f t="shared" si="15"/>
        <v/>
      </c>
      <c r="BV79" s="179" t="str">
        <f t="shared" si="16"/>
        <v/>
      </c>
      <c r="BW79" s="179" t="str">
        <f t="shared" si="17"/>
        <v/>
      </c>
      <c r="BX79" s="179" t="str">
        <f t="shared" si="18"/>
        <v/>
      </c>
      <c r="BY79" s="179" t="str">
        <f t="shared" si="19"/>
        <v/>
      </c>
      <c r="BZ79" s="179" t="str">
        <f t="shared" si="20"/>
        <v/>
      </c>
      <c r="CA79" s="179" t="str">
        <f t="shared" si="21"/>
        <v/>
      </c>
      <c r="CB79" s="179" t="str">
        <f t="shared" si="22"/>
        <v/>
      </c>
      <c r="CC79" s="179" t="str">
        <f t="shared" si="23"/>
        <v/>
      </c>
      <c r="CD79" s="180"/>
    </row>
    <row r="80" spans="1:82" ht="15.95" customHeight="1">
      <c r="A80" s="167">
        <f>IF('Result Sheet'!A83="","",'Result Sheet'!A83)</f>
        <v>76</v>
      </c>
      <c r="B80" s="168" t="str">
        <f>IF('Result Sheet'!B83="","",'Result Sheet'!B83)</f>
        <v/>
      </c>
      <c r="C80" s="169" t="str">
        <f>IF('Result Sheet'!F83="","",'Result Sheet'!F83)</f>
        <v/>
      </c>
      <c r="D80" s="170" t="str">
        <f>IF('Result Sheet'!E83="","",'Result Sheet'!E83)</f>
        <v/>
      </c>
      <c r="E80" s="171" t="str">
        <f>IF('Result Sheet'!G83="","",'Result Sheet'!G83)</f>
        <v/>
      </c>
      <c r="F80" s="171" t="str">
        <f>IF('Result Sheet'!H83="","",'Result Sheet'!H83)</f>
        <v/>
      </c>
      <c r="G80" s="171" t="str">
        <f>IF('Result Sheet'!I83="","",'Result Sheet'!I83)</f>
        <v/>
      </c>
      <c r="H80" s="172" t="str">
        <f>IF('Result Sheet'!K83="","",'Result Sheet'!K83)</f>
        <v/>
      </c>
      <c r="I80" s="172" t="str">
        <f>IF('Result Sheet'!J83="","",'Result Sheet'!J83)</f>
        <v/>
      </c>
      <c r="J80" s="272" t="str">
        <f>IF('Result Sheet'!DM83="","",'Result Sheet'!DM83)</f>
        <v/>
      </c>
      <c r="K80" s="173" t="str">
        <f>IF('Result Sheet'!DI83="","",'Result Sheet'!DI83)</f>
        <v/>
      </c>
      <c r="L80" s="174" t="str">
        <f>IF('Result Sheet'!DJ83="","",'Result Sheet'!DJ83)</f>
        <v/>
      </c>
      <c r="M80" s="173" t="str">
        <f>IF('Result Sheet'!DK83="","",'Result Sheet'!DK83)</f>
        <v/>
      </c>
      <c r="N80" s="215" t="str">
        <f>IF('Result Sheet'!DP83="","",'Result Sheet'!DP83)</f>
        <v/>
      </c>
      <c r="O80" s="175" t="str">
        <f>IF('Result Sheet'!AB83="","",IF('Result Sheet'!AB83="D","I",'Result Sheet'!AB83))</f>
        <v/>
      </c>
      <c r="P80" s="176" t="str">
        <f>IF('Result Sheet'!AC83="","",'Result Sheet'!AC83)</f>
        <v/>
      </c>
      <c r="Q80" s="175" t="str">
        <f>IF('Result Sheet'!AT83="","",IF('Result Sheet'!AT83="D","I",'Result Sheet'!AT83))</f>
        <v/>
      </c>
      <c r="R80" s="176" t="str">
        <f>IF('Result Sheet'!AU83="","",'Result Sheet'!AU83)</f>
        <v/>
      </c>
      <c r="S80" s="175" t="str">
        <f>IF('Result Sheet'!BL83="","",IF('Result Sheet'!BL83="D","I",'Result Sheet'!BL83))</f>
        <v/>
      </c>
      <c r="T80" s="176" t="str">
        <f>IF('Result Sheet'!BM83="","",'Result Sheet'!BM83)</f>
        <v/>
      </c>
      <c r="U80" s="175" t="str">
        <f>IF('Result Sheet'!CD83="","",IF('Result Sheet'!CD83="D","I",'Result Sheet'!CD83))</f>
        <v/>
      </c>
      <c r="V80" s="176" t="str">
        <f>IF('Result Sheet'!CE83="","",'Result Sheet'!CE83)</f>
        <v/>
      </c>
      <c r="W80" s="177" t="str">
        <f>IF('Result Sheet'!DO83="","",'Result Sheet'!DO83)</f>
        <v/>
      </c>
      <c r="BQ80" s="178" t="str">
        <f>'Result Sheet'!G83</f>
        <v/>
      </c>
      <c r="BR80" s="179" t="str">
        <f t="shared" si="12"/>
        <v/>
      </c>
      <c r="BS80" s="179" t="str">
        <f t="shared" si="13"/>
        <v/>
      </c>
      <c r="BT80" s="179" t="str">
        <f t="shared" si="14"/>
        <v/>
      </c>
      <c r="BU80" s="179" t="str">
        <f t="shared" si="15"/>
        <v/>
      </c>
      <c r="BV80" s="179" t="str">
        <f t="shared" si="16"/>
        <v/>
      </c>
      <c r="BW80" s="179" t="str">
        <f t="shared" si="17"/>
        <v/>
      </c>
      <c r="BX80" s="179" t="str">
        <f t="shared" si="18"/>
        <v/>
      </c>
      <c r="BY80" s="179" t="str">
        <f t="shared" si="19"/>
        <v/>
      </c>
      <c r="BZ80" s="179" t="str">
        <f t="shared" si="20"/>
        <v/>
      </c>
      <c r="CA80" s="179" t="str">
        <f t="shared" si="21"/>
        <v/>
      </c>
      <c r="CB80" s="179" t="str">
        <f t="shared" si="22"/>
        <v/>
      </c>
      <c r="CC80" s="179" t="str">
        <f t="shared" si="23"/>
        <v/>
      </c>
      <c r="CD80" s="180"/>
    </row>
    <row r="81" spans="1:82" ht="15.95" customHeight="1">
      <c r="A81" s="167">
        <f>IF('Result Sheet'!A84="","",'Result Sheet'!A84)</f>
        <v>77</v>
      </c>
      <c r="B81" s="168" t="str">
        <f>IF('Result Sheet'!B84="","",'Result Sheet'!B84)</f>
        <v/>
      </c>
      <c r="C81" s="169" t="str">
        <f>IF('Result Sheet'!F84="","",'Result Sheet'!F84)</f>
        <v/>
      </c>
      <c r="D81" s="170" t="str">
        <f>IF('Result Sheet'!E84="","",'Result Sheet'!E84)</f>
        <v/>
      </c>
      <c r="E81" s="171" t="str">
        <f>IF('Result Sheet'!G84="","",'Result Sheet'!G84)</f>
        <v/>
      </c>
      <c r="F81" s="171" t="str">
        <f>IF('Result Sheet'!H84="","",'Result Sheet'!H84)</f>
        <v/>
      </c>
      <c r="G81" s="171" t="str">
        <f>IF('Result Sheet'!I84="","",'Result Sheet'!I84)</f>
        <v/>
      </c>
      <c r="H81" s="172" t="str">
        <f>IF('Result Sheet'!K84="","",'Result Sheet'!K84)</f>
        <v/>
      </c>
      <c r="I81" s="172" t="str">
        <f>IF('Result Sheet'!J84="","",'Result Sheet'!J84)</f>
        <v/>
      </c>
      <c r="J81" s="272" t="str">
        <f>IF('Result Sheet'!DM84="","",'Result Sheet'!DM84)</f>
        <v/>
      </c>
      <c r="K81" s="173" t="str">
        <f>IF('Result Sheet'!DI84="","",'Result Sheet'!DI84)</f>
        <v/>
      </c>
      <c r="L81" s="174" t="str">
        <f>IF('Result Sheet'!DJ84="","",'Result Sheet'!DJ84)</f>
        <v/>
      </c>
      <c r="M81" s="173" t="str">
        <f>IF('Result Sheet'!DK84="","",'Result Sheet'!DK84)</f>
        <v/>
      </c>
      <c r="N81" s="215" t="str">
        <f>IF('Result Sheet'!DP84="","",'Result Sheet'!DP84)</f>
        <v/>
      </c>
      <c r="O81" s="175" t="str">
        <f>IF('Result Sheet'!AB84="","",IF('Result Sheet'!AB84="D","I",'Result Sheet'!AB84))</f>
        <v/>
      </c>
      <c r="P81" s="176" t="str">
        <f>IF('Result Sheet'!AC84="","",'Result Sheet'!AC84)</f>
        <v/>
      </c>
      <c r="Q81" s="175" t="str">
        <f>IF('Result Sheet'!AT84="","",IF('Result Sheet'!AT84="D","I",'Result Sheet'!AT84))</f>
        <v/>
      </c>
      <c r="R81" s="176" t="str">
        <f>IF('Result Sheet'!AU84="","",'Result Sheet'!AU84)</f>
        <v/>
      </c>
      <c r="S81" s="175" t="str">
        <f>IF('Result Sheet'!BL84="","",IF('Result Sheet'!BL84="D","I",'Result Sheet'!BL84))</f>
        <v/>
      </c>
      <c r="T81" s="176" t="str">
        <f>IF('Result Sheet'!BM84="","",'Result Sheet'!BM84)</f>
        <v/>
      </c>
      <c r="U81" s="175" t="str">
        <f>IF('Result Sheet'!CD84="","",IF('Result Sheet'!CD84="D","I",'Result Sheet'!CD84))</f>
        <v/>
      </c>
      <c r="V81" s="176" t="str">
        <f>IF('Result Sheet'!CE84="","",'Result Sheet'!CE84)</f>
        <v/>
      </c>
      <c r="W81" s="177" t="str">
        <f>IF('Result Sheet'!DO84="","",'Result Sheet'!DO84)</f>
        <v/>
      </c>
      <c r="BQ81" s="178" t="str">
        <f>'Result Sheet'!G84</f>
        <v/>
      </c>
      <c r="BR81" s="179" t="str">
        <f t="shared" si="12"/>
        <v/>
      </c>
      <c r="BS81" s="179" t="str">
        <f t="shared" si="13"/>
        <v/>
      </c>
      <c r="BT81" s="179" t="str">
        <f t="shared" si="14"/>
        <v/>
      </c>
      <c r="BU81" s="179" t="str">
        <f t="shared" si="15"/>
        <v/>
      </c>
      <c r="BV81" s="179" t="str">
        <f t="shared" si="16"/>
        <v/>
      </c>
      <c r="BW81" s="179" t="str">
        <f t="shared" si="17"/>
        <v/>
      </c>
      <c r="BX81" s="179" t="str">
        <f t="shared" si="18"/>
        <v/>
      </c>
      <c r="BY81" s="179" t="str">
        <f t="shared" si="19"/>
        <v/>
      </c>
      <c r="BZ81" s="179" t="str">
        <f t="shared" si="20"/>
        <v/>
      </c>
      <c r="CA81" s="179" t="str">
        <f t="shared" si="21"/>
        <v/>
      </c>
      <c r="CB81" s="179" t="str">
        <f t="shared" si="22"/>
        <v/>
      </c>
      <c r="CC81" s="179" t="str">
        <f t="shared" si="23"/>
        <v/>
      </c>
      <c r="CD81" s="180"/>
    </row>
    <row r="82" spans="1:82" ht="15.95" customHeight="1">
      <c r="A82" s="167">
        <f>IF('Result Sheet'!A85="","",'Result Sheet'!A85)</f>
        <v>78</v>
      </c>
      <c r="B82" s="168" t="str">
        <f>IF('Result Sheet'!B85="","",'Result Sheet'!B85)</f>
        <v/>
      </c>
      <c r="C82" s="169" t="str">
        <f>IF('Result Sheet'!F85="","",'Result Sheet'!F85)</f>
        <v/>
      </c>
      <c r="D82" s="170" t="str">
        <f>IF('Result Sheet'!E85="","",'Result Sheet'!E85)</f>
        <v/>
      </c>
      <c r="E82" s="171" t="str">
        <f>IF('Result Sheet'!G85="","",'Result Sheet'!G85)</f>
        <v/>
      </c>
      <c r="F82" s="171" t="str">
        <f>IF('Result Sheet'!H85="","",'Result Sheet'!H85)</f>
        <v/>
      </c>
      <c r="G82" s="171" t="str">
        <f>IF('Result Sheet'!I85="","",'Result Sheet'!I85)</f>
        <v/>
      </c>
      <c r="H82" s="172" t="str">
        <f>IF('Result Sheet'!K85="","",'Result Sheet'!K85)</f>
        <v/>
      </c>
      <c r="I82" s="172" t="str">
        <f>IF('Result Sheet'!J85="","",'Result Sheet'!J85)</f>
        <v/>
      </c>
      <c r="J82" s="272" t="str">
        <f>IF('Result Sheet'!DM85="","",'Result Sheet'!DM85)</f>
        <v/>
      </c>
      <c r="K82" s="173" t="str">
        <f>IF('Result Sheet'!DI85="","",'Result Sheet'!DI85)</f>
        <v/>
      </c>
      <c r="L82" s="174" t="str">
        <f>IF('Result Sheet'!DJ85="","",'Result Sheet'!DJ85)</f>
        <v/>
      </c>
      <c r="M82" s="173" t="str">
        <f>IF('Result Sheet'!DK85="","",'Result Sheet'!DK85)</f>
        <v/>
      </c>
      <c r="N82" s="215" t="str">
        <f>IF('Result Sheet'!DP85="","",'Result Sheet'!DP85)</f>
        <v/>
      </c>
      <c r="O82" s="175" t="str">
        <f>IF('Result Sheet'!AB85="","",IF('Result Sheet'!AB85="D","I",'Result Sheet'!AB85))</f>
        <v/>
      </c>
      <c r="P82" s="176" t="str">
        <f>IF('Result Sheet'!AC85="","",'Result Sheet'!AC85)</f>
        <v/>
      </c>
      <c r="Q82" s="175" t="str">
        <f>IF('Result Sheet'!AT85="","",IF('Result Sheet'!AT85="D","I",'Result Sheet'!AT85))</f>
        <v/>
      </c>
      <c r="R82" s="176" t="str">
        <f>IF('Result Sheet'!AU85="","",'Result Sheet'!AU85)</f>
        <v/>
      </c>
      <c r="S82" s="175" t="str">
        <f>IF('Result Sheet'!BL85="","",IF('Result Sheet'!BL85="D","I",'Result Sheet'!BL85))</f>
        <v/>
      </c>
      <c r="T82" s="176" t="str">
        <f>IF('Result Sheet'!BM85="","",'Result Sheet'!BM85)</f>
        <v/>
      </c>
      <c r="U82" s="175" t="str">
        <f>IF('Result Sheet'!CD85="","",IF('Result Sheet'!CD85="D","I",'Result Sheet'!CD85))</f>
        <v/>
      </c>
      <c r="V82" s="176" t="str">
        <f>IF('Result Sheet'!CE85="","",'Result Sheet'!CE85)</f>
        <v/>
      </c>
      <c r="W82" s="177" t="str">
        <f>IF('Result Sheet'!DO85="","",'Result Sheet'!DO85)</f>
        <v/>
      </c>
      <c r="BQ82" s="178" t="str">
        <f>'Result Sheet'!G85</f>
        <v/>
      </c>
      <c r="BR82" s="179" t="str">
        <f t="shared" si="12"/>
        <v/>
      </c>
      <c r="BS82" s="179" t="str">
        <f t="shared" si="13"/>
        <v/>
      </c>
      <c r="BT82" s="179" t="str">
        <f t="shared" si="14"/>
        <v/>
      </c>
      <c r="BU82" s="179" t="str">
        <f t="shared" si="15"/>
        <v/>
      </c>
      <c r="BV82" s="179" t="str">
        <f t="shared" si="16"/>
        <v/>
      </c>
      <c r="BW82" s="179" t="str">
        <f t="shared" si="17"/>
        <v/>
      </c>
      <c r="BX82" s="179" t="str">
        <f t="shared" si="18"/>
        <v/>
      </c>
      <c r="BY82" s="179" t="str">
        <f t="shared" si="19"/>
        <v/>
      </c>
      <c r="BZ82" s="179" t="str">
        <f t="shared" si="20"/>
        <v/>
      </c>
      <c r="CA82" s="179" t="str">
        <f t="shared" si="21"/>
        <v/>
      </c>
      <c r="CB82" s="179" t="str">
        <f t="shared" si="22"/>
        <v/>
      </c>
      <c r="CC82" s="179" t="str">
        <f t="shared" si="23"/>
        <v/>
      </c>
      <c r="CD82" s="180"/>
    </row>
    <row r="83" spans="1:82" ht="15.95" customHeight="1">
      <c r="A83" s="167">
        <f>IF('Result Sheet'!A86="","",'Result Sheet'!A86)</f>
        <v>79</v>
      </c>
      <c r="B83" s="168" t="str">
        <f>IF('Result Sheet'!B86="","",'Result Sheet'!B86)</f>
        <v/>
      </c>
      <c r="C83" s="169" t="str">
        <f>IF('Result Sheet'!F86="","",'Result Sheet'!F86)</f>
        <v/>
      </c>
      <c r="D83" s="170" t="str">
        <f>IF('Result Sheet'!E86="","",'Result Sheet'!E86)</f>
        <v/>
      </c>
      <c r="E83" s="171" t="str">
        <f>IF('Result Sheet'!G86="","",'Result Sheet'!G86)</f>
        <v/>
      </c>
      <c r="F83" s="171" t="str">
        <f>IF('Result Sheet'!H86="","",'Result Sheet'!H86)</f>
        <v/>
      </c>
      <c r="G83" s="171" t="str">
        <f>IF('Result Sheet'!I86="","",'Result Sheet'!I86)</f>
        <v/>
      </c>
      <c r="H83" s="172" t="str">
        <f>IF('Result Sheet'!K86="","",'Result Sheet'!K86)</f>
        <v/>
      </c>
      <c r="I83" s="172" t="str">
        <f>IF('Result Sheet'!J86="","",'Result Sheet'!J86)</f>
        <v/>
      </c>
      <c r="J83" s="272" t="str">
        <f>IF('Result Sheet'!DM86="","",'Result Sheet'!DM86)</f>
        <v/>
      </c>
      <c r="K83" s="173" t="str">
        <f>IF('Result Sheet'!DI86="","",'Result Sheet'!DI86)</f>
        <v/>
      </c>
      <c r="L83" s="174" t="str">
        <f>IF('Result Sheet'!DJ86="","",'Result Sheet'!DJ86)</f>
        <v/>
      </c>
      <c r="M83" s="173" t="str">
        <f>IF('Result Sheet'!DK86="","",'Result Sheet'!DK86)</f>
        <v/>
      </c>
      <c r="N83" s="215" t="str">
        <f>IF('Result Sheet'!DP86="","",'Result Sheet'!DP86)</f>
        <v/>
      </c>
      <c r="O83" s="175" t="str">
        <f>IF('Result Sheet'!AB86="","",IF('Result Sheet'!AB86="D","I",'Result Sheet'!AB86))</f>
        <v/>
      </c>
      <c r="P83" s="176" t="str">
        <f>IF('Result Sheet'!AC86="","",'Result Sheet'!AC86)</f>
        <v/>
      </c>
      <c r="Q83" s="175" t="str">
        <f>IF('Result Sheet'!AT86="","",IF('Result Sheet'!AT86="D","I",'Result Sheet'!AT86))</f>
        <v/>
      </c>
      <c r="R83" s="176" t="str">
        <f>IF('Result Sheet'!AU86="","",'Result Sheet'!AU86)</f>
        <v/>
      </c>
      <c r="S83" s="175" t="str">
        <f>IF('Result Sheet'!BL86="","",IF('Result Sheet'!BL86="D","I",'Result Sheet'!BL86))</f>
        <v/>
      </c>
      <c r="T83" s="176" t="str">
        <f>IF('Result Sheet'!BM86="","",'Result Sheet'!BM86)</f>
        <v/>
      </c>
      <c r="U83" s="175" t="str">
        <f>IF('Result Sheet'!CD86="","",IF('Result Sheet'!CD86="D","I",'Result Sheet'!CD86))</f>
        <v/>
      </c>
      <c r="V83" s="176" t="str">
        <f>IF('Result Sheet'!CE86="","",'Result Sheet'!CE86)</f>
        <v/>
      </c>
      <c r="W83" s="177" t="str">
        <f>IF('Result Sheet'!DO86="","",'Result Sheet'!DO86)</f>
        <v/>
      </c>
      <c r="BQ83" s="178" t="str">
        <f>'Result Sheet'!G86</f>
        <v/>
      </c>
      <c r="BR83" s="179" t="str">
        <f t="shared" si="12"/>
        <v/>
      </c>
      <c r="BS83" s="179" t="str">
        <f t="shared" si="13"/>
        <v/>
      </c>
      <c r="BT83" s="179" t="str">
        <f t="shared" si="14"/>
        <v/>
      </c>
      <c r="BU83" s="179" t="str">
        <f t="shared" si="15"/>
        <v/>
      </c>
      <c r="BV83" s="179" t="str">
        <f t="shared" si="16"/>
        <v/>
      </c>
      <c r="BW83" s="179" t="str">
        <f t="shared" si="17"/>
        <v/>
      </c>
      <c r="BX83" s="179" t="str">
        <f t="shared" si="18"/>
        <v/>
      </c>
      <c r="BY83" s="179" t="str">
        <f t="shared" si="19"/>
        <v/>
      </c>
      <c r="BZ83" s="179" t="str">
        <f t="shared" si="20"/>
        <v/>
      </c>
      <c r="CA83" s="179" t="str">
        <f t="shared" si="21"/>
        <v/>
      </c>
      <c r="CB83" s="179" t="str">
        <f t="shared" si="22"/>
        <v/>
      </c>
      <c r="CC83" s="179" t="str">
        <f t="shared" si="23"/>
        <v/>
      </c>
      <c r="CD83" s="180"/>
    </row>
    <row r="84" spans="1:82" ht="15.95" customHeight="1">
      <c r="A84" s="167">
        <f>IF('Result Sheet'!A87="","",'Result Sheet'!A87)</f>
        <v>80</v>
      </c>
      <c r="B84" s="168" t="str">
        <f>IF('Result Sheet'!B87="","",'Result Sheet'!B87)</f>
        <v/>
      </c>
      <c r="C84" s="169" t="str">
        <f>IF('Result Sheet'!F87="","",'Result Sheet'!F87)</f>
        <v/>
      </c>
      <c r="D84" s="170" t="str">
        <f>IF('Result Sheet'!E87="","",'Result Sheet'!E87)</f>
        <v/>
      </c>
      <c r="E84" s="171" t="str">
        <f>IF('Result Sheet'!G87="","",'Result Sheet'!G87)</f>
        <v/>
      </c>
      <c r="F84" s="171" t="str">
        <f>IF('Result Sheet'!H87="","",'Result Sheet'!H87)</f>
        <v/>
      </c>
      <c r="G84" s="171" t="str">
        <f>IF('Result Sheet'!I87="","",'Result Sheet'!I87)</f>
        <v/>
      </c>
      <c r="H84" s="172" t="str">
        <f>IF('Result Sheet'!K87="","",'Result Sheet'!K87)</f>
        <v/>
      </c>
      <c r="I84" s="172" t="str">
        <f>IF('Result Sheet'!J87="","",'Result Sheet'!J87)</f>
        <v/>
      </c>
      <c r="J84" s="272" t="str">
        <f>IF('Result Sheet'!DM87="","",'Result Sheet'!DM87)</f>
        <v/>
      </c>
      <c r="K84" s="173" t="str">
        <f>IF('Result Sheet'!DI87="","",'Result Sheet'!DI87)</f>
        <v/>
      </c>
      <c r="L84" s="174" t="str">
        <f>IF('Result Sheet'!DJ87="","",'Result Sheet'!DJ87)</f>
        <v/>
      </c>
      <c r="M84" s="173" t="str">
        <f>IF('Result Sheet'!DK87="","",'Result Sheet'!DK87)</f>
        <v/>
      </c>
      <c r="N84" s="215" t="str">
        <f>IF('Result Sheet'!DP87="","",'Result Sheet'!DP87)</f>
        <v/>
      </c>
      <c r="O84" s="175" t="str">
        <f>IF('Result Sheet'!AB87="","",IF('Result Sheet'!AB87="D","I",'Result Sheet'!AB87))</f>
        <v/>
      </c>
      <c r="P84" s="176" t="str">
        <f>IF('Result Sheet'!AC87="","",'Result Sheet'!AC87)</f>
        <v/>
      </c>
      <c r="Q84" s="175" t="str">
        <f>IF('Result Sheet'!AT87="","",IF('Result Sheet'!AT87="D","I",'Result Sheet'!AT87))</f>
        <v/>
      </c>
      <c r="R84" s="176" t="str">
        <f>IF('Result Sheet'!AU87="","",'Result Sheet'!AU87)</f>
        <v/>
      </c>
      <c r="S84" s="175" t="str">
        <f>IF('Result Sheet'!BL87="","",IF('Result Sheet'!BL87="D","I",'Result Sheet'!BL87))</f>
        <v/>
      </c>
      <c r="T84" s="176" t="str">
        <f>IF('Result Sheet'!BM87="","",'Result Sheet'!BM87)</f>
        <v/>
      </c>
      <c r="U84" s="175" t="str">
        <f>IF('Result Sheet'!CD87="","",IF('Result Sheet'!CD87="D","I",'Result Sheet'!CD87))</f>
        <v/>
      </c>
      <c r="V84" s="176" t="str">
        <f>IF('Result Sheet'!CE87="","",'Result Sheet'!CE87)</f>
        <v/>
      </c>
      <c r="W84" s="177" t="str">
        <f>IF('Result Sheet'!DO87="","",'Result Sheet'!DO87)</f>
        <v/>
      </c>
      <c r="BQ84" s="178" t="str">
        <f>'Result Sheet'!G87</f>
        <v/>
      </c>
      <c r="BR84" s="179" t="str">
        <f t="shared" si="12"/>
        <v/>
      </c>
      <c r="BS84" s="179" t="str">
        <f t="shared" si="13"/>
        <v/>
      </c>
      <c r="BT84" s="179" t="str">
        <f t="shared" si="14"/>
        <v/>
      </c>
      <c r="BU84" s="179" t="str">
        <f t="shared" si="15"/>
        <v/>
      </c>
      <c r="BV84" s="179" t="str">
        <f t="shared" si="16"/>
        <v/>
      </c>
      <c r="BW84" s="179" t="str">
        <f t="shared" si="17"/>
        <v/>
      </c>
      <c r="BX84" s="179" t="str">
        <f t="shared" si="18"/>
        <v/>
      </c>
      <c r="BY84" s="179" t="str">
        <f t="shared" si="19"/>
        <v/>
      </c>
      <c r="BZ84" s="179" t="str">
        <f t="shared" si="20"/>
        <v/>
      </c>
      <c r="CA84" s="179" t="str">
        <f t="shared" si="21"/>
        <v/>
      </c>
      <c r="CB84" s="179" t="str">
        <f t="shared" si="22"/>
        <v/>
      </c>
      <c r="CC84" s="179" t="str">
        <f t="shared" si="23"/>
        <v/>
      </c>
      <c r="CD84" s="180"/>
    </row>
    <row r="85" spans="1:82" ht="15.95" customHeight="1">
      <c r="A85" s="167">
        <f>IF('Result Sheet'!A88="","",'Result Sheet'!A88)</f>
        <v>81</v>
      </c>
      <c r="B85" s="168" t="str">
        <f>IF('Result Sheet'!B88="","",'Result Sheet'!B88)</f>
        <v/>
      </c>
      <c r="C85" s="169" t="str">
        <f>IF('Result Sheet'!F88="","",'Result Sheet'!F88)</f>
        <v/>
      </c>
      <c r="D85" s="170" t="str">
        <f>IF('Result Sheet'!E88="","",'Result Sheet'!E88)</f>
        <v/>
      </c>
      <c r="E85" s="171" t="str">
        <f>IF('Result Sheet'!G88="","",'Result Sheet'!G88)</f>
        <v/>
      </c>
      <c r="F85" s="171" t="str">
        <f>IF('Result Sheet'!H88="","",'Result Sheet'!H88)</f>
        <v/>
      </c>
      <c r="G85" s="171" t="str">
        <f>IF('Result Sheet'!I88="","",'Result Sheet'!I88)</f>
        <v/>
      </c>
      <c r="H85" s="172" t="str">
        <f>IF('Result Sheet'!K88="","",'Result Sheet'!K88)</f>
        <v/>
      </c>
      <c r="I85" s="172" t="str">
        <f>IF('Result Sheet'!J88="","",'Result Sheet'!J88)</f>
        <v/>
      </c>
      <c r="J85" s="272" t="str">
        <f>IF('Result Sheet'!DM88="","",'Result Sheet'!DM88)</f>
        <v/>
      </c>
      <c r="K85" s="173" t="str">
        <f>IF('Result Sheet'!DI88="","",'Result Sheet'!DI88)</f>
        <v/>
      </c>
      <c r="L85" s="174" t="str">
        <f>IF('Result Sheet'!DJ88="","",'Result Sheet'!DJ88)</f>
        <v/>
      </c>
      <c r="M85" s="173" t="str">
        <f>IF('Result Sheet'!DK88="","",'Result Sheet'!DK88)</f>
        <v/>
      </c>
      <c r="N85" s="215" t="str">
        <f>IF('Result Sheet'!DP88="","",'Result Sheet'!DP88)</f>
        <v/>
      </c>
      <c r="O85" s="175" t="str">
        <f>IF('Result Sheet'!AB88="","",IF('Result Sheet'!AB88="D","I",'Result Sheet'!AB88))</f>
        <v/>
      </c>
      <c r="P85" s="176" t="str">
        <f>IF('Result Sheet'!AC88="","",'Result Sheet'!AC88)</f>
        <v/>
      </c>
      <c r="Q85" s="175" t="str">
        <f>IF('Result Sheet'!AT88="","",IF('Result Sheet'!AT88="D","I",'Result Sheet'!AT88))</f>
        <v/>
      </c>
      <c r="R85" s="176" t="str">
        <f>IF('Result Sheet'!AU88="","",'Result Sheet'!AU88)</f>
        <v/>
      </c>
      <c r="S85" s="175" t="str">
        <f>IF('Result Sheet'!BL88="","",IF('Result Sheet'!BL88="D","I",'Result Sheet'!BL88))</f>
        <v/>
      </c>
      <c r="T85" s="176" t="str">
        <f>IF('Result Sheet'!BM88="","",'Result Sheet'!BM88)</f>
        <v/>
      </c>
      <c r="U85" s="175" t="str">
        <f>IF('Result Sheet'!CD88="","",IF('Result Sheet'!CD88="D","I",'Result Sheet'!CD88))</f>
        <v/>
      </c>
      <c r="V85" s="176" t="str">
        <f>IF('Result Sheet'!CE88="","",'Result Sheet'!CE88)</f>
        <v/>
      </c>
      <c r="W85" s="177" t="str">
        <f>IF('Result Sheet'!DO88="","",'Result Sheet'!DO88)</f>
        <v/>
      </c>
      <c r="BQ85" s="178" t="str">
        <f>'Result Sheet'!G88</f>
        <v/>
      </c>
      <c r="BR85" s="179" t="str">
        <f t="shared" si="12"/>
        <v/>
      </c>
      <c r="BS85" s="179" t="str">
        <f t="shared" si="13"/>
        <v/>
      </c>
      <c r="BT85" s="179" t="str">
        <f t="shared" si="14"/>
        <v/>
      </c>
      <c r="BU85" s="179" t="str">
        <f t="shared" si="15"/>
        <v/>
      </c>
      <c r="BV85" s="179" t="str">
        <f t="shared" si="16"/>
        <v/>
      </c>
      <c r="BW85" s="179" t="str">
        <f t="shared" si="17"/>
        <v/>
      </c>
      <c r="BX85" s="179" t="str">
        <f t="shared" si="18"/>
        <v/>
      </c>
      <c r="BY85" s="179" t="str">
        <f t="shared" si="19"/>
        <v/>
      </c>
      <c r="BZ85" s="179" t="str">
        <f t="shared" si="20"/>
        <v/>
      </c>
      <c r="CA85" s="179" t="str">
        <f t="shared" si="21"/>
        <v/>
      </c>
      <c r="CB85" s="179" t="str">
        <f t="shared" si="22"/>
        <v/>
      </c>
      <c r="CC85" s="179" t="str">
        <f t="shared" si="23"/>
        <v/>
      </c>
      <c r="CD85" s="180"/>
    </row>
    <row r="86" spans="1:82" ht="15.95" customHeight="1">
      <c r="A86" s="167">
        <f>IF('Result Sheet'!A89="","",'Result Sheet'!A89)</f>
        <v>82</v>
      </c>
      <c r="B86" s="168" t="str">
        <f>IF('Result Sheet'!B89="","",'Result Sheet'!B89)</f>
        <v/>
      </c>
      <c r="C86" s="169" t="str">
        <f>IF('Result Sheet'!F89="","",'Result Sheet'!F89)</f>
        <v/>
      </c>
      <c r="D86" s="170" t="str">
        <f>IF('Result Sheet'!E89="","",'Result Sheet'!E89)</f>
        <v/>
      </c>
      <c r="E86" s="171" t="str">
        <f>IF('Result Sheet'!G89="","",'Result Sheet'!G89)</f>
        <v/>
      </c>
      <c r="F86" s="171" t="str">
        <f>IF('Result Sheet'!H89="","",'Result Sheet'!H89)</f>
        <v/>
      </c>
      <c r="G86" s="171" t="str">
        <f>IF('Result Sheet'!I89="","",'Result Sheet'!I89)</f>
        <v/>
      </c>
      <c r="H86" s="172" t="str">
        <f>IF('Result Sheet'!K89="","",'Result Sheet'!K89)</f>
        <v/>
      </c>
      <c r="I86" s="172" t="str">
        <f>IF('Result Sheet'!J89="","",'Result Sheet'!J89)</f>
        <v/>
      </c>
      <c r="J86" s="272" t="str">
        <f>IF('Result Sheet'!DM89="","",'Result Sheet'!DM89)</f>
        <v/>
      </c>
      <c r="K86" s="173" t="str">
        <f>IF('Result Sheet'!DI89="","",'Result Sheet'!DI89)</f>
        <v/>
      </c>
      <c r="L86" s="174" t="str">
        <f>IF('Result Sheet'!DJ89="","",'Result Sheet'!DJ89)</f>
        <v/>
      </c>
      <c r="M86" s="173" t="str">
        <f>IF('Result Sheet'!DK89="","",'Result Sheet'!DK89)</f>
        <v/>
      </c>
      <c r="N86" s="215" t="str">
        <f>IF('Result Sheet'!DP89="","",'Result Sheet'!DP89)</f>
        <v/>
      </c>
      <c r="O86" s="175" t="str">
        <f>IF('Result Sheet'!AB89="","",IF('Result Sheet'!AB89="D","I",'Result Sheet'!AB89))</f>
        <v/>
      </c>
      <c r="P86" s="176" t="str">
        <f>IF('Result Sheet'!AC89="","",'Result Sheet'!AC89)</f>
        <v/>
      </c>
      <c r="Q86" s="175" t="str">
        <f>IF('Result Sheet'!AT89="","",IF('Result Sheet'!AT89="D","I",'Result Sheet'!AT89))</f>
        <v/>
      </c>
      <c r="R86" s="176" t="str">
        <f>IF('Result Sheet'!AU89="","",'Result Sheet'!AU89)</f>
        <v/>
      </c>
      <c r="S86" s="175" t="str">
        <f>IF('Result Sheet'!BL89="","",IF('Result Sheet'!BL89="D","I",'Result Sheet'!BL89))</f>
        <v/>
      </c>
      <c r="T86" s="176" t="str">
        <f>IF('Result Sheet'!BM89="","",'Result Sheet'!BM89)</f>
        <v/>
      </c>
      <c r="U86" s="175" t="str">
        <f>IF('Result Sheet'!CD89="","",IF('Result Sheet'!CD89="D","I",'Result Sheet'!CD89))</f>
        <v/>
      </c>
      <c r="V86" s="176" t="str">
        <f>IF('Result Sheet'!CE89="","",'Result Sheet'!CE89)</f>
        <v/>
      </c>
      <c r="W86" s="177" t="str">
        <f>IF('Result Sheet'!DO89="","",'Result Sheet'!DO89)</f>
        <v/>
      </c>
      <c r="BQ86" s="178" t="str">
        <f>'Result Sheet'!G89</f>
        <v/>
      </c>
      <c r="BR86" s="179" t="str">
        <f t="shared" si="12"/>
        <v/>
      </c>
      <c r="BS86" s="179" t="str">
        <f t="shared" si="13"/>
        <v/>
      </c>
      <c r="BT86" s="179" t="str">
        <f t="shared" si="14"/>
        <v/>
      </c>
      <c r="BU86" s="179" t="str">
        <f t="shared" si="15"/>
        <v/>
      </c>
      <c r="BV86" s="179" t="str">
        <f t="shared" si="16"/>
        <v/>
      </c>
      <c r="BW86" s="179" t="str">
        <f t="shared" si="17"/>
        <v/>
      </c>
      <c r="BX86" s="179" t="str">
        <f t="shared" si="18"/>
        <v/>
      </c>
      <c r="BY86" s="179" t="str">
        <f t="shared" si="19"/>
        <v/>
      </c>
      <c r="BZ86" s="179" t="str">
        <f t="shared" si="20"/>
        <v/>
      </c>
      <c r="CA86" s="179" t="str">
        <f t="shared" si="21"/>
        <v/>
      </c>
      <c r="CB86" s="179" t="str">
        <f t="shared" si="22"/>
        <v/>
      </c>
      <c r="CC86" s="179" t="str">
        <f t="shared" si="23"/>
        <v/>
      </c>
      <c r="CD86" s="180"/>
    </row>
    <row r="87" spans="1:82" ht="15.95" customHeight="1">
      <c r="A87" s="167">
        <f>IF('Result Sheet'!A90="","",'Result Sheet'!A90)</f>
        <v>83</v>
      </c>
      <c r="B87" s="168" t="str">
        <f>IF('Result Sheet'!B90="","",'Result Sheet'!B90)</f>
        <v/>
      </c>
      <c r="C87" s="169" t="str">
        <f>IF('Result Sheet'!F90="","",'Result Sheet'!F90)</f>
        <v/>
      </c>
      <c r="D87" s="170" t="str">
        <f>IF('Result Sheet'!E90="","",'Result Sheet'!E90)</f>
        <v/>
      </c>
      <c r="E87" s="171" t="str">
        <f>IF('Result Sheet'!G90="","",'Result Sheet'!G90)</f>
        <v/>
      </c>
      <c r="F87" s="171" t="str">
        <f>IF('Result Sheet'!H90="","",'Result Sheet'!H90)</f>
        <v/>
      </c>
      <c r="G87" s="171" t="str">
        <f>IF('Result Sheet'!I90="","",'Result Sheet'!I90)</f>
        <v/>
      </c>
      <c r="H87" s="172" t="str">
        <f>IF('Result Sheet'!K90="","",'Result Sheet'!K90)</f>
        <v/>
      </c>
      <c r="I87" s="172" t="str">
        <f>IF('Result Sheet'!J90="","",'Result Sheet'!J90)</f>
        <v/>
      </c>
      <c r="J87" s="272" t="str">
        <f>IF('Result Sheet'!DM90="","",'Result Sheet'!DM90)</f>
        <v/>
      </c>
      <c r="K87" s="173" t="str">
        <f>IF('Result Sheet'!DI90="","",'Result Sheet'!DI90)</f>
        <v/>
      </c>
      <c r="L87" s="174" t="str">
        <f>IF('Result Sheet'!DJ90="","",'Result Sheet'!DJ90)</f>
        <v/>
      </c>
      <c r="M87" s="173" t="str">
        <f>IF('Result Sheet'!DK90="","",'Result Sheet'!DK90)</f>
        <v/>
      </c>
      <c r="N87" s="215" t="str">
        <f>IF('Result Sheet'!DP90="","",'Result Sheet'!DP90)</f>
        <v/>
      </c>
      <c r="O87" s="175" t="str">
        <f>IF('Result Sheet'!AB90="","",IF('Result Sheet'!AB90="D","I",'Result Sheet'!AB90))</f>
        <v/>
      </c>
      <c r="P87" s="176" t="str">
        <f>IF('Result Sheet'!AC90="","",'Result Sheet'!AC90)</f>
        <v/>
      </c>
      <c r="Q87" s="175" t="str">
        <f>IF('Result Sheet'!AT90="","",IF('Result Sheet'!AT90="D","I",'Result Sheet'!AT90))</f>
        <v/>
      </c>
      <c r="R87" s="176" t="str">
        <f>IF('Result Sheet'!AU90="","",'Result Sheet'!AU90)</f>
        <v/>
      </c>
      <c r="S87" s="175" t="str">
        <f>IF('Result Sheet'!BL90="","",IF('Result Sheet'!BL90="D","I",'Result Sheet'!BL90))</f>
        <v/>
      </c>
      <c r="T87" s="176" t="str">
        <f>IF('Result Sheet'!BM90="","",'Result Sheet'!BM90)</f>
        <v/>
      </c>
      <c r="U87" s="175" t="str">
        <f>IF('Result Sheet'!CD90="","",IF('Result Sheet'!CD90="D","I",'Result Sheet'!CD90))</f>
        <v/>
      </c>
      <c r="V87" s="176" t="str">
        <f>IF('Result Sheet'!CE90="","",'Result Sheet'!CE90)</f>
        <v/>
      </c>
      <c r="W87" s="177" t="str">
        <f>IF('Result Sheet'!DO90="","",'Result Sheet'!DO90)</f>
        <v/>
      </c>
      <c r="BQ87" s="178" t="str">
        <f>'Result Sheet'!G90</f>
        <v/>
      </c>
      <c r="BR87" s="179" t="str">
        <f t="shared" si="12"/>
        <v/>
      </c>
      <c r="BS87" s="179" t="str">
        <f t="shared" si="13"/>
        <v/>
      </c>
      <c r="BT87" s="179" t="str">
        <f t="shared" si="14"/>
        <v/>
      </c>
      <c r="BU87" s="179" t="str">
        <f t="shared" si="15"/>
        <v/>
      </c>
      <c r="BV87" s="179" t="str">
        <f t="shared" si="16"/>
        <v/>
      </c>
      <c r="BW87" s="179" t="str">
        <f t="shared" si="17"/>
        <v/>
      </c>
      <c r="BX87" s="179" t="str">
        <f t="shared" si="18"/>
        <v/>
      </c>
      <c r="BY87" s="179" t="str">
        <f t="shared" si="19"/>
        <v/>
      </c>
      <c r="BZ87" s="179" t="str">
        <f t="shared" si="20"/>
        <v/>
      </c>
      <c r="CA87" s="179" t="str">
        <f t="shared" si="21"/>
        <v/>
      </c>
      <c r="CB87" s="179" t="str">
        <f t="shared" si="22"/>
        <v/>
      </c>
      <c r="CC87" s="179" t="str">
        <f t="shared" si="23"/>
        <v/>
      </c>
      <c r="CD87" s="180"/>
    </row>
    <row r="88" spans="1:82" ht="15.95" customHeight="1">
      <c r="A88" s="167">
        <f>IF('Result Sheet'!A91="","",'Result Sheet'!A91)</f>
        <v>84</v>
      </c>
      <c r="B88" s="168" t="str">
        <f>IF('Result Sheet'!B91="","",'Result Sheet'!B91)</f>
        <v/>
      </c>
      <c r="C88" s="169" t="str">
        <f>IF('Result Sheet'!F91="","",'Result Sheet'!F91)</f>
        <v/>
      </c>
      <c r="D88" s="170" t="str">
        <f>IF('Result Sheet'!E91="","",'Result Sheet'!E91)</f>
        <v/>
      </c>
      <c r="E88" s="171" t="str">
        <f>IF('Result Sheet'!G91="","",'Result Sheet'!G91)</f>
        <v/>
      </c>
      <c r="F88" s="171" t="str">
        <f>IF('Result Sheet'!H91="","",'Result Sheet'!H91)</f>
        <v/>
      </c>
      <c r="G88" s="171" t="str">
        <f>IF('Result Sheet'!I91="","",'Result Sheet'!I91)</f>
        <v/>
      </c>
      <c r="H88" s="172" t="str">
        <f>IF('Result Sheet'!K91="","",'Result Sheet'!K91)</f>
        <v/>
      </c>
      <c r="I88" s="172" t="str">
        <f>IF('Result Sheet'!J91="","",'Result Sheet'!J91)</f>
        <v/>
      </c>
      <c r="J88" s="272" t="str">
        <f>IF('Result Sheet'!DM91="","",'Result Sheet'!DM91)</f>
        <v/>
      </c>
      <c r="K88" s="173" t="str">
        <f>IF('Result Sheet'!DI91="","",'Result Sheet'!DI91)</f>
        <v/>
      </c>
      <c r="L88" s="174" t="str">
        <f>IF('Result Sheet'!DJ91="","",'Result Sheet'!DJ91)</f>
        <v/>
      </c>
      <c r="M88" s="173" t="str">
        <f>IF('Result Sheet'!DK91="","",'Result Sheet'!DK91)</f>
        <v/>
      </c>
      <c r="N88" s="215" t="str">
        <f>IF('Result Sheet'!DP91="","",'Result Sheet'!DP91)</f>
        <v/>
      </c>
      <c r="O88" s="175" t="str">
        <f>IF('Result Sheet'!AB91="","",IF('Result Sheet'!AB91="D","I",'Result Sheet'!AB91))</f>
        <v/>
      </c>
      <c r="P88" s="176" t="str">
        <f>IF('Result Sheet'!AC91="","",'Result Sheet'!AC91)</f>
        <v/>
      </c>
      <c r="Q88" s="175" t="str">
        <f>IF('Result Sheet'!AT91="","",IF('Result Sheet'!AT91="D","I",'Result Sheet'!AT91))</f>
        <v/>
      </c>
      <c r="R88" s="176" t="str">
        <f>IF('Result Sheet'!AU91="","",'Result Sheet'!AU91)</f>
        <v/>
      </c>
      <c r="S88" s="175" t="str">
        <f>IF('Result Sheet'!BL91="","",IF('Result Sheet'!BL91="D","I",'Result Sheet'!BL91))</f>
        <v/>
      </c>
      <c r="T88" s="176" t="str">
        <f>IF('Result Sheet'!BM91="","",'Result Sheet'!BM91)</f>
        <v/>
      </c>
      <c r="U88" s="175" t="str">
        <f>IF('Result Sheet'!CD91="","",IF('Result Sheet'!CD91="D","I",'Result Sheet'!CD91))</f>
        <v/>
      </c>
      <c r="V88" s="176" t="str">
        <f>IF('Result Sheet'!CE91="","",'Result Sheet'!CE91)</f>
        <v/>
      </c>
      <c r="W88" s="177" t="str">
        <f>IF('Result Sheet'!DO91="","",'Result Sheet'!DO91)</f>
        <v/>
      </c>
      <c r="BQ88" s="178" t="str">
        <f>'Result Sheet'!G91</f>
        <v/>
      </c>
      <c r="BR88" s="179" t="str">
        <f t="shared" si="12"/>
        <v/>
      </c>
      <c r="BS88" s="179" t="str">
        <f t="shared" si="13"/>
        <v/>
      </c>
      <c r="BT88" s="179" t="str">
        <f t="shared" si="14"/>
        <v/>
      </c>
      <c r="BU88" s="179" t="str">
        <f t="shared" si="15"/>
        <v/>
      </c>
      <c r="BV88" s="179" t="str">
        <f t="shared" si="16"/>
        <v/>
      </c>
      <c r="BW88" s="179" t="str">
        <f t="shared" si="17"/>
        <v/>
      </c>
      <c r="BX88" s="179" t="str">
        <f t="shared" si="18"/>
        <v/>
      </c>
      <c r="BY88" s="179" t="str">
        <f t="shared" si="19"/>
        <v/>
      </c>
      <c r="BZ88" s="179" t="str">
        <f t="shared" si="20"/>
        <v/>
      </c>
      <c r="CA88" s="179" t="str">
        <f t="shared" si="21"/>
        <v/>
      </c>
      <c r="CB88" s="179" t="str">
        <f t="shared" si="22"/>
        <v/>
      </c>
      <c r="CC88" s="179" t="str">
        <f t="shared" si="23"/>
        <v/>
      </c>
      <c r="CD88" s="180"/>
    </row>
    <row r="89" spans="1:82" ht="15.95" customHeight="1">
      <c r="A89" s="167">
        <f>IF('Result Sheet'!A92="","",'Result Sheet'!A92)</f>
        <v>85</v>
      </c>
      <c r="B89" s="168" t="str">
        <f>IF('Result Sheet'!B92="","",'Result Sheet'!B92)</f>
        <v/>
      </c>
      <c r="C89" s="169" t="str">
        <f>IF('Result Sheet'!F92="","",'Result Sheet'!F92)</f>
        <v/>
      </c>
      <c r="D89" s="170" t="str">
        <f>IF('Result Sheet'!E92="","",'Result Sheet'!E92)</f>
        <v/>
      </c>
      <c r="E89" s="171" t="str">
        <f>IF('Result Sheet'!G92="","",'Result Sheet'!G92)</f>
        <v/>
      </c>
      <c r="F89" s="171" t="str">
        <f>IF('Result Sheet'!H92="","",'Result Sheet'!H92)</f>
        <v/>
      </c>
      <c r="G89" s="171" t="str">
        <f>IF('Result Sheet'!I92="","",'Result Sheet'!I92)</f>
        <v/>
      </c>
      <c r="H89" s="172" t="str">
        <f>IF('Result Sheet'!K92="","",'Result Sheet'!K92)</f>
        <v/>
      </c>
      <c r="I89" s="172" t="str">
        <f>IF('Result Sheet'!J92="","",'Result Sheet'!J92)</f>
        <v/>
      </c>
      <c r="J89" s="272" t="str">
        <f>IF('Result Sheet'!DM92="","",'Result Sheet'!DM92)</f>
        <v/>
      </c>
      <c r="K89" s="173" t="str">
        <f>IF('Result Sheet'!DI92="","",'Result Sheet'!DI92)</f>
        <v/>
      </c>
      <c r="L89" s="174" t="str">
        <f>IF('Result Sheet'!DJ92="","",'Result Sheet'!DJ92)</f>
        <v/>
      </c>
      <c r="M89" s="173" t="str">
        <f>IF('Result Sheet'!DK92="","",'Result Sheet'!DK92)</f>
        <v/>
      </c>
      <c r="N89" s="215" t="str">
        <f>IF('Result Sheet'!DP92="","",'Result Sheet'!DP92)</f>
        <v/>
      </c>
      <c r="O89" s="175" t="str">
        <f>IF('Result Sheet'!AB92="","",IF('Result Sheet'!AB92="D","I",'Result Sheet'!AB92))</f>
        <v/>
      </c>
      <c r="P89" s="176" t="str">
        <f>IF('Result Sheet'!AC92="","",'Result Sheet'!AC92)</f>
        <v/>
      </c>
      <c r="Q89" s="175" t="str">
        <f>IF('Result Sheet'!AT92="","",IF('Result Sheet'!AT92="D","I",'Result Sheet'!AT92))</f>
        <v/>
      </c>
      <c r="R89" s="176" t="str">
        <f>IF('Result Sheet'!AU92="","",'Result Sheet'!AU92)</f>
        <v/>
      </c>
      <c r="S89" s="175" t="str">
        <f>IF('Result Sheet'!BL92="","",IF('Result Sheet'!BL92="D","I",'Result Sheet'!BL92))</f>
        <v/>
      </c>
      <c r="T89" s="176" t="str">
        <f>IF('Result Sheet'!BM92="","",'Result Sheet'!BM92)</f>
        <v/>
      </c>
      <c r="U89" s="175" t="str">
        <f>IF('Result Sheet'!CD92="","",IF('Result Sheet'!CD92="D","I",'Result Sheet'!CD92))</f>
        <v/>
      </c>
      <c r="V89" s="176" t="str">
        <f>IF('Result Sheet'!CE92="","",'Result Sheet'!CE92)</f>
        <v/>
      </c>
      <c r="W89" s="177" t="str">
        <f>IF('Result Sheet'!DO92="","",'Result Sheet'!DO92)</f>
        <v/>
      </c>
      <c r="BQ89" s="178" t="str">
        <f>'Result Sheet'!G92</f>
        <v/>
      </c>
      <c r="BR89" s="179" t="str">
        <f t="shared" si="12"/>
        <v/>
      </c>
      <c r="BS89" s="179" t="str">
        <f t="shared" si="13"/>
        <v/>
      </c>
      <c r="BT89" s="179" t="str">
        <f t="shared" si="14"/>
        <v/>
      </c>
      <c r="BU89" s="179" t="str">
        <f t="shared" si="15"/>
        <v/>
      </c>
      <c r="BV89" s="179" t="str">
        <f t="shared" si="16"/>
        <v/>
      </c>
      <c r="BW89" s="179" t="str">
        <f t="shared" si="17"/>
        <v/>
      </c>
      <c r="BX89" s="179" t="str">
        <f t="shared" si="18"/>
        <v/>
      </c>
      <c r="BY89" s="179" t="str">
        <f t="shared" si="19"/>
        <v/>
      </c>
      <c r="BZ89" s="179" t="str">
        <f t="shared" si="20"/>
        <v/>
      </c>
      <c r="CA89" s="179" t="str">
        <f t="shared" si="21"/>
        <v/>
      </c>
      <c r="CB89" s="179" t="str">
        <f t="shared" si="22"/>
        <v/>
      </c>
      <c r="CC89" s="179" t="str">
        <f t="shared" si="23"/>
        <v/>
      </c>
      <c r="CD89" s="180"/>
    </row>
    <row r="90" spans="1:82" ht="15.95" customHeight="1">
      <c r="A90" s="167">
        <f>IF('Result Sheet'!A93="","",'Result Sheet'!A93)</f>
        <v>86</v>
      </c>
      <c r="B90" s="168" t="str">
        <f>IF('Result Sheet'!B93="","",'Result Sheet'!B93)</f>
        <v/>
      </c>
      <c r="C90" s="169" t="str">
        <f>IF('Result Sheet'!F93="","",'Result Sheet'!F93)</f>
        <v/>
      </c>
      <c r="D90" s="170" t="str">
        <f>IF('Result Sheet'!E93="","",'Result Sheet'!E93)</f>
        <v/>
      </c>
      <c r="E90" s="171" t="str">
        <f>IF('Result Sheet'!G93="","",'Result Sheet'!G93)</f>
        <v/>
      </c>
      <c r="F90" s="171" t="str">
        <f>IF('Result Sheet'!H93="","",'Result Sheet'!H93)</f>
        <v/>
      </c>
      <c r="G90" s="171" t="str">
        <f>IF('Result Sheet'!I93="","",'Result Sheet'!I93)</f>
        <v/>
      </c>
      <c r="H90" s="172" t="str">
        <f>IF('Result Sheet'!K93="","",'Result Sheet'!K93)</f>
        <v/>
      </c>
      <c r="I90" s="172" t="str">
        <f>IF('Result Sheet'!J93="","",'Result Sheet'!J93)</f>
        <v/>
      </c>
      <c r="J90" s="272" t="str">
        <f>IF('Result Sheet'!DM93="","",'Result Sheet'!DM93)</f>
        <v/>
      </c>
      <c r="K90" s="173" t="str">
        <f>IF('Result Sheet'!DI93="","",'Result Sheet'!DI93)</f>
        <v/>
      </c>
      <c r="L90" s="174" t="str">
        <f>IF('Result Sheet'!DJ93="","",'Result Sheet'!DJ93)</f>
        <v/>
      </c>
      <c r="M90" s="173" t="str">
        <f>IF('Result Sheet'!DK93="","",'Result Sheet'!DK93)</f>
        <v/>
      </c>
      <c r="N90" s="215" t="str">
        <f>IF('Result Sheet'!DP93="","",'Result Sheet'!DP93)</f>
        <v/>
      </c>
      <c r="O90" s="175" t="str">
        <f>IF('Result Sheet'!AB93="","",IF('Result Sheet'!AB93="D","I",'Result Sheet'!AB93))</f>
        <v/>
      </c>
      <c r="P90" s="176" t="str">
        <f>IF('Result Sheet'!AC93="","",'Result Sheet'!AC93)</f>
        <v/>
      </c>
      <c r="Q90" s="175" t="str">
        <f>IF('Result Sheet'!AT93="","",IF('Result Sheet'!AT93="D","I",'Result Sheet'!AT93))</f>
        <v/>
      </c>
      <c r="R90" s="176" t="str">
        <f>IF('Result Sheet'!AU93="","",'Result Sheet'!AU93)</f>
        <v/>
      </c>
      <c r="S90" s="175" t="str">
        <f>IF('Result Sheet'!BL93="","",IF('Result Sheet'!BL93="D","I",'Result Sheet'!BL93))</f>
        <v/>
      </c>
      <c r="T90" s="176" t="str">
        <f>IF('Result Sheet'!BM93="","",'Result Sheet'!BM93)</f>
        <v/>
      </c>
      <c r="U90" s="175" t="str">
        <f>IF('Result Sheet'!CD93="","",IF('Result Sheet'!CD93="D","I",'Result Sheet'!CD93))</f>
        <v/>
      </c>
      <c r="V90" s="176" t="str">
        <f>IF('Result Sheet'!CE93="","",'Result Sheet'!CE93)</f>
        <v/>
      </c>
      <c r="W90" s="177" t="str">
        <f>IF('Result Sheet'!DO93="","",'Result Sheet'!DO93)</f>
        <v/>
      </c>
      <c r="BQ90" s="178" t="str">
        <f>'Result Sheet'!G93</f>
        <v/>
      </c>
      <c r="BR90" s="179" t="str">
        <f t="shared" si="12"/>
        <v/>
      </c>
      <c r="BS90" s="179" t="str">
        <f t="shared" si="13"/>
        <v/>
      </c>
      <c r="BT90" s="179" t="str">
        <f t="shared" si="14"/>
        <v/>
      </c>
      <c r="BU90" s="179" t="str">
        <f t="shared" si="15"/>
        <v/>
      </c>
      <c r="BV90" s="179" t="str">
        <f t="shared" si="16"/>
        <v/>
      </c>
      <c r="BW90" s="179" t="str">
        <f t="shared" si="17"/>
        <v/>
      </c>
      <c r="BX90" s="179" t="str">
        <f t="shared" si="18"/>
        <v/>
      </c>
      <c r="BY90" s="179" t="str">
        <f t="shared" si="19"/>
        <v/>
      </c>
      <c r="BZ90" s="179" t="str">
        <f t="shared" si="20"/>
        <v/>
      </c>
      <c r="CA90" s="179" t="str">
        <f t="shared" si="21"/>
        <v/>
      </c>
      <c r="CB90" s="179" t="str">
        <f t="shared" si="22"/>
        <v/>
      </c>
      <c r="CC90" s="179" t="str">
        <f t="shared" si="23"/>
        <v/>
      </c>
      <c r="CD90" s="180"/>
    </row>
    <row r="91" spans="1:82" ht="15.95" customHeight="1">
      <c r="A91" s="167">
        <f>IF('Result Sheet'!A94="","",'Result Sheet'!A94)</f>
        <v>87</v>
      </c>
      <c r="B91" s="168" t="str">
        <f>IF('Result Sheet'!B94="","",'Result Sheet'!B94)</f>
        <v/>
      </c>
      <c r="C91" s="169" t="str">
        <f>IF('Result Sheet'!F94="","",'Result Sheet'!F94)</f>
        <v/>
      </c>
      <c r="D91" s="170" t="str">
        <f>IF('Result Sheet'!E94="","",'Result Sheet'!E94)</f>
        <v/>
      </c>
      <c r="E91" s="171" t="str">
        <f>IF('Result Sheet'!G94="","",'Result Sheet'!G94)</f>
        <v/>
      </c>
      <c r="F91" s="171" t="str">
        <f>IF('Result Sheet'!H94="","",'Result Sheet'!H94)</f>
        <v/>
      </c>
      <c r="G91" s="171" t="str">
        <f>IF('Result Sheet'!I94="","",'Result Sheet'!I94)</f>
        <v/>
      </c>
      <c r="H91" s="172" t="str">
        <f>IF('Result Sheet'!K94="","",'Result Sheet'!K94)</f>
        <v/>
      </c>
      <c r="I91" s="172" t="str">
        <f>IF('Result Sheet'!J94="","",'Result Sheet'!J94)</f>
        <v/>
      </c>
      <c r="J91" s="272" t="str">
        <f>IF('Result Sheet'!DM94="","",'Result Sheet'!DM94)</f>
        <v/>
      </c>
      <c r="K91" s="173" t="str">
        <f>IF('Result Sheet'!DI94="","",'Result Sheet'!DI94)</f>
        <v/>
      </c>
      <c r="L91" s="174" t="str">
        <f>IF('Result Sheet'!DJ94="","",'Result Sheet'!DJ94)</f>
        <v/>
      </c>
      <c r="M91" s="173" t="str">
        <f>IF('Result Sheet'!DK94="","",'Result Sheet'!DK94)</f>
        <v/>
      </c>
      <c r="N91" s="215" t="str">
        <f>IF('Result Sheet'!DP94="","",'Result Sheet'!DP94)</f>
        <v/>
      </c>
      <c r="O91" s="175" t="str">
        <f>IF('Result Sheet'!AB94="","",IF('Result Sheet'!AB94="D","I",'Result Sheet'!AB94))</f>
        <v/>
      </c>
      <c r="P91" s="176" t="str">
        <f>IF('Result Sheet'!AC94="","",'Result Sheet'!AC94)</f>
        <v/>
      </c>
      <c r="Q91" s="175" t="str">
        <f>IF('Result Sheet'!AT94="","",IF('Result Sheet'!AT94="D","I",'Result Sheet'!AT94))</f>
        <v/>
      </c>
      <c r="R91" s="176" t="str">
        <f>IF('Result Sheet'!AU94="","",'Result Sheet'!AU94)</f>
        <v/>
      </c>
      <c r="S91" s="175" t="str">
        <f>IF('Result Sheet'!BL94="","",IF('Result Sheet'!BL94="D","I",'Result Sheet'!BL94))</f>
        <v/>
      </c>
      <c r="T91" s="176" t="str">
        <f>IF('Result Sheet'!BM94="","",'Result Sheet'!BM94)</f>
        <v/>
      </c>
      <c r="U91" s="175" t="str">
        <f>IF('Result Sheet'!CD94="","",IF('Result Sheet'!CD94="D","I",'Result Sheet'!CD94))</f>
        <v/>
      </c>
      <c r="V91" s="176" t="str">
        <f>IF('Result Sheet'!CE94="","",'Result Sheet'!CE94)</f>
        <v/>
      </c>
      <c r="W91" s="177" t="str">
        <f>IF('Result Sheet'!DO94="","",'Result Sheet'!DO94)</f>
        <v/>
      </c>
      <c r="BQ91" s="178" t="str">
        <f>'Result Sheet'!G94</f>
        <v/>
      </c>
      <c r="BR91" s="179" t="str">
        <f t="shared" si="12"/>
        <v/>
      </c>
      <c r="BS91" s="179" t="str">
        <f t="shared" si="13"/>
        <v/>
      </c>
      <c r="BT91" s="179" t="str">
        <f t="shared" si="14"/>
        <v/>
      </c>
      <c r="BU91" s="179" t="str">
        <f t="shared" si="15"/>
        <v/>
      </c>
      <c r="BV91" s="179" t="str">
        <f t="shared" si="16"/>
        <v/>
      </c>
      <c r="BW91" s="179" t="str">
        <f t="shared" si="17"/>
        <v/>
      </c>
      <c r="BX91" s="179" t="str">
        <f t="shared" si="18"/>
        <v/>
      </c>
      <c r="BY91" s="179" t="str">
        <f t="shared" si="19"/>
        <v/>
      </c>
      <c r="BZ91" s="179" t="str">
        <f t="shared" si="20"/>
        <v/>
      </c>
      <c r="CA91" s="179" t="str">
        <f t="shared" si="21"/>
        <v/>
      </c>
      <c r="CB91" s="179" t="str">
        <f t="shared" si="22"/>
        <v/>
      </c>
      <c r="CC91" s="179" t="str">
        <f t="shared" si="23"/>
        <v/>
      </c>
      <c r="CD91" s="180"/>
    </row>
    <row r="92" spans="1:82" ht="15.95" customHeight="1">
      <c r="A92" s="167">
        <f>IF('Result Sheet'!A95="","",'Result Sheet'!A95)</f>
        <v>88</v>
      </c>
      <c r="B92" s="168" t="str">
        <f>IF('Result Sheet'!B95="","",'Result Sheet'!B95)</f>
        <v/>
      </c>
      <c r="C92" s="169" t="str">
        <f>IF('Result Sheet'!F95="","",'Result Sheet'!F95)</f>
        <v/>
      </c>
      <c r="D92" s="170" t="str">
        <f>IF('Result Sheet'!E95="","",'Result Sheet'!E95)</f>
        <v/>
      </c>
      <c r="E92" s="171" t="str">
        <f>IF('Result Sheet'!G95="","",'Result Sheet'!G95)</f>
        <v/>
      </c>
      <c r="F92" s="171" t="str">
        <f>IF('Result Sheet'!H95="","",'Result Sheet'!H95)</f>
        <v/>
      </c>
      <c r="G92" s="171" t="str">
        <f>IF('Result Sheet'!I95="","",'Result Sheet'!I95)</f>
        <v/>
      </c>
      <c r="H92" s="172" t="str">
        <f>IF('Result Sheet'!K95="","",'Result Sheet'!K95)</f>
        <v/>
      </c>
      <c r="I92" s="172" t="str">
        <f>IF('Result Sheet'!J95="","",'Result Sheet'!J95)</f>
        <v/>
      </c>
      <c r="J92" s="272" t="str">
        <f>IF('Result Sheet'!DM95="","",'Result Sheet'!DM95)</f>
        <v/>
      </c>
      <c r="K92" s="173" t="str">
        <f>IF('Result Sheet'!DI95="","",'Result Sheet'!DI95)</f>
        <v/>
      </c>
      <c r="L92" s="174" t="str">
        <f>IF('Result Sheet'!DJ95="","",'Result Sheet'!DJ95)</f>
        <v/>
      </c>
      <c r="M92" s="173" t="str">
        <f>IF('Result Sheet'!DK95="","",'Result Sheet'!DK95)</f>
        <v/>
      </c>
      <c r="N92" s="215" t="str">
        <f>IF('Result Sheet'!DP95="","",'Result Sheet'!DP95)</f>
        <v/>
      </c>
      <c r="O92" s="175" t="str">
        <f>IF('Result Sheet'!AB95="","",IF('Result Sheet'!AB95="D","I",'Result Sheet'!AB95))</f>
        <v/>
      </c>
      <c r="P92" s="176" t="str">
        <f>IF('Result Sheet'!AC95="","",'Result Sheet'!AC95)</f>
        <v/>
      </c>
      <c r="Q92" s="175" t="str">
        <f>IF('Result Sheet'!AT95="","",IF('Result Sheet'!AT95="D","I",'Result Sheet'!AT95))</f>
        <v/>
      </c>
      <c r="R92" s="176" t="str">
        <f>IF('Result Sheet'!AU95="","",'Result Sheet'!AU95)</f>
        <v/>
      </c>
      <c r="S92" s="175" t="str">
        <f>IF('Result Sheet'!BL95="","",IF('Result Sheet'!BL95="D","I",'Result Sheet'!BL95))</f>
        <v/>
      </c>
      <c r="T92" s="176" t="str">
        <f>IF('Result Sheet'!BM95="","",'Result Sheet'!BM95)</f>
        <v/>
      </c>
      <c r="U92" s="175" t="str">
        <f>IF('Result Sheet'!CD95="","",IF('Result Sheet'!CD95="D","I",'Result Sheet'!CD95))</f>
        <v/>
      </c>
      <c r="V92" s="176" t="str">
        <f>IF('Result Sheet'!CE95="","",'Result Sheet'!CE95)</f>
        <v/>
      </c>
      <c r="W92" s="177" t="str">
        <f>IF('Result Sheet'!DO95="","",'Result Sheet'!DO95)</f>
        <v/>
      </c>
      <c r="BQ92" s="178" t="str">
        <f>'Result Sheet'!G95</f>
        <v/>
      </c>
      <c r="BR92" s="179" t="str">
        <f t="shared" si="12"/>
        <v/>
      </c>
      <c r="BS92" s="179" t="str">
        <f t="shared" si="13"/>
        <v/>
      </c>
      <c r="BT92" s="179" t="str">
        <f t="shared" si="14"/>
        <v/>
      </c>
      <c r="BU92" s="179" t="str">
        <f t="shared" si="15"/>
        <v/>
      </c>
      <c r="BV92" s="179" t="str">
        <f t="shared" si="16"/>
        <v/>
      </c>
      <c r="BW92" s="179" t="str">
        <f t="shared" si="17"/>
        <v/>
      </c>
      <c r="BX92" s="179" t="str">
        <f t="shared" si="18"/>
        <v/>
      </c>
      <c r="BY92" s="179" t="str">
        <f t="shared" si="19"/>
        <v/>
      </c>
      <c r="BZ92" s="179" t="str">
        <f t="shared" si="20"/>
        <v/>
      </c>
      <c r="CA92" s="179" t="str">
        <f t="shared" si="21"/>
        <v/>
      </c>
      <c r="CB92" s="179" t="str">
        <f t="shared" si="22"/>
        <v/>
      </c>
      <c r="CC92" s="179" t="str">
        <f t="shared" si="23"/>
        <v/>
      </c>
      <c r="CD92" s="180"/>
    </row>
    <row r="93" spans="1:82" ht="15.95" customHeight="1">
      <c r="A93" s="167">
        <f>IF('Result Sheet'!A96="","",'Result Sheet'!A96)</f>
        <v>89</v>
      </c>
      <c r="B93" s="168" t="str">
        <f>IF('Result Sheet'!B96="","",'Result Sheet'!B96)</f>
        <v/>
      </c>
      <c r="C93" s="169" t="str">
        <f>IF('Result Sheet'!F96="","",'Result Sheet'!F96)</f>
        <v/>
      </c>
      <c r="D93" s="170" t="str">
        <f>IF('Result Sheet'!E96="","",'Result Sheet'!E96)</f>
        <v/>
      </c>
      <c r="E93" s="171" t="str">
        <f>IF('Result Sheet'!G96="","",'Result Sheet'!G96)</f>
        <v/>
      </c>
      <c r="F93" s="171" t="str">
        <f>IF('Result Sheet'!H96="","",'Result Sheet'!H96)</f>
        <v/>
      </c>
      <c r="G93" s="171" t="str">
        <f>IF('Result Sheet'!I96="","",'Result Sheet'!I96)</f>
        <v/>
      </c>
      <c r="H93" s="172" t="str">
        <f>IF('Result Sheet'!K96="","",'Result Sheet'!K96)</f>
        <v/>
      </c>
      <c r="I93" s="172" t="str">
        <f>IF('Result Sheet'!J96="","",'Result Sheet'!J96)</f>
        <v/>
      </c>
      <c r="J93" s="272" t="str">
        <f>IF('Result Sheet'!DM96="","",'Result Sheet'!DM96)</f>
        <v/>
      </c>
      <c r="K93" s="173" t="str">
        <f>IF('Result Sheet'!DI96="","",'Result Sheet'!DI96)</f>
        <v/>
      </c>
      <c r="L93" s="174" t="str">
        <f>IF('Result Sheet'!DJ96="","",'Result Sheet'!DJ96)</f>
        <v/>
      </c>
      <c r="M93" s="173" t="str">
        <f>IF('Result Sheet'!DK96="","",'Result Sheet'!DK96)</f>
        <v/>
      </c>
      <c r="N93" s="215" t="str">
        <f>IF('Result Sheet'!DP96="","",'Result Sheet'!DP96)</f>
        <v/>
      </c>
      <c r="O93" s="175" t="str">
        <f>IF('Result Sheet'!AB96="","",IF('Result Sheet'!AB96="D","I",'Result Sheet'!AB96))</f>
        <v/>
      </c>
      <c r="P93" s="176" t="str">
        <f>IF('Result Sheet'!AC96="","",'Result Sheet'!AC96)</f>
        <v/>
      </c>
      <c r="Q93" s="175" t="str">
        <f>IF('Result Sheet'!AT96="","",IF('Result Sheet'!AT96="D","I",'Result Sheet'!AT96))</f>
        <v/>
      </c>
      <c r="R93" s="176" t="str">
        <f>IF('Result Sheet'!AU96="","",'Result Sheet'!AU96)</f>
        <v/>
      </c>
      <c r="S93" s="175" t="str">
        <f>IF('Result Sheet'!BL96="","",IF('Result Sheet'!BL96="D","I",'Result Sheet'!BL96))</f>
        <v/>
      </c>
      <c r="T93" s="176" t="str">
        <f>IF('Result Sheet'!BM96="","",'Result Sheet'!BM96)</f>
        <v/>
      </c>
      <c r="U93" s="175" t="str">
        <f>IF('Result Sheet'!CD96="","",IF('Result Sheet'!CD96="D","I",'Result Sheet'!CD96))</f>
        <v/>
      </c>
      <c r="V93" s="176" t="str">
        <f>IF('Result Sheet'!CE96="","",'Result Sheet'!CE96)</f>
        <v/>
      </c>
      <c r="W93" s="177" t="str">
        <f>IF('Result Sheet'!DO96="","",'Result Sheet'!DO96)</f>
        <v/>
      </c>
      <c r="BQ93" s="178" t="str">
        <f>'Result Sheet'!G96</f>
        <v/>
      </c>
      <c r="BR93" s="179" t="str">
        <f t="shared" si="12"/>
        <v/>
      </c>
      <c r="BS93" s="179" t="str">
        <f t="shared" si="13"/>
        <v/>
      </c>
      <c r="BT93" s="179" t="str">
        <f t="shared" si="14"/>
        <v/>
      </c>
      <c r="BU93" s="179" t="str">
        <f t="shared" si="15"/>
        <v/>
      </c>
      <c r="BV93" s="179" t="str">
        <f t="shared" si="16"/>
        <v/>
      </c>
      <c r="BW93" s="179" t="str">
        <f t="shared" si="17"/>
        <v/>
      </c>
      <c r="BX93" s="179" t="str">
        <f t="shared" si="18"/>
        <v/>
      </c>
      <c r="BY93" s="179" t="str">
        <f t="shared" si="19"/>
        <v/>
      </c>
      <c r="BZ93" s="179" t="str">
        <f t="shared" si="20"/>
        <v/>
      </c>
      <c r="CA93" s="179" t="str">
        <f t="shared" si="21"/>
        <v/>
      </c>
      <c r="CB93" s="179" t="str">
        <f t="shared" si="22"/>
        <v/>
      </c>
      <c r="CC93" s="179" t="str">
        <f t="shared" si="23"/>
        <v/>
      </c>
      <c r="CD93" s="180"/>
    </row>
    <row r="94" spans="1:82" ht="15.95" customHeight="1">
      <c r="A94" s="167">
        <f>IF('Result Sheet'!A97="","",'Result Sheet'!A97)</f>
        <v>90</v>
      </c>
      <c r="B94" s="168" t="str">
        <f>IF('Result Sheet'!B97="","",'Result Sheet'!B97)</f>
        <v/>
      </c>
      <c r="C94" s="169" t="str">
        <f>IF('Result Sheet'!F97="","",'Result Sheet'!F97)</f>
        <v/>
      </c>
      <c r="D94" s="170" t="str">
        <f>IF('Result Sheet'!E97="","",'Result Sheet'!E97)</f>
        <v/>
      </c>
      <c r="E94" s="171" t="str">
        <f>IF('Result Sheet'!G97="","",'Result Sheet'!G97)</f>
        <v/>
      </c>
      <c r="F94" s="171" t="str">
        <f>IF('Result Sheet'!H97="","",'Result Sheet'!H97)</f>
        <v/>
      </c>
      <c r="G94" s="171" t="str">
        <f>IF('Result Sheet'!I97="","",'Result Sheet'!I97)</f>
        <v/>
      </c>
      <c r="H94" s="172" t="str">
        <f>IF('Result Sheet'!K97="","",'Result Sheet'!K97)</f>
        <v/>
      </c>
      <c r="I94" s="172" t="str">
        <f>IF('Result Sheet'!J97="","",'Result Sheet'!J97)</f>
        <v/>
      </c>
      <c r="J94" s="272" t="str">
        <f>IF('Result Sheet'!DM97="","",'Result Sheet'!DM97)</f>
        <v/>
      </c>
      <c r="K94" s="173" t="str">
        <f>IF('Result Sheet'!DI97="","",'Result Sheet'!DI97)</f>
        <v/>
      </c>
      <c r="L94" s="174" t="str">
        <f>IF('Result Sheet'!DJ97="","",'Result Sheet'!DJ97)</f>
        <v/>
      </c>
      <c r="M94" s="173" t="str">
        <f>IF('Result Sheet'!DK97="","",'Result Sheet'!DK97)</f>
        <v/>
      </c>
      <c r="N94" s="215" t="str">
        <f>IF('Result Sheet'!DP97="","",'Result Sheet'!DP97)</f>
        <v/>
      </c>
      <c r="O94" s="175" t="str">
        <f>IF('Result Sheet'!AB97="","",IF('Result Sheet'!AB97="D","I",'Result Sheet'!AB97))</f>
        <v/>
      </c>
      <c r="P94" s="176" t="str">
        <f>IF('Result Sheet'!AC97="","",'Result Sheet'!AC97)</f>
        <v/>
      </c>
      <c r="Q94" s="175" t="str">
        <f>IF('Result Sheet'!AT97="","",IF('Result Sheet'!AT97="D","I",'Result Sheet'!AT97))</f>
        <v/>
      </c>
      <c r="R94" s="176" t="str">
        <f>IF('Result Sheet'!AU97="","",'Result Sheet'!AU97)</f>
        <v/>
      </c>
      <c r="S94" s="175" t="str">
        <f>IF('Result Sheet'!BL97="","",IF('Result Sheet'!BL97="D","I",'Result Sheet'!BL97))</f>
        <v/>
      </c>
      <c r="T94" s="176" t="str">
        <f>IF('Result Sheet'!BM97="","",'Result Sheet'!BM97)</f>
        <v/>
      </c>
      <c r="U94" s="175" t="str">
        <f>IF('Result Sheet'!CD97="","",IF('Result Sheet'!CD97="D","I",'Result Sheet'!CD97))</f>
        <v/>
      </c>
      <c r="V94" s="176" t="str">
        <f>IF('Result Sheet'!CE97="","",'Result Sheet'!CE97)</f>
        <v/>
      </c>
      <c r="W94" s="177" t="str">
        <f>IF('Result Sheet'!DO97="","",'Result Sheet'!DO97)</f>
        <v/>
      </c>
      <c r="BQ94" s="178" t="str">
        <f>'Result Sheet'!G97</f>
        <v/>
      </c>
      <c r="BR94" s="179" t="str">
        <f t="shared" si="12"/>
        <v/>
      </c>
      <c r="BS94" s="179" t="str">
        <f t="shared" si="13"/>
        <v/>
      </c>
      <c r="BT94" s="179" t="str">
        <f t="shared" si="14"/>
        <v/>
      </c>
      <c r="BU94" s="179" t="str">
        <f t="shared" si="15"/>
        <v/>
      </c>
      <c r="BV94" s="179" t="str">
        <f t="shared" si="16"/>
        <v/>
      </c>
      <c r="BW94" s="179" t="str">
        <f t="shared" si="17"/>
        <v/>
      </c>
      <c r="BX94" s="179" t="str">
        <f t="shared" si="18"/>
        <v/>
      </c>
      <c r="BY94" s="179" t="str">
        <f t="shared" si="19"/>
        <v/>
      </c>
      <c r="BZ94" s="179" t="str">
        <f t="shared" si="20"/>
        <v/>
      </c>
      <c r="CA94" s="179" t="str">
        <f t="shared" si="21"/>
        <v/>
      </c>
      <c r="CB94" s="179" t="str">
        <f t="shared" si="22"/>
        <v/>
      </c>
      <c r="CC94" s="179" t="str">
        <f t="shared" si="23"/>
        <v/>
      </c>
      <c r="CD94" s="180"/>
    </row>
    <row r="95" spans="1:82" ht="15.95" customHeight="1">
      <c r="A95" s="167">
        <f>IF('Result Sheet'!A98="","",'Result Sheet'!A98)</f>
        <v>91</v>
      </c>
      <c r="B95" s="168" t="str">
        <f>IF('Result Sheet'!B98="","",'Result Sheet'!B98)</f>
        <v/>
      </c>
      <c r="C95" s="169" t="str">
        <f>IF('Result Sheet'!F98="","",'Result Sheet'!F98)</f>
        <v/>
      </c>
      <c r="D95" s="170" t="str">
        <f>IF('Result Sheet'!E98="","",'Result Sheet'!E98)</f>
        <v/>
      </c>
      <c r="E95" s="171" t="str">
        <f>IF('Result Sheet'!G98="","",'Result Sheet'!G98)</f>
        <v/>
      </c>
      <c r="F95" s="171" t="str">
        <f>IF('Result Sheet'!H98="","",'Result Sheet'!H98)</f>
        <v/>
      </c>
      <c r="G95" s="171" t="str">
        <f>IF('Result Sheet'!I98="","",'Result Sheet'!I98)</f>
        <v/>
      </c>
      <c r="H95" s="172" t="str">
        <f>IF('Result Sheet'!K98="","",'Result Sheet'!K98)</f>
        <v/>
      </c>
      <c r="I95" s="172" t="str">
        <f>IF('Result Sheet'!J98="","",'Result Sheet'!J98)</f>
        <v/>
      </c>
      <c r="J95" s="272" t="str">
        <f>IF('Result Sheet'!DM98="","",'Result Sheet'!DM98)</f>
        <v/>
      </c>
      <c r="K95" s="173" t="str">
        <f>IF('Result Sheet'!DI98="","",'Result Sheet'!DI98)</f>
        <v/>
      </c>
      <c r="L95" s="174" t="str">
        <f>IF('Result Sheet'!DJ98="","",'Result Sheet'!DJ98)</f>
        <v/>
      </c>
      <c r="M95" s="173" t="str">
        <f>IF('Result Sheet'!DK98="","",'Result Sheet'!DK98)</f>
        <v/>
      </c>
      <c r="N95" s="215" t="str">
        <f>IF('Result Sheet'!DP98="","",'Result Sheet'!DP98)</f>
        <v/>
      </c>
      <c r="O95" s="175" t="str">
        <f>IF('Result Sheet'!AB98="","",IF('Result Sheet'!AB98="D","I",'Result Sheet'!AB98))</f>
        <v/>
      </c>
      <c r="P95" s="176" t="str">
        <f>IF('Result Sheet'!AC98="","",'Result Sheet'!AC98)</f>
        <v/>
      </c>
      <c r="Q95" s="175" t="str">
        <f>IF('Result Sheet'!AT98="","",IF('Result Sheet'!AT98="D","I",'Result Sheet'!AT98))</f>
        <v/>
      </c>
      <c r="R95" s="176" t="str">
        <f>IF('Result Sheet'!AU98="","",'Result Sheet'!AU98)</f>
        <v/>
      </c>
      <c r="S95" s="175" t="str">
        <f>IF('Result Sheet'!BL98="","",IF('Result Sheet'!BL98="D","I",'Result Sheet'!BL98))</f>
        <v/>
      </c>
      <c r="T95" s="176" t="str">
        <f>IF('Result Sheet'!BM98="","",'Result Sheet'!BM98)</f>
        <v/>
      </c>
      <c r="U95" s="175" t="str">
        <f>IF('Result Sheet'!CD98="","",IF('Result Sheet'!CD98="D","I",'Result Sheet'!CD98))</f>
        <v/>
      </c>
      <c r="V95" s="176" t="str">
        <f>IF('Result Sheet'!CE98="","",'Result Sheet'!CE98)</f>
        <v/>
      </c>
      <c r="W95" s="177" t="str">
        <f>IF('Result Sheet'!DO98="","",'Result Sheet'!DO98)</f>
        <v/>
      </c>
      <c r="BQ95" s="178" t="str">
        <f>'Result Sheet'!G98</f>
        <v/>
      </c>
      <c r="BR95" s="179" t="str">
        <f t="shared" si="12"/>
        <v/>
      </c>
      <c r="BS95" s="179" t="str">
        <f t="shared" si="13"/>
        <v/>
      </c>
      <c r="BT95" s="179" t="str">
        <f t="shared" si="14"/>
        <v/>
      </c>
      <c r="BU95" s="179" t="str">
        <f t="shared" si="15"/>
        <v/>
      </c>
      <c r="BV95" s="179" t="str">
        <f t="shared" si="16"/>
        <v/>
      </c>
      <c r="BW95" s="179" t="str">
        <f t="shared" si="17"/>
        <v/>
      </c>
      <c r="BX95" s="179" t="str">
        <f t="shared" si="18"/>
        <v/>
      </c>
      <c r="BY95" s="179" t="str">
        <f t="shared" si="19"/>
        <v/>
      </c>
      <c r="BZ95" s="179" t="str">
        <f t="shared" si="20"/>
        <v/>
      </c>
      <c r="CA95" s="179" t="str">
        <f t="shared" si="21"/>
        <v/>
      </c>
      <c r="CB95" s="179" t="str">
        <f t="shared" si="22"/>
        <v/>
      </c>
      <c r="CC95" s="179" t="str">
        <f t="shared" si="23"/>
        <v/>
      </c>
      <c r="CD95" s="180"/>
    </row>
    <row r="96" spans="1:82" ht="15.95" customHeight="1">
      <c r="A96" s="167">
        <f>IF('Result Sheet'!A99="","",'Result Sheet'!A99)</f>
        <v>92</v>
      </c>
      <c r="B96" s="168" t="str">
        <f>IF('Result Sheet'!B99="","",'Result Sheet'!B99)</f>
        <v/>
      </c>
      <c r="C96" s="169" t="str">
        <f>IF('Result Sheet'!F99="","",'Result Sheet'!F99)</f>
        <v/>
      </c>
      <c r="D96" s="170" t="str">
        <f>IF('Result Sheet'!E99="","",'Result Sheet'!E99)</f>
        <v/>
      </c>
      <c r="E96" s="171" t="str">
        <f>IF('Result Sheet'!G99="","",'Result Sheet'!G99)</f>
        <v/>
      </c>
      <c r="F96" s="171" t="str">
        <f>IF('Result Sheet'!H99="","",'Result Sheet'!H99)</f>
        <v/>
      </c>
      <c r="G96" s="171" t="str">
        <f>IF('Result Sheet'!I99="","",'Result Sheet'!I99)</f>
        <v/>
      </c>
      <c r="H96" s="172" t="str">
        <f>IF('Result Sheet'!K99="","",'Result Sheet'!K99)</f>
        <v/>
      </c>
      <c r="I96" s="172" t="str">
        <f>IF('Result Sheet'!J99="","",'Result Sheet'!J99)</f>
        <v/>
      </c>
      <c r="J96" s="272" t="str">
        <f>IF('Result Sheet'!DM99="","",'Result Sheet'!DM99)</f>
        <v/>
      </c>
      <c r="K96" s="173" t="str">
        <f>IF('Result Sheet'!DI99="","",'Result Sheet'!DI99)</f>
        <v/>
      </c>
      <c r="L96" s="174" t="str">
        <f>IF('Result Sheet'!DJ99="","",'Result Sheet'!DJ99)</f>
        <v/>
      </c>
      <c r="M96" s="173" t="str">
        <f>IF('Result Sheet'!DK99="","",'Result Sheet'!DK99)</f>
        <v/>
      </c>
      <c r="N96" s="215" t="str">
        <f>IF('Result Sheet'!DP99="","",'Result Sheet'!DP99)</f>
        <v/>
      </c>
      <c r="O96" s="175" t="str">
        <f>IF('Result Sheet'!AB99="","",IF('Result Sheet'!AB99="D","I",'Result Sheet'!AB99))</f>
        <v/>
      </c>
      <c r="P96" s="176" t="str">
        <f>IF('Result Sheet'!AC99="","",'Result Sheet'!AC99)</f>
        <v/>
      </c>
      <c r="Q96" s="175" t="str">
        <f>IF('Result Sheet'!AT99="","",IF('Result Sheet'!AT99="D","I",'Result Sheet'!AT99))</f>
        <v/>
      </c>
      <c r="R96" s="176" t="str">
        <f>IF('Result Sheet'!AU99="","",'Result Sheet'!AU99)</f>
        <v/>
      </c>
      <c r="S96" s="175" t="str">
        <f>IF('Result Sheet'!BL99="","",IF('Result Sheet'!BL99="D","I",'Result Sheet'!BL99))</f>
        <v/>
      </c>
      <c r="T96" s="176" t="str">
        <f>IF('Result Sheet'!BM99="","",'Result Sheet'!BM99)</f>
        <v/>
      </c>
      <c r="U96" s="175" t="str">
        <f>IF('Result Sheet'!CD99="","",IF('Result Sheet'!CD99="D","I",'Result Sheet'!CD99))</f>
        <v/>
      </c>
      <c r="V96" s="176" t="str">
        <f>IF('Result Sheet'!CE99="","",'Result Sheet'!CE99)</f>
        <v/>
      </c>
      <c r="W96" s="177" t="str">
        <f>IF('Result Sheet'!DO99="","",'Result Sheet'!DO99)</f>
        <v/>
      </c>
      <c r="BQ96" s="178" t="str">
        <f>'Result Sheet'!G99</f>
        <v/>
      </c>
      <c r="BR96" s="179" t="str">
        <f t="shared" si="12"/>
        <v/>
      </c>
      <c r="BS96" s="179" t="str">
        <f t="shared" si="13"/>
        <v/>
      </c>
      <c r="BT96" s="179" t="str">
        <f t="shared" si="14"/>
        <v/>
      </c>
      <c r="BU96" s="179" t="str">
        <f t="shared" si="15"/>
        <v/>
      </c>
      <c r="BV96" s="179" t="str">
        <f t="shared" si="16"/>
        <v/>
      </c>
      <c r="BW96" s="179" t="str">
        <f t="shared" si="17"/>
        <v/>
      </c>
      <c r="BX96" s="179" t="str">
        <f t="shared" si="18"/>
        <v/>
      </c>
      <c r="BY96" s="179" t="str">
        <f t="shared" si="19"/>
        <v/>
      </c>
      <c r="BZ96" s="179" t="str">
        <f t="shared" si="20"/>
        <v/>
      </c>
      <c r="CA96" s="179" t="str">
        <f t="shared" si="21"/>
        <v/>
      </c>
      <c r="CB96" s="179" t="str">
        <f t="shared" si="22"/>
        <v/>
      </c>
      <c r="CC96" s="179" t="str">
        <f t="shared" si="23"/>
        <v/>
      </c>
      <c r="CD96" s="180"/>
    </row>
    <row r="97" spans="1:82" ht="15.95" customHeight="1">
      <c r="A97" s="167">
        <f>IF('Result Sheet'!A100="","",'Result Sheet'!A100)</f>
        <v>93</v>
      </c>
      <c r="B97" s="168" t="str">
        <f>IF('Result Sheet'!B100="","",'Result Sheet'!B100)</f>
        <v/>
      </c>
      <c r="C97" s="169" t="str">
        <f>IF('Result Sheet'!F100="","",'Result Sheet'!F100)</f>
        <v/>
      </c>
      <c r="D97" s="170" t="str">
        <f>IF('Result Sheet'!E100="","",'Result Sheet'!E100)</f>
        <v/>
      </c>
      <c r="E97" s="171" t="str">
        <f>IF('Result Sheet'!G100="","",'Result Sheet'!G100)</f>
        <v/>
      </c>
      <c r="F97" s="171" t="str">
        <f>IF('Result Sheet'!H100="","",'Result Sheet'!H100)</f>
        <v/>
      </c>
      <c r="G97" s="171" t="str">
        <f>IF('Result Sheet'!I100="","",'Result Sheet'!I100)</f>
        <v/>
      </c>
      <c r="H97" s="172" t="str">
        <f>IF('Result Sheet'!K100="","",'Result Sheet'!K100)</f>
        <v/>
      </c>
      <c r="I97" s="172" t="str">
        <f>IF('Result Sheet'!J100="","",'Result Sheet'!J100)</f>
        <v/>
      </c>
      <c r="J97" s="272" t="str">
        <f>IF('Result Sheet'!DM100="","",'Result Sheet'!DM100)</f>
        <v/>
      </c>
      <c r="K97" s="173" t="str">
        <f>IF('Result Sheet'!DI100="","",'Result Sheet'!DI100)</f>
        <v/>
      </c>
      <c r="L97" s="174" t="str">
        <f>IF('Result Sheet'!DJ100="","",'Result Sheet'!DJ100)</f>
        <v/>
      </c>
      <c r="M97" s="173" t="str">
        <f>IF('Result Sheet'!DK100="","",'Result Sheet'!DK100)</f>
        <v/>
      </c>
      <c r="N97" s="215" t="str">
        <f>IF('Result Sheet'!DP100="","",'Result Sheet'!DP100)</f>
        <v/>
      </c>
      <c r="O97" s="175" t="str">
        <f>IF('Result Sheet'!AB100="","",IF('Result Sheet'!AB100="D","I",'Result Sheet'!AB100))</f>
        <v/>
      </c>
      <c r="P97" s="176" t="str">
        <f>IF('Result Sheet'!AC100="","",'Result Sheet'!AC100)</f>
        <v/>
      </c>
      <c r="Q97" s="175" t="str">
        <f>IF('Result Sheet'!AT100="","",IF('Result Sheet'!AT100="D","I",'Result Sheet'!AT100))</f>
        <v/>
      </c>
      <c r="R97" s="176" t="str">
        <f>IF('Result Sheet'!AU100="","",'Result Sheet'!AU100)</f>
        <v/>
      </c>
      <c r="S97" s="175" t="str">
        <f>IF('Result Sheet'!BL100="","",IF('Result Sheet'!BL100="D","I",'Result Sheet'!BL100))</f>
        <v/>
      </c>
      <c r="T97" s="176" t="str">
        <f>IF('Result Sheet'!BM100="","",'Result Sheet'!BM100)</f>
        <v/>
      </c>
      <c r="U97" s="175" t="str">
        <f>IF('Result Sheet'!CD100="","",IF('Result Sheet'!CD100="D","I",'Result Sheet'!CD100))</f>
        <v/>
      </c>
      <c r="V97" s="176" t="str">
        <f>IF('Result Sheet'!CE100="","",'Result Sheet'!CE100)</f>
        <v/>
      </c>
      <c r="W97" s="177" t="str">
        <f>IF('Result Sheet'!DO100="","",'Result Sheet'!DO100)</f>
        <v/>
      </c>
      <c r="BQ97" s="178" t="str">
        <f>'Result Sheet'!G100</f>
        <v/>
      </c>
      <c r="BR97" s="179" t="str">
        <f t="shared" si="12"/>
        <v/>
      </c>
      <c r="BS97" s="179" t="str">
        <f t="shared" si="13"/>
        <v/>
      </c>
      <c r="BT97" s="179" t="str">
        <f t="shared" si="14"/>
        <v/>
      </c>
      <c r="BU97" s="179" t="str">
        <f t="shared" si="15"/>
        <v/>
      </c>
      <c r="BV97" s="179" t="str">
        <f t="shared" si="16"/>
        <v/>
      </c>
      <c r="BW97" s="179" t="str">
        <f t="shared" si="17"/>
        <v/>
      </c>
      <c r="BX97" s="179" t="str">
        <f t="shared" si="18"/>
        <v/>
      </c>
      <c r="BY97" s="179" t="str">
        <f t="shared" si="19"/>
        <v/>
      </c>
      <c r="BZ97" s="179" t="str">
        <f t="shared" si="20"/>
        <v/>
      </c>
      <c r="CA97" s="179" t="str">
        <f t="shared" si="21"/>
        <v/>
      </c>
      <c r="CB97" s="179" t="str">
        <f t="shared" si="22"/>
        <v/>
      </c>
      <c r="CC97" s="179" t="str">
        <f t="shared" si="23"/>
        <v/>
      </c>
      <c r="CD97" s="180"/>
    </row>
    <row r="98" spans="1:82" ht="15.95" customHeight="1">
      <c r="A98" s="167">
        <f>IF('Result Sheet'!A101="","",'Result Sheet'!A101)</f>
        <v>94</v>
      </c>
      <c r="B98" s="168" t="str">
        <f>IF('Result Sheet'!B101="","",'Result Sheet'!B101)</f>
        <v/>
      </c>
      <c r="C98" s="169" t="str">
        <f>IF('Result Sheet'!F101="","",'Result Sheet'!F101)</f>
        <v/>
      </c>
      <c r="D98" s="170" t="str">
        <f>IF('Result Sheet'!E101="","",'Result Sheet'!E101)</f>
        <v/>
      </c>
      <c r="E98" s="171" t="str">
        <f>IF('Result Sheet'!G101="","",'Result Sheet'!G101)</f>
        <v/>
      </c>
      <c r="F98" s="171" t="str">
        <f>IF('Result Sheet'!H101="","",'Result Sheet'!H101)</f>
        <v/>
      </c>
      <c r="G98" s="171" t="str">
        <f>IF('Result Sheet'!I101="","",'Result Sheet'!I101)</f>
        <v/>
      </c>
      <c r="H98" s="172" t="str">
        <f>IF('Result Sheet'!K101="","",'Result Sheet'!K101)</f>
        <v/>
      </c>
      <c r="I98" s="172" t="str">
        <f>IF('Result Sheet'!J101="","",'Result Sheet'!J101)</f>
        <v/>
      </c>
      <c r="J98" s="272" t="str">
        <f>IF('Result Sheet'!DM101="","",'Result Sheet'!DM101)</f>
        <v/>
      </c>
      <c r="K98" s="173" t="str">
        <f>IF('Result Sheet'!DI101="","",'Result Sheet'!DI101)</f>
        <v/>
      </c>
      <c r="L98" s="174" t="str">
        <f>IF('Result Sheet'!DJ101="","",'Result Sheet'!DJ101)</f>
        <v/>
      </c>
      <c r="M98" s="173" t="str">
        <f>IF('Result Sheet'!DK101="","",'Result Sheet'!DK101)</f>
        <v/>
      </c>
      <c r="N98" s="215" t="str">
        <f>IF('Result Sheet'!DP101="","",'Result Sheet'!DP101)</f>
        <v/>
      </c>
      <c r="O98" s="175" t="str">
        <f>IF('Result Sheet'!AB101="","",IF('Result Sheet'!AB101="D","I",'Result Sheet'!AB101))</f>
        <v/>
      </c>
      <c r="P98" s="176" t="str">
        <f>IF('Result Sheet'!AC101="","",'Result Sheet'!AC101)</f>
        <v/>
      </c>
      <c r="Q98" s="175" t="str">
        <f>IF('Result Sheet'!AT101="","",IF('Result Sheet'!AT101="D","I",'Result Sheet'!AT101))</f>
        <v/>
      </c>
      <c r="R98" s="176" t="str">
        <f>IF('Result Sheet'!AU101="","",'Result Sheet'!AU101)</f>
        <v/>
      </c>
      <c r="S98" s="175" t="str">
        <f>IF('Result Sheet'!BL101="","",IF('Result Sheet'!BL101="D","I",'Result Sheet'!BL101))</f>
        <v/>
      </c>
      <c r="T98" s="176" t="str">
        <f>IF('Result Sheet'!BM101="","",'Result Sheet'!BM101)</f>
        <v/>
      </c>
      <c r="U98" s="175" t="str">
        <f>IF('Result Sheet'!CD101="","",IF('Result Sheet'!CD101="D","I",'Result Sheet'!CD101))</f>
        <v/>
      </c>
      <c r="V98" s="176" t="str">
        <f>IF('Result Sheet'!CE101="","",'Result Sheet'!CE101)</f>
        <v/>
      </c>
      <c r="W98" s="177" t="str">
        <f>IF('Result Sheet'!DO101="","",'Result Sheet'!DO101)</f>
        <v/>
      </c>
      <c r="BQ98" s="178" t="str">
        <f>'Result Sheet'!G101</f>
        <v/>
      </c>
      <c r="BR98" s="179" t="str">
        <f t="shared" si="12"/>
        <v/>
      </c>
      <c r="BS98" s="179" t="str">
        <f t="shared" si="13"/>
        <v/>
      </c>
      <c r="BT98" s="179" t="str">
        <f t="shared" si="14"/>
        <v/>
      </c>
      <c r="BU98" s="179" t="str">
        <f t="shared" si="15"/>
        <v/>
      </c>
      <c r="BV98" s="179" t="str">
        <f t="shared" si="16"/>
        <v/>
      </c>
      <c r="BW98" s="179" t="str">
        <f t="shared" si="17"/>
        <v/>
      </c>
      <c r="BX98" s="179" t="str">
        <f t="shared" si="18"/>
        <v/>
      </c>
      <c r="BY98" s="179" t="str">
        <f t="shared" si="19"/>
        <v/>
      </c>
      <c r="BZ98" s="179" t="str">
        <f t="shared" si="20"/>
        <v/>
      </c>
      <c r="CA98" s="179" t="str">
        <f t="shared" si="21"/>
        <v/>
      </c>
      <c r="CB98" s="179" t="str">
        <f t="shared" si="22"/>
        <v/>
      </c>
      <c r="CC98" s="179" t="str">
        <f t="shared" si="23"/>
        <v/>
      </c>
      <c r="CD98" s="180"/>
    </row>
    <row r="99" spans="1:82" ht="15.95" customHeight="1">
      <c r="A99" s="167">
        <f>IF('Result Sheet'!A102="","",'Result Sheet'!A102)</f>
        <v>95</v>
      </c>
      <c r="B99" s="168" t="str">
        <f>IF('Result Sheet'!B102="","",'Result Sheet'!B102)</f>
        <v/>
      </c>
      <c r="C99" s="169" t="str">
        <f>IF('Result Sheet'!F102="","",'Result Sheet'!F102)</f>
        <v/>
      </c>
      <c r="D99" s="170" t="str">
        <f>IF('Result Sheet'!E102="","",'Result Sheet'!E102)</f>
        <v/>
      </c>
      <c r="E99" s="171" t="str">
        <f>IF('Result Sheet'!G102="","",'Result Sheet'!G102)</f>
        <v/>
      </c>
      <c r="F99" s="171" t="str">
        <f>IF('Result Sheet'!H102="","",'Result Sheet'!H102)</f>
        <v/>
      </c>
      <c r="G99" s="171" t="str">
        <f>IF('Result Sheet'!I102="","",'Result Sheet'!I102)</f>
        <v/>
      </c>
      <c r="H99" s="172" t="str">
        <f>IF('Result Sheet'!K102="","",'Result Sheet'!K102)</f>
        <v/>
      </c>
      <c r="I99" s="172" t="str">
        <f>IF('Result Sheet'!J102="","",'Result Sheet'!J102)</f>
        <v/>
      </c>
      <c r="J99" s="272" t="str">
        <f>IF('Result Sheet'!DM102="","",'Result Sheet'!DM102)</f>
        <v/>
      </c>
      <c r="K99" s="173" t="str">
        <f>IF('Result Sheet'!DI102="","",'Result Sheet'!DI102)</f>
        <v/>
      </c>
      <c r="L99" s="174" t="str">
        <f>IF('Result Sheet'!DJ102="","",'Result Sheet'!DJ102)</f>
        <v/>
      </c>
      <c r="M99" s="173" t="str">
        <f>IF('Result Sheet'!DK102="","",'Result Sheet'!DK102)</f>
        <v/>
      </c>
      <c r="N99" s="215" t="str">
        <f>IF('Result Sheet'!DP102="","",'Result Sheet'!DP102)</f>
        <v/>
      </c>
      <c r="O99" s="175" t="str">
        <f>IF('Result Sheet'!AB102="","",IF('Result Sheet'!AB102="D","I",'Result Sheet'!AB102))</f>
        <v/>
      </c>
      <c r="P99" s="176" t="str">
        <f>IF('Result Sheet'!AC102="","",'Result Sheet'!AC102)</f>
        <v/>
      </c>
      <c r="Q99" s="175" t="str">
        <f>IF('Result Sheet'!AT102="","",IF('Result Sheet'!AT102="D","I",'Result Sheet'!AT102))</f>
        <v/>
      </c>
      <c r="R99" s="176" t="str">
        <f>IF('Result Sheet'!AU102="","",'Result Sheet'!AU102)</f>
        <v/>
      </c>
      <c r="S99" s="175" t="str">
        <f>IF('Result Sheet'!BL102="","",IF('Result Sheet'!BL102="D","I",'Result Sheet'!BL102))</f>
        <v/>
      </c>
      <c r="T99" s="176" t="str">
        <f>IF('Result Sheet'!BM102="","",'Result Sheet'!BM102)</f>
        <v/>
      </c>
      <c r="U99" s="175" t="str">
        <f>IF('Result Sheet'!CD102="","",IF('Result Sheet'!CD102="D","I",'Result Sheet'!CD102))</f>
        <v/>
      </c>
      <c r="V99" s="176" t="str">
        <f>IF('Result Sheet'!CE102="","",'Result Sheet'!CE102)</f>
        <v/>
      </c>
      <c r="W99" s="177" t="str">
        <f>IF('Result Sheet'!DO102="","",'Result Sheet'!DO102)</f>
        <v/>
      </c>
      <c r="BQ99" s="178" t="str">
        <f>'Result Sheet'!G102</f>
        <v/>
      </c>
      <c r="BR99" s="179" t="str">
        <f t="shared" si="12"/>
        <v/>
      </c>
      <c r="BS99" s="179" t="str">
        <f t="shared" si="13"/>
        <v/>
      </c>
      <c r="BT99" s="179" t="str">
        <f t="shared" si="14"/>
        <v/>
      </c>
      <c r="BU99" s="179" t="str">
        <f t="shared" si="15"/>
        <v/>
      </c>
      <c r="BV99" s="179" t="str">
        <f t="shared" si="16"/>
        <v/>
      </c>
      <c r="BW99" s="179" t="str">
        <f t="shared" si="17"/>
        <v/>
      </c>
      <c r="BX99" s="179" t="str">
        <f t="shared" si="18"/>
        <v/>
      </c>
      <c r="BY99" s="179" t="str">
        <f t="shared" si="19"/>
        <v/>
      </c>
      <c r="BZ99" s="179" t="str">
        <f t="shared" si="20"/>
        <v/>
      </c>
      <c r="CA99" s="179" t="str">
        <f t="shared" si="21"/>
        <v/>
      </c>
      <c r="CB99" s="179" t="str">
        <f t="shared" si="22"/>
        <v/>
      </c>
      <c r="CC99" s="179" t="str">
        <f t="shared" si="23"/>
        <v/>
      </c>
      <c r="CD99" s="180"/>
    </row>
    <row r="100" spans="1:82" ht="15.95" customHeight="1">
      <c r="A100" s="167">
        <f>IF('Result Sheet'!A103="","",'Result Sheet'!A103)</f>
        <v>96</v>
      </c>
      <c r="B100" s="168" t="str">
        <f>IF('Result Sheet'!B103="","",'Result Sheet'!B103)</f>
        <v/>
      </c>
      <c r="C100" s="169" t="str">
        <f>IF('Result Sheet'!F103="","",'Result Sheet'!F103)</f>
        <v/>
      </c>
      <c r="D100" s="170" t="str">
        <f>IF('Result Sheet'!E103="","",'Result Sheet'!E103)</f>
        <v/>
      </c>
      <c r="E100" s="171" t="str">
        <f>IF('Result Sheet'!G103="","",'Result Sheet'!G103)</f>
        <v/>
      </c>
      <c r="F100" s="171" t="str">
        <f>IF('Result Sheet'!H103="","",'Result Sheet'!H103)</f>
        <v/>
      </c>
      <c r="G100" s="171" t="str">
        <f>IF('Result Sheet'!I103="","",'Result Sheet'!I103)</f>
        <v/>
      </c>
      <c r="H100" s="172" t="str">
        <f>IF('Result Sheet'!K103="","",'Result Sheet'!K103)</f>
        <v/>
      </c>
      <c r="I100" s="172" t="str">
        <f>IF('Result Sheet'!J103="","",'Result Sheet'!J103)</f>
        <v/>
      </c>
      <c r="J100" s="272" t="str">
        <f>IF('Result Sheet'!DM103="","",'Result Sheet'!DM103)</f>
        <v/>
      </c>
      <c r="K100" s="173" t="str">
        <f>IF('Result Sheet'!DI103="","",'Result Sheet'!DI103)</f>
        <v/>
      </c>
      <c r="L100" s="174" t="str">
        <f>IF('Result Sheet'!DJ103="","",'Result Sheet'!DJ103)</f>
        <v/>
      </c>
      <c r="M100" s="173" t="str">
        <f>IF('Result Sheet'!DK103="","",'Result Sheet'!DK103)</f>
        <v/>
      </c>
      <c r="N100" s="215" t="str">
        <f>IF('Result Sheet'!DP103="","",'Result Sheet'!DP103)</f>
        <v/>
      </c>
      <c r="O100" s="175" t="str">
        <f>IF('Result Sheet'!AB103="","",IF('Result Sheet'!AB103="D","I",'Result Sheet'!AB103))</f>
        <v/>
      </c>
      <c r="P100" s="176" t="str">
        <f>IF('Result Sheet'!AC103="","",'Result Sheet'!AC103)</f>
        <v/>
      </c>
      <c r="Q100" s="175" t="str">
        <f>IF('Result Sheet'!AT103="","",IF('Result Sheet'!AT103="D","I",'Result Sheet'!AT103))</f>
        <v/>
      </c>
      <c r="R100" s="176" t="str">
        <f>IF('Result Sheet'!AU103="","",'Result Sheet'!AU103)</f>
        <v/>
      </c>
      <c r="S100" s="175" t="str">
        <f>IF('Result Sheet'!BL103="","",IF('Result Sheet'!BL103="D","I",'Result Sheet'!BL103))</f>
        <v/>
      </c>
      <c r="T100" s="176" t="str">
        <f>IF('Result Sheet'!BM103="","",'Result Sheet'!BM103)</f>
        <v/>
      </c>
      <c r="U100" s="175" t="str">
        <f>IF('Result Sheet'!CD103="","",IF('Result Sheet'!CD103="D","I",'Result Sheet'!CD103))</f>
        <v/>
      </c>
      <c r="V100" s="176" t="str">
        <f>IF('Result Sheet'!CE103="","",'Result Sheet'!CE103)</f>
        <v/>
      </c>
      <c r="W100" s="177" t="str">
        <f>IF('Result Sheet'!DO103="","",'Result Sheet'!DO103)</f>
        <v/>
      </c>
      <c r="BQ100" s="178" t="str">
        <f>'Result Sheet'!G103</f>
        <v/>
      </c>
      <c r="BR100" s="179" t="str">
        <f t="shared" si="12"/>
        <v/>
      </c>
      <c r="BS100" s="179" t="str">
        <f t="shared" si="13"/>
        <v/>
      </c>
      <c r="BT100" s="179" t="str">
        <f t="shared" si="14"/>
        <v/>
      </c>
      <c r="BU100" s="179" t="str">
        <f t="shared" si="15"/>
        <v/>
      </c>
      <c r="BV100" s="179" t="str">
        <f t="shared" si="16"/>
        <v/>
      </c>
      <c r="BW100" s="179" t="str">
        <f t="shared" si="17"/>
        <v/>
      </c>
      <c r="BX100" s="179" t="str">
        <f t="shared" si="18"/>
        <v/>
      </c>
      <c r="BY100" s="179" t="str">
        <f t="shared" si="19"/>
        <v/>
      </c>
      <c r="BZ100" s="179" t="str">
        <f t="shared" si="20"/>
        <v/>
      </c>
      <c r="CA100" s="179" t="str">
        <f t="shared" si="21"/>
        <v/>
      </c>
      <c r="CB100" s="179" t="str">
        <f t="shared" si="22"/>
        <v/>
      </c>
      <c r="CC100" s="179" t="str">
        <f t="shared" si="23"/>
        <v/>
      </c>
      <c r="CD100" s="180"/>
    </row>
    <row r="101" spans="1:82" ht="15.95" customHeight="1">
      <c r="A101" s="167">
        <f>IF('Result Sheet'!A104="","",'Result Sheet'!A104)</f>
        <v>97</v>
      </c>
      <c r="B101" s="168" t="str">
        <f>IF('Result Sheet'!B104="","",'Result Sheet'!B104)</f>
        <v/>
      </c>
      <c r="C101" s="169" t="str">
        <f>IF('Result Sheet'!F104="","",'Result Sheet'!F104)</f>
        <v/>
      </c>
      <c r="D101" s="170" t="str">
        <f>IF('Result Sheet'!E104="","",'Result Sheet'!E104)</f>
        <v/>
      </c>
      <c r="E101" s="171" t="str">
        <f>IF('Result Sheet'!G104="","",'Result Sheet'!G104)</f>
        <v/>
      </c>
      <c r="F101" s="171" t="str">
        <f>IF('Result Sheet'!H104="","",'Result Sheet'!H104)</f>
        <v/>
      </c>
      <c r="G101" s="171" t="str">
        <f>IF('Result Sheet'!I104="","",'Result Sheet'!I104)</f>
        <v/>
      </c>
      <c r="H101" s="172" t="str">
        <f>IF('Result Sheet'!K104="","",'Result Sheet'!K104)</f>
        <v/>
      </c>
      <c r="I101" s="172" t="str">
        <f>IF('Result Sheet'!J104="","",'Result Sheet'!J104)</f>
        <v/>
      </c>
      <c r="J101" s="272" t="str">
        <f>IF('Result Sheet'!DM104="","",'Result Sheet'!DM104)</f>
        <v/>
      </c>
      <c r="K101" s="173" t="str">
        <f>IF('Result Sheet'!DI104="","",'Result Sheet'!DI104)</f>
        <v/>
      </c>
      <c r="L101" s="174" t="str">
        <f>IF('Result Sheet'!DJ104="","",'Result Sheet'!DJ104)</f>
        <v/>
      </c>
      <c r="M101" s="173" t="str">
        <f>IF('Result Sheet'!DK104="","",'Result Sheet'!DK104)</f>
        <v/>
      </c>
      <c r="N101" s="215" t="str">
        <f>IF('Result Sheet'!DP104="","",'Result Sheet'!DP104)</f>
        <v/>
      </c>
      <c r="O101" s="175" t="str">
        <f>IF('Result Sheet'!AB104="","",IF('Result Sheet'!AB104="D","I",'Result Sheet'!AB104))</f>
        <v/>
      </c>
      <c r="P101" s="176" t="str">
        <f>IF('Result Sheet'!AC104="","",'Result Sheet'!AC104)</f>
        <v/>
      </c>
      <c r="Q101" s="175" t="str">
        <f>IF('Result Sheet'!AT104="","",IF('Result Sheet'!AT104="D","I",'Result Sheet'!AT104))</f>
        <v/>
      </c>
      <c r="R101" s="176" t="str">
        <f>IF('Result Sheet'!AU104="","",'Result Sheet'!AU104)</f>
        <v/>
      </c>
      <c r="S101" s="175" t="str">
        <f>IF('Result Sheet'!BL104="","",IF('Result Sheet'!BL104="D","I",'Result Sheet'!BL104))</f>
        <v/>
      </c>
      <c r="T101" s="176" t="str">
        <f>IF('Result Sheet'!BM104="","",'Result Sheet'!BM104)</f>
        <v/>
      </c>
      <c r="U101" s="175" t="str">
        <f>IF('Result Sheet'!CD104="","",IF('Result Sheet'!CD104="D","I",'Result Sheet'!CD104))</f>
        <v/>
      </c>
      <c r="V101" s="176" t="str">
        <f>IF('Result Sheet'!CE104="","",'Result Sheet'!CE104)</f>
        <v/>
      </c>
      <c r="W101" s="177" t="str">
        <f>IF('Result Sheet'!DO104="","",'Result Sheet'!DO104)</f>
        <v/>
      </c>
      <c r="BQ101" s="178" t="str">
        <f>'Result Sheet'!G104</f>
        <v/>
      </c>
      <c r="BR101" s="179" t="str">
        <f t="shared" si="12"/>
        <v/>
      </c>
      <c r="BS101" s="179" t="str">
        <f t="shared" si="13"/>
        <v/>
      </c>
      <c r="BT101" s="179" t="str">
        <f t="shared" si="14"/>
        <v/>
      </c>
      <c r="BU101" s="179" t="str">
        <f t="shared" si="15"/>
        <v/>
      </c>
      <c r="BV101" s="179" t="str">
        <f t="shared" si="16"/>
        <v/>
      </c>
      <c r="BW101" s="179" t="str">
        <f t="shared" si="17"/>
        <v/>
      </c>
      <c r="BX101" s="179" t="str">
        <f t="shared" si="18"/>
        <v/>
      </c>
      <c r="BY101" s="179" t="str">
        <f t="shared" si="19"/>
        <v/>
      </c>
      <c r="BZ101" s="179" t="str">
        <f t="shared" si="20"/>
        <v/>
      </c>
      <c r="CA101" s="179" t="str">
        <f t="shared" si="21"/>
        <v/>
      </c>
      <c r="CB101" s="179" t="str">
        <f t="shared" si="22"/>
        <v/>
      </c>
      <c r="CC101" s="179" t="str">
        <f t="shared" si="23"/>
        <v/>
      </c>
      <c r="CD101" s="180"/>
    </row>
    <row r="102" spans="1:82" ht="15.95" customHeight="1">
      <c r="A102" s="167">
        <f>IF('Result Sheet'!A105="","",'Result Sheet'!A105)</f>
        <v>98</v>
      </c>
      <c r="B102" s="168" t="str">
        <f>IF('Result Sheet'!B105="","",'Result Sheet'!B105)</f>
        <v/>
      </c>
      <c r="C102" s="169" t="str">
        <f>IF('Result Sheet'!F105="","",'Result Sheet'!F105)</f>
        <v/>
      </c>
      <c r="D102" s="170" t="str">
        <f>IF('Result Sheet'!E105="","",'Result Sheet'!E105)</f>
        <v/>
      </c>
      <c r="E102" s="171" t="str">
        <f>IF('Result Sheet'!G105="","",'Result Sheet'!G105)</f>
        <v/>
      </c>
      <c r="F102" s="171" t="str">
        <f>IF('Result Sheet'!H105="","",'Result Sheet'!H105)</f>
        <v/>
      </c>
      <c r="G102" s="171" t="str">
        <f>IF('Result Sheet'!I105="","",'Result Sheet'!I105)</f>
        <v/>
      </c>
      <c r="H102" s="172" t="str">
        <f>IF('Result Sheet'!K105="","",'Result Sheet'!K105)</f>
        <v/>
      </c>
      <c r="I102" s="172" t="str">
        <f>IF('Result Sheet'!J105="","",'Result Sheet'!J105)</f>
        <v/>
      </c>
      <c r="J102" s="272" t="str">
        <f>IF('Result Sheet'!DM105="","",'Result Sheet'!DM105)</f>
        <v/>
      </c>
      <c r="K102" s="173" t="str">
        <f>IF('Result Sheet'!DI105="","",'Result Sheet'!DI105)</f>
        <v/>
      </c>
      <c r="L102" s="174" t="str">
        <f>IF('Result Sheet'!DJ105="","",'Result Sheet'!DJ105)</f>
        <v/>
      </c>
      <c r="M102" s="173" t="str">
        <f>IF('Result Sheet'!DK105="","",'Result Sheet'!DK105)</f>
        <v/>
      </c>
      <c r="N102" s="215" t="str">
        <f>IF('Result Sheet'!DP105="","",'Result Sheet'!DP105)</f>
        <v/>
      </c>
      <c r="O102" s="175" t="str">
        <f>IF('Result Sheet'!AB105="","",IF('Result Sheet'!AB105="D","I",'Result Sheet'!AB105))</f>
        <v/>
      </c>
      <c r="P102" s="176" t="str">
        <f>IF('Result Sheet'!AC105="","",'Result Sheet'!AC105)</f>
        <v/>
      </c>
      <c r="Q102" s="175" t="str">
        <f>IF('Result Sheet'!AT105="","",IF('Result Sheet'!AT105="D","I",'Result Sheet'!AT105))</f>
        <v/>
      </c>
      <c r="R102" s="176" t="str">
        <f>IF('Result Sheet'!AU105="","",'Result Sheet'!AU105)</f>
        <v/>
      </c>
      <c r="S102" s="175" t="str">
        <f>IF('Result Sheet'!BL105="","",IF('Result Sheet'!BL105="D","I",'Result Sheet'!BL105))</f>
        <v/>
      </c>
      <c r="T102" s="176" t="str">
        <f>IF('Result Sheet'!BM105="","",'Result Sheet'!BM105)</f>
        <v/>
      </c>
      <c r="U102" s="175" t="str">
        <f>IF('Result Sheet'!CD105="","",IF('Result Sheet'!CD105="D","I",'Result Sheet'!CD105))</f>
        <v/>
      </c>
      <c r="V102" s="176" t="str">
        <f>IF('Result Sheet'!CE105="","",'Result Sheet'!CE105)</f>
        <v/>
      </c>
      <c r="W102" s="177" t="str">
        <f>IF('Result Sheet'!DO105="","",'Result Sheet'!DO105)</f>
        <v/>
      </c>
      <c r="BQ102" s="178" t="str">
        <f>'Result Sheet'!G105</f>
        <v/>
      </c>
      <c r="BR102" s="179" t="str">
        <f t="shared" si="12"/>
        <v/>
      </c>
      <c r="BS102" s="179" t="str">
        <f t="shared" si="13"/>
        <v/>
      </c>
      <c r="BT102" s="179" t="str">
        <f t="shared" si="14"/>
        <v/>
      </c>
      <c r="BU102" s="179" t="str">
        <f t="shared" si="15"/>
        <v/>
      </c>
      <c r="BV102" s="179" t="str">
        <f t="shared" si="16"/>
        <v/>
      </c>
      <c r="BW102" s="179" t="str">
        <f t="shared" si="17"/>
        <v/>
      </c>
      <c r="BX102" s="179" t="str">
        <f t="shared" si="18"/>
        <v/>
      </c>
      <c r="BY102" s="179" t="str">
        <f t="shared" si="19"/>
        <v/>
      </c>
      <c r="BZ102" s="179" t="str">
        <f t="shared" si="20"/>
        <v/>
      </c>
      <c r="CA102" s="179" t="str">
        <f t="shared" si="21"/>
        <v/>
      </c>
      <c r="CB102" s="179" t="str">
        <f t="shared" si="22"/>
        <v/>
      </c>
      <c r="CC102" s="179" t="str">
        <f t="shared" si="23"/>
        <v/>
      </c>
      <c r="CD102" s="180"/>
    </row>
    <row r="103" spans="1:82" ht="15.95" customHeight="1">
      <c r="A103" s="167">
        <f>IF('Result Sheet'!A106="","",'Result Sheet'!A106)</f>
        <v>99</v>
      </c>
      <c r="B103" s="168" t="str">
        <f>IF('Result Sheet'!B106="","",'Result Sheet'!B106)</f>
        <v/>
      </c>
      <c r="C103" s="169" t="str">
        <f>IF('Result Sheet'!F106="","",'Result Sheet'!F106)</f>
        <v/>
      </c>
      <c r="D103" s="170" t="str">
        <f>IF('Result Sheet'!E106="","",'Result Sheet'!E106)</f>
        <v/>
      </c>
      <c r="E103" s="171" t="str">
        <f>IF('Result Sheet'!G106="","",'Result Sheet'!G106)</f>
        <v/>
      </c>
      <c r="F103" s="171" t="str">
        <f>IF('Result Sheet'!H106="","",'Result Sheet'!H106)</f>
        <v/>
      </c>
      <c r="G103" s="171" t="str">
        <f>IF('Result Sheet'!I106="","",'Result Sheet'!I106)</f>
        <v/>
      </c>
      <c r="H103" s="172" t="str">
        <f>IF('Result Sheet'!K106="","",'Result Sheet'!K106)</f>
        <v/>
      </c>
      <c r="I103" s="172" t="str">
        <f>IF('Result Sheet'!J106="","",'Result Sheet'!J106)</f>
        <v/>
      </c>
      <c r="J103" s="272" t="str">
        <f>IF('Result Sheet'!DM106="","",'Result Sheet'!DM106)</f>
        <v/>
      </c>
      <c r="K103" s="173" t="str">
        <f>IF('Result Sheet'!DI106="","",'Result Sheet'!DI106)</f>
        <v/>
      </c>
      <c r="L103" s="174" t="str">
        <f>IF('Result Sheet'!DJ106="","",'Result Sheet'!DJ106)</f>
        <v/>
      </c>
      <c r="M103" s="173" t="str">
        <f>IF('Result Sheet'!DK106="","",'Result Sheet'!DK106)</f>
        <v/>
      </c>
      <c r="N103" s="215" t="str">
        <f>IF('Result Sheet'!DP106="","",'Result Sheet'!DP106)</f>
        <v/>
      </c>
      <c r="O103" s="175" t="str">
        <f>IF('Result Sheet'!AB106="","",IF('Result Sheet'!AB106="D","I",'Result Sheet'!AB106))</f>
        <v/>
      </c>
      <c r="P103" s="176" t="str">
        <f>IF('Result Sheet'!AC106="","",'Result Sheet'!AC106)</f>
        <v/>
      </c>
      <c r="Q103" s="175" t="str">
        <f>IF('Result Sheet'!AT106="","",IF('Result Sheet'!AT106="D","I",'Result Sheet'!AT106))</f>
        <v/>
      </c>
      <c r="R103" s="176" t="str">
        <f>IF('Result Sheet'!AU106="","",'Result Sheet'!AU106)</f>
        <v/>
      </c>
      <c r="S103" s="175" t="str">
        <f>IF('Result Sheet'!BL106="","",IF('Result Sheet'!BL106="D","I",'Result Sheet'!BL106))</f>
        <v/>
      </c>
      <c r="T103" s="176" t="str">
        <f>IF('Result Sheet'!BM106="","",'Result Sheet'!BM106)</f>
        <v/>
      </c>
      <c r="U103" s="175" t="str">
        <f>IF('Result Sheet'!CD106="","",IF('Result Sheet'!CD106="D","I",'Result Sheet'!CD106))</f>
        <v/>
      </c>
      <c r="V103" s="176" t="str">
        <f>IF('Result Sheet'!CE106="","",'Result Sheet'!CE106)</f>
        <v/>
      </c>
      <c r="W103" s="177" t="str">
        <f>IF('Result Sheet'!DO106="","",'Result Sheet'!DO106)</f>
        <v/>
      </c>
      <c r="BQ103" s="178" t="str">
        <f>'Result Sheet'!G106</f>
        <v/>
      </c>
      <c r="BR103" s="179" t="str">
        <f t="shared" si="12"/>
        <v/>
      </c>
      <c r="BS103" s="179" t="str">
        <f t="shared" si="13"/>
        <v/>
      </c>
      <c r="BT103" s="179" t="str">
        <f t="shared" si="14"/>
        <v/>
      </c>
      <c r="BU103" s="179" t="str">
        <f t="shared" si="15"/>
        <v/>
      </c>
      <c r="BV103" s="179" t="str">
        <f t="shared" si="16"/>
        <v/>
      </c>
      <c r="BW103" s="179" t="str">
        <f t="shared" si="17"/>
        <v/>
      </c>
      <c r="BX103" s="179" t="str">
        <f t="shared" si="18"/>
        <v/>
      </c>
      <c r="BY103" s="179" t="str">
        <f t="shared" si="19"/>
        <v/>
      </c>
      <c r="BZ103" s="179" t="str">
        <f t="shared" si="20"/>
        <v/>
      </c>
      <c r="CA103" s="179" t="str">
        <f t="shared" si="21"/>
        <v/>
      </c>
      <c r="CB103" s="179" t="str">
        <f t="shared" si="22"/>
        <v/>
      </c>
      <c r="CC103" s="179" t="str">
        <f t="shared" si="23"/>
        <v/>
      </c>
      <c r="CD103" s="180"/>
    </row>
    <row r="104" spans="1:82" ht="15.95" customHeight="1">
      <c r="A104" s="167">
        <f>IF('Result Sheet'!A107="","",'Result Sheet'!A107)</f>
        <v>100</v>
      </c>
      <c r="B104" s="168" t="str">
        <f>IF('Result Sheet'!B107="","",'Result Sheet'!B107)</f>
        <v/>
      </c>
      <c r="C104" s="169" t="str">
        <f>IF('Result Sheet'!F107="","",'Result Sheet'!F107)</f>
        <v/>
      </c>
      <c r="D104" s="170" t="str">
        <f>IF('Result Sheet'!E107="","",'Result Sheet'!E107)</f>
        <v/>
      </c>
      <c r="E104" s="171" t="str">
        <f>IF('Result Sheet'!G107="","",'Result Sheet'!G107)</f>
        <v/>
      </c>
      <c r="F104" s="171" t="str">
        <f>IF('Result Sheet'!H107="","",'Result Sheet'!H107)</f>
        <v/>
      </c>
      <c r="G104" s="171" t="str">
        <f>IF('Result Sheet'!I107="","",'Result Sheet'!I107)</f>
        <v/>
      </c>
      <c r="H104" s="172" t="str">
        <f>IF('Result Sheet'!K107="","",'Result Sheet'!K107)</f>
        <v/>
      </c>
      <c r="I104" s="172" t="str">
        <f>IF('Result Sheet'!J107="","",'Result Sheet'!J107)</f>
        <v/>
      </c>
      <c r="J104" s="272" t="str">
        <f>IF('Result Sheet'!DM107="","",'Result Sheet'!DM107)</f>
        <v/>
      </c>
      <c r="K104" s="173" t="str">
        <f>IF('Result Sheet'!DI107="","",'Result Sheet'!DI107)</f>
        <v/>
      </c>
      <c r="L104" s="174" t="str">
        <f>IF('Result Sheet'!DJ107="","",'Result Sheet'!DJ107)</f>
        <v/>
      </c>
      <c r="M104" s="173" t="str">
        <f>IF('Result Sheet'!DK107="","",'Result Sheet'!DK107)</f>
        <v/>
      </c>
      <c r="N104" s="215" t="str">
        <f>IF('Result Sheet'!DP107="","",'Result Sheet'!DP107)</f>
        <v/>
      </c>
      <c r="O104" s="175" t="str">
        <f>IF('Result Sheet'!AB107="","",IF('Result Sheet'!AB107="D","I",'Result Sheet'!AB107))</f>
        <v/>
      </c>
      <c r="P104" s="176" t="str">
        <f>IF('Result Sheet'!AC107="","",'Result Sheet'!AC107)</f>
        <v/>
      </c>
      <c r="Q104" s="175" t="str">
        <f>IF('Result Sheet'!AT107="","",IF('Result Sheet'!AT107="D","I",'Result Sheet'!AT107))</f>
        <v/>
      </c>
      <c r="R104" s="176" t="str">
        <f>IF('Result Sheet'!AU107="","",'Result Sheet'!AU107)</f>
        <v/>
      </c>
      <c r="S104" s="175" t="str">
        <f>IF('Result Sheet'!BL107="","",IF('Result Sheet'!BL107="D","I",'Result Sheet'!BL107))</f>
        <v/>
      </c>
      <c r="T104" s="176" t="str">
        <f>IF('Result Sheet'!BM107="","",'Result Sheet'!BM107)</f>
        <v/>
      </c>
      <c r="U104" s="175" t="str">
        <f>IF('Result Sheet'!CD107="","",IF('Result Sheet'!CD107="D","I",'Result Sheet'!CD107))</f>
        <v/>
      </c>
      <c r="V104" s="176" t="str">
        <f>IF('Result Sheet'!CE107="","",'Result Sheet'!CE107)</f>
        <v/>
      </c>
      <c r="W104" s="177" t="str">
        <f>IF('Result Sheet'!DO107="","",'Result Sheet'!DO107)</f>
        <v/>
      </c>
      <c r="BQ104" s="178" t="str">
        <f>'Result Sheet'!G107</f>
        <v/>
      </c>
      <c r="BR104" s="179" t="str">
        <f t="shared" si="12"/>
        <v/>
      </c>
      <c r="BS104" s="179" t="str">
        <f t="shared" si="13"/>
        <v/>
      </c>
      <c r="BT104" s="179" t="str">
        <f t="shared" si="14"/>
        <v/>
      </c>
      <c r="BU104" s="179" t="str">
        <f t="shared" si="15"/>
        <v/>
      </c>
      <c r="BV104" s="179" t="str">
        <f t="shared" si="16"/>
        <v/>
      </c>
      <c r="BW104" s="179" t="str">
        <f t="shared" si="17"/>
        <v/>
      </c>
      <c r="BX104" s="179" t="str">
        <f t="shared" si="18"/>
        <v/>
      </c>
      <c r="BY104" s="179" t="str">
        <f t="shared" si="19"/>
        <v/>
      </c>
      <c r="BZ104" s="179" t="str">
        <f t="shared" si="20"/>
        <v/>
      </c>
      <c r="CA104" s="179" t="str">
        <f t="shared" si="21"/>
        <v/>
      </c>
      <c r="CB104" s="179" t="str">
        <f t="shared" si="22"/>
        <v/>
      </c>
      <c r="CC104" s="179" t="str">
        <f t="shared" si="23"/>
        <v/>
      </c>
      <c r="CD104" s="180"/>
    </row>
    <row r="105" spans="1:82" ht="15.95" customHeight="1">
      <c r="A105" s="167">
        <f>IF('Result Sheet'!A108="","",'Result Sheet'!A108)</f>
        <v>101</v>
      </c>
      <c r="B105" s="168" t="str">
        <f>IF('Result Sheet'!B108="","",'Result Sheet'!B108)</f>
        <v/>
      </c>
      <c r="C105" s="169" t="str">
        <f>IF('Result Sheet'!F108="","",'Result Sheet'!F108)</f>
        <v/>
      </c>
      <c r="D105" s="170" t="str">
        <f>IF('Result Sheet'!E108="","",'Result Sheet'!E108)</f>
        <v/>
      </c>
      <c r="E105" s="171" t="str">
        <f>IF('Result Sheet'!G108="","",'Result Sheet'!G108)</f>
        <v/>
      </c>
      <c r="F105" s="171" t="str">
        <f>IF('Result Sheet'!H108="","",'Result Sheet'!H108)</f>
        <v/>
      </c>
      <c r="G105" s="171" t="str">
        <f>IF('Result Sheet'!I108="","",'Result Sheet'!I108)</f>
        <v/>
      </c>
      <c r="H105" s="172" t="str">
        <f>IF('Result Sheet'!K108="","",'Result Sheet'!K108)</f>
        <v/>
      </c>
      <c r="I105" s="172" t="str">
        <f>IF('Result Sheet'!J108="","",'Result Sheet'!J108)</f>
        <v/>
      </c>
      <c r="J105" s="272" t="str">
        <f>IF('Result Sheet'!DM108="","",'Result Sheet'!DM108)</f>
        <v/>
      </c>
      <c r="K105" s="173" t="str">
        <f>IF('Result Sheet'!DI108="","",'Result Sheet'!DI108)</f>
        <v/>
      </c>
      <c r="L105" s="174" t="str">
        <f>IF('Result Sheet'!DJ108="","",'Result Sheet'!DJ108)</f>
        <v/>
      </c>
      <c r="M105" s="173" t="str">
        <f>IF('Result Sheet'!DK108="","",'Result Sheet'!DK108)</f>
        <v/>
      </c>
      <c r="N105" s="215" t="str">
        <f>IF('Result Sheet'!DP108="","",'Result Sheet'!DP108)</f>
        <v/>
      </c>
      <c r="O105" s="175" t="str">
        <f>IF('Result Sheet'!AB108="","",IF('Result Sheet'!AB108="D","I",'Result Sheet'!AB108))</f>
        <v/>
      </c>
      <c r="P105" s="176" t="str">
        <f>IF('Result Sheet'!AC108="","",'Result Sheet'!AC108)</f>
        <v/>
      </c>
      <c r="Q105" s="175" t="str">
        <f>IF('Result Sheet'!AT108="","",IF('Result Sheet'!AT108="D","I",'Result Sheet'!AT108))</f>
        <v/>
      </c>
      <c r="R105" s="176" t="str">
        <f>IF('Result Sheet'!AU108="","",'Result Sheet'!AU108)</f>
        <v/>
      </c>
      <c r="S105" s="175" t="str">
        <f>IF('Result Sheet'!BL108="","",IF('Result Sheet'!BL108="D","I",'Result Sheet'!BL108))</f>
        <v/>
      </c>
      <c r="T105" s="176" t="str">
        <f>IF('Result Sheet'!BM108="","",'Result Sheet'!BM108)</f>
        <v/>
      </c>
      <c r="U105" s="175" t="str">
        <f>IF('Result Sheet'!CD108="","",IF('Result Sheet'!CD108="D","I",'Result Sheet'!CD108))</f>
        <v/>
      </c>
      <c r="V105" s="176" t="str">
        <f>IF('Result Sheet'!CE108="","",'Result Sheet'!CE108)</f>
        <v/>
      </c>
      <c r="W105" s="177" t="str">
        <f>IF('Result Sheet'!DO108="","",'Result Sheet'!DO108)</f>
        <v/>
      </c>
      <c r="BQ105" s="178" t="str">
        <f>'Result Sheet'!G108</f>
        <v/>
      </c>
      <c r="BR105" s="179" t="str">
        <f t="shared" si="12"/>
        <v/>
      </c>
      <c r="BS105" s="179" t="str">
        <f t="shared" si="13"/>
        <v/>
      </c>
      <c r="BT105" s="179" t="str">
        <f t="shared" si="14"/>
        <v/>
      </c>
      <c r="BU105" s="179" t="str">
        <f t="shared" si="15"/>
        <v/>
      </c>
      <c r="BV105" s="179" t="str">
        <f t="shared" si="16"/>
        <v/>
      </c>
      <c r="BW105" s="179" t="str">
        <f t="shared" si="17"/>
        <v/>
      </c>
      <c r="BX105" s="179" t="str">
        <f t="shared" si="18"/>
        <v/>
      </c>
      <c r="BY105" s="179" t="str">
        <f t="shared" si="19"/>
        <v/>
      </c>
      <c r="BZ105" s="179" t="str">
        <f t="shared" si="20"/>
        <v/>
      </c>
      <c r="CA105" s="179" t="str">
        <f t="shared" si="21"/>
        <v/>
      </c>
      <c r="CB105" s="179" t="str">
        <f t="shared" si="22"/>
        <v/>
      </c>
      <c r="CC105" s="179" t="str">
        <f t="shared" si="23"/>
        <v/>
      </c>
      <c r="CD105" s="180"/>
    </row>
    <row r="106" spans="1:82" ht="15.95" customHeight="1">
      <c r="A106" s="167">
        <f>IF('Result Sheet'!A109="","",'Result Sheet'!A109)</f>
        <v>102</v>
      </c>
      <c r="B106" s="168" t="str">
        <f>IF('Result Sheet'!B109="","",'Result Sheet'!B109)</f>
        <v/>
      </c>
      <c r="C106" s="169" t="str">
        <f>IF('Result Sheet'!F109="","",'Result Sheet'!F109)</f>
        <v/>
      </c>
      <c r="D106" s="170" t="str">
        <f>IF('Result Sheet'!E109="","",'Result Sheet'!E109)</f>
        <v/>
      </c>
      <c r="E106" s="171" t="str">
        <f>IF('Result Sheet'!G109="","",'Result Sheet'!G109)</f>
        <v/>
      </c>
      <c r="F106" s="171" t="str">
        <f>IF('Result Sheet'!H109="","",'Result Sheet'!H109)</f>
        <v/>
      </c>
      <c r="G106" s="171" t="str">
        <f>IF('Result Sheet'!I109="","",'Result Sheet'!I109)</f>
        <v/>
      </c>
      <c r="H106" s="172" t="str">
        <f>IF('Result Sheet'!K109="","",'Result Sheet'!K109)</f>
        <v/>
      </c>
      <c r="I106" s="172" t="str">
        <f>IF('Result Sheet'!J109="","",'Result Sheet'!J109)</f>
        <v/>
      </c>
      <c r="J106" s="272" t="str">
        <f>IF('Result Sheet'!DM109="","",'Result Sheet'!DM109)</f>
        <v/>
      </c>
      <c r="K106" s="173" t="str">
        <f>IF('Result Sheet'!DI109="","",'Result Sheet'!DI109)</f>
        <v/>
      </c>
      <c r="L106" s="174" t="str">
        <f>IF('Result Sheet'!DJ109="","",'Result Sheet'!DJ109)</f>
        <v/>
      </c>
      <c r="M106" s="173" t="str">
        <f>IF('Result Sheet'!DK109="","",'Result Sheet'!DK109)</f>
        <v/>
      </c>
      <c r="N106" s="215" t="str">
        <f>IF('Result Sheet'!DP109="","",'Result Sheet'!DP109)</f>
        <v/>
      </c>
      <c r="O106" s="175" t="str">
        <f>IF('Result Sheet'!AB109="","",IF('Result Sheet'!AB109="D","I",'Result Sheet'!AB109))</f>
        <v/>
      </c>
      <c r="P106" s="176" t="str">
        <f>IF('Result Sheet'!AC109="","",'Result Sheet'!AC109)</f>
        <v/>
      </c>
      <c r="Q106" s="175" t="str">
        <f>IF('Result Sheet'!AT109="","",IF('Result Sheet'!AT109="D","I",'Result Sheet'!AT109))</f>
        <v/>
      </c>
      <c r="R106" s="176" t="str">
        <f>IF('Result Sheet'!AU109="","",'Result Sheet'!AU109)</f>
        <v/>
      </c>
      <c r="S106" s="175" t="str">
        <f>IF('Result Sheet'!BL109="","",IF('Result Sheet'!BL109="D","I",'Result Sheet'!BL109))</f>
        <v/>
      </c>
      <c r="T106" s="176" t="str">
        <f>IF('Result Sheet'!BM109="","",'Result Sheet'!BM109)</f>
        <v/>
      </c>
      <c r="U106" s="175" t="str">
        <f>IF('Result Sheet'!CD109="","",IF('Result Sheet'!CD109="D","I",'Result Sheet'!CD109))</f>
        <v/>
      </c>
      <c r="V106" s="176" t="str">
        <f>IF('Result Sheet'!CE109="","",'Result Sheet'!CE109)</f>
        <v/>
      </c>
      <c r="W106" s="177" t="str">
        <f>IF('Result Sheet'!DO109="","",'Result Sheet'!DO109)</f>
        <v/>
      </c>
      <c r="BQ106" s="178" t="str">
        <f>'Result Sheet'!G109</f>
        <v/>
      </c>
      <c r="BR106" s="179" t="str">
        <f t="shared" si="12"/>
        <v/>
      </c>
      <c r="BS106" s="179" t="str">
        <f t="shared" si="13"/>
        <v/>
      </c>
      <c r="BT106" s="179" t="str">
        <f t="shared" si="14"/>
        <v/>
      </c>
      <c r="BU106" s="179" t="str">
        <f t="shared" si="15"/>
        <v/>
      </c>
      <c r="BV106" s="179" t="str">
        <f t="shared" si="16"/>
        <v/>
      </c>
      <c r="BW106" s="179" t="str">
        <f t="shared" si="17"/>
        <v/>
      </c>
      <c r="BX106" s="179" t="str">
        <f t="shared" si="18"/>
        <v/>
      </c>
      <c r="BY106" s="179" t="str">
        <f t="shared" si="19"/>
        <v/>
      </c>
      <c r="BZ106" s="179" t="str">
        <f t="shared" si="20"/>
        <v/>
      </c>
      <c r="CA106" s="179" t="str">
        <f t="shared" si="21"/>
        <v/>
      </c>
      <c r="CB106" s="179" t="str">
        <f t="shared" si="22"/>
        <v/>
      </c>
      <c r="CC106" s="179" t="str">
        <f t="shared" si="23"/>
        <v/>
      </c>
      <c r="CD106" s="180"/>
    </row>
    <row r="107" spans="1:82" ht="15.95" customHeight="1">
      <c r="A107" s="167">
        <f>IF('Result Sheet'!A110="","",'Result Sheet'!A110)</f>
        <v>103</v>
      </c>
      <c r="B107" s="168" t="str">
        <f>IF('Result Sheet'!B110="","",'Result Sheet'!B110)</f>
        <v/>
      </c>
      <c r="C107" s="169" t="str">
        <f>IF('Result Sheet'!F110="","",'Result Sheet'!F110)</f>
        <v/>
      </c>
      <c r="D107" s="170" t="str">
        <f>IF('Result Sheet'!E110="","",'Result Sheet'!E110)</f>
        <v/>
      </c>
      <c r="E107" s="171" t="str">
        <f>IF('Result Sheet'!G110="","",'Result Sheet'!G110)</f>
        <v/>
      </c>
      <c r="F107" s="171" t="str">
        <f>IF('Result Sheet'!H110="","",'Result Sheet'!H110)</f>
        <v/>
      </c>
      <c r="G107" s="171" t="str">
        <f>IF('Result Sheet'!I110="","",'Result Sheet'!I110)</f>
        <v/>
      </c>
      <c r="H107" s="172" t="str">
        <f>IF('Result Sheet'!K110="","",'Result Sheet'!K110)</f>
        <v/>
      </c>
      <c r="I107" s="172" t="str">
        <f>IF('Result Sheet'!J110="","",'Result Sheet'!J110)</f>
        <v/>
      </c>
      <c r="J107" s="272" t="str">
        <f>IF('Result Sheet'!DM110="","",'Result Sheet'!DM110)</f>
        <v/>
      </c>
      <c r="K107" s="173" t="str">
        <f>IF('Result Sheet'!DI110="","",'Result Sheet'!DI110)</f>
        <v/>
      </c>
      <c r="L107" s="174" t="str">
        <f>IF('Result Sheet'!DJ110="","",'Result Sheet'!DJ110)</f>
        <v/>
      </c>
      <c r="M107" s="173" t="str">
        <f>IF('Result Sheet'!DK110="","",'Result Sheet'!DK110)</f>
        <v/>
      </c>
      <c r="N107" s="215" t="str">
        <f>IF('Result Sheet'!DP110="","",'Result Sheet'!DP110)</f>
        <v/>
      </c>
      <c r="O107" s="175" t="str">
        <f>IF('Result Sheet'!AB110="","",IF('Result Sheet'!AB110="D","I",'Result Sheet'!AB110))</f>
        <v/>
      </c>
      <c r="P107" s="176" t="str">
        <f>IF('Result Sheet'!AC110="","",'Result Sheet'!AC110)</f>
        <v/>
      </c>
      <c r="Q107" s="175" t="str">
        <f>IF('Result Sheet'!AT110="","",IF('Result Sheet'!AT110="D","I",'Result Sheet'!AT110))</f>
        <v/>
      </c>
      <c r="R107" s="176" t="str">
        <f>IF('Result Sheet'!AU110="","",'Result Sheet'!AU110)</f>
        <v/>
      </c>
      <c r="S107" s="175" t="str">
        <f>IF('Result Sheet'!BL110="","",IF('Result Sheet'!BL110="D","I",'Result Sheet'!BL110))</f>
        <v/>
      </c>
      <c r="T107" s="176" t="str">
        <f>IF('Result Sheet'!BM110="","",'Result Sheet'!BM110)</f>
        <v/>
      </c>
      <c r="U107" s="175" t="str">
        <f>IF('Result Sheet'!CD110="","",IF('Result Sheet'!CD110="D","I",'Result Sheet'!CD110))</f>
        <v/>
      </c>
      <c r="V107" s="176" t="str">
        <f>IF('Result Sheet'!CE110="","",'Result Sheet'!CE110)</f>
        <v/>
      </c>
      <c r="W107" s="177" t="str">
        <f>IF('Result Sheet'!DO110="","",'Result Sheet'!DO110)</f>
        <v/>
      </c>
      <c r="BQ107" s="178" t="str">
        <f>'Result Sheet'!G110</f>
        <v/>
      </c>
      <c r="BR107" s="179" t="str">
        <f t="shared" si="12"/>
        <v/>
      </c>
      <c r="BS107" s="179" t="str">
        <f t="shared" si="13"/>
        <v/>
      </c>
      <c r="BT107" s="179" t="str">
        <f t="shared" si="14"/>
        <v/>
      </c>
      <c r="BU107" s="179" t="str">
        <f t="shared" si="15"/>
        <v/>
      </c>
      <c r="BV107" s="179" t="str">
        <f t="shared" si="16"/>
        <v/>
      </c>
      <c r="BW107" s="179" t="str">
        <f t="shared" si="17"/>
        <v/>
      </c>
      <c r="BX107" s="179" t="str">
        <f t="shared" si="18"/>
        <v/>
      </c>
      <c r="BY107" s="179" t="str">
        <f t="shared" si="19"/>
        <v/>
      </c>
      <c r="BZ107" s="179" t="str">
        <f t="shared" si="20"/>
        <v/>
      </c>
      <c r="CA107" s="179" t="str">
        <f t="shared" si="21"/>
        <v/>
      </c>
      <c r="CB107" s="179" t="str">
        <f t="shared" si="22"/>
        <v/>
      </c>
      <c r="CC107" s="179" t="str">
        <f t="shared" si="23"/>
        <v/>
      </c>
      <c r="CD107" s="180"/>
    </row>
    <row r="108" spans="1:82" ht="15.95" customHeight="1">
      <c r="A108" s="167">
        <f>IF('Result Sheet'!A111="","",'Result Sheet'!A111)</f>
        <v>104</v>
      </c>
      <c r="B108" s="168" t="str">
        <f>IF('Result Sheet'!B111="","",'Result Sheet'!B111)</f>
        <v/>
      </c>
      <c r="C108" s="169" t="str">
        <f>IF('Result Sheet'!F111="","",'Result Sheet'!F111)</f>
        <v/>
      </c>
      <c r="D108" s="170" t="str">
        <f>IF('Result Sheet'!E111="","",'Result Sheet'!E111)</f>
        <v/>
      </c>
      <c r="E108" s="171" t="str">
        <f>IF('Result Sheet'!G111="","",'Result Sheet'!G111)</f>
        <v/>
      </c>
      <c r="F108" s="171" t="str">
        <f>IF('Result Sheet'!H111="","",'Result Sheet'!H111)</f>
        <v/>
      </c>
      <c r="G108" s="171" t="str">
        <f>IF('Result Sheet'!I111="","",'Result Sheet'!I111)</f>
        <v/>
      </c>
      <c r="H108" s="172" t="str">
        <f>IF('Result Sheet'!K111="","",'Result Sheet'!K111)</f>
        <v/>
      </c>
      <c r="I108" s="172" t="str">
        <f>IF('Result Sheet'!J111="","",'Result Sheet'!J111)</f>
        <v/>
      </c>
      <c r="J108" s="272" t="str">
        <f>IF('Result Sheet'!DM111="","",'Result Sheet'!DM111)</f>
        <v/>
      </c>
      <c r="K108" s="173" t="str">
        <f>IF('Result Sheet'!DI111="","",'Result Sheet'!DI111)</f>
        <v/>
      </c>
      <c r="L108" s="174" t="str">
        <f>IF('Result Sheet'!DJ111="","",'Result Sheet'!DJ111)</f>
        <v/>
      </c>
      <c r="M108" s="173" t="str">
        <f>IF('Result Sheet'!DK111="","",'Result Sheet'!DK111)</f>
        <v/>
      </c>
      <c r="N108" s="215" t="str">
        <f>IF('Result Sheet'!DP111="","",'Result Sheet'!DP111)</f>
        <v/>
      </c>
      <c r="O108" s="175" t="str">
        <f>IF('Result Sheet'!AB111="","",IF('Result Sheet'!AB111="D","I",'Result Sheet'!AB111))</f>
        <v/>
      </c>
      <c r="P108" s="176" t="str">
        <f>IF('Result Sheet'!AC111="","",'Result Sheet'!AC111)</f>
        <v/>
      </c>
      <c r="Q108" s="175" t="str">
        <f>IF('Result Sheet'!AT111="","",IF('Result Sheet'!AT111="D","I",'Result Sheet'!AT111))</f>
        <v/>
      </c>
      <c r="R108" s="176" t="str">
        <f>IF('Result Sheet'!AU111="","",'Result Sheet'!AU111)</f>
        <v/>
      </c>
      <c r="S108" s="175" t="str">
        <f>IF('Result Sheet'!BL111="","",IF('Result Sheet'!BL111="D","I",'Result Sheet'!BL111))</f>
        <v/>
      </c>
      <c r="T108" s="176" t="str">
        <f>IF('Result Sheet'!BM111="","",'Result Sheet'!BM111)</f>
        <v/>
      </c>
      <c r="U108" s="175" t="str">
        <f>IF('Result Sheet'!CD111="","",IF('Result Sheet'!CD111="D","I",'Result Sheet'!CD111))</f>
        <v/>
      </c>
      <c r="V108" s="176" t="str">
        <f>IF('Result Sheet'!CE111="","",'Result Sheet'!CE111)</f>
        <v/>
      </c>
      <c r="W108" s="177" t="str">
        <f>IF('Result Sheet'!DO111="","",'Result Sheet'!DO111)</f>
        <v/>
      </c>
      <c r="BQ108" s="178" t="str">
        <f>'Result Sheet'!G111</f>
        <v/>
      </c>
      <c r="BR108" s="179" t="str">
        <f t="shared" si="12"/>
        <v/>
      </c>
      <c r="BS108" s="179" t="str">
        <f t="shared" si="13"/>
        <v/>
      </c>
      <c r="BT108" s="179" t="str">
        <f t="shared" si="14"/>
        <v/>
      </c>
      <c r="BU108" s="179" t="str">
        <f t="shared" si="15"/>
        <v/>
      </c>
      <c r="BV108" s="179" t="str">
        <f t="shared" si="16"/>
        <v/>
      </c>
      <c r="BW108" s="179" t="str">
        <f t="shared" si="17"/>
        <v/>
      </c>
      <c r="BX108" s="179" t="str">
        <f t="shared" si="18"/>
        <v/>
      </c>
      <c r="BY108" s="179" t="str">
        <f t="shared" si="19"/>
        <v/>
      </c>
      <c r="BZ108" s="179" t="str">
        <f t="shared" si="20"/>
        <v/>
      </c>
      <c r="CA108" s="179" t="str">
        <f t="shared" si="21"/>
        <v/>
      </c>
      <c r="CB108" s="179" t="str">
        <f t="shared" si="22"/>
        <v/>
      </c>
      <c r="CC108" s="179" t="str">
        <f t="shared" si="23"/>
        <v/>
      </c>
      <c r="CD108" s="180"/>
    </row>
    <row r="109" spans="1:82" ht="15.95" customHeight="1">
      <c r="A109" s="167">
        <f>IF('Result Sheet'!A112="","",'Result Sheet'!A112)</f>
        <v>105</v>
      </c>
      <c r="B109" s="168" t="str">
        <f>IF('Result Sheet'!B112="","",'Result Sheet'!B112)</f>
        <v/>
      </c>
      <c r="C109" s="169" t="str">
        <f>IF('Result Sheet'!F112="","",'Result Sheet'!F112)</f>
        <v/>
      </c>
      <c r="D109" s="170" t="str">
        <f>IF('Result Sheet'!E112="","",'Result Sheet'!E112)</f>
        <v/>
      </c>
      <c r="E109" s="171" t="str">
        <f>IF('Result Sheet'!G112="","",'Result Sheet'!G112)</f>
        <v/>
      </c>
      <c r="F109" s="171" t="str">
        <f>IF('Result Sheet'!H112="","",'Result Sheet'!H112)</f>
        <v/>
      </c>
      <c r="G109" s="171" t="str">
        <f>IF('Result Sheet'!I112="","",'Result Sheet'!I112)</f>
        <v/>
      </c>
      <c r="H109" s="172" t="str">
        <f>IF('Result Sheet'!K112="","",'Result Sheet'!K112)</f>
        <v/>
      </c>
      <c r="I109" s="172" t="str">
        <f>IF('Result Sheet'!J112="","",'Result Sheet'!J112)</f>
        <v/>
      </c>
      <c r="J109" s="272" t="str">
        <f>IF('Result Sheet'!DM112="","",'Result Sheet'!DM112)</f>
        <v/>
      </c>
      <c r="K109" s="173" t="str">
        <f>IF('Result Sheet'!DI112="","",'Result Sheet'!DI112)</f>
        <v/>
      </c>
      <c r="L109" s="174" t="str">
        <f>IF('Result Sheet'!DJ112="","",'Result Sheet'!DJ112)</f>
        <v/>
      </c>
      <c r="M109" s="173" t="str">
        <f>IF('Result Sheet'!DK112="","",'Result Sheet'!DK112)</f>
        <v/>
      </c>
      <c r="N109" s="215" t="str">
        <f>IF('Result Sheet'!DP112="","",'Result Sheet'!DP112)</f>
        <v/>
      </c>
      <c r="O109" s="175" t="str">
        <f>IF('Result Sheet'!AB112="","",IF('Result Sheet'!AB112="D","I",'Result Sheet'!AB112))</f>
        <v/>
      </c>
      <c r="P109" s="176" t="str">
        <f>IF('Result Sheet'!AC112="","",'Result Sheet'!AC112)</f>
        <v/>
      </c>
      <c r="Q109" s="175" t="str">
        <f>IF('Result Sheet'!AT112="","",IF('Result Sheet'!AT112="D","I",'Result Sheet'!AT112))</f>
        <v/>
      </c>
      <c r="R109" s="176" t="str">
        <f>IF('Result Sheet'!AU112="","",'Result Sheet'!AU112)</f>
        <v/>
      </c>
      <c r="S109" s="175" t="str">
        <f>IF('Result Sheet'!BL112="","",IF('Result Sheet'!BL112="D","I",'Result Sheet'!BL112))</f>
        <v/>
      </c>
      <c r="T109" s="176" t="str">
        <f>IF('Result Sheet'!BM112="","",'Result Sheet'!BM112)</f>
        <v/>
      </c>
      <c r="U109" s="175" t="str">
        <f>IF('Result Sheet'!CD112="","",IF('Result Sheet'!CD112="D","I",'Result Sheet'!CD112))</f>
        <v/>
      </c>
      <c r="V109" s="176" t="str">
        <f>IF('Result Sheet'!CE112="","",'Result Sheet'!CE112)</f>
        <v/>
      </c>
      <c r="W109" s="177" t="str">
        <f>IF('Result Sheet'!DO112="","",'Result Sheet'!DO112)</f>
        <v/>
      </c>
      <c r="BQ109" s="178" t="str">
        <f>'Result Sheet'!G112</f>
        <v/>
      </c>
      <c r="BR109" s="179" t="str">
        <f t="shared" si="12"/>
        <v/>
      </c>
      <c r="BS109" s="179" t="str">
        <f t="shared" si="13"/>
        <v/>
      </c>
      <c r="BT109" s="179" t="str">
        <f t="shared" si="14"/>
        <v/>
      </c>
      <c r="BU109" s="179" t="str">
        <f t="shared" si="15"/>
        <v/>
      </c>
      <c r="BV109" s="179" t="str">
        <f t="shared" si="16"/>
        <v/>
      </c>
      <c r="BW109" s="179" t="str">
        <f t="shared" si="17"/>
        <v/>
      </c>
      <c r="BX109" s="179" t="str">
        <f t="shared" si="18"/>
        <v/>
      </c>
      <c r="BY109" s="179" t="str">
        <f t="shared" si="19"/>
        <v/>
      </c>
      <c r="BZ109" s="179" t="str">
        <f t="shared" si="20"/>
        <v/>
      </c>
      <c r="CA109" s="179" t="str">
        <f t="shared" si="21"/>
        <v/>
      </c>
      <c r="CB109" s="179" t="str">
        <f t="shared" si="22"/>
        <v/>
      </c>
      <c r="CC109" s="179" t="str">
        <f t="shared" si="23"/>
        <v/>
      </c>
      <c r="CD109" s="180"/>
    </row>
    <row r="110" spans="1:82" ht="15.95" customHeight="1">
      <c r="A110" s="167">
        <f>IF('Result Sheet'!A113="","",'Result Sheet'!A113)</f>
        <v>106</v>
      </c>
      <c r="B110" s="168" t="str">
        <f>IF('Result Sheet'!B113="","",'Result Sheet'!B113)</f>
        <v/>
      </c>
      <c r="C110" s="169" t="str">
        <f>IF('Result Sheet'!F113="","",'Result Sheet'!F113)</f>
        <v/>
      </c>
      <c r="D110" s="170" t="str">
        <f>IF('Result Sheet'!E113="","",'Result Sheet'!E113)</f>
        <v/>
      </c>
      <c r="E110" s="171" t="str">
        <f>IF('Result Sheet'!G113="","",'Result Sheet'!G113)</f>
        <v/>
      </c>
      <c r="F110" s="171" t="str">
        <f>IF('Result Sheet'!H113="","",'Result Sheet'!H113)</f>
        <v/>
      </c>
      <c r="G110" s="171" t="str">
        <f>IF('Result Sheet'!I113="","",'Result Sheet'!I113)</f>
        <v/>
      </c>
      <c r="H110" s="172" t="str">
        <f>IF('Result Sheet'!K113="","",'Result Sheet'!K113)</f>
        <v/>
      </c>
      <c r="I110" s="172" t="str">
        <f>IF('Result Sheet'!J113="","",'Result Sheet'!J113)</f>
        <v/>
      </c>
      <c r="J110" s="272" t="str">
        <f>IF('Result Sheet'!DM113="","",'Result Sheet'!DM113)</f>
        <v/>
      </c>
      <c r="K110" s="173" t="str">
        <f>IF('Result Sheet'!DI113="","",'Result Sheet'!DI113)</f>
        <v/>
      </c>
      <c r="L110" s="174" t="str">
        <f>IF('Result Sheet'!DJ113="","",'Result Sheet'!DJ113)</f>
        <v/>
      </c>
      <c r="M110" s="173" t="str">
        <f>IF('Result Sheet'!DK113="","",'Result Sheet'!DK113)</f>
        <v/>
      </c>
      <c r="N110" s="215" t="str">
        <f>IF('Result Sheet'!DP113="","",'Result Sheet'!DP113)</f>
        <v/>
      </c>
      <c r="O110" s="175" t="str">
        <f>IF('Result Sheet'!AB113="","",IF('Result Sheet'!AB113="D","I",'Result Sheet'!AB113))</f>
        <v/>
      </c>
      <c r="P110" s="176" t="str">
        <f>IF('Result Sheet'!AC113="","",'Result Sheet'!AC113)</f>
        <v/>
      </c>
      <c r="Q110" s="175" t="str">
        <f>IF('Result Sheet'!AT113="","",IF('Result Sheet'!AT113="D","I",'Result Sheet'!AT113))</f>
        <v/>
      </c>
      <c r="R110" s="176" t="str">
        <f>IF('Result Sheet'!AU113="","",'Result Sheet'!AU113)</f>
        <v/>
      </c>
      <c r="S110" s="175" t="str">
        <f>IF('Result Sheet'!BL113="","",IF('Result Sheet'!BL113="D","I",'Result Sheet'!BL113))</f>
        <v/>
      </c>
      <c r="T110" s="176" t="str">
        <f>IF('Result Sheet'!BM113="","",'Result Sheet'!BM113)</f>
        <v/>
      </c>
      <c r="U110" s="175" t="str">
        <f>IF('Result Sheet'!CD113="","",IF('Result Sheet'!CD113="D","I",'Result Sheet'!CD113))</f>
        <v/>
      </c>
      <c r="V110" s="176" t="str">
        <f>IF('Result Sheet'!CE113="","",'Result Sheet'!CE113)</f>
        <v/>
      </c>
      <c r="W110" s="177" t="str">
        <f>IF('Result Sheet'!DO113="","",'Result Sheet'!DO113)</f>
        <v/>
      </c>
      <c r="BQ110" s="178" t="str">
        <f>'Result Sheet'!G113</f>
        <v/>
      </c>
      <c r="BR110" s="179" t="str">
        <f t="shared" si="12"/>
        <v/>
      </c>
      <c r="BS110" s="179" t="str">
        <f t="shared" si="13"/>
        <v/>
      </c>
      <c r="BT110" s="179" t="str">
        <f t="shared" si="14"/>
        <v/>
      </c>
      <c r="BU110" s="179" t="str">
        <f t="shared" si="15"/>
        <v/>
      </c>
      <c r="BV110" s="179" t="str">
        <f t="shared" si="16"/>
        <v/>
      </c>
      <c r="BW110" s="179" t="str">
        <f t="shared" si="17"/>
        <v/>
      </c>
      <c r="BX110" s="179" t="str">
        <f t="shared" si="18"/>
        <v/>
      </c>
      <c r="BY110" s="179" t="str">
        <f t="shared" si="19"/>
        <v/>
      </c>
      <c r="BZ110" s="179" t="str">
        <f t="shared" si="20"/>
        <v/>
      </c>
      <c r="CA110" s="179" t="str">
        <f t="shared" si="21"/>
        <v/>
      </c>
      <c r="CB110" s="179" t="str">
        <f t="shared" si="22"/>
        <v/>
      </c>
      <c r="CC110" s="179" t="str">
        <f t="shared" si="23"/>
        <v/>
      </c>
      <c r="CD110" s="180"/>
    </row>
    <row r="111" spans="1:82" ht="15.95" customHeight="1">
      <c r="A111" s="167">
        <f>IF('Result Sheet'!A114="","",'Result Sheet'!A114)</f>
        <v>107</v>
      </c>
      <c r="B111" s="168" t="str">
        <f>IF('Result Sheet'!B114="","",'Result Sheet'!B114)</f>
        <v/>
      </c>
      <c r="C111" s="169" t="str">
        <f>IF('Result Sheet'!F114="","",'Result Sheet'!F114)</f>
        <v/>
      </c>
      <c r="D111" s="170" t="str">
        <f>IF('Result Sheet'!E114="","",'Result Sheet'!E114)</f>
        <v/>
      </c>
      <c r="E111" s="171" t="str">
        <f>IF('Result Sheet'!G114="","",'Result Sheet'!G114)</f>
        <v/>
      </c>
      <c r="F111" s="171" t="str">
        <f>IF('Result Sheet'!H114="","",'Result Sheet'!H114)</f>
        <v/>
      </c>
      <c r="G111" s="171" t="str">
        <f>IF('Result Sheet'!I114="","",'Result Sheet'!I114)</f>
        <v/>
      </c>
      <c r="H111" s="172" t="str">
        <f>IF('Result Sheet'!K114="","",'Result Sheet'!K114)</f>
        <v/>
      </c>
      <c r="I111" s="172" t="str">
        <f>IF('Result Sheet'!J114="","",'Result Sheet'!J114)</f>
        <v/>
      </c>
      <c r="J111" s="272" t="str">
        <f>IF('Result Sheet'!DM114="","",'Result Sheet'!DM114)</f>
        <v/>
      </c>
      <c r="K111" s="173" t="str">
        <f>IF('Result Sheet'!DI114="","",'Result Sheet'!DI114)</f>
        <v/>
      </c>
      <c r="L111" s="174" t="str">
        <f>IF('Result Sheet'!DJ114="","",'Result Sheet'!DJ114)</f>
        <v/>
      </c>
      <c r="M111" s="173" t="str">
        <f>IF('Result Sheet'!DK114="","",'Result Sheet'!DK114)</f>
        <v/>
      </c>
      <c r="N111" s="215" t="str">
        <f>IF('Result Sheet'!DP114="","",'Result Sheet'!DP114)</f>
        <v/>
      </c>
      <c r="O111" s="175" t="str">
        <f>IF('Result Sheet'!AB114="","",IF('Result Sheet'!AB114="D","I",'Result Sheet'!AB114))</f>
        <v/>
      </c>
      <c r="P111" s="176" t="str">
        <f>IF('Result Sheet'!AC114="","",'Result Sheet'!AC114)</f>
        <v/>
      </c>
      <c r="Q111" s="175" t="str">
        <f>IF('Result Sheet'!AT114="","",IF('Result Sheet'!AT114="D","I",'Result Sheet'!AT114))</f>
        <v/>
      </c>
      <c r="R111" s="176" t="str">
        <f>IF('Result Sheet'!AU114="","",'Result Sheet'!AU114)</f>
        <v/>
      </c>
      <c r="S111" s="175" t="str">
        <f>IF('Result Sheet'!BL114="","",IF('Result Sheet'!BL114="D","I",'Result Sheet'!BL114))</f>
        <v/>
      </c>
      <c r="T111" s="176" t="str">
        <f>IF('Result Sheet'!BM114="","",'Result Sheet'!BM114)</f>
        <v/>
      </c>
      <c r="U111" s="175" t="str">
        <f>IF('Result Sheet'!CD114="","",IF('Result Sheet'!CD114="D","I",'Result Sheet'!CD114))</f>
        <v/>
      </c>
      <c r="V111" s="176" t="str">
        <f>IF('Result Sheet'!CE114="","",'Result Sheet'!CE114)</f>
        <v/>
      </c>
      <c r="W111" s="177" t="str">
        <f>IF('Result Sheet'!DO114="","",'Result Sheet'!DO114)</f>
        <v/>
      </c>
      <c r="BQ111" s="178" t="str">
        <f>'Result Sheet'!G114</f>
        <v/>
      </c>
      <c r="BR111" s="179" t="str">
        <f t="shared" si="12"/>
        <v/>
      </c>
      <c r="BS111" s="179" t="str">
        <f t="shared" si="13"/>
        <v/>
      </c>
      <c r="BT111" s="179" t="str">
        <f t="shared" si="14"/>
        <v/>
      </c>
      <c r="BU111" s="179" t="str">
        <f t="shared" si="15"/>
        <v/>
      </c>
      <c r="BV111" s="179" t="str">
        <f t="shared" si="16"/>
        <v/>
      </c>
      <c r="BW111" s="179" t="str">
        <f t="shared" si="17"/>
        <v/>
      </c>
      <c r="BX111" s="179" t="str">
        <f t="shared" si="18"/>
        <v/>
      </c>
      <c r="BY111" s="179" t="str">
        <f t="shared" si="19"/>
        <v/>
      </c>
      <c r="BZ111" s="179" t="str">
        <f t="shared" si="20"/>
        <v/>
      </c>
      <c r="CA111" s="179" t="str">
        <f t="shared" si="21"/>
        <v/>
      </c>
      <c r="CB111" s="179" t="str">
        <f t="shared" si="22"/>
        <v/>
      </c>
      <c r="CC111" s="179" t="str">
        <f t="shared" si="23"/>
        <v/>
      </c>
      <c r="CD111" s="180"/>
    </row>
    <row r="112" spans="1:82" ht="15.95" customHeight="1">
      <c r="A112" s="167">
        <f>IF('Result Sheet'!A115="","",'Result Sheet'!A115)</f>
        <v>108</v>
      </c>
      <c r="B112" s="168" t="str">
        <f>IF('Result Sheet'!B115="","",'Result Sheet'!B115)</f>
        <v/>
      </c>
      <c r="C112" s="169" t="str">
        <f>IF('Result Sheet'!F115="","",'Result Sheet'!F115)</f>
        <v/>
      </c>
      <c r="D112" s="170" t="str">
        <f>IF('Result Sheet'!E115="","",'Result Sheet'!E115)</f>
        <v/>
      </c>
      <c r="E112" s="171" t="str">
        <f>IF('Result Sheet'!G115="","",'Result Sheet'!G115)</f>
        <v/>
      </c>
      <c r="F112" s="171" t="str">
        <f>IF('Result Sheet'!H115="","",'Result Sheet'!H115)</f>
        <v/>
      </c>
      <c r="G112" s="171" t="str">
        <f>IF('Result Sheet'!I115="","",'Result Sheet'!I115)</f>
        <v/>
      </c>
      <c r="H112" s="172" t="str">
        <f>IF('Result Sheet'!K115="","",'Result Sheet'!K115)</f>
        <v/>
      </c>
      <c r="I112" s="172" t="str">
        <f>IF('Result Sheet'!J115="","",'Result Sheet'!J115)</f>
        <v/>
      </c>
      <c r="J112" s="272" t="str">
        <f>IF('Result Sheet'!DM115="","",'Result Sheet'!DM115)</f>
        <v/>
      </c>
      <c r="K112" s="173" t="str">
        <f>IF('Result Sheet'!DI115="","",'Result Sheet'!DI115)</f>
        <v/>
      </c>
      <c r="L112" s="174" t="str">
        <f>IF('Result Sheet'!DJ115="","",'Result Sheet'!DJ115)</f>
        <v/>
      </c>
      <c r="M112" s="173" t="str">
        <f>IF('Result Sheet'!DK115="","",'Result Sheet'!DK115)</f>
        <v/>
      </c>
      <c r="N112" s="215" t="str">
        <f>IF('Result Sheet'!DP115="","",'Result Sheet'!DP115)</f>
        <v/>
      </c>
      <c r="O112" s="175" t="str">
        <f>IF('Result Sheet'!AB115="","",IF('Result Sheet'!AB115="D","I",'Result Sheet'!AB115))</f>
        <v/>
      </c>
      <c r="P112" s="176" t="str">
        <f>IF('Result Sheet'!AC115="","",'Result Sheet'!AC115)</f>
        <v/>
      </c>
      <c r="Q112" s="175" t="str">
        <f>IF('Result Sheet'!AT115="","",IF('Result Sheet'!AT115="D","I",'Result Sheet'!AT115))</f>
        <v/>
      </c>
      <c r="R112" s="176" t="str">
        <f>IF('Result Sheet'!AU115="","",'Result Sheet'!AU115)</f>
        <v/>
      </c>
      <c r="S112" s="175" t="str">
        <f>IF('Result Sheet'!BL115="","",IF('Result Sheet'!BL115="D","I",'Result Sheet'!BL115))</f>
        <v/>
      </c>
      <c r="T112" s="176" t="str">
        <f>IF('Result Sheet'!BM115="","",'Result Sheet'!BM115)</f>
        <v/>
      </c>
      <c r="U112" s="175" t="str">
        <f>IF('Result Sheet'!CD115="","",IF('Result Sheet'!CD115="D","I",'Result Sheet'!CD115))</f>
        <v/>
      </c>
      <c r="V112" s="176" t="str">
        <f>IF('Result Sheet'!CE115="","",'Result Sheet'!CE115)</f>
        <v/>
      </c>
      <c r="W112" s="177" t="str">
        <f>IF('Result Sheet'!DO115="","",'Result Sheet'!DO115)</f>
        <v/>
      </c>
      <c r="BQ112" s="178" t="str">
        <f>'Result Sheet'!G115</f>
        <v/>
      </c>
      <c r="BR112" s="179" t="str">
        <f t="shared" si="12"/>
        <v/>
      </c>
      <c r="BS112" s="179" t="str">
        <f t="shared" si="13"/>
        <v/>
      </c>
      <c r="BT112" s="179" t="str">
        <f t="shared" si="14"/>
        <v/>
      </c>
      <c r="BU112" s="179" t="str">
        <f t="shared" si="15"/>
        <v/>
      </c>
      <c r="BV112" s="179" t="str">
        <f t="shared" si="16"/>
        <v/>
      </c>
      <c r="BW112" s="179" t="str">
        <f t="shared" si="17"/>
        <v/>
      </c>
      <c r="BX112" s="179" t="str">
        <f t="shared" si="18"/>
        <v/>
      </c>
      <c r="BY112" s="179" t="str">
        <f t="shared" si="19"/>
        <v/>
      </c>
      <c r="BZ112" s="179" t="str">
        <f t="shared" si="20"/>
        <v/>
      </c>
      <c r="CA112" s="179" t="str">
        <f t="shared" si="21"/>
        <v/>
      </c>
      <c r="CB112" s="179" t="str">
        <f t="shared" si="22"/>
        <v/>
      </c>
      <c r="CC112" s="179" t="str">
        <f t="shared" si="23"/>
        <v/>
      </c>
      <c r="CD112" s="180"/>
    </row>
    <row r="113" spans="1:82" ht="15.95" customHeight="1">
      <c r="A113" s="167">
        <f>IF('Result Sheet'!A116="","",'Result Sheet'!A116)</f>
        <v>109</v>
      </c>
      <c r="B113" s="168" t="str">
        <f>IF('Result Sheet'!B116="","",'Result Sheet'!B116)</f>
        <v/>
      </c>
      <c r="C113" s="169" t="str">
        <f>IF('Result Sheet'!F116="","",'Result Sheet'!F116)</f>
        <v/>
      </c>
      <c r="D113" s="170" t="str">
        <f>IF('Result Sheet'!E116="","",'Result Sheet'!E116)</f>
        <v/>
      </c>
      <c r="E113" s="171" t="str">
        <f>IF('Result Sheet'!G116="","",'Result Sheet'!G116)</f>
        <v/>
      </c>
      <c r="F113" s="171" t="str">
        <f>IF('Result Sheet'!H116="","",'Result Sheet'!H116)</f>
        <v/>
      </c>
      <c r="G113" s="171" t="str">
        <f>IF('Result Sheet'!I116="","",'Result Sheet'!I116)</f>
        <v/>
      </c>
      <c r="H113" s="172" t="str">
        <f>IF('Result Sheet'!K116="","",'Result Sheet'!K116)</f>
        <v/>
      </c>
      <c r="I113" s="172" t="str">
        <f>IF('Result Sheet'!J116="","",'Result Sheet'!J116)</f>
        <v/>
      </c>
      <c r="J113" s="272" t="str">
        <f>IF('Result Sheet'!DM116="","",'Result Sheet'!DM116)</f>
        <v/>
      </c>
      <c r="K113" s="173" t="str">
        <f>IF('Result Sheet'!DI116="","",'Result Sheet'!DI116)</f>
        <v/>
      </c>
      <c r="L113" s="174" t="str">
        <f>IF('Result Sheet'!DJ116="","",'Result Sheet'!DJ116)</f>
        <v/>
      </c>
      <c r="M113" s="173" t="str">
        <f>IF('Result Sheet'!DK116="","",'Result Sheet'!DK116)</f>
        <v/>
      </c>
      <c r="N113" s="215" t="str">
        <f>IF('Result Sheet'!DP116="","",'Result Sheet'!DP116)</f>
        <v/>
      </c>
      <c r="O113" s="175" t="str">
        <f>IF('Result Sheet'!AB116="","",IF('Result Sheet'!AB116="D","I",'Result Sheet'!AB116))</f>
        <v/>
      </c>
      <c r="P113" s="176" t="str">
        <f>IF('Result Sheet'!AC116="","",'Result Sheet'!AC116)</f>
        <v/>
      </c>
      <c r="Q113" s="175" t="str">
        <f>IF('Result Sheet'!AT116="","",IF('Result Sheet'!AT116="D","I",'Result Sheet'!AT116))</f>
        <v/>
      </c>
      <c r="R113" s="176" t="str">
        <f>IF('Result Sheet'!AU116="","",'Result Sheet'!AU116)</f>
        <v/>
      </c>
      <c r="S113" s="175" t="str">
        <f>IF('Result Sheet'!BL116="","",IF('Result Sheet'!BL116="D","I",'Result Sheet'!BL116))</f>
        <v/>
      </c>
      <c r="T113" s="176" t="str">
        <f>IF('Result Sheet'!BM116="","",'Result Sheet'!BM116)</f>
        <v/>
      </c>
      <c r="U113" s="175" t="str">
        <f>IF('Result Sheet'!CD116="","",IF('Result Sheet'!CD116="D","I",'Result Sheet'!CD116))</f>
        <v/>
      </c>
      <c r="V113" s="176" t="str">
        <f>IF('Result Sheet'!CE116="","",'Result Sheet'!CE116)</f>
        <v/>
      </c>
      <c r="W113" s="177" t="str">
        <f>IF('Result Sheet'!DO116="","",'Result Sheet'!DO116)</f>
        <v/>
      </c>
      <c r="BQ113" s="178" t="str">
        <f>'Result Sheet'!G116</f>
        <v/>
      </c>
      <c r="BR113" s="179" t="str">
        <f t="shared" si="12"/>
        <v/>
      </c>
      <c r="BS113" s="179" t="str">
        <f t="shared" si="13"/>
        <v/>
      </c>
      <c r="BT113" s="179" t="str">
        <f t="shared" si="14"/>
        <v/>
      </c>
      <c r="BU113" s="179" t="str">
        <f t="shared" si="15"/>
        <v/>
      </c>
      <c r="BV113" s="179" t="str">
        <f t="shared" si="16"/>
        <v/>
      </c>
      <c r="BW113" s="179" t="str">
        <f t="shared" si="17"/>
        <v/>
      </c>
      <c r="BX113" s="179" t="str">
        <f t="shared" si="18"/>
        <v/>
      </c>
      <c r="BY113" s="179" t="str">
        <f t="shared" si="19"/>
        <v/>
      </c>
      <c r="BZ113" s="179" t="str">
        <f t="shared" si="20"/>
        <v/>
      </c>
      <c r="CA113" s="179" t="str">
        <f t="shared" si="21"/>
        <v/>
      </c>
      <c r="CB113" s="179" t="str">
        <f t="shared" si="22"/>
        <v/>
      </c>
      <c r="CC113" s="179" t="str">
        <f t="shared" si="23"/>
        <v/>
      </c>
      <c r="CD113" s="180"/>
    </row>
    <row r="114" spans="1:82" ht="15.95" customHeight="1">
      <c r="A114" s="167">
        <f>IF('Result Sheet'!A117="","",'Result Sheet'!A117)</f>
        <v>110</v>
      </c>
      <c r="B114" s="168" t="str">
        <f>IF('Result Sheet'!B117="","",'Result Sheet'!B117)</f>
        <v/>
      </c>
      <c r="C114" s="169" t="str">
        <f>IF('Result Sheet'!F117="","",'Result Sheet'!F117)</f>
        <v/>
      </c>
      <c r="D114" s="170" t="str">
        <f>IF('Result Sheet'!E117="","",'Result Sheet'!E117)</f>
        <v/>
      </c>
      <c r="E114" s="171" t="str">
        <f>IF('Result Sheet'!G117="","",'Result Sheet'!G117)</f>
        <v/>
      </c>
      <c r="F114" s="171" t="str">
        <f>IF('Result Sheet'!H117="","",'Result Sheet'!H117)</f>
        <v/>
      </c>
      <c r="G114" s="171" t="str">
        <f>IF('Result Sheet'!I117="","",'Result Sheet'!I117)</f>
        <v/>
      </c>
      <c r="H114" s="172" t="str">
        <f>IF('Result Sheet'!K117="","",'Result Sheet'!K117)</f>
        <v/>
      </c>
      <c r="I114" s="172" t="str">
        <f>IF('Result Sheet'!J117="","",'Result Sheet'!J117)</f>
        <v/>
      </c>
      <c r="J114" s="272" t="str">
        <f>IF('Result Sheet'!DM117="","",'Result Sheet'!DM117)</f>
        <v/>
      </c>
      <c r="K114" s="173" t="str">
        <f>IF('Result Sheet'!DI117="","",'Result Sheet'!DI117)</f>
        <v/>
      </c>
      <c r="L114" s="174" t="str">
        <f>IF('Result Sheet'!DJ117="","",'Result Sheet'!DJ117)</f>
        <v/>
      </c>
      <c r="M114" s="173" t="str">
        <f>IF('Result Sheet'!DK117="","",'Result Sheet'!DK117)</f>
        <v/>
      </c>
      <c r="N114" s="215" t="str">
        <f>IF('Result Sheet'!DP117="","",'Result Sheet'!DP117)</f>
        <v/>
      </c>
      <c r="O114" s="175" t="str">
        <f>IF('Result Sheet'!AB117="","",IF('Result Sheet'!AB117="D","I",'Result Sheet'!AB117))</f>
        <v/>
      </c>
      <c r="P114" s="176" t="str">
        <f>IF('Result Sheet'!AC117="","",'Result Sheet'!AC117)</f>
        <v/>
      </c>
      <c r="Q114" s="175" t="str">
        <f>IF('Result Sheet'!AT117="","",IF('Result Sheet'!AT117="D","I",'Result Sheet'!AT117))</f>
        <v/>
      </c>
      <c r="R114" s="176" t="str">
        <f>IF('Result Sheet'!AU117="","",'Result Sheet'!AU117)</f>
        <v/>
      </c>
      <c r="S114" s="175" t="str">
        <f>IF('Result Sheet'!BL117="","",IF('Result Sheet'!BL117="D","I",'Result Sheet'!BL117))</f>
        <v/>
      </c>
      <c r="T114" s="176" t="str">
        <f>IF('Result Sheet'!BM117="","",'Result Sheet'!BM117)</f>
        <v/>
      </c>
      <c r="U114" s="175" t="str">
        <f>IF('Result Sheet'!CD117="","",IF('Result Sheet'!CD117="D","I",'Result Sheet'!CD117))</f>
        <v/>
      </c>
      <c r="V114" s="176" t="str">
        <f>IF('Result Sheet'!CE117="","",'Result Sheet'!CE117)</f>
        <v/>
      </c>
      <c r="W114" s="177" t="str">
        <f>IF('Result Sheet'!DO117="","",'Result Sheet'!DO117)</f>
        <v/>
      </c>
      <c r="BQ114" s="178" t="str">
        <f>'Result Sheet'!G117</f>
        <v/>
      </c>
      <c r="BR114" s="179" t="str">
        <f t="shared" si="12"/>
        <v/>
      </c>
      <c r="BS114" s="179" t="str">
        <f t="shared" si="13"/>
        <v/>
      </c>
      <c r="BT114" s="179" t="str">
        <f t="shared" si="14"/>
        <v/>
      </c>
      <c r="BU114" s="179" t="str">
        <f t="shared" si="15"/>
        <v/>
      </c>
      <c r="BV114" s="179" t="str">
        <f t="shared" si="16"/>
        <v/>
      </c>
      <c r="BW114" s="179" t="str">
        <f t="shared" si="17"/>
        <v/>
      </c>
      <c r="BX114" s="179" t="str">
        <f t="shared" si="18"/>
        <v/>
      </c>
      <c r="BY114" s="179" t="str">
        <f t="shared" si="19"/>
        <v/>
      </c>
      <c r="BZ114" s="179" t="str">
        <f t="shared" si="20"/>
        <v/>
      </c>
      <c r="CA114" s="179" t="str">
        <f t="shared" si="21"/>
        <v/>
      </c>
      <c r="CB114" s="179" t="str">
        <f t="shared" si="22"/>
        <v/>
      </c>
      <c r="CC114" s="179" t="str">
        <f t="shared" si="23"/>
        <v/>
      </c>
      <c r="CD114" s="180"/>
    </row>
    <row r="115" spans="1:82" ht="15.95" customHeight="1">
      <c r="A115" s="167">
        <f>IF('Result Sheet'!A118="","",'Result Sheet'!A118)</f>
        <v>111</v>
      </c>
      <c r="B115" s="168" t="str">
        <f>IF('Result Sheet'!B118="","",'Result Sheet'!B118)</f>
        <v/>
      </c>
      <c r="C115" s="169" t="str">
        <f>IF('Result Sheet'!F118="","",'Result Sheet'!F118)</f>
        <v/>
      </c>
      <c r="D115" s="170" t="str">
        <f>IF('Result Sheet'!E118="","",'Result Sheet'!E118)</f>
        <v/>
      </c>
      <c r="E115" s="171" t="str">
        <f>IF('Result Sheet'!G118="","",'Result Sheet'!G118)</f>
        <v/>
      </c>
      <c r="F115" s="171" t="str">
        <f>IF('Result Sheet'!H118="","",'Result Sheet'!H118)</f>
        <v/>
      </c>
      <c r="G115" s="171" t="str">
        <f>IF('Result Sheet'!I118="","",'Result Sheet'!I118)</f>
        <v/>
      </c>
      <c r="H115" s="172" t="str">
        <f>IF('Result Sheet'!K118="","",'Result Sheet'!K118)</f>
        <v/>
      </c>
      <c r="I115" s="172" t="str">
        <f>IF('Result Sheet'!J118="","",'Result Sheet'!J118)</f>
        <v/>
      </c>
      <c r="J115" s="272" t="str">
        <f>IF('Result Sheet'!DM118="","",'Result Sheet'!DM118)</f>
        <v/>
      </c>
      <c r="K115" s="173" t="str">
        <f>IF('Result Sheet'!DI118="","",'Result Sheet'!DI118)</f>
        <v/>
      </c>
      <c r="L115" s="174" t="str">
        <f>IF('Result Sheet'!DJ118="","",'Result Sheet'!DJ118)</f>
        <v/>
      </c>
      <c r="M115" s="173" t="str">
        <f>IF('Result Sheet'!DK118="","",'Result Sheet'!DK118)</f>
        <v/>
      </c>
      <c r="N115" s="215" t="str">
        <f>IF('Result Sheet'!DP118="","",'Result Sheet'!DP118)</f>
        <v/>
      </c>
      <c r="O115" s="175" t="str">
        <f>IF('Result Sheet'!AB118="","",IF('Result Sheet'!AB118="D","I",'Result Sheet'!AB118))</f>
        <v/>
      </c>
      <c r="P115" s="176" t="str">
        <f>IF('Result Sheet'!AC118="","",'Result Sheet'!AC118)</f>
        <v/>
      </c>
      <c r="Q115" s="175" t="str">
        <f>IF('Result Sheet'!AT118="","",IF('Result Sheet'!AT118="D","I",'Result Sheet'!AT118))</f>
        <v/>
      </c>
      <c r="R115" s="176" t="str">
        <f>IF('Result Sheet'!AU118="","",'Result Sheet'!AU118)</f>
        <v/>
      </c>
      <c r="S115" s="175" t="str">
        <f>IF('Result Sheet'!BL118="","",IF('Result Sheet'!BL118="D","I",'Result Sheet'!BL118))</f>
        <v/>
      </c>
      <c r="T115" s="176" t="str">
        <f>IF('Result Sheet'!BM118="","",'Result Sheet'!BM118)</f>
        <v/>
      </c>
      <c r="U115" s="175" t="str">
        <f>IF('Result Sheet'!CD118="","",IF('Result Sheet'!CD118="D","I",'Result Sheet'!CD118))</f>
        <v/>
      </c>
      <c r="V115" s="176" t="str">
        <f>IF('Result Sheet'!CE118="","",'Result Sheet'!CE118)</f>
        <v/>
      </c>
      <c r="W115" s="177" t="str">
        <f>IF('Result Sheet'!DO118="","",'Result Sheet'!DO118)</f>
        <v/>
      </c>
      <c r="BQ115" s="178" t="str">
        <f>'Result Sheet'!G118</f>
        <v/>
      </c>
      <c r="BR115" s="179" t="str">
        <f t="shared" si="12"/>
        <v/>
      </c>
      <c r="BS115" s="179" t="str">
        <f t="shared" si="13"/>
        <v/>
      </c>
      <c r="BT115" s="179" t="str">
        <f t="shared" si="14"/>
        <v/>
      </c>
      <c r="BU115" s="179" t="str">
        <f t="shared" si="15"/>
        <v/>
      </c>
      <c r="BV115" s="179" t="str">
        <f t="shared" si="16"/>
        <v/>
      </c>
      <c r="BW115" s="179" t="str">
        <f t="shared" si="17"/>
        <v/>
      </c>
      <c r="BX115" s="179" t="str">
        <f t="shared" si="18"/>
        <v/>
      </c>
      <c r="BY115" s="179" t="str">
        <f t="shared" si="19"/>
        <v/>
      </c>
      <c r="BZ115" s="179" t="str">
        <f t="shared" si="20"/>
        <v/>
      </c>
      <c r="CA115" s="179" t="str">
        <f t="shared" si="21"/>
        <v/>
      </c>
      <c r="CB115" s="179" t="str">
        <f t="shared" si="22"/>
        <v/>
      </c>
      <c r="CC115" s="179" t="str">
        <f t="shared" si="23"/>
        <v/>
      </c>
      <c r="CD115" s="180"/>
    </row>
    <row r="116" spans="1:82" ht="15.95" customHeight="1">
      <c r="A116" s="167">
        <f>IF('Result Sheet'!A119="","",'Result Sheet'!A119)</f>
        <v>112</v>
      </c>
      <c r="B116" s="168" t="str">
        <f>IF('Result Sheet'!B119="","",'Result Sheet'!B119)</f>
        <v/>
      </c>
      <c r="C116" s="169" t="str">
        <f>IF('Result Sheet'!F119="","",'Result Sheet'!F119)</f>
        <v/>
      </c>
      <c r="D116" s="170" t="str">
        <f>IF('Result Sheet'!E119="","",'Result Sheet'!E119)</f>
        <v/>
      </c>
      <c r="E116" s="171" t="str">
        <f>IF('Result Sheet'!G119="","",'Result Sheet'!G119)</f>
        <v/>
      </c>
      <c r="F116" s="171" t="str">
        <f>IF('Result Sheet'!H119="","",'Result Sheet'!H119)</f>
        <v/>
      </c>
      <c r="G116" s="171" t="str">
        <f>IF('Result Sheet'!I119="","",'Result Sheet'!I119)</f>
        <v/>
      </c>
      <c r="H116" s="172" t="str">
        <f>IF('Result Sheet'!K119="","",'Result Sheet'!K119)</f>
        <v/>
      </c>
      <c r="I116" s="172" t="str">
        <f>IF('Result Sheet'!J119="","",'Result Sheet'!J119)</f>
        <v/>
      </c>
      <c r="J116" s="272" t="str">
        <f>IF('Result Sheet'!DM119="","",'Result Sheet'!DM119)</f>
        <v/>
      </c>
      <c r="K116" s="173" t="str">
        <f>IF('Result Sheet'!DI119="","",'Result Sheet'!DI119)</f>
        <v/>
      </c>
      <c r="L116" s="174" t="str">
        <f>IF('Result Sheet'!DJ119="","",'Result Sheet'!DJ119)</f>
        <v/>
      </c>
      <c r="M116" s="173" t="str">
        <f>IF('Result Sheet'!DK119="","",'Result Sheet'!DK119)</f>
        <v/>
      </c>
      <c r="N116" s="215" t="str">
        <f>IF('Result Sheet'!DP119="","",'Result Sheet'!DP119)</f>
        <v/>
      </c>
      <c r="O116" s="175" t="str">
        <f>IF('Result Sheet'!AB119="","",IF('Result Sheet'!AB119="D","I",'Result Sheet'!AB119))</f>
        <v/>
      </c>
      <c r="P116" s="176" t="str">
        <f>IF('Result Sheet'!AC119="","",'Result Sheet'!AC119)</f>
        <v/>
      </c>
      <c r="Q116" s="175" t="str">
        <f>IF('Result Sheet'!AT119="","",IF('Result Sheet'!AT119="D","I",'Result Sheet'!AT119))</f>
        <v/>
      </c>
      <c r="R116" s="176" t="str">
        <f>IF('Result Sheet'!AU119="","",'Result Sheet'!AU119)</f>
        <v/>
      </c>
      <c r="S116" s="175" t="str">
        <f>IF('Result Sheet'!BL119="","",IF('Result Sheet'!BL119="D","I",'Result Sheet'!BL119))</f>
        <v/>
      </c>
      <c r="T116" s="176" t="str">
        <f>IF('Result Sheet'!BM119="","",'Result Sheet'!BM119)</f>
        <v/>
      </c>
      <c r="U116" s="175" t="str">
        <f>IF('Result Sheet'!CD119="","",IF('Result Sheet'!CD119="D","I",'Result Sheet'!CD119))</f>
        <v/>
      </c>
      <c r="V116" s="176" t="str">
        <f>IF('Result Sheet'!CE119="","",'Result Sheet'!CE119)</f>
        <v/>
      </c>
      <c r="W116" s="177" t="str">
        <f>IF('Result Sheet'!DO119="","",'Result Sheet'!DO119)</f>
        <v/>
      </c>
      <c r="BQ116" s="178" t="str">
        <f>'Result Sheet'!G119</f>
        <v/>
      </c>
      <c r="BR116" s="179" t="str">
        <f t="shared" si="12"/>
        <v/>
      </c>
      <c r="BS116" s="179" t="str">
        <f t="shared" si="13"/>
        <v/>
      </c>
      <c r="BT116" s="179" t="str">
        <f t="shared" si="14"/>
        <v/>
      </c>
      <c r="BU116" s="179" t="str">
        <f t="shared" si="15"/>
        <v/>
      </c>
      <c r="BV116" s="179" t="str">
        <f t="shared" si="16"/>
        <v/>
      </c>
      <c r="BW116" s="179" t="str">
        <f t="shared" si="17"/>
        <v/>
      </c>
      <c r="BX116" s="179" t="str">
        <f t="shared" si="18"/>
        <v/>
      </c>
      <c r="BY116" s="179" t="str">
        <f t="shared" si="19"/>
        <v/>
      </c>
      <c r="BZ116" s="179" t="str">
        <f t="shared" si="20"/>
        <v/>
      </c>
      <c r="CA116" s="179" t="str">
        <f t="shared" si="21"/>
        <v/>
      </c>
      <c r="CB116" s="179" t="str">
        <f t="shared" si="22"/>
        <v/>
      </c>
      <c r="CC116" s="179" t="str">
        <f t="shared" si="23"/>
        <v/>
      </c>
      <c r="CD116" s="180"/>
    </row>
    <row r="117" spans="1:82" ht="15.95" customHeight="1">
      <c r="A117" s="167">
        <f>IF('Result Sheet'!A120="","",'Result Sheet'!A120)</f>
        <v>113</v>
      </c>
      <c r="B117" s="168" t="str">
        <f>IF('Result Sheet'!B120="","",'Result Sheet'!B120)</f>
        <v/>
      </c>
      <c r="C117" s="169" t="str">
        <f>IF('Result Sheet'!F120="","",'Result Sheet'!F120)</f>
        <v/>
      </c>
      <c r="D117" s="170" t="str">
        <f>IF('Result Sheet'!E120="","",'Result Sheet'!E120)</f>
        <v/>
      </c>
      <c r="E117" s="171" t="str">
        <f>IF('Result Sheet'!G120="","",'Result Sheet'!G120)</f>
        <v/>
      </c>
      <c r="F117" s="171" t="str">
        <f>IF('Result Sheet'!H120="","",'Result Sheet'!H120)</f>
        <v/>
      </c>
      <c r="G117" s="171" t="str">
        <f>IF('Result Sheet'!I120="","",'Result Sheet'!I120)</f>
        <v/>
      </c>
      <c r="H117" s="172" t="str">
        <f>IF('Result Sheet'!K120="","",'Result Sheet'!K120)</f>
        <v/>
      </c>
      <c r="I117" s="172" t="str">
        <f>IF('Result Sheet'!J120="","",'Result Sheet'!J120)</f>
        <v/>
      </c>
      <c r="J117" s="272" t="str">
        <f>IF('Result Sheet'!DM120="","",'Result Sheet'!DM120)</f>
        <v/>
      </c>
      <c r="K117" s="173" t="str">
        <f>IF('Result Sheet'!DI120="","",'Result Sheet'!DI120)</f>
        <v/>
      </c>
      <c r="L117" s="174" t="str">
        <f>IF('Result Sheet'!DJ120="","",'Result Sheet'!DJ120)</f>
        <v/>
      </c>
      <c r="M117" s="173" t="str">
        <f>IF('Result Sheet'!DK120="","",'Result Sheet'!DK120)</f>
        <v/>
      </c>
      <c r="N117" s="215" t="str">
        <f>IF('Result Sheet'!DP120="","",'Result Sheet'!DP120)</f>
        <v/>
      </c>
      <c r="O117" s="175" t="str">
        <f>IF('Result Sheet'!AB120="","",IF('Result Sheet'!AB120="D","I",'Result Sheet'!AB120))</f>
        <v/>
      </c>
      <c r="P117" s="176" t="str">
        <f>IF('Result Sheet'!AC120="","",'Result Sheet'!AC120)</f>
        <v/>
      </c>
      <c r="Q117" s="175" t="str">
        <f>IF('Result Sheet'!AT120="","",IF('Result Sheet'!AT120="D","I",'Result Sheet'!AT120))</f>
        <v/>
      </c>
      <c r="R117" s="176" t="str">
        <f>IF('Result Sheet'!AU120="","",'Result Sheet'!AU120)</f>
        <v/>
      </c>
      <c r="S117" s="175" t="str">
        <f>IF('Result Sheet'!BL120="","",IF('Result Sheet'!BL120="D","I",'Result Sheet'!BL120))</f>
        <v/>
      </c>
      <c r="T117" s="176" t="str">
        <f>IF('Result Sheet'!BM120="","",'Result Sheet'!BM120)</f>
        <v/>
      </c>
      <c r="U117" s="175" t="str">
        <f>IF('Result Sheet'!CD120="","",IF('Result Sheet'!CD120="D","I",'Result Sheet'!CD120))</f>
        <v/>
      </c>
      <c r="V117" s="176" t="str">
        <f>IF('Result Sheet'!CE120="","",'Result Sheet'!CE120)</f>
        <v/>
      </c>
      <c r="W117" s="177" t="str">
        <f>IF('Result Sheet'!DO120="","",'Result Sheet'!DO120)</f>
        <v/>
      </c>
      <c r="BQ117" s="178" t="str">
        <f>'Result Sheet'!G120</f>
        <v/>
      </c>
      <c r="BR117" s="179" t="str">
        <f t="shared" si="12"/>
        <v/>
      </c>
      <c r="BS117" s="179" t="str">
        <f t="shared" si="13"/>
        <v/>
      </c>
      <c r="BT117" s="179" t="str">
        <f t="shared" si="14"/>
        <v/>
      </c>
      <c r="BU117" s="179" t="str">
        <f t="shared" si="15"/>
        <v/>
      </c>
      <c r="BV117" s="179" t="str">
        <f t="shared" si="16"/>
        <v/>
      </c>
      <c r="BW117" s="179" t="str">
        <f t="shared" si="17"/>
        <v/>
      </c>
      <c r="BX117" s="179" t="str">
        <f t="shared" si="18"/>
        <v/>
      </c>
      <c r="BY117" s="179" t="str">
        <f t="shared" si="19"/>
        <v/>
      </c>
      <c r="BZ117" s="179" t="str">
        <f t="shared" si="20"/>
        <v/>
      </c>
      <c r="CA117" s="179" t="str">
        <f t="shared" si="21"/>
        <v/>
      </c>
      <c r="CB117" s="179" t="str">
        <f t="shared" si="22"/>
        <v/>
      </c>
      <c r="CC117" s="179" t="str">
        <f t="shared" si="23"/>
        <v/>
      </c>
      <c r="CD117" s="180"/>
    </row>
    <row r="118" spans="1:82" ht="15.95" customHeight="1">
      <c r="A118" s="167">
        <f>IF('Result Sheet'!A121="","",'Result Sheet'!A121)</f>
        <v>114</v>
      </c>
      <c r="B118" s="168" t="str">
        <f>IF('Result Sheet'!B121="","",'Result Sheet'!B121)</f>
        <v/>
      </c>
      <c r="C118" s="169" t="str">
        <f>IF('Result Sheet'!F121="","",'Result Sheet'!F121)</f>
        <v/>
      </c>
      <c r="D118" s="170" t="str">
        <f>IF('Result Sheet'!E121="","",'Result Sheet'!E121)</f>
        <v/>
      </c>
      <c r="E118" s="171" t="str">
        <f>IF('Result Sheet'!G121="","",'Result Sheet'!G121)</f>
        <v/>
      </c>
      <c r="F118" s="171" t="str">
        <f>IF('Result Sheet'!H121="","",'Result Sheet'!H121)</f>
        <v/>
      </c>
      <c r="G118" s="171" t="str">
        <f>IF('Result Sheet'!I121="","",'Result Sheet'!I121)</f>
        <v/>
      </c>
      <c r="H118" s="172" t="str">
        <f>IF('Result Sheet'!K121="","",'Result Sheet'!K121)</f>
        <v/>
      </c>
      <c r="I118" s="172" t="str">
        <f>IF('Result Sheet'!J121="","",'Result Sheet'!J121)</f>
        <v/>
      </c>
      <c r="J118" s="272" t="str">
        <f>IF('Result Sheet'!DM121="","",'Result Sheet'!DM121)</f>
        <v/>
      </c>
      <c r="K118" s="173" t="str">
        <f>IF('Result Sheet'!DI121="","",'Result Sheet'!DI121)</f>
        <v/>
      </c>
      <c r="L118" s="174" t="str">
        <f>IF('Result Sheet'!DJ121="","",'Result Sheet'!DJ121)</f>
        <v/>
      </c>
      <c r="M118" s="173" t="str">
        <f>IF('Result Sheet'!DK121="","",'Result Sheet'!DK121)</f>
        <v/>
      </c>
      <c r="N118" s="215" t="str">
        <f>IF('Result Sheet'!DP121="","",'Result Sheet'!DP121)</f>
        <v/>
      </c>
      <c r="O118" s="175" t="str">
        <f>IF('Result Sheet'!AB121="","",IF('Result Sheet'!AB121="D","I",'Result Sheet'!AB121))</f>
        <v/>
      </c>
      <c r="P118" s="176" t="str">
        <f>IF('Result Sheet'!AC121="","",'Result Sheet'!AC121)</f>
        <v/>
      </c>
      <c r="Q118" s="175" t="str">
        <f>IF('Result Sheet'!AT121="","",IF('Result Sheet'!AT121="D","I",'Result Sheet'!AT121))</f>
        <v/>
      </c>
      <c r="R118" s="176" t="str">
        <f>IF('Result Sheet'!AU121="","",'Result Sheet'!AU121)</f>
        <v/>
      </c>
      <c r="S118" s="175" t="str">
        <f>IF('Result Sheet'!BL121="","",IF('Result Sheet'!BL121="D","I",'Result Sheet'!BL121))</f>
        <v/>
      </c>
      <c r="T118" s="176" t="str">
        <f>IF('Result Sheet'!BM121="","",'Result Sheet'!BM121)</f>
        <v/>
      </c>
      <c r="U118" s="175" t="str">
        <f>IF('Result Sheet'!CD121="","",IF('Result Sheet'!CD121="D","I",'Result Sheet'!CD121))</f>
        <v/>
      </c>
      <c r="V118" s="176" t="str">
        <f>IF('Result Sheet'!CE121="","",'Result Sheet'!CE121)</f>
        <v/>
      </c>
      <c r="W118" s="177" t="str">
        <f>IF('Result Sheet'!DO121="","",'Result Sheet'!DO121)</f>
        <v/>
      </c>
      <c r="BQ118" s="178" t="str">
        <f>'Result Sheet'!G121</f>
        <v/>
      </c>
      <c r="BR118" s="179" t="str">
        <f t="shared" si="12"/>
        <v/>
      </c>
      <c r="BS118" s="179" t="str">
        <f t="shared" si="13"/>
        <v/>
      </c>
      <c r="BT118" s="179" t="str">
        <f t="shared" si="14"/>
        <v/>
      </c>
      <c r="BU118" s="179" t="str">
        <f t="shared" si="15"/>
        <v/>
      </c>
      <c r="BV118" s="179" t="str">
        <f t="shared" si="16"/>
        <v/>
      </c>
      <c r="BW118" s="179" t="str">
        <f t="shared" si="17"/>
        <v/>
      </c>
      <c r="BX118" s="179" t="str">
        <f t="shared" si="18"/>
        <v/>
      </c>
      <c r="BY118" s="179" t="str">
        <f t="shared" si="19"/>
        <v/>
      </c>
      <c r="BZ118" s="179" t="str">
        <f t="shared" si="20"/>
        <v/>
      </c>
      <c r="CA118" s="179" t="str">
        <f t="shared" si="21"/>
        <v/>
      </c>
      <c r="CB118" s="179" t="str">
        <f t="shared" si="22"/>
        <v/>
      </c>
      <c r="CC118" s="179" t="str">
        <f t="shared" si="23"/>
        <v/>
      </c>
      <c r="CD118" s="180"/>
    </row>
    <row r="119" spans="1:82" ht="15.95" customHeight="1">
      <c r="A119" s="167">
        <f>IF('Result Sheet'!A122="","",'Result Sheet'!A122)</f>
        <v>115</v>
      </c>
      <c r="B119" s="168" t="str">
        <f>IF('Result Sheet'!B122="","",'Result Sheet'!B122)</f>
        <v/>
      </c>
      <c r="C119" s="169" t="str">
        <f>IF('Result Sheet'!F122="","",'Result Sheet'!F122)</f>
        <v/>
      </c>
      <c r="D119" s="170" t="str">
        <f>IF('Result Sheet'!E122="","",'Result Sheet'!E122)</f>
        <v/>
      </c>
      <c r="E119" s="171" t="str">
        <f>IF('Result Sheet'!G122="","",'Result Sheet'!G122)</f>
        <v/>
      </c>
      <c r="F119" s="171" t="str">
        <f>IF('Result Sheet'!H122="","",'Result Sheet'!H122)</f>
        <v/>
      </c>
      <c r="G119" s="171" t="str">
        <f>IF('Result Sheet'!I122="","",'Result Sheet'!I122)</f>
        <v/>
      </c>
      <c r="H119" s="172" t="str">
        <f>IF('Result Sheet'!K122="","",'Result Sheet'!K122)</f>
        <v/>
      </c>
      <c r="I119" s="172" t="str">
        <f>IF('Result Sheet'!J122="","",'Result Sheet'!J122)</f>
        <v/>
      </c>
      <c r="J119" s="272" t="str">
        <f>IF('Result Sheet'!DM122="","",'Result Sheet'!DM122)</f>
        <v/>
      </c>
      <c r="K119" s="173" t="str">
        <f>IF('Result Sheet'!DI122="","",'Result Sheet'!DI122)</f>
        <v/>
      </c>
      <c r="L119" s="174" t="str">
        <f>IF('Result Sheet'!DJ122="","",'Result Sheet'!DJ122)</f>
        <v/>
      </c>
      <c r="M119" s="173" t="str">
        <f>IF('Result Sheet'!DK122="","",'Result Sheet'!DK122)</f>
        <v/>
      </c>
      <c r="N119" s="215" t="str">
        <f>IF('Result Sheet'!DP122="","",'Result Sheet'!DP122)</f>
        <v/>
      </c>
      <c r="O119" s="175" t="str">
        <f>IF('Result Sheet'!AB122="","",IF('Result Sheet'!AB122="D","I",'Result Sheet'!AB122))</f>
        <v/>
      </c>
      <c r="P119" s="176" t="str">
        <f>IF('Result Sheet'!AC122="","",'Result Sheet'!AC122)</f>
        <v/>
      </c>
      <c r="Q119" s="175" t="str">
        <f>IF('Result Sheet'!AT122="","",IF('Result Sheet'!AT122="D","I",'Result Sheet'!AT122))</f>
        <v/>
      </c>
      <c r="R119" s="176" t="str">
        <f>IF('Result Sheet'!AU122="","",'Result Sheet'!AU122)</f>
        <v/>
      </c>
      <c r="S119" s="175" t="str">
        <f>IF('Result Sheet'!BL122="","",IF('Result Sheet'!BL122="D","I",'Result Sheet'!BL122))</f>
        <v/>
      </c>
      <c r="T119" s="176" t="str">
        <f>IF('Result Sheet'!BM122="","",'Result Sheet'!BM122)</f>
        <v/>
      </c>
      <c r="U119" s="175" t="str">
        <f>IF('Result Sheet'!CD122="","",IF('Result Sheet'!CD122="D","I",'Result Sheet'!CD122))</f>
        <v/>
      </c>
      <c r="V119" s="176" t="str">
        <f>IF('Result Sheet'!CE122="","",'Result Sheet'!CE122)</f>
        <v/>
      </c>
      <c r="W119" s="177" t="str">
        <f>IF('Result Sheet'!DO122="","",'Result Sheet'!DO122)</f>
        <v/>
      </c>
      <c r="BQ119" s="178" t="str">
        <f>'Result Sheet'!G122</f>
        <v/>
      </c>
      <c r="BR119" s="179" t="str">
        <f t="shared" si="12"/>
        <v/>
      </c>
      <c r="BS119" s="179" t="str">
        <f t="shared" si="13"/>
        <v/>
      </c>
      <c r="BT119" s="179" t="str">
        <f t="shared" si="14"/>
        <v/>
      </c>
      <c r="BU119" s="179" t="str">
        <f t="shared" si="15"/>
        <v/>
      </c>
      <c r="BV119" s="179" t="str">
        <f t="shared" si="16"/>
        <v/>
      </c>
      <c r="BW119" s="179" t="str">
        <f t="shared" si="17"/>
        <v/>
      </c>
      <c r="BX119" s="179" t="str">
        <f t="shared" si="18"/>
        <v/>
      </c>
      <c r="BY119" s="179" t="str">
        <f t="shared" si="19"/>
        <v/>
      </c>
      <c r="BZ119" s="179" t="str">
        <f t="shared" si="20"/>
        <v/>
      </c>
      <c r="CA119" s="179" t="str">
        <f t="shared" si="21"/>
        <v/>
      </c>
      <c r="CB119" s="179" t="str">
        <f t="shared" si="22"/>
        <v/>
      </c>
      <c r="CC119" s="179" t="str">
        <f t="shared" si="23"/>
        <v/>
      </c>
      <c r="CD119" s="180"/>
    </row>
    <row r="120" spans="1:82" ht="15.95" customHeight="1">
      <c r="A120" s="167">
        <f>IF('Result Sheet'!A123="","",'Result Sheet'!A123)</f>
        <v>116</v>
      </c>
      <c r="B120" s="168" t="str">
        <f>IF('Result Sheet'!B123="","",'Result Sheet'!B123)</f>
        <v/>
      </c>
      <c r="C120" s="169" t="str">
        <f>IF('Result Sheet'!F123="","",'Result Sheet'!F123)</f>
        <v/>
      </c>
      <c r="D120" s="170" t="str">
        <f>IF('Result Sheet'!E123="","",'Result Sheet'!E123)</f>
        <v/>
      </c>
      <c r="E120" s="171" t="str">
        <f>IF('Result Sheet'!G123="","",'Result Sheet'!G123)</f>
        <v/>
      </c>
      <c r="F120" s="171" t="str">
        <f>IF('Result Sheet'!H123="","",'Result Sheet'!H123)</f>
        <v/>
      </c>
      <c r="G120" s="171" t="str">
        <f>IF('Result Sheet'!I123="","",'Result Sheet'!I123)</f>
        <v/>
      </c>
      <c r="H120" s="172" t="str">
        <f>IF('Result Sheet'!K123="","",'Result Sheet'!K123)</f>
        <v/>
      </c>
      <c r="I120" s="172" t="str">
        <f>IF('Result Sheet'!J123="","",'Result Sheet'!J123)</f>
        <v/>
      </c>
      <c r="J120" s="272" t="str">
        <f>IF('Result Sheet'!DM123="","",'Result Sheet'!DM123)</f>
        <v/>
      </c>
      <c r="K120" s="173" t="str">
        <f>IF('Result Sheet'!DI123="","",'Result Sheet'!DI123)</f>
        <v/>
      </c>
      <c r="L120" s="174" t="str">
        <f>IF('Result Sheet'!DJ123="","",'Result Sheet'!DJ123)</f>
        <v/>
      </c>
      <c r="M120" s="173" t="str">
        <f>IF('Result Sheet'!DK123="","",'Result Sheet'!DK123)</f>
        <v/>
      </c>
      <c r="N120" s="215" t="str">
        <f>IF('Result Sheet'!DP123="","",'Result Sheet'!DP123)</f>
        <v/>
      </c>
      <c r="O120" s="175" t="str">
        <f>IF('Result Sheet'!AB123="","",IF('Result Sheet'!AB123="D","I",'Result Sheet'!AB123))</f>
        <v/>
      </c>
      <c r="P120" s="176" t="str">
        <f>IF('Result Sheet'!AC123="","",'Result Sheet'!AC123)</f>
        <v/>
      </c>
      <c r="Q120" s="175" t="str">
        <f>IF('Result Sheet'!AT123="","",IF('Result Sheet'!AT123="D","I",'Result Sheet'!AT123))</f>
        <v/>
      </c>
      <c r="R120" s="176" t="str">
        <f>IF('Result Sheet'!AU123="","",'Result Sheet'!AU123)</f>
        <v/>
      </c>
      <c r="S120" s="175" t="str">
        <f>IF('Result Sheet'!BL123="","",IF('Result Sheet'!BL123="D","I",'Result Sheet'!BL123))</f>
        <v/>
      </c>
      <c r="T120" s="176" t="str">
        <f>IF('Result Sheet'!BM123="","",'Result Sheet'!BM123)</f>
        <v/>
      </c>
      <c r="U120" s="175" t="str">
        <f>IF('Result Sheet'!CD123="","",IF('Result Sheet'!CD123="D","I",'Result Sheet'!CD123))</f>
        <v/>
      </c>
      <c r="V120" s="176" t="str">
        <f>IF('Result Sheet'!CE123="","",'Result Sheet'!CE123)</f>
        <v/>
      </c>
      <c r="W120" s="177" t="str">
        <f>IF('Result Sheet'!DO123="","",'Result Sheet'!DO123)</f>
        <v/>
      </c>
      <c r="BQ120" s="178" t="str">
        <f>'Result Sheet'!G123</f>
        <v/>
      </c>
      <c r="BR120" s="179" t="str">
        <f t="shared" si="12"/>
        <v/>
      </c>
      <c r="BS120" s="179" t="str">
        <f t="shared" si="13"/>
        <v/>
      </c>
      <c r="BT120" s="179" t="str">
        <f t="shared" si="14"/>
        <v/>
      </c>
      <c r="BU120" s="179" t="str">
        <f t="shared" si="15"/>
        <v/>
      </c>
      <c r="BV120" s="179" t="str">
        <f t="shared" si="16"/>
        <v/>
      </c>
      <c r="BW120" s="179" t="str">
        <f t="shared" si="17"/>
        <v/>
      </c>
      <c r="BX120" s="179" t="str">
        <f t="shared" si="18"/>
        <v/>
      </c>
      <c r="BY120" s="179" t="str">
        <f t="shared" si="19"/>
        <v/>
      </c>
      <c r="BZ120" s="179" t="str">
        <f t="shared" si="20"/>
        <v/>
      </c>
      <c r="CA120" s="179" t="str">
        <f t="shared" si="21"/>
        <v/>
      </c>
      <c r="CB120" s="179" t="str">
        <f t="shared" si="22"/>
        <v/>
      </c>
      <c r="CC120" s="179" t="str">
        <f t="shared" si="23"/>
        <v/>
      </c>
      <c r="CD120" s="180"/>
    </row>
    <row r="121" spans="1:82" ht="15.95" customHeight="1">
      <c r="A121" s="167">
        <f>IF('Result Sheet'!A124="","",'Result Sheet'!A124)</f>
        <v>117</v>
      </c>
      <c r="B121" s="168" t="str">
        <f>IF('Result Sheet'!B124="","",'Result Sheet'!B124)</f>
        <v/>
      </c>
      <c r="C121" s="169" t="str">
        <f>IF('Result Sheet'!F124="","",'Result Sheet'!F124)</f>
        <v/>
      </c>
      <c r="D121" s="170" t="str">
        <f>IF('Result Sheet'!E124="","",'Result Sheet'!E124)</f>
        <v/>
      </c>
      <c r="E121" s="171" t="str">
        <f>IF('Result Sheet'!G124="","",'Result Sheet'!G124)</f>
        <v/>
      </c>
      <c r="F121" s="171" t="str">
        <f>IF('Result Sheet'!H124="","",'Result Sheet'!H124)</f>
        <v/>
      </c>
      <c r="G121" s="171" t="str">
        <f>IF('Result Sheet'!I124="","",'Result Sheet'!I124)</f>
        <v/>
      </c>
      <c r="H121" s="172" t="str">
        <f>IF('Result Sheet'!K124="","",'Result Sheet'!K124)</f>
        <v/>
      </c>
      <c r="I121" s="172" t="str">
        <f>IF('Result Sheet'!J124="","",'Result Sheet'!J124)</f>
        <v/>
      </c>
      <c r="J121" s="272" t="str">
        <f>IF('Result Sheet'!DM124="","",'Result Sheet'!DM124)</f>
        <v/>
      </c>
      <c r="K121" s="173" t="str">
        <f>IF('Result Sheet'!DI124="","",'Result Sheet'!DI124)</f>
        <v/>
      </c>
      <c r="L121" s="174" t="str">
        <f>IF('Result Sheet'!DJ124="","",'Result Sheet'!DJ124)</f>
        <v/>
      </c>
      <c r="M121" s="173" t="str">
        <f>IF('Result Sheet'!DK124="","",'Result Sheet'!DK124)</f>
        <v/>
      </c>
      <c r="N121" s="215" t="str">
        <f>IF('Result Sheet'!DP124="","",'Result Sheet'!DP124)</f>
        <v/>
      </c>
      <c r="O121" s="175" t="str">
        <f>IF('Result Sheet'!AB124="","",IF('Result Sheet'!AB124="D","I",'Result Sheet'!AB124))</f>
        <v/>
      </c>
      <c r="P121" s="176" t="str">
        <f>IF('Result Sheet'!AC124="","",'Result Sheet'!AC124)</f>
        <v/>
      </c>
      <c r="Q121" s="175" t="str">
        <f>IF('Result Sheet'!AT124="","",IF('Result Sheet'!AT124="D","I",'Result Sheet'!AT124))</f>
        <v/>
      </c>
      <c r="R121" s="176" t="str">
        <f>IF('Result Sheet'!AU124="","",'Result Sheet'!AU124)</f>
        <v/>
      </c>
      <c r="S121" s="175" t="str">
        <f>IF('Result Sheet'!BL124="","",IF('Result Sheet'!BL124="D","I",'Result Sheet'!BL124))</f>
        <v/>
      </c>
      <c r="T121" s="176" t="str">
        <f>IF('Result Sheet'!BM124="","",'Result Sheet'!BM124)</f>
        <v/>
      </c>
      <c r="U121" s="175" t="str">
        <f>IF('Result Sheet'!CD124="","",IF('Result Sheet'!CD124="D","I",'Result Sheet'!CD124))</f>
        <v/>
      </c>
      <c r="V121" s="176" t="str">
        <f>IF('Result Sheet'!CE124="","",'Result Sheet'!CE124)</f>
        <v/>
      </c>
      <c r="W121" s="177" t="str">
        <f>IF('Result Sheet'!DO124="","",'Result Sheet'!DO124)</f>
        <v/>
      </c>
      <c r="BQ121" s="178" t="str">
        <f>'Result Sheet'!G124</f>
        <v/>
      </c>
      <c r="BR121" s="179" t="str">
        <f t="shared" si="12"/>
        <v/>
      </c>
      <c r="BS121" s="179" t="str">
        <f t="shared" si="13"/>
        <v/>
      </c>
      <c r="BT121" s="179" t="str">
        <f t="shared" si="14"/>
        <v/>
      </c>
      <c r="BU121" s="179" t="str">
        <f t="shared" si="15"/>
        <v/>
      </c>
      <c r="BV121" s="179" t="str">
        <f t="shared" si="16"/>
        <v/>
      </c>
      <c r="BW121" s="179" t="str">
        <f t="shared" si="17"/>
        <v/>
      </c>
      <c r="BX121" s="179" t="str">
        <f t="shared" si="18"/>
        <v/>
      </c>
      <c r="BY121" s="179" t="str">
        <f t="shared" si="19"/>
        <v/>
      </c>
      <c r="BZ121" s="179" t="str">
        <f t="shared" si="20"/>
        <v/>
      </c>
      <c r="CA121" s="179" t="str">
        <f t="shared" si="21"/>
        <v/>
      </c>
      <c r="CB121" s="179" t="str">
        <f t="shared" si="22"/>
        <v/>
      </c>
      <c r="CC121" s="179" t="str">
        <f t="shared" si="23"/>
        <v/>
      </c>
      <c r="CD121" s="180"/>
    </row>
    <row r="122" spans="1:82" ht="15.95" customHeight="1">
      <c r="A122" s="167">
        <f>IF('Result Sheet'!A125="","",'Result Sheet'!A125)</f>
        <v>118</v>
      </c>
      <c r="B122" s="168" t="str">
        <f>IF('Result Sheet'!B125="","",'Result Sheet'!B125)</f>
        <v/>
      </c>
      <c r="C122" s="169" t="str">
        <f>IF('Result Sheet'!F125="","",'Result Sheet'!F125)</f>
        <v/>
      </c>
      <c r="D122" s="170" t="str">
        <f>IF('Result Sheet'!E125="","",'Result Sheet'!E125)</f>
        <v/>
      </c>
      <c r="E122" s="171" t="str">
        <f>IF('Result Sheet'!G125="","",'Result Sheet'!G125)</f>
        <v/>
      </c>
      <c r="F122" s="171" t="str">
        <f>IF('Result Sheet'!H125="","",'Result Sheet'!H125)</f>
        <v/>
      </c>
      <c r="G122" s="171" t="str">
        <f>IF('Result Sheet'!I125="","",'Result Sheet'!I125)</f>
        <v/>
      </c>
      <c r="H122" s="172" t="str">
        <f>IF('Result Sheet'!K125="","",'Result Sheet'!K125)</f>
        <v/>
      </c>
      <c r="I122" s="172" t="str">
        <f>IF('Result Sheet'!J125="","",'Result Sheet'!J125)</f>
        <v/>
      </c>
      <c r="J122" s="272" t="str">
        <f>IF('Result Sheet'!DM125="","",'Result Sheet'!DM125)</f>
        <v/>
      </c>
      <c r="K122" s="173" t="str">
        <f>IF('Result Sheet'!DI125="","",'Result Sheet'!DI125)</f>
        <v/>
      </c>
      <c r="L122" s="174" t="str">
        <f>IF('Result Sheet'!DJ125="","",'Result Sheet'!DJ125)</f>
        <v/>
      </c>
      <c r="M122" s="173" t="str">
        <f>IF('Result Sheet'!DK125="","",'Result Sheet'!DK125)</f>
        <v/>
      </c>
      <c r="N122" s="215" t="str">
        <f>IF('Result Sheet'!DP125="","",'Result Sheet'!DP125)</f>
        <v/>
      </c>
      <c r="O122" s="175" t="str">
        <f>IF('Result Sheet'!AB125="","",IF('Result Sheet'!AB125="D","I",'Result Sheet'!AB125))</f>
        <v/>
      </c>
      <c r="P122" s="176" t="str">
        <f>IF('Result Sheet'!AC125="","",'Result Sheet'!AC125)</f>
        <v/>
      </c>
      <c r="Q122" s="175" t="str">
        <f>IF('Result Sheet'!AT125="","",IF('Result Sheet'!AT125="D","I",'Result Sheet'!AT125))</f>
        <v/>
      </c>
      <c r="R122" s="176" t="str">
        <f>IF('Result Sheet'!AU125="","",'Result Sheet'!AU125)</f>
        <v/>
      </c>
      <c r="S122" s="175" t="str">
        <f>IF('Result Sheet'!BL125="","",IF('Result Sheet'!BL125="D","I",'Result Sheet'!BL125))</f>
        <v/>
      </c>
      <c r="T122" s="176" t="str">
        <f>IF('Result Sheet'!BM125="","",'Result Sheet'!BM125)</f>
        <v/>
      </c>
      <c r="U122" s="175" t="str">
        <f>IF('Result Sheet'!CD125="","",IF('Result Sheet'!CD125="D","I",'Result Sheet'!CD125))</f>
        <v/>
      </c>
      <c r="V122" s="176" t="str">
        <f>IF('Result Sheet'!CE125="","",'Result Sheet'!CE125)</f>
        <v/>
      </c>
      <c r="W122" s="177" t="str">
        <f>IF('Result Sheet'!DO125="","",'Result Sheet'!DO125)</f>
        <v/>
      </c>
      <c r="BQ122" s="178" t="str">
        <f>'Result Sheet'!G125</f>
        <v/>
      </c>
      <c r="BR122" s="179" t="str">
        <f t="shared" si="12"/>
        <v/>
      </c>
      <c r="BS122" s="179" t="str">
        <f t="shared" si="13"/>
        <v/>
      </c>
      <c r="BT122" s="179" t="str">
        <f t="shared" si="14"/>
        <v/>
      </c>
      <c r="BU122" s="179" t="str">
        <f t="shared" si="15"/>
        <v/>
      </c>
      <c r="BV122" s="179" t="str">
        <f t="shared" si="16"/>
        <v/>
      </c>
      <c r="BW122" s="179" t="str">
        <f t="shared" si="17"/>
        <v/>
      </c>
      <c r="BX122" s="179" t="str">
        <f t="shared" si="18"/>
        <v/>
      </c>
      <c r="BY122" s="179" t="str">
        <f t="shared" si="19"/>
        <v/>
      </c>
      <c r="BZ122" s="179" t="str">
        <f t="shared" si="20"/>
        <v/>
      </c>
      <c r="CA122" s="179" t="str">
        <f t="shared" si="21"/>
        <v/>
      </c>
      <c r="CB122" s="179" t="str">
        <f t="shared" si="22"/>
        <v/>
      </c>
      <c r="CC122" s="179" t="str">
        <f t="shared" si="23"/>
        <v/>
      </c>
      <c r="CD122" s="180"/>
    </row>
    <row r="123" spans="1:82" ht="15.95" customHeight="1">
      <c r="A123" s="167">
        <f>IF('Result Sheet'!A126="","",'Result Sheet'!A126)</f>
        <v>119</v>
      </c>
      <c r="B123" s="168" t="str">
        <f>IF('Result Sheet'!B126="","",'Result Sheet'!B126)</f>
        <v/>
      </c>
      <c r="C123" s="169" t="str">
        <f>IF('Result Sheet'!F126="","",'Result Sheet'!F126)</f>
        <v/>
      </c>
      <c r="D123" s="170" t="str">
        <f>IF('Result Sheet'!E126="","",'Result Sheet'!E126)</f>
        <v/>
      </c>
      <c r="E123" s="171" t="str">
        <f>IF('Result Sheet'!G126="","",'Result Sheet'!G126)</f>
        <v/>
      </c>
      <c r="F123" s="171" t="str">
        <f>IF('Result Sheet'!H126="","",'Result Sheet'!H126)</f>
        <v/>
      </c>
      <c r="G123" s="171" t="str">
        <f>IF('Result Sheet'!I126="","",'Result Sheet'!I126)</f>
        <v/>
      </c>
      <c r="H123" s="172" t="str">
        <f>IF('Result Sheet'!K126="","",'Result Sheet'!K126)</f>
        <v/>
      </c>
      <c r="I123" s="172" t="str">
        <f>IF('Result Sheet'!J126="","",'Result Sheet'!J126)</f>
        <v/>
      </c>
      <c r="J123" s="272" t="str">
        <f>IF('Result Sheet'!DM126="","",'Result Sheet'!DM126)</f>
        <v/>
      </c>
      <c r="K123" s="173" t="str">
        <f>IF('Result Sheet'!DI126="","",'Result Sheet'!DI126)</f>
        <v/>
      </c>
      <c r="L123" s="174" t="str">
        <f>IF('Result Sheet'!DJ126="","",'Result Sheet'!DJ126)</f>
        <v/>
      </c>
      <c r="M123" s="173" t="str">
        <f>IF('Result Sheet'!DK126="","",'Result Sheet'!DK126)</f>
        <v/>
      </c>
      <c r="N123" s="215" t="str">
        <f>IF('Result Sheet'!DP126="","",'Result Sheet'!DP126)</f>
        <v/>
      </c>
      <c r="O123" s="175" t="str">
        <f>IF('Result Sheet'!AB126="","",IF('Result Sheet'!AB126="D","I",'Result Sheet'!AB126))</f>
        <v/>
      </c>
      <c r="P123" s="176" t="str">
        <f>IF('Result Sheet'!AC126="","",'Result Sheet'!AC126)</f>
        <v/>
      </c>
      <c r="Q123" s="175" t="str">
        <f>IF('Result Sheet'!AT126="","",IF('Result Sheet'!AT126="D","I",'Result Sheet'!AT126))</f>
        <v/>
      </c>
      <c r="R123" s="176" t="str">
        <f>IF('Result Sheet'!AU126="","",'Result Sheet'!AU126)</f>
        <v/>
      </c>
      <c r="S123" s="175" t="str">
        <f>IF('Result Sheet'!BL126="","",IF('Result Sheet'!BL126="D","I",'Result Sheet'!BL126))</f>
        <v/>
      </c>
      <c r="T123" s="176" t="str">
        <f>IF('Result Sheet'!BM126="","",'Result Sheet'!BM126)</f>
        <v/>
      </c>
      <c r="U123" s="175" t="str">
        <f>IF('Result Sheet'!CD126="","",IF('Result Sheet'!CD126="D","I",'Result Sheet'!CD126))</f>
        <v/>
      </c>
      <c r="V123" s="176" t="str">
        <f>IF('Result Sheet'!CE126="","",'Result Sheet'!CE126)</f>
        <v/>
      </c>
      <c r="W123" s="177" t="str">
        <f>IF('Result Sheet'!DO126="","",'Result Sheet'!DO126)</f>
        <v/>
      </c>
      <c r="BQ123" s="178" t="str">
        <f>'Result Sheet'!G126</f>
        <v/>
      </c>
      <c r="BR123" s="179" t="str">
        <f t="shared" si="12"/>
        <v/>
      </c>
      <c r="BS123" s="179" t="str">
        <f t="shared" si="13"/>
        <v/>
      </c>
      <c r="BT123" s="179" t="str">
        <f t="shared" si="14"/>
        <v/>
      </c>
      <c r="BU123" s="179" t="str">
        <f t="shared" si="15"/>
        <v/>
      </c>
      <c r="BV123" s="179" t="str">
        <f t="shared" si="16"/>
        <v/>
      </c>
      <c r="BW123" s="179" t="str">
        <f t="shared" si="17"/>
        <v/>
      </c>
      <c r="BX123" s="179" t="str">
        <f t="shared" si="18"/>
        <v/>
      </c>
      <c r="BY123" s="179" t="str">
        <f t="shared" si="19"/>
        <v/>
      </c>
      <c r="BZ123" s="179" t="str">
        <f t="shared" si="20"/>
        <v/>
      </c>
      <c r="CA123" s="179" t="str">
        <f t="shared" si="21"/>
        <v/>
      </c>
      <c r="CB123" s="179" t="str">
        <f t="shared" si="22"/>
        <v/>
      </c>
      <c r="CC123" s="179" t="str">
        <f t="shared" si="23"/>
        <v/>
      </c>
      <c r="CD123" s="180"/>
    </row>
    <row r="124" spans="1:82" ht="15.95" customHeight="1">
      <c r="A124" s="167">
        <f>IF('Result Sheet'!A127="","",'Result Sheet'!A127)</f>
        <v>120</v>
      </c>
      <c r="B124" s="168" t="str">
        <f>IF('Result Sheet'!B127="","",'Result Sheet'!B127)</f>
        <v/>
      </c>
      <c r="C124" s="169" t="str">
        <f>IF('Result Sheet'!F127="","",'Result Sheet'!F127)</f>
        <v/>
      </c>
      <c r="D124" s="170" t="str">
        <f>IF('Result Sheet'!E127="","",'Result Sheet'!E127)</f>
        <v/>
      </c>
      <c r="E124" s="171" t="str">
        <f>IF('Result Sheet'!G127="","",'Result Sheet'!G127)</f>
        <v/>
      </c>
      <c r="F124" s="171" t="str">
        <f>IF('Result Sheet'!H127="","",'Result Sheet'!H127)</f>
        <v/>
      </c>
      <c r="G124" s="171" t="str">
        <f>IF('Result Sheet'!I127="","",'Result Sheet'!I127)</f>
        <v/>
      </c>
      <c r="H124" s="172" t="str">
        <f>IF('Result Sheet'!K127="","",'Result Sheet'!K127)</f>
        <v/>
      </c>
      <c r="I124" s="172" t="str">
        <f>IF('Result Sheet'!J127="","",'Result Sheet'!J127)</f>
        <v/>
      </c>
      <c r="J124" s="272" t="str">
        <f>IF('Result Sheet'!DM127="","",'Result Sheet'!DM127)</f>
        <v/>
      </c>
      <c r="K124" s="173" t="str">
        <f>IF('Result Sheet'!DI127="","",'Result Sheet'!DI127)</f>
        <v/>
      </c>
      <c r="L124" s="174" t="str">
        <f>IF('Result Sheet'!DJ127="","",'Result Sheet'!DJ127)</f>
        <v/>
      </c>
      <c r="M124" s="173" t="str">
        <f>IF('Result Sheet'!DK127="","",'Result Sheet'!DK127)</f>
        <v/>
      </c>
      <c r="N124" s="215" t="str">
        <f>IF('Result Sheet'!DP127="","",'Result Sheet'!DP127)</f>
        <v/>
      </c>
      <c r="O124" s="175" t="str">
        <f>IF('Result Sheet'!AB127="","",IF('Result Sheet'!AB127="D","I",'Result Sheet'!AB127))</f>
        <v/>
      </c>
      <c r="P124" s="176" t="str">
        <f>IF('Result Sheet'!AC127="","",'Result Sheet'!AC127)</f>
        <v/>
      </c>
      <c r="Q124" s="175" t="str">
        <f>IF('Result Sheet'!AT127="","",IF('Result Sheet'!AT127="D","I",'Result Sheet'!AT127))</f>
        <v/>
      </c>
      <c r="R124" s="176" t="str">
        <f>IF('Result Sheet'!AU127="","",'Result Sheet'!AU127)</f>
        <v/>
      </c>
      <c r="S124" s="175" t="str">
        <f>IF('Result Sheet'!BL127="","",IF('Result Sheet'!BL127="D","I",'Result Sheet'!BL127))</f>
        <v/>
      </c>
      <c r="T124" s="176" t="str">
        <f>IF('Result Sheet'!BM127="","",'Result Sheet'!BM127)</f>
        <v/>
      </c>
      <c r="U124" s="175" t="str">
        <f>IF('Result Sheet'!CD127="","",IF('Result Sheet'!CD127="D","I",'Result Sheet'!CD127))</f>
        <v/>
      </c>
      <c r="V124" s="176" t="str">
        <f>IF('Result Sheet'!CE127="","",'Result Sheet'!CE127)</f>
        <v/>
      </c>
      <c r="W124" s="177" t="str">
        <f>IF('Result Sheet'!DO127="","",'Result Sheet'!DO127)</f>
        <v/>
      </c>
      <c r="BQ124" s="178" t="str">
        <f>'Result Sheet'!G127</f>
        <v/>
      </c>
      <c r="BR124" s="179" t="str">
        <f t="shared" si="12"/>
        <v/>
      </c>
      <c r="BS124" s="179" t="str">
        <f t="shared" si="13"/>
        <v/>
      </c>
      <c r="BT124" s="179" t="str">
        <f t="shared" si="14"/>
        <v/>
      </c>
      <c r="BU124" s="179" t="str">
        <f t="shared" si="15"/>
        <v/>
      </c>
      <c r="BV124" s="179" t="str">
        <f t="shared" si="16"/>
        <v/>
      </c>
      <c r="BW124" s="179" t="str">
        <f t="shared" si="17"/>
        <v/>
      </c>
      <c r="BX124" s="179" t="str">
        <f t="shared" si="18"/>
        <v/>
      </c>
      <c r="BY124" s="179" t="str">
        <f t="shared" si="19"/>
        <v/>
      </c>
      <c r="BZ124" s="179" t="str">
        <f t="shared" si="20"/>
        <v/>
      </c>
      <c r="CA124" s="179" t="str">
        <f t="shared" si="21"/>
        <v/>
      </c>
      <c r="CB124" s="179" t="str">
        <f t="shared" si="22"/>
        <v/>
      </c>
      <c r="CC124" s="179" t="str">
        <f t="shared" si="23"/>
        <v/>
      </c>
      <c r="CD124" s="180"/>
    </row>
    <row r="125" spans="1:82" ht="15.95" customHeight="1">
      <c r="A125" s="167">
        <f>IF('Result Sheet'!A128="","",'Result Sheet'!A128)</f>
        <v>121</v>
      </c>
      <c r="B125" s="168" t="str">
        <f>IF('Result Sheet'!B128="","",'Result Sheet'!B128)</f>
        <v/>
      </c>
      <c r="C125" s="169" t="str">
        <f>IF('Result Sheet'!F128="","",'Result Sheet'!F128)</f>
        <v/>
      </c>
      <c r="D125" s="170" t="str">
        <f>IF('Result Sheet'!E128="","",'Result Sheet'!E128)</f>
        <v/>
      </c>
      <c r="E125" s="171" t="str">
        <f>IF('Result Sheet'!G128="","",'Result Sheet'!G128)</f>
        <v/>
      </c>
      <c r="F125" s="171" t="str">
        <f>IF('Result Sheet'!H128="","",'Result Sheet'!H128)</f>
        <v/>
      </c>
      <c r="G125" s="171" t="str">
        <f>IF('Result Sheet'!I128="","",'Result Sheet'!I128)</f>
        <v/>
      </c>
      <c r="H125" s="172" t="str">
        <f>IF('Result Sheet'!K128="","",'Result Sheet'!K128)</f>
        <v/>
      </c>
      <c r="I125" s="172" t="str">
        <f>IF('Result Sheet'!J128="","",'Result Sheet'!J128)</f>
        <v/>
      </c>
      <c r="J125" s="272" t="str">
        <f>IF('Result Sheet'!DM128="","",'Result Sheet'!DM128)</f>
        <v/>
      </c>
      <c r="K125" s="173" t="str">
        <f>IF('Result Sheet'!DI128="","",'Result Sheet'!DI128)</f>
        <v/>
      </c>
      <c r="L125" s="174" t="str">
        <f>IF('Result Sheet'!DJ128="","",'Result Sheet'!DJ128)</f>
        <v/>
      </c>
      <c r="M125" s="173" t="str">
        <f>IF('Result Sheet'!DK128="","",'Result Sheet'!DK128)</f>
        <v/>
      </c>
      <c r="N125" s="215" t="str">
        <f>IF('Result Sheet'!DP128="","",'Result Sheet'!DP128)</f>
        <v/>
      </c>
      <c r="O125" s="175" t="str">
        <f>IF('Result Sheet'!AB128="","",IF('Result Sheet'!AB128="D","I",'Result Sheet'!AB128))</f>
        <v/>
      </c>
      <c r="P125" s="176" t="str">
        <f>IF('Result Sheet'!AC128="","",'Result Sheet'!AC128)</f>
        <v/>
      </c>
      <c r="Q125" s="175" t="str">
        <f>IF('Result Sheet'!AT128="","",IF('Result Sheet'!AT128="D","I",'Result Sheet'!AT128))</f>
        <v/>
      </c>
      <c r="R125" s="176" t="str">
        <f>IF('Result Sheet'!AU128="","",'Result Sheet'!AU128)</f>
        <v/>
      </c>
      <c r="S125" s="175" t="str">
        <f>IF('Result Sheet'!BL128="","",IF('Result Sheet'!BL128="D","I",'Result Sheet'!BL128))</f>
        <v/>
      </c>
      <c r="T125" s="176" t="str">
        <f>IF('Result Sheet'!BM128="","",'Result Sheet'!BM128)</f>
        <v/>
      </c>
      <c r="U125" s="175" t="str">
        <f>IF('Result Sheet'!CD128="","",IF('Result Sheet'!CD128="D","I",'Result Sheet'!CD128))</f>
        <v/>
      </c>
      <c r="V125" s="176" t="str">
        <f>IF('Result Sheet'!CE128="","",'Result Sheet'!CE128)</f>
        <v/>
      </c>
      <c r="W125" s="177" t="str">
        <f>IF('Result Sheet'!DO128="","",'Result Sheet'!DO128)</f>
        <v/>
      </c>
      <c r="BQ125" s="178" t="str">
        <f>'Result Sheet'!G128</f>
        <v/>
      </c>
      <c r="BR125" s="179" t="str">
        <f t="shared" si="12"/>
        <v/>
      </c>
      <c r="BS125" s="179" t="str">
        <f t="shared" si="13"/>
        <v/>
      </c>
      <c r="BT125" s="179" t="str">
        <f t="shared" si="14"/>
        <v/>
      </c>
      <c r="BU125" s="179" t="str">
        <f t="shared" si="15"/>
        <v/>
      </c>
      <c r="BV125" s="179" t="str">
        <f t="shared" si="16"/>
        <v/>
      </c>
      <c r="BW125" s="179" t="str">
        <f t="shared" si="17"/>
        <v/>
      </c>
      <c r="BX125" s="179" t="str">
        <f t="shared" si="18"/>
        <v/>
      </c>
      <c r="BY125" s="179" t="str">
        <f t="shared" si="19"/>
        <v/>
      </c>
      <c r="BZ125" s="179" t="str">
        <f t="shared" si="20"/>
        <v/>
      </c>
      <c r="CA125" s="179" t="str">
        <f t="shared" si="21"/>
        <v/>
      </c>
      <c r="CB125" s="179" t="str">
        <f t="shared" si="22"/>
        <v/>
      </c>
      <c r="CC125" s="179" t="str">
        <f t="shared" si="23"/>
        <v/>
      </c>
      <c r="CD125" s="180"/>
    </row>
    <row r="126" spans="1:82" ht="15.95" customHeight="1">
      <c r="A126" s="167">
        <f>IF('Result Sheet'!A129="","",'Result Sheet'!A129)</f>
        <v>122</v>
      </c>
      <c r="B126" s="168" t="str">
        <f>IF('Result Sheet'!B129="","",'Result Sheet'!B129)</f>
        <v/>
      </c>
      <c r="C126" s="169" t="str">
        <f>IF('Result Sheet'!F129="","",'Result Sheet'!F129)</f>
        <v/>
      </c>
      <c r="D126" s="170" t="str">
        <f>IF('Result Sheet'!E129="","",'Result Sheet'!E129)</f>
        <v/>
      </c>
      <c r="E126" s="171" t="str">
        <f>IF('Result Sheet'!G129="","",'Result Sheet'!G129)</f>
        <v/>
      </c>
      <c r="F126" s="171" t="str">
        <f>IF('Result Sheet'!H129="","",'Result Sheet'!H129)</f>
        <v/>
      </c>
      <c r="G126" s="171" t="str">
        <f>IF('Result Sheet'!I129="","",'Result Sheet'!I129)</f>
        <v/>
      </c>
      <c r="H126" s="172" t="str">
        <f>IF('Result Sheet'!K129="","",'Result Sheet'!K129)</f>
        <v/>
      </c>
      <c r="I126" s="172" t="str">
        <f>IF('Result Sheet'!J129="","",'Result Sheet'!J129)</f>
        <v/>
      </c>
      <c r="J126" s="272" t="str">
        <f>IF('Result Sheet'!DM129="","",'Result Sheet'!DM129)</f>
        <v/>
      </c>
      <c r="K126" s="173" t="str">
        <f>IF('Result Sheet'!DI129="","",'Result Sheet'!DI129)</f>
        <v/>
      </c>
      <c r="L126" s="174" t="str">
        <f>IF('Result Sheet'!DJ129="","",'Result Sheet'!DJ129)</f>
        <v/>
      </c>
      <c r="M126" s="173" t="str">
        <f>IF('Result Sheet'!DK129="","",'Result Sheet'!DK129)</f>
        <v/>
      </c>
      <c r="N126" s="215" t="str">
        <f>IF('Result Sheet'!DP129="","",'Result Sheet'!DP129)</f>
        <v/>
      </c>
      <c r="O126" s="175" t="str">
        <f>IF('Result Sheet'!AB129="","",IF('Result Sheet'!AB129="D","I",'Result Sheet'!AB129))</f>
        <v/>
      </c>
      <c r="P126" s="176" t="str">
        <f>IF('Result Sheet'!AC129="","",'Result Sheet'!AC129)</f>
        <v/>
      </c>
      <c r="Q126" s="175" t="str">
        <f>IF('Result Sheet'!AT129="","",IF('Result Sheet'!AT129="D","I",'Result Sheet'!AT129))</f>
        <v/>
      </c>
      <c r="R126" s="176" t="str">
        <f>IF('Result Sheet'!AU129="","",'Result Sheet'!AU129)</f>
        <v/>
      </c>
      <c r="S126" s="175" t="str">
        <f>IF('Result Sheet'!BL129="","",IF('Result Sheet'!BL129="D","I",'Result Sheet'!BL129))</f>
        <v/>
      </c>
      <c r="T126" s="176" t="str">
        <f>IF('Result Sheet'!BM129="","",'Result Sheet'!BM129)</f>
        <v/>
      </c>
      <c r="U126" s="175" t="str">
        <f>IF('Result Sheet'!CD129="","",IF('Result Sheet'!CD129="D","I",'Result Sheet'!CD129))</f>
        <v/>
      </c>
      <c r="V126" s="176" t="str">
        <f>IF('Result Sheet'!CE129="","",'Result Sheet'!CE129)</f>
        <v/>
      </c>
      <c r="W126" s="177" t="str">
        <f>IF('Result Sheet'!DO129="","",'Result Sheet'!DO129)</f>
        <v/>
      </c>
      <c r="BQ126" s="178" t="str">
        <f>'Result Sheet'!G129</f>
        <v/>
      </c>
      <c r="BR126" s="179" t="str">
        <f t="shared" si="12"/>
        <v/>
      </c>
      <c r="BS126" s="179" t="str">
        <f t="shared" si="13"/>
        <v/>
      </c>
      <c r="BT126" s="179" t="str">
        <f t="shared" si="14"/>
        <v/>
      </c>
      <c r="BU126" s="179" t="str">
        <f t="shared" si="15"/>
        <v/>
      </c>
      <c r="BV126" s="179" t="str">
        <f t="shared" si="16"/>
        <v/>
      </c>
      <c r="BW126" s="179" t="str">
        <f t="shared" si="17"/>
        <v/>
      </c>
      <c r="BX126" s="179" t="str">
        <f t="shared" si="18"/>
        <v/>
      </c>
      <c r="BY126" s="179" t="str">
        <f t="shared" si="19"/>
        <v/>
      </c>
      <c r="BZ126" s="179" t="str">
        <f t="shared" si="20"/>
        <v/>
      </c>
      <c r="CA126" s="179" t="str">
        <f t="shared" si="21"/>
        <v/>
      </c>
      <c r="CB126" s="179" t="str">
        <f t="shared" si="22"/>
        <v/>
      </c>
      <c r="CC126" s="179" t="str">
        <f t="shared" si="23"/>
        <v/>
      </c>
      <c r="CD126" s="180"/>
    </row>
    <row r="127" spans="1:82" ht="15.95" customHeight="1">
      <c r="A127" s="167">
        <f>IF('Result Sheet'!A130="","",'Result Sheet'!A130)</f>
        <v>123</v>
      </c>
      <c r="B127" s="168" t="str">
        <f>IF('Result Sheet'!B130="","",'Result Sheet'!B130)</f>
        <v/>
      </c>
      <c r="C127" s="169" t="str">
        <f>IF('Result Sheet'!F130="","",'Result Sheet'!F130)</f>
        <v/>
      </c>
      <c r="D127" s="170" t="str">
        <f>IF('Result Sheet'!E130="","",'Result Sheet'!E130)</f>
        <v/>
      </c>
      <c r="E127" s="171" t="str">
        <f>IF('Result Sheet'!G130="","",'Result Sheet'!G130)</f>
        <v/>
      </c>
      <c r="F127" s="171" t="str">
        <f>IF('Result Sheet'!H130="","",'Result Sheet'!H130)</f>
        <v/>
      </c>
      <c r="G127" s="171" t="str">
        <f>IF('Result Sheet'!I130="","",'Result Sheet'!I130)</f>
        <v/>
      </c>
      <c r="H127" s="172" t="str">
        <f>IF('Result Sheet'!K130="","",'Result Sheet'!K130)</f>
        <v/>
      </c>
      <c r="I127" s="172" t="str">
        <f>IF('Result Sheet'!J130="","",'Result Sheet'!J130)</f>
        <v/>
      </c>
      <c r="J127" s="272" t="str">
        <f>IF('Result Sheet'!DM130="","",'Result Sheet'!DM130)</f>
        <v/>
      </c>
      <c r="K127" s="173" t="str">
        <f>IF('Result Sheet'!DI130="","",'Result Sheet'!DI130)</f>
        <v/>
      </c>
      <c r="L127" s="174" t="str">
        <f>IF('Result Sheet'!DJ130="","",'Result Sheet'!DJ130)</f>
        <v/>
      </c>
      <c r="M127" s="173" t="str">
        <f>IF('Result Sheet'!DK130="","",'Result Sheet'!DK130)</f>
        <v/>
      </c>
      <c r="N127" s="215" t="str">
        <f>IF('Result Sheet'!DP130="","",'Result Sheet'!DP130)</f>
        <v/>
      </c>
      <c r="O127" s="175" t="str">
        <f>IF('Result Sheet'!AB130="","",IF('Result Sheet'!AB130="D","I",'Result Sheet'!AB130))</f>
        <v/>
      </c>
      <c r="P127" s="176" t="str">
        <f>IF('Result Sheet'!AC130="","",'Result Sheet'!AC130)</f>
        <v/>
      </c>
      <c r="Q127" s="175" t="str">
        <f>IF('Result Sheet'!AT130="","",IF('Result Sheet'!AT130="D","I",'Result Sheet'!AT130))</f>
        <v/>
      </c>
      <c r="R127" s="176" t="str">
        <f>IF('Result Sheet'!AU130="","",'Result Sheet'!AU130)</f>
        <v/>
      </c>
      <c r="S127" s="175" t="str">
        <f>IF('Result Sheet'!BL130="","",IF('Result Sheet'!BL130="D","I",'Result Sheet'!BL130))</f>
        <v/>
      </c>
      <c r="T127" s="176" t="str">
        <f>IF('Result Sheet'!BM130="","",'Result Sheet'!BM130)</f>
        <v/>
      </c>
      <c r="U127" s="175" t="str">
        <f>IF('Result Sheet'!CD130="","",IF('Result Sheet'!CD130="D","I",'Result Sheet'!CD130))</f>
        <v/>
      </c>
      <c r="V127" s="176" t="str">
        <f>IF('Result Sheet'!CE130="","",'Result Sheet'!CE130)</f>
        <v/>
      </c>
      <c r="W127" s="177" t="str">
        <f>IF('Result Sheet'!DO130="","",'Result Sheet'!DO130)</f>
        <v/>
      </c>
      <c r="BQ127" s="178" t="str">
        <f>'Result Sheet'!G130</f>
        <v/>
      </c>
      <c r="BR127" s="179" t="str">
        <f t="shared" si="12"/>
        <v/>
      </c>
      <c r="BS127" s="179" t="str">
        <f t="shared" si="13"/>
        <v/>
      </c>
      <c r="BT127" s="179" t="str">
        <f t="shared" si="14"/>
        <v/>
      </c>
      <c r="BU127" s="179" t="str">
        <f t="shared" si="15"/>
        <v/>
      </c>
      <c r="BV127" s="179" t="str">
        <f t="shared" si="16"/>
        <v/>
      </c>
      <c r="BW127" s="179" t="str">
        <f t="shared" si="17"/>
        <v/>
      </c>
      <c r="BX127" s="179" t="str">
        <f t="shared" si="18"/>
        <v/>
      </c>
      <c r="BY127" s="179" t="str">
        <f t="shared" si="19"/>
        <v/>
      </c>
      <c r="BZ127" s="179" t="str">
        <f t="shared" si="20"/>
        <v/>
      </c>
      <c r="CA127" s="179" t="str">
        <f t="shared" si="21"/>
        <v/>
      </c>
      <c r="CB127" s="179" t="str">
        <f t="shared" si="22"/>
        <v/>
      </c>
      <c r="CC127" s="179" t="str">
        <f t="shared" si="23"/>
        <v/>
      </c>
      <c r="CD127" s="180"/>
    </row>
    <row r="128" spans="1:82" ht="15.95" customHeight="1">
      <c r="A128" s="167">
        <f>IF('Result Sheet'!A131="","",'Result Sheet'!A131)</f>
        <v>124</v>
      </c>
      <c r="B128" s="168" t="str">
        <f>IF('Result Sheet'!B131="","",'Result Sheet'!B131)</f>
        <v/>
      </c>
      <c r="C128" s="169" t="str">
        <f>IF('Result Sheet'!F131="","",'Result Sheet'!F131)</f>
        <v/>
      </c>
      <c r="D128" s="170" t="str">
        <f>IF('Result Sheet'!E131="","",'Result Sheet'!E131)</f>
        <v/>
      </c>
      <c r="E128" s="171" t="str">
        <f>IF('Result Sheet'!G131="","",'Result Sheet'!G131)</f>
        <v/>
      </c>
      <c r="F128" s="171" t="str">
        <f>IF('Result Sheet'!H131="","",'Result Sheet'!H131)</f>
        <v/>
      </c>
      <c r="G128" s="171" t="str">
        <f>IF('Result Sheet'!I131="","",'Result Sheet'!I131)</f>
        <v/>
      </c>
      <c r="H128" s="172" t="str">
        <f>IF('Result Sheet'!K131="","",'Result Sheet'!K131)</f>
        <v/>
      </c>
      <c r="I128" s="172" t="str">
        <f>IF('Result Sheet'!J131="","",'Result Sheet'!J131)</f>
        <v/>
      </c>
      <c r="J128" s="272" t="str">
        <f>IF('Result Sheet'!DM131="","",'Result Sheet'!DM131)</f>
        <v/>
      </c>
      <c r="K128" s="173" t="str">
        <f>IF('Result Sheet'!DI131="","",'Result Sheet'!DI131)</f>
        <v/>
      </c>
      <c r="L128" s="174" t="str">
        <f>IF('Result Sheet'!DJ131="","",'Result Sheet'!DJ131)</f>
        <v/>
      </c>
      <c r="M128" s="173" t="str">
        <f>IF('Result Sheet'!DK131="","",'Result Sheet'!DK131)</f>
        <v/>
      </c>
      <c r="N128" s="215" t="str">
        <f>IF('Result Sheet'!DP131="","",'Result Sheet'!DP131)</f>
        <v/>
      </c>
      <c r="O128" s="175" t="str">
        <f>IF('Result Sheet'!AB131="","",IF('Result Sheet'!AB131="D","I",'Result Sheet'!AB131))</f>
        <v/>
      </c>
      <c r="P128" s="176" t="str">
        <f>IF('Result Sheet'!AC131="","",'Result Sheet'!AC131)</f>
        <v/>
      </c>
      <c r="Q128" s="175" t="str">
        <f>IF('Result Sheet'!AT131="","",IF('Result Sheet'!AT131="D","I",'Result Sheet'!AT131))</f>
        <v/>
      </c>
      <c r="R128" s="176" t="str">
        <f>IF('Result Sheet'!AU131="","",'Result Sheet'!AU131)</f>
        <v/>
      </c>
      <c r="S128" s="175" t="str">
        <f>IF('Result Sheet'!BL131="","",IF('Result Sheet'!BL131="D","I",'Result Sheet'!BL131))</f>
        <v/>
      </c>
      <c r="T128" s="176" t="str">
        <f>IF('Result Sheet'!BM131="","",'Result Sheet'!BM131)</f>
        <v/>
      </c>
      <c r="U128" s="175" t="str">
        <f>IF('Result Sheet'!CD131="","",IF('Result Sheet'!CD131="D","I",'Result Sheet'!CD131))</f>
        <v/>
      </c>
      <c r="V128" s="176" t="str">
        <f>IF('Result Sheet'!CE131="","",'Result Sheet'!CE131)</f>
        <v/>
      </c>
      <c r="W128" s="177" t="str">
        <f>IF('Result Sheet'!DO131="","",'Result Sheet'!DO131)</f>
        <v/>
      </c>
      <c r="BQ128" s="178" t="str">
        <f>'Result Sheet'!G131</f>
        <v/>
      </c>
      <c r="BR128" s="179" t="str">
        <f t="shared" si="12"/>
        <v/>
      </c>
      <c r="BS128" s="179" t="str">
        <f t="shared" si="13"/>
        <v/>
      </c>
      <c r="BT128" s="179" t="str">
        <f t="shared" si="14"/>
        <v/>
      </c>
      <c r="BU128" s="179" t="str">
        <f t="shared" si="15"/>
        <v/>
      </c>
      <c r="BV128" s="179" t="str">
        <f t="shared" si="16"/>
        <v/>
      </c>
      <c r="BW128" s="179" t="str">
        <f t="shared" si="17"/>
        <v/>
      </c>
      <c r="BX128" s="179" t="str">
        <f t="shared" si="18"/>
        <v/>
      </c>
      <c r="BY128" s="179" t="str">
        <f t="shared" si="19"/>
        <v/>
      </c>
      <c r="BZ128" s="179" t="str">
        <f t="shared" si="20"/>
        <v/>
      </c>
      <c r="CA128" s="179" t="str">
        <f t="shared" si="21"/>
        <v/>
      </c>
      <c r="CB128" s="179" t="str">
        <f t="shared" si="22"/>
        <v/>
      </c>
      <c r="CC128" s="179" t="str">
        <f t="shared" si="23"/>
        <v/>
      </c>
      <c r="CD128" s="180"/>
    </row>
    <row r="129" spans="1:82" ht="15.95" customHeight="1">
      <c r="A129" s="167">
        <f>IF('Result Sheet'!A132="","",'Result Sheet'!A132)</f>
        <v>125</v>
      </c>
      <c r="B129" s="168" t="str">
        <f>IF('Result Sheet'!B132="","",'Result Sheet'!B132)</f>
        <v/>
      </c>
      <c r="C129" s="169" t="str">
        <f>IF('Result Sheet'!F132="","",'Result Sheet'!F132)</f>
        <v/>
      </c>
      <c r="D129" s="170" t="str">
        <f>IF('Result Sheet'!E132="","",'Result Sheet'!E132)</f>
        <v/>
      </c>
      <c r="E129" s="171" t="str">
        <f>IF('Result Sheet'!G132="","",'Result Sheet'!G132)</f>
        <v/>
      </c>
      <c r="F129" s="171" t="str">
        <f>IF('Result Sheet'!H132="","",'Result Sheet'!H132)</f>
        <v/>
      </c>
      <c r="G129" s="171" t="str">
        <f>IF('Result Sheet'!I132="","",'Result Sheet'!I132)</f>
        <v/>
      </c>
      <c r="H129" s="172" t="str">
        <f>IF('Result Sheet'!K132="","",'Result Sheet'!K132)</f>
        <v/>
      </c>
      <c r="I129" s="172" t="str">
        <f>IF('Result Sheet'!J132="","",'Result Sheet'!J132)</f>
        <v/>
      </c>
      <c r="J129" s="272" t="str">
        <f>IF('Result Sheet'!DM132="","",'Result Sheet'!DM132)</f>
        <v/>
      </c>
      <c r="K129" s="173" t="str">
        <f>IF('Result Sheet'!DI132="","",'Result Sheet'!DI132)</f>
        <v/>
      </c>
      <c r="L129" s="174" t="str">
        <f>IF('Result Sheet'!DJ132="","",'Result Sheet'!DJ132)</f>
        <v/>
      </c>
      <c r="M129" s="173" t="str">
        <f>IF('Result Sheet'!DK132="","",'Result Sheet'!DK132)</f>
        <v/>
      </c>
      <c r="N129" s="215" t="str">
        <f>IF('Result Sheet'!DP132="","",'Result Sheet'!DP132)</f>
        <v/>
      </c>
      <c r="O129" s="175" t="str">
        <f>IF('Result Sheet'!AB132="","",IF('Result Sheet'!AB132="D","I",'Result Sheet'!AB132))</f>
        <v/>
      </c>
      <c r="P129" s="176" t="str">
        <f>IF('Result Sheet'!AC132="","",'Result Sheet'!AC132)</f>
        <v/>
      </c>
      <c r="Q129" s="175" t="str">
        <f>IF('Result Sheet'!AT132="","",IF('Result Sheet'!AT132="D","I",'Result Sheet'!AT132))</f>
        <v/>
      </c>
      <c r="R129" s="176" t="str">
        <f>IF('Result Sheet'!AU132="","",'Result Sheet'!AU132)</f>
        <v/>
      </c>
      <c r="S129" s="175" t="str">
        <f>IF('Result Sheet'!BL132="","",IF('Result Sheet'!BL132="D","I",'Result Sheet'!BL132))</f>
        <v/>
      </c>
      <c r="T129" s="176" t="str">
        <f>IF('Result Sheet'!BM132="","",'Result Sheet'!BM132)</f>
        <v/>
      </c>
      <c r="U129" s="175" t="str">
        <f>IF('Result Sheet'!CD132="","",IF('Result Sheet'!CD132="D","I",'Result Sheet'!CD132))</f>
        <v/>
      </c>
      <c r="V129" s="176" t="str">
        <f>IF('Result Sheet'!CE132="","",'Result Sheet'!CE132)</f>
        <v/>
      </c>
      <c r="W129" s="177" t="str">
        <f>IF('Result Sheet'!DO132="","",'Result Sheet'!DO132)</f>
        <v/>
      </c>
      <c r="BQ129" s="178" t="str">
        <f>'Result Sheet'!G132</f>
        <v/>
      </c>
      <c r="BR129" s="179" t="str">
        <f t="shared" si="12"/>
        <v/>
      </c>
      <c r="BS129" s="179" t="str">
        <f t="shared" si="13"/>
        <v/>
      </c>
      <c r="BT129" s="179" t="str">
        <f t="shared" si="14"/>
        <v/>
      </c>
      <c r="BU129" s="179" t="str">
        <f t="shared" si="15"/>
        <v/>
      </c>
      <c r="BV129" s="179" t="str">
        <f t="shared" si="16"/>
        <v/>
      </c>
      <c r="BW129" s="179" t="str">
        <f t="shared" si="17"/>
        <v/>
      </c>
      <c r="BX129" s="179" t="str">
        <f t="shared" si="18"/>
        <v/>
      </c>
      <c r="BY129" s="179" t="str">
        <f t="shared" si="19"/>
        <v/>
      </c>
      <c r="BZ129" s="179" t="str">
        <f t="shared" si="20"/>
        <v/>
      </c>
      <c r="CA129" s="179" t="str">
        <f t="shared" si="21"/>
        <v/>
      </c>
      <c r="CB129" s="179" t="str">
        <f t="shared" si="22"/>
        <v/>
      </c>
      <c r="CC129" s="179" t="str">
        <f t="shared" si="23"/>
        <v/>
      </c>
      <c r="CD129" s="180"/>
    </row>
    <row r="130" spans="1:82" ht="15.95" customHeight="1">
      <c r="A130" s="167">
        <f>IF('Result Sheet'!A133="","",'Result Sheet'!A133)</f>
        <v>126</v>
      </c>
      <c r="B130" s="168" t="str">
        <f>IF('Result Sheet'!B133="","",'Result Sheet'!B133)</f>
        <v/>
      </c>
      <c r="C130" s="169" t="str">
        <f>IF('Result Sheet'!F133="","",'Result Sheet'!F133)</f>
        <v/>
      </c>
      <c r="D130" s="170" t="str">
        <f>IF('Result Sheet'!E133="","",'Result Sheet'!E133)</f>
        <v/>
      </c>
      <c r="E130" s="171" t="str">
        <f>IF('Result Sheet'!G133="","",'Result Sheet'!G133)</f>
        <v/>
      </c>
      <c r="F130" s="171" t="str">
        <f>IF('Result Sheet'!H133="","",'Result Sheet'!H133)</f>
        <v/>
      </c>
      <c r="G130" s="171" t="str">
        <f>IF('Result Sheet'!I133="","",'Result Sheet'!I133)</f>
        <v/>
      </c>
      <c r="H130" s="172" t="str">
        <f>IF('Result Sheet'!K133="","",'Result Sheet'!K133)</f>
        <v/>
      </c>
      <c r="I130" s="172" t="str">
        <f>IF('Result Sheet'!J133="","",'Result Sheet'!J133)</f>
        <v/>
      </c>
      <c r="J130" s="272" t="str">
        <f>IF('Result Sheet'!DM133="","",'Result Sheet'!DM133)</f>
        <v/>
      </c>
      <c r="K130" s="173" t="str">
        <f>IF('Result Sheet'!DI133="","",'Result Sheet'!DI133)</f>
        <v/>
      </c>
      <c r="L130" s="174" t="str">
        <f>IF('Result Sheet'!DJ133="","",'Result Sheet'!DJ133)</f>
        <v/>
      </c>
      <c r="M130" s="173" t="str">
        <f>IF('Result Sheet'!DK133="","",'Result Sheet'!DK133)</f>
        <v/>
      </c>
      <c r="N130" s="215" t="str">
        <f>IF('Result Sheet'!DP133="","",'Result Sheet'!DP133)</f>
        <v/>
      </c>
      <c r="O130" s="175" t="str">
        <f>IF('Result Sheet'!AB133="","",IF('Result Sheet'!AB133="D","I",'Result Sheet'!AB133))</f>
        <v/>
      </c>
      <c r="P130" s="176" t="str">
        <f>IF('Result Sheet'!AC133="","",'Result Sheet'!AC133)</f>
        <v/>
      </c>
      <c r="Q130" s="175" t="str">
        <f>IF('Result Sheet'!AT133="","",IF('Result Sheet'!AT133="D","I",'Result Sheet'!AT133))</f>
        <v/>
      </c>
      <c r="R130" s="176" t="str">
        <f>IF('Result Sheet'!AU133="","",'Result Sheet'!AU133)</f>
        <v/>
      </c>
      <c r="S130" s="175" t="str">
        <f>IF('Result Sheet'!BL133="","",IF('Result Sheet'!BL133="D","I",'Result Sheet'!BL133))</f>
        <v/>
      </c>
      <c r="T130" s="176" t="str">
        <f>IF('Result Sheet'!BM133="","",'Result Sheet'!BM133)</f>
        <v/>
      </c>
      <c r="U130" s="175" t="str">
        <f>IF('Result Sheet'!CD133="","",IF('Result Sheet'!CD133="D","I",'Result Sheet'!CD133))</f>
        <v/>
      </c>
      <c r="V130" s="176" t="str">
        <f>IF('Result Sheet'!CE133="","",'Result Sheet'!CE133)</f>
        <v/>
      </c>
      <c r="W130" s="177" t="str">
        <f>IF('Result Sheet'!DO133="","",'Result Sheet'!DO133)</f>
        <v/>
      </c>
      <c r="BQ130" s="178" t="str">
        <f>'Result Sheet'!G133</f>
        <v/>
      </c>
      <c r="BR130" s="179" t="str">
        <f t="shared" si="12"/>
        <v/>
      </c>
      <c r="BS130" s="179" t="str">
        <f t="shared" si="13"/>
        <v/>
      </c>
      <c r="BT130" s="179" t="str">
        <f t="shared" si="14"/>
        <v/>
      </c>
      <c r="BU130" s="179" t="str">
        <f t="shared" si="15"/>
        <v/>
      </c>
      <c r="BV130" s="179" t="str">
        <f t="shared" si="16"/>
        <v/>
      </c>
      <c r="BW130" s="179" t="str">
        <f t="shared" si="17"/>
        <v/>
      </c>
      <c r="BX130" s="179" t="str">
        <f t="shared" si="18"/>
        <v/>
      </c>
      <c r="BY130" s="179" t="str">
        <f t="shared" si="19"/>
        <v/>
      </c>
      <c r="BZ130" s="179" t="str">
        <f t="shared" si="20"/>
        <v/>
      </c>
      <c r="CA130" s="179" t="str">
        <f t="shared" si="21"/>
        <v/>
      </c>
      <c r="CB130" s="179" t="str">
        <f t="shared" si="22"/>
        <v/>
      </c>
      <c r="CC130" s="179" t="str">
        <f t="shared" si="23"/>
        <v/>
      </c>
      <c r="CD130" s="180"/>
    </row>
    <row r="131" spans="1:82" ht="15.95" customHeight="1">
      <c r="A131" s="167">
        <f>IF('Result Sheet'!A134="","",'Result Sheet'!A134)</f>
        <v>127</v>
      </c>
      <c r="B131" s="168" t="str">
        <f>IF('Result Sheet'!B134="","",'Result Sheet'!B134)</f>
        <v/>
      </c>
      <c r="C131" s="169" t="str">
        <f>IF('Result Sheet'!F134="","",'Result Sheet'!F134)</f>
        <v/>
      </c>
      <c r="D131" s="170" t="str">
        <f>IF('Result Sheet'!E134="","",'Result Sheet'!E134)</f>
        <v/>
      </c>
      <c r="E131" s="171" t="str">
        <f>IF('Result Sheet'!G134="","",'Result Sheet'!G134)</f>
        <v/>
      </c>
      <c r="F131" s="171" t="str">
        <f>IF('Result Sheet'!H134="","",'Result Sheet'!H134)</f>
        <v/>
      </c>
      <c r="G131" s="171" t="str">
        <f>IF('Result Sheet'!I134="","",'Result Sheet'!I134)</f>
        <v/>
      </c>
      <c r="H131" s="172" t="str">
        <f>IF('Result Sheet'!K134="","",'Result Sheet'!K134)</f>
        <v/>
      </c>
      <c r="I131" s="172" t="str">
        <f>IF('Result Sheet'!J134="","",'Result Sheet'!J134)</f>
        <v/>
      </c>
      <c r="J131" s="272" t="str">
        <f>IF('Result Sheet'!DM134="","",'Result Sheet'!DM134)</f>
        <v/>
      </c>
      <c r="K131" s="173" t="str">
        <f>IF('Result Sheet'!DI134="","",'Result Sheet'!DI134)</f>
        <v/>
      </c>
      <c r="L131" s="174" t="str">
        <f>IF('Result Sheet'!DJ134="","",'Result Sheet'!DJ134)</f>
        <v/>
      </c>
      <c r="M131" s="173" t="str">
        <f>IF('Result Sheet'!DK134="","",'Result Sheet'!DK134)</f>
        <v/>
      </c>
      <c r="N131" s="215" t="str">
        <f>IF('Result Sheet'!DP134="","",'Result Sheet'!DP134)</f>
        <v/>
      </c>
      <c r="O131" s="175" t="str">
        <f>IF('Result Sheet'!AB134="","",IF('Result Sheet'!AB134="D","I",'Result Sheet'!AB134))</f>
        <v/>
      </c>
      <c r="P131" s="176" t="str">
        <f>IF('Result Sheet'!AC134="","",'Result Sheet'!AC134)</f>
        <v/>
      </c>
      <c r="Q131" s="175" t="str">
        <f>IF('Result Sheet'!AT134="","",IF('Result Sheet'!AT134="D","I",'Result Sheet'!AT134))</f>
        <v/>
      </c>
      <c r="R131" s="176" t="str">
        <f>IF('Result Sheet'!AU134="","",'Result Sheet'!AU134)</f>
        <v/>
      </c>
      <c r="S131" s="175" t="str">
        <f>IF('Result Sheet'!BL134="","",IF('Result Sheet'!BL134="D","I",'Result Sheet'!BL134))</f>
        <v/>
      </c>
      <c r="T131" s="176" t="str">
        <f>IF('Result Sheet'!BM134="","",'Result Sheet'!BM134)</f>
        <v/>
      </c>
      <c r="U131" s="175" t="str">
        <f>IF('Result Sheet'!CD134="","",IF('Result Sheet'!CD134="D","I",'Result Sheet'!CD134))</f>
        <v/>
      </c>
      <c r="V131" s="176" t="str">
        <f>IF('Result Sheet'!CE134="","",'Result Sheet'!CE134)</f>
        <v/>
      </c>
      <c r="W131" s="177" t="str">
        <f>IF('Result Sheet'!DO134="","",'Result Sheet'!DO134)</f>
        <v/>
      </c>
      <c r="BQ131" s="178" t="str">
        <f>'Result Sheet'!G134</f>
        <v/>
      </c>
      <c r="BR131" s="179" t="str">
        <f t="shared" si="12"/>
        <v/>
      </c>
      <c r="BS131" s="179" t="str">
        <f t="shared" si="13"/>
        <v/>
      </c>
      <c r="BT131" s="179" t="str">
        <f t="shared" si="14"/>
        <v/>
      </c>
      <c r="BU131" s="179" t="str">
        <f t="shared" si="15"/>
        <v/>
      </c>
      <c r="BV131" s="179" t="str">
        <f t="shared" si="16"/>
        <v/>
      </c>
      <c r="BW131" s="179" t="str">
        <f t="shared" si="17"/>
        <v/>
      </c>
      <c r="BX131" s="179" t="str">
        <f t="shared" si="18"/>
        <v/>
      </c>
      <c r="BY131" s="179" t="str">
        <f t="shared" si="19"/>
        <v/>
      </c>
      <c r="BZ131" s="179" t="str">
        <f t="shared" si="20"/>
        <v/>
      </c>
      <c r="CA131" s="179" t="str">
        <f t="shared" si="21"/>
        <v/>
      </c>
      <c r="CB131" s="179" t="str">
        <f t="shared" si="22"/>
        <v/>
      </c>
      <c r="CC131" s="179" t="str">
        <f t="shared" si="23"/>
        <v/>
      </c>
      <c r="CD131" s="180"/>
    </row>
    <row r="132" spans="1:82" ht="15.95" customHeight="1">
      <c r="A132" s="167">
        <f>IF('Result Sheet'!A135="","",'Result Sheet'!A135)</f>
        <v>128</v>
      </c>
      <c r="B132" s="168" t="str">
        <f>IF('Result Sheet'!B135="","",'Result Sheet'!B135)</f>
        <v/>
      </c>
      <c r="C132" s="169" t="str">
        <f>IF('Result Sheet'!F135="","",'Result Sheet'!F135)</f>
        <v/>
      </c>
      <c r="D132" s="170" t="str">
        <f>IF('Result Sheet'!E135="","",'Result Sheet'!E135)</f>
        <v/>
      </c>
      <c r="E132" s="171" t="str">
        <f>IF('Result Sheet'!G135="","",'Result Sheet'!G135)</f>
        <v/>
      </c>
      <c r="F132" s="171" t="str">
        <f>IF('Result Sheet'!H135="","",'Result Sheet'!H135)</f>
        <v/>
      </c>
      <c r="G132" s="171" t="str">
        <f>IF('Result Sheet'!I135="","",'Result Sheet'!I135)</f>
        <v/>
      </c>
      <c r="H132" s="172" t="str">
        <f>IF('Result Sheet'!K135="","",'Result Sheet'!K135)</f>
        <v/>
      </c>
      <c r="I132" s="172" t="str">
        <f>IF('Result Sheet'!J135="","",'Result Sheet'!J135)</f>
        <v/>
      </c>
      <c r="J132" s="272" t="str">
        <f>IF('Result Sheet'!DM135="","",'Result Sheet'!DM135)</f>
        <v/>
      </c>
      <c r="K132" s="173" t="str">
        <f>IF('Result Sheet'!DI135="","",'Result Sheet'!DI135)</f>
        <v/>
      </c>
      <c r="L132" s="174" t="str">
        <f>IF('Result Sheet'!DJ135="","",'Result Sheet'!DJ135)</f>
        <v/>
      </c>
      <c r="M132" s="173" t="str">
        <f>IF('Result Sheet'!DK135="","",'Result Sheet'!DK135)</f>
        <v/>
      </c>
      <c r="N132" s="215" t="str">
        <f>IF('Result Sheet'!DP135="","",'Result Sheet'!DP135)</f>
        <v/>
      </c>
      <c r="O132" s="175" t="str">
        <f>IF('Result Sheet'!AB135="","",IF('Result Sheet'!AB135="D","I",'Result Sheet'!AB135))</f>
        <v/>
      </c>
      <c r="P132" s="176" t="str">
        <f>IF('Result Sheet'!AC135="","",'Result Sheet'!AC135)</f>
        <v/>
      </c>
      <c r="Q132" s="175" t="str">
        <f>IF('Result Sheet'!AT135="","",IF('Result Sheet'!AT135="D","I",'Result Sheet'!AT135))</f>
        <v/>
      </c>
      <c r="R132" s="176" t="str">
        <f>IF('Result Sheet'!AU135="","",'Result Sheet'!AU135)</f>
        <v/>
      </c>
      <c r="S132" s="175" t="str">
        <f>IF('Result Sheet'!BL135="","",IF('Result Sheet'!BL135="D","I",'Result Sheet'!BL135))</f>
        <v/>
      </c>
      <c r="T132" s="176" t="str">
        <f>IF('Result Sheet'!BM135="","",'Result Sheet'!BM135)</f>
        <v/>
      </c>
      <c r="U132" s="175" t="str">
        <f>IF('Result Sheet'!CD135="","",IF('Result Sheet'!CD135="D","I",'Result Sheet'!CD135))</f>
        <v/>
      </c>
      <c r="V132" s="176" t="str">
        <f>IF('Result Sheet'!CE135="","",'Result Sheet'!CE135)</f>
        <v/>
      </c>
      <c r="W132" s="177" t="str">
        <f>IF('Result Sheet'!DO135="","",'Result Sheet'!DO135)</f>
        <v/>
      </c>
      <c r="BQ132" s="178" t="str">
        <f>'Result Sheet'!G135</f>
        <v/>
      </c>
      <c r="BR132" s="179" t="str">
        <f t="shared" si="12"/>
        <v/>
      </c>
      <c r="BS132" s="179" t="str">
        <f t="shared" si="13"/>
        <v/>
      </c>
      <c r="BT132" s="179" t="str">
        <f t="shared" si="14"/>
        <v/>
      </c>
      <c r="BU132" s="179" t="str">
        <f t="shared" si="15"/>
        <v/>
      </c>
      <c r="BV132" s="179" t="str">
        <f t="shared" si="16"/>
        <v/>
      </c>
      <c r="BW132" s="179" t="str">
        <f t="shared" si="17"/>
        <v/>
      </c>
      <c r="BX132" s="179" t="str">
        <f t="shared" si="18"/>
        <v/>
      </c>
      <c r="BY132" s="179" t="str">
        <f t="shared" si="19"/>
        <v/>
      </c>
      <c r="BZ132" s="179" t="str">
        <f t="shared" si="20"/>
        <v/>
      </c>
      <c r="CA132" s="179" t="str">
        <f t="shared" si="21"/>
        <v/>
      </c>
      <c r="CB132" s="179" t="str">
        <f t="shared" si="22"/>
        <v/>
      </c>
      <c r="CC132" s="179" t="str">
        <f t="shared" si="23"/>
        <v/>
      </c>
      <c r="CD132" s="180"/>
    </row>
    <row r="133" spans="1:82" ht="15.95" customHeight="1">
      <c r="A133" s="167">
        <f>IF('Result Sheet'!A136="","",'Result Sheet'!A136)</f>
        <v>129</v>
      </c>
      <c r="B133" s="168" t="str">
        <f>IF('Result Sheet'!B136="","",'Result Sheet'!B136)</f>
        <v/>
      </c>
      <c r="C133" s="169" t="str">
        <f>IF('Result Sheet'!F136="","",'Result Sheet'!F136)</f>
        <v/>
      </c>
      <c r="D133" s="170" t="str">
        <f>IF('Result Sheet'!E136="","",'Result Sheet'!E136)</f>
        <v/>
      </c>
      <c r="E133" s="171" t="str">
        <f>IF('Result Sheet'!G136="","",'Result Sheet'!G136)</f>
        <v/>
      </c>
      <c r="F133" s="171" t="str">
        <f>IF('Result Sheet'!H136="","",'Result Sheet'!H136)</f>
        <v/>
      </c>
      <c r="G133" s="171" t="str">
        <f>IF('Result Sheet'!I136="","",'Result Sheet'!I136)</f>
        <v/>
      </c>
      <c r="H133" s="172" t="str">
        <f>IF('Result Sheet'!K136="","",'Result Sheet'!K136)</f>
        <v/>
      </c>
      <c r="I133" s="172" t="str">
        <f>IF('Result Sheet'!J136="","",'Result Sheet'!J136)</f>
        <v/>
      </c>
      <c r="J133" s="272" t="str">
        <f>IF('Result Sheet'!DM136="","",'Result Sheet'!DM136)</f>
        <v/>
      </c>
      <c r="K133" s="173" t="str">
        <f>IF('Result Sheet'!DI136="","",'Result Sheet'!DI136)</f>
        <v/>
      </c>
      <c r="L133" s="174" t="str">
        <f>IF('Result Sheet'!DJ136="","",'Result Sheet'!DJ136)</f>
        <v/>
      </c>
      <c r="M133" s="173" t="str">
        <f>IF('Result Sheet'!DK136="","",'Result Sheet'!DK136)</f>
        <v/>
      </c>
      <c r="N133" s="215" t="str">
        <f>IF('Result Sheet'!DP136="","",'Result Sheet'!DP136)</f>
        <v/>
      </c>
      <c r="O133" s="175" t="str">
        <f>IF('Result Sheet'!AB136="","",IF('Result Sheet'!AB136="D","I",'Result Sheet'!AB136))</f>
        <v/>
      </c>
      <c r="P133" s="176" t="str">
        <f>IF('Result Sheet'!AC136="","",'Result Sheet'!AC136)</f>
        <v/>
      </c>
      <c r="Q133" s="175" t="str">
        <f>IF('Result Sheet'!AT136="","",IF('Result Sheet'!AT136="D","I",'Result Sheet'!AT136))</f>
        <v/>
      </c>
      <c r="R133" s="176" t="str">
        <f>IF('Result Sheet'!AU136="","",'Result Sheet'!AU136)</f>
        <v/>
      </c>
      <c r="S133" s="175" t="str">
        <f>IF('Result Sheet'!BL136="","",IF('Result Sheet'!BL136="D","I",'Result Sheet'!BL136))</f>
        <v/>
      </c>
      <c r="T133" s="176" t="str">
        <f>IF('Result Sheet'!BM136="","",'Result Sheet'!BM136)</f>
        <v/>
      </c>
      <c r="U133" s="175" t="str">
        <f>IF('Result Sheet'!CD136="","",IF('Result Sheet'!CD136="D","I",'Result Sheet'!CD136))</f>
        <v/>
      </c>
      <c r="V133" s="176" t="str">
        <f>IF('Result Sheet'!CE136="","",'Result Sheet'!CE136)</f>
        <v/>
      </c>
      <c r="W133" s="177" t="str">
        <f>IF('Result Sheet'!DO136="","",'Result Sheet'!DO136)</f>
        <v/>
      </c>
      <c r="BQ133" s="178" t="str">
        <f>'Result Sheet'!G136</f>
        <v/>
      </c>
      <c r="BR133" s="179" t="str">
        <f t="shared" si="12"/>
        <v/>
      </c>
      <c r="BS133" s="179" t="str">
        <f t="shared" si="13"/>
        <v/>
      </c>
      <c r="BT133" s="179" t="str">
        <f t="shared" si="14"/>
        <v/>
      </c>
      <c r="BU133" s="179" t="str">
        <f t="shared" si="15"/>
        <v/>
      </c>
      <c r="BV133" s="179" t="str">
        <f t="shared" si="16"/>
        <v/>
      </c>
      <c r="BW133" s="179" t="str">
        <f t="shared" si="17"/>
        <v/>
      </c>
      <c r="BX133" s="179" t="str">
        <f t="shared" si="18"/>
        <v/>
      </c>
      <c r="BY133" s="179" t="str">
        <f t="shared" si="19"/>
        <v/>
      </c>
      <c r="BZ133" s="179" t="str">
        <f t="shared" si="20"/>
        <v/>
      </c>
      <c r="CA133" s="179" t="str">
        <f t="shared" si="21"/>
        <v/>
      </c>
      <c r="CB133" s="179" t="str">
        <f t="shared" si="22"/>
        <v/>
      </c>
      <c r="CC133" s="179" t="str">
        <f t="shared" si="23"/>
        <v/>
      </c>
      <c r="CD133" s="180"/>
    </row>
    <row r="134" spans="1:82" ht="15.95" customHeight="1">
      <c r="A134" s="167">
        <f>IF('Result Sheet'!A137="","",'Result Sheet'!A137)</f>
        <v>130</v>
      </c>
      <c r="B134" s="168" t="str">
        <f>IF('Result Sheet'!B137="","",'Result Sheet'!B137)</f>
        <v/>
      </c>
      <c r="C134" s="169" t="str">
        <f>IF('Result Sheet'!F137="","",'Result Sheet'!F137)</f>
        <v/>
      </c>
      <c r="D134" s="170" t="str">
        <f>IF('Result Sheet'!E137="","",'Result Sheet'!E137)</f>
        <v/>
      </c>
      <c r="E134" s="171" t="str">
        <f>IF('Result Sheet'!G137="","",'Result Sheet'!G137)</f>
        <v/>
      </c>
      <c r="F134" s="171" t="str">
        <f>IF('Result Sheet'!H137="","",'Result Sheet'!H137)</f>
        <v/>
      </c>
      <c r="G134" s="171" t="str">
        <f>IF('Result Sheet'!I137="","",'Result Sheet'!I137)</f>
        <v/>
      </c>
      <c r="H134" s="172" t="str">
        <f>IF('Result Sheet'!K137="","",'Result Sheet'!K137)</f>
        <v/>
      </c>
      <c r="I134" s="172" t="str">
        <f>IF('Result Sheet'!J137="","",'Result Sheet'!J137)</f>
        <v/>
      </c>
      <c r="J134" s="272" t="str">
        <f>IF('Result Sheet'!DM137="","",'Result Sheet'!DM137)</f>
        <v/>
      </c>
      <c r="K134" s="173" t="str">
        <f>IF('Result Sheet'!DI137="","",'Result Sheet'!DI137)</f>
        <v/>
      </c>
      <c r="L134" s="174" t="str">
        <f>IF('Result Sheet'!DJ137="","",'Result Sheet'!DJ137)</f>
        <v/>
      </c>
      <c r="M134" s="173" t="str">
        <f>IF('Result Sheet'!DK137="","",'Result Sheet'!DK137)</f>
        <v/>
      </c>
      <c r="N134" s="215" t="str">
        <f>IF('Result Sheet'!DP137="","",'Result Sheet'!DP137)</f>
        <v/>
      </c>
      <c r="O134" s="175" t="str">
        <f>IF('Result Sheet'!AB137="","",IF('Result Sheet'!AB137="D","I",'Result Sheet'!AB137))</f>
        <v/>
      </c>
      <c r="P134" s="176" t="str">
        <f>IF('Result Sheet'!AC137="","",'Result Sheet'!AC137)</f>
        <v/>
      </c>
      <c r="Q134" s="175" t="str">
        <f>IF('Result Sheet'!AT137="","",IF('Result Sheet'!AT137="D","I",'Result Sheet'!AT137))</f>
        <v/>
      </c>
      <c r="R134" s="176" t="str">
        <f>IF('Result Sheet'!AU137="","",'Result Sheet'!AU137)</f>
        <v/>
      </c>
      <c r="S134" s="175" t="str">
        <f>IF('Result Sheet'!BL137="","",IF('Result Sheet'!BL137="D","I",'Result Sheet'!BL137))</f>
        <v/>
      </c>
      <c r="T134" s="176" t="str">
        <f>IF('Result Sheet'!BM137="","",'Result Sheet'!BM137)</f>
        <v/>
      </c>
      <c r="U134" s="175" t="str">
        <f>IF('Result Sheet'!CD137="","",IF('Result Sheet'!CD137="D","I",'Result Sheet'!CD137))</f>
        <v/>
      </c>
      <c r="V134" s="176" t="str">
        <f>IF('Result Sheet'!CE137="","",'Result Sheet'!CE137)</f>
        <v/>
      </c>
      <c r="W134" s="177" t="str">
        <f>IF('Result Sheet'!DO137="","",'Result Sheet'!DO137)</f>
        <v/>
      </c>
      <c r="BQ134" s="178" t="str">
        <f>'Result Sheet'!G137</f>
        <v/>
      </c>
      <c r="BR134" s="179" t="str">
        <f t="shared" ref="BR134:BR197" si="24">IFERROR(IF(AND(N134="",J134=""),"",IF(AND(H134="SC",I134="M"),N134,"")),"")</f>
        <v/>
      </c>
      <c r="BS134" s="179" t="str">
        <f t="shared" ref="BS134:BS197" si="25">IFERROR(IF(AND(N134="",J134=""),"",IF(AND(H134="SC",I134="F"),N134,"")),"")</f>
        <v/>
      </c>
      <c r="BT134" s="179" t="str">
        <f t="shared" ref="BT134:BT197" si="26">IFERROR(IF(AND(N134="",J134=""),"",IF(AND(H134="ST",I134="M"),N134,"")),"")</f>
        <v/>
      </c>
      <c r="BU134" s="179" t="str">
        <f t="shared" ref="BU134:BU197" si="27">IFERROR(IF(AND(N134="",J134=""),"",IF(AND(H134="ST",I134="F"),N134,"")),"")</f>
        <v/>
      </c>
      <c r="BV134" s="179" t="str">
        <f t="shared" ref="BV134:BV197" si="28">IFERROR(IF(AND(N134="",J134=""),"",IF(AND(H134="OBC",I134="M"),N134,"")),"")</f>
        <v/>
      </c>
      <c r="BW134" s="179" t="str">
        <f t="shared" ref="BW134:BW197" si="29">IFERROR(IF(AND(N134="",J134=""),"",IF(AND(H134="OBC",I134="F"),N134,"")),"")</f>
        <v/>
      </c>
      <c r="BX134" s="179" t="str">
        <f t="shared" ref="BX134:BX197" si="30">IFERROR(IF(AND(N134="",J134=""),"",IF(AND(H134="GEN",I134="M"),N134,"")),"")</f>
        <v/>
      </c>
      <c r="BY134" s="179" t="str">
        <f t="shared" ref="BY134:BY197" si="31">IFERROR(IF(AND(N134="",J134=""),"",IF(AND(H134="GEN",I134="F"),N134,"")),"")</f>
        <v/>
      </c>
      <c r="BZ134" s="179" t="str">
        <f t="shared" ref="BZ134:BZ197" si="32">IFERROR(IF(AND(N134="",J134=""),"",IF(AND(H134="MIN",I134="M"),N134,"")),"")</f>
        <v/>
      </c>
      <c r="CA134" s="179" t="str">
        <f t="shared" ref="CA134:CA197" si="33">IFERROR(IF(AND(N134="",J134=""),"",IF(AND(H134="MIN",I134="M"),N134,"")),"")</f>
        <v/>
      </c>
      <c r="CB134" s="179" t="str">
        <f t="shared" ref="CB134:CB197" si="34">IFERROR(IF(AND(N134="",J134=""),"",IF(AND(H134="SBC",I134="M"),N134,"")),"")</f>
        <v/>
      </c>
      <c r="CC134" s="179" t="str">
        <f t="shared" ref="CC134:CC197" si="35">IFERROR(IF(AND(N134="",J134=""),"",IF(AND(H134="SBC",I134="F"),N134,"")),"")</f>
        <v/>
      </c>
      <c r="CD134" s="180"/>
    </row>
    <row r="135" spans="1:82" ht="15.95" customHeight="1">
      <c r="A135" s="167">
        <f>IF('Result Sheet'!A138="","",'Result Sheet'!A138)</f>
        <v>131</v>
      </c>
      <c r="B135" s="168" t="str">
        <f>IF('Result Sheet'!B138="","",'Result Sheet'!B138)</f>
        <v/>
      </c>
      <c r="C135" s="169" t="str">
        <f>IF('Result Sheet'!F138="","",'Result Sheet'!F138)</f>
        <v/>
      </c>
      <c r="D135" s="170" t="str">
        <f>IF('Result Sheet'!E138="","",'Result Sheet'!E138)</f>
        <v/>
      </c>
      <c r="E135" s="171" t="str">
        <f>IF('Result Sheet'!G138="","",'Result Sheet'!G138)</f>
        <v/>
      </c>
      <c r="F135" s="171" t="str">
        <f>IF('Result Sheet'!H138="","",'Result Sheet'!H138)</f>
        <v/>
      </c>
      <c r="G135" s="171" t="str">
        <f>IF('Result Sheet'!I138="","",'Result Sheet'!I138)</f>
        <v/>
      </c>
      <c r="H135" s="172" t="str">
        <f>IF('Result Sheet'!K138="","",'Result Sheet'!K138)</f>
        <v/>
      </c>
      <c r="I135" s="172" t="str">
        <f>IF('Result Sheet'!J138="","",'Result Sheet'!J138)</f>
        <v/>
      </c>
      <c r="J135" s="272" t="str">
        <f>IF('Result Sheet'!DM138="","",'Result Sheet'!DM138)</f>
        <v/>
      </c>
      <c r="K135" s="173" t="str">
        <f>IF('Result Sheet'!DI138="","",'Result Sheet'!DI138)</f>
        <v/>
      </c>
      <c r="L135" s="174" t="str">
        <f>IF('Result Sheet'!DJ138="","",'Result Sheet'!DJ138)</f>
        <v/>
      </c>
      <c r="M135" s="173" t="str">
        <f>IF('Result Sheet'!DK138="","",'Result Sheet'!DK138)</f>
        <v/>
      </c>
      <c r="N135" s="215" t="str">
        <f>IF('Result Sheet'!DP138="","",'Result Sheet'!DP138)</f>
        <v/>
      </c>
      <c r="O135" s="175" t="str">
        <f>IF('Result Sheet'!AB138="","",IF('Result Sheet'!AB138="D","I",'Result Sheet'!AB138))</f>
        <v/>
      </c>
      <c r="P135" s="176" t="str">
        <f>IF('Result Sheet'!AC138="","",'Result Sheet'!AC138)</f>
        <v/>
      </c>
      <c r="Q135" s="175" t="str">
        <f>IF('Result Sheet'!AT138="","",IF('Result Sheet'!AT138="D","I",'Result Sheet'!AT138))</f>
        <v/>
      </c>
      <c r="R135" s="176" t="str">
        <f>IF('Result Sheet'!AU138="","",'Result Sheet'!AU138)</f>
        <v/>
      </c>
      <c r="S135" s="175" t="str">
        <f>IF('Result Sheet'!BL138="","",IF('Result Sheet'!BL138="D","I",'Result Sheet'!BL138))</f>
        <v/>
      </c>
      <c r="T135" s="176" t="str">
        <f>IF('Result Sheet'!BM138="","",'Result Sheet'!BM138)</f>
        <v/>
      </c>
      <c r="U135" s="175" t="str">
        <f>IF('Result Sheet'!CD138="","",IF('Result Sheet'!CD138="D","I",'Result Sheet'!CD138))</f>
        <v/>
      </c>
      <c r="V135" s="176" t="str">
        <f>IF('Result Sheet'!CE138="","",'Result Sheet'!CE138)</f>
        <v/>
      </c>
      <c r="W135" s="177" t="str">
        <f>IF('Result Sheet'!DO138="","",'Result Sheet'!DO138)</f>
        <v/>
      </c>
      <c r="BQ135" s="178" t="str">
        <f>'Result Sheet'!G138</f>
        <v/>
      </c>
      <c r="BR135" s="179" t="str">
        <f t="shared" si="24"/>
        <v/>
      </c>
      <c r="BS135" s="179" t="str">
        <f t="shared" si="25"/>
        <v/>
      </c>
      <c r="BT135" s="179" t="str">
        <f t="shared" si="26"/>
        <v/>
      </c>
      <c r="BU135" s="179" t="str">
        <f t="shared" si="27"/>
        <v/>
      </c>
      <c r="BV135" s="179" t="str">
        <f t="shared" si="28"/>
        <v/>
      </c>
      <c r="BW135" s="179" t="str">
        <f t="shared" si="29"/>
        <v/>
      </c>
      <c r="BX135" s="179" t="str">
        <f t="shared" si="30"/>
        <v/>
      </c>
      <c r="BY135" s="179" t="str">
        <f t="shared" si="31"/>
        <v/>
      </c>
      <c r="BZ135" s="179" t="str">
        <f t="shared" si="32"/>
        <v/>
      </c>
      <c r="CA135" s="179" t="str">
        <f t="shared" si="33"/>
        <v/>
      </c>
      <c r="CB135" s="179" t="str">
        <f t="shared" si="34"/>
        <v/>
      </c>
      <c r="CC135" s="179" t="str">
        <f t="shared" si="35"/>
        <v/>
      </c>
      <c r="CD135" s="180"/>
    </row>
    <row r="136" spans="1:82" ht="15.95" customHeight="1">
      <c r="A136" s="167">
        <f>IF('Result Sheet'!A139="","",'Result Sheet'!A139)</f>
        <v>132</v>
      </c>
      <c r="B136" s="168" t="str">
        <f>IF('Result Sheet'!B139="","",'Result Sheet'!B139)</f>
        <v/>
      </c>
      <c r="C136" s="169" t="str">
        <f>IF('Result Sheet'!F139="","",'Result Sheet'!F139)</f>
        <v/>
      </c>
      <c r="D136" s="170" t="str">
        <f>IF('Result Sheet'!E139="","",'Result Sheet'!E139)</f>
        <v/>
      </c>
      <c r="E136" s="171" t="str">
        <f>IF('Result Sheet'!G139="","",'Result Sheet'!G139)</f>
        <v/>
      </c>
      <c r="F136" s="171" t="str">
        <f>IF('Result Sheet'!H139="","",'Result Sheet'!H139)</f>
        <v/>
      </c>
      <c r="G136" s="171" t="str">
        <f>IF('Result Sheet'!I139="","",'Result Sheet'!I139)</f>
        <v/>
      </c>
      <c r="H136" s="172" t="str">
        <f>IF('Result Sheet'!K139="","",'Result Sheet'!K139)</f>
        <v/>
      </c>
      <c r="I136" s="172" t="str">
        <f>IF('Result Sheet'!J139="","",'Result Sheet'!J139)</f>
        <v/>
      </c>
      <c r="J136" s="272" t="str">
        <f>IF('Result Sheet'!DM139="","",'Result Sheet'!DM139)</f>
        <v/>
      </c>
      <c r="K136" s="173" t="str">
        <f>IF('Result Sheet'!DI139="","",'Result Sheet'!DI139)</f>
        <v/>
      </c>
      <c r="L136" s="174" t="str">
        <f>IF('Result Sheet'!DJ139="","",'Result Sheet'!DJ139)</f>
        <v/>
      </c>
      <c r="M136" s="173" t="str">
        <f>IF('Result Sheet'!DK139="","",'Result Sheet'!DK139)</f>
        <v/>
      </c>
      <c r="N136" s="215" t="str">
        <f>IF('Result Sheet'!DP139="","",'Result Sheet'!DP139)</f>
        <v/>
      </c>
      <c r="O136" s="175" t="str">
        <f>IF('Result Sheet'!AB139="","",IF('Result Sheet'!AB139="D","I",'Result Sheet'!AB139))</f>
        <v/>
      </c>
      <c r="P136" s="176" t="str">
        <f>IF('Result Sheet'!AC139="","",'Result Sheet'!AC139)</f>
        <v/>
      </c>
      <c r="Q136" s="175" t="str">
        <f>IF('Result Sheet'!AT139="","",IF('Result Sheet'!AT139="D","I",'Result Sheet'!AT139))</f>
        <v/>
      </c>
      <c r="R136" s="176" t="str">
        <f>IF('Result Sheet'!AU139="","",'Result Sheet'!AU139)</f>
        <v/>
      </c>
      <c r="S136" s="175" t="str">
        <f>IF('Result Sheet'!BL139="","",IF('Result Sheet'!BL139="D","I",'Result Sheet'!BL139))</f>
        <v/>
      </c>
      <c r="T136" s="176" t="str">
        <f>IF('Result Sheet'!BM139="","",'Result Sheet'!BM139)</f>
        <v/>
      </c>
      <c r="U136" s="175" t="str">
        <f>IF('Result Sheet'!CD139="","",IF('Result Sheet'!CD139="D","I",'Result Sheet'!CD139))</f>
        <v/>
      </c>
      <c r="V136" s="176" t="str">
        <f>IF('Result Sheet'!CE139="","",'Result Sheet'!CE139)</f>
        <v/>
      </c>
      <c r="W136" s="177" t="str">
        <f>IF('Result Sheet'!DO139="","",'Result Sheet'!DO139)</f>
        <v/>
      </c>
      <c r="BQ136" s="178" t="str">
        <f>'Result Sheet'!G139</f>
        <v/>
      </c>
      <c r="BR136" s="179" t="str">
        <f t="shared" si="24"/>
        <v/>
      </c>
      <c r="BS136" s="179" t="str">
        <f t="shared" si="25"/>
        <v/>
      </c>
      <c r="BT136" s="179" t="str">
        <f t="shared" si="26"/>
        <v/>
      </c>
      <c r="BU136" s="179" t="str">
        <f t="shared" si="27"/>
        <v/>
      </c>
      <c r="BV136" s="179" t="str">
        <f t="shared" si="28"/>
        <v/>
      </c>
      <c r="BW136" s="179" t="str">
        <f t="shared" si="29"/>
        <v/>
      </c>
      <c r="BX136" s="179" t="str">
        <f t="shared" si="30"/>
        <v/>
      </c>
      <c r="BY136" s="179" t="str">
        <f t="shared" si="31"/>
        <v/>
      </c>
      <c r="BZ136" s="179" t="str">
        <f t="shared" si="32"/>
        <v/>
      </c>
      <c r="CA136" s="179" t="str">
        <f t="shared" si="33"/>
        <v/>
      </c>
      <c r="CB136" s="179" t="str">
        <f t="shared" si="34"/>
        <v/>
      </c>
      <c r="CC136" s="179" t="str">
        <f t="shared" si="35"/>
        <v/>
      </c>
      <c r="CD136" s="180"/>
    </row>
    <row r="137" spans="1:82" ht="15.95" customHeight="1">
      <c r="A137" s="167">
        <f>IF('Result Sheet'!A140="","",'Result Sheet'!A140)</f>
        <v>133</v>
      </c>
      <c r="B137" s="168" t="str">
        <f>IF('Result Sheet'!B140="","",'Result Sheet'!B140)</f>
        <v/>
      </c>
      <c r="C137" s="169" t="str">
        <f>IF('Result Sheet'!F140="","",'Result Sheet'!F140)</f>
        <v/>
      </c>
      <c r="D137" s="170" t="str">
        <f>IF('Result Sheet'!E140="","",'Result Sheet'!E140)</f>
        <v/>
      </c>
      <c r="E137" s="171" t="str">
        <f>IF('Result Sheet'!G140="","",'Result Sheet'!G140)</f>
        <v/>
      </c>
      <c r="F137" s="171" t="str">
        <f>IF('Result Sheet'!H140="","",'Result Sheet'!H140)</f>
        <v/>
      </c>
      <c r="G137" s="171" t="str">
        <f>IF('Result Sheet'!I140="","",'Result Sheet'!I140)</f>
        <v/>
      </c>
      <c r="H137" s="172" t="str">
        <f>IF('Result Sheet'!K140="","",'Result Sheet'!K140)</f>
        <v/>
      </c>
      <c r="I137" s="172" t="str">
        <f>IF('Result Sheet'!J140="","",'Result Sheet'!J140)</f>
        <v/>
      </c>
      <c r="J137" s="272" t="str">
        <f>IF('Result Sheet'!DM140="","",'Result Sheet'!DM140)</f>
        <v/>
      </c>
      <c r="K137" s="173" t="str">
        <f>IF('Result Sheet'!DI140="","",'Result Sheet'!DI140)</f>
        <v/>
      </c>
      <c r="L137" s="174" t="str">
        <f>IF('Result Sheet'!DJ140="","",'Result Sheet'!DJ140)</f>
        <v/>
      </c>
      <c r="M137" s="173" t="str">
        <f>IF('Result Sheet'!DK140="","",'Result Sheet'!DK140)</f>
        <v/>
      </c>
      <c r="N137" s="215" t="str">
        <f>IF('Result Sheet'!DP140="","",'Result Sheet'!DP140)</f>
        <v/>
      </c>
      <c r="O137" s="175" t="str">
        <f>IF('Result Sheet'!AB140="","",IF('Result Sheet'!AB140="D","I",'Result Sheet'!AB140))</f>
        <v/>
      </c>
      <c r="P137" s="176" t="str">
        <f>IF('Result Sheet'!AC140="","",'Result Sheet'!AC140)</f>
        <v/>
      </c>
      <c r="Q137" s="175" t="str">
        <f>IF('Result Sheet'!AT140="","",IF('Result Sheet'!AT140="D","I",'Result Sheet'!AT140))</f>
        <v/>
      </c>
      <c r="R137" s="176" t="str">
        <f>IF('Result Sheet'!AU140="","",'Result Sheet'!AU140)</f>
        <v/>
      </c>
      <c r="S137" s="175" t="str">
        <f>IF('Result Sheet'!BL140="","",IF('Result Sheet'!BL140="D","I",'Result Sheet'!BL140))</f>
        <v/>
      </c>
      <c r="T137" s="176" t="str">
        <f>IF('Result Sheet'!BM140="","",'Result Sheet'!BM140)</f>
        <v/>
      </c>
      <c r="U137" s="175" t="str">
        <f>IF('Result Sheet'!CD140="","",IF('Result Sheet'!CD140="D","I",'Result Sheet'!CD140))</f>
        <v/>
      </c>
      <c r="V137" s="176" t="str">
        <f>IF('Result Sheet'!CE140="","",'Result Sheet'!CE140)</f>
        <v/>
      </c>
      <c r="W137" s="177" t="str">
        <f>IF('Result Sheet'!DO140="","",'Result Sheet'!DO140)</f>
        <v/>
      </c>
      <c r="BQ137" s="178" t="str">
        <f>'Result Sheet'!G140</f>
        <v/>
      </c>
      <c r="BR137" s="179" t="str">
        <f t="shared" si="24"/>
        <v/>
      </c>
      <c r="BS137" s="179" t="str">
        <f t="shared" si="25"/>
        <v/>
      </c>
      <c r="BT137" s="179" t="str">
        <f t="shared" si="26"/>
        <v/>
      </c>
      <c r="BU137" s="179" t="str">
        <f t="shared" si="27"/>
        <v/>
      </c>
      <c r="BV137" s="179" t="str">
        <f t="shared" si="28"/>
        <v/>
      </c>
      <c r="BW137" s="179" t="str">
        <f t="shared" si="29"/>
        <v/>
      </c>
      <c r="BX137" s="179" t="str">
        <f t="shared" si="30"/>
        <v/>
      </c>
      <c r="BY137" s="179" t="str">
        <f t="shared" si="31"/>
        <v/>
      </c>
      <c r="BZ137" s="179" t="str">
        <f t="shared" si="32"/>
        <v/>
      </c>
      <c r="CA137" s="179" t="str">
        <f t="shared" si="33"/>
        <v/>
      </c>
      <c r="CB137" s="179" t="str">
        <f t="shared" si="34"/>
        <v/>
      </c>
      <c r="CC137" s="179" t="str">
        <f t="shared" si="35"/>
        <v/>
      </c>
      <c r="CD137" s="180"/>
    </row>
    <row r="138" spans="1:82" ht="15.95" customHeight="1">
      <c r="A138" s="167">
        <f>IF('Result Sheet'!A141="","",'Result Sheet'!A141)</f>
        <v>134</v>
      </c>
      <c r="B138" s="168" t="str">
        <f>IF('Result Sheet'!B141="","",'Result Sheet'!B141)</f>
        <v/>
      </c>
      <c r="C138" s="169" t="str">
        <f>IF('Result Sheet'!F141="","",'Result Sheet'!F141)</f>
        <v/>
      </c>
      <c r="D138" s="170" t="str">
        <f>IF('Result Sheet'!E141="","",'Result Sheet'!E141)</f>
        <v/>
      </c>
      <c r="E138" s="171" t="str">
        <f>IF('Result Sheet'!G141="","",'Result Sheet'!G141)</f>
        <v/>
      </c>
      <c r="F138" s="171" t="str">
        <f>IF('Result Sheet'!H141="","",'Result Sheet'!H141)</f>
        <v/>
      </c>
      <c r="G138" s="171" t="str">
        <f>IF('Result Sheet'!I141="","",'Result Sheet'!I141)</f>
        <v/>
      </c>
      <c r="H138" s="172" t="str">
        <f>IF('Result Sheet'!K141="","",'Result Sheet'!K141)</f>
        <v/>
      </c>
      <c r="I138" s="172" t="str">
        <f>IF('Result Sheet'!J141="","",'Result Sheet'!J141)</f>
        <v/>
      </c>
      <c r="J138" s="272" t="str">
        <f>IF('Result Sheet'!DM141="","",'Result Sheet'!DM141)</f>
        <v/>
      </c>
      <c r="K138" s="173" t="str">
        <f>IF('Result Sheet'!DI141="","",'Result Sheet'!DI141)</f>
        <v/>
      </c>
      <c r="L138" s="174" t="str">
        <f>IF('Result Sheet'!DJ141="","",'Result Sheet'!DJ141)</f>
        <v/>
      </c>
      <c r="M138" s="173" t="str">
        <f>IF('Result Sheet'!DK141="","",'Result Sheet'!DK141)</f>
        <v/>
      </c>
      <c r="N138" s="215" t="str">
        <f>IF('Result Sheet'!DP141="","",'Result Sheet'!DP141)</f>
        <v/>
      </c>
      <c r="O138" s="175" t="str">
        <f>IF('Result Sheet'!AB141="","",IF('Result Sheet'!AB141="D","I",'Result Sheet'!AB141))</f>
        <v/>
      </c>
      <c r="P138" s="176" t="str">
        <f>IF('Result Sheet'!AC141="","",'Result Sheet'!AC141)</f>
        <v/>
      </c>
      <c r="Q138" s="175" t="str">
        <f>IF('Result Sheet'!AT141="","",IF('Result Sheet'!AT141="D","I",'Result Sheet'!AT141))</f>
        <v/>
      </c>
      <c r="R138" s="176" t="str">
        <f>IF('Result Sheet'!AU141="","",'Result Sheet'!AU141)</f>
        <v/>
      </c>
      <c r="S138" s="175" t="str">
        <f>IF('Result Sheet'!BL141="","",IF('Result Sheet'!BL141="D","I",'Result Sheet'!BL141))</f>
        <v/>
      </c>
      <c r="T138" s="176" t="str">
        <f>IF('Result Sheet'!BM141="","",'Result Sheet'!BM141)</f>
        <v/>
      </c>
      <c r="U138" s="175" t="str">
        <f>IF('Result Sheet'!CD141="","",IF('Result Sheet'!CD141="D","I",'Result Sheet'!CD141))</f>
        <v/>
      </c>
      <c r="V138" s="176" t="str">
        <f>IF('Result Sheet'!CE141="","",'Result Sheet'!CE141)</f>
        <v/>
      </c>
      <c r="W138" s="177" t="str">
        <f>IF('Result Sheet'!DO141="","",'Result Sheet'!DO141)</f>
        <v/>
      </c>
      <c r="BQ138" s="178" t="str">
        <f>'Result Sheet'!G141</f>
        <v/>
      </c>
      <c r="BR138" s="179" t="str">
        <f t="shared" si="24"/>
        <v/>
      </c>
      <c r="BS138" s="179" t="str">
        <f t="shared" si="25"/>
        <v/>
      </c>
      <c r="BT138" s="179" t="str">
        <f t="shared" si="26"/>
        <v/>
      </c>
      <c r="BU138" s="179" t="str">
        <f t="shared" si="27"/>
        <v/>
      </c>
      <c r="BV138" s="179" t="str">
        <f t="shared" si="28"/>
        <v/>
      </c>
      <c r="BW138" s="179" t="str">
        <f t="shared" si="29"/>
        <v/>
      </c>
      <c r="BX138" s="179" t="str">
        <f t="shared" si="30"/>
        <v/>
      </c>
      <c r="BY138" s="179" t="str">
        <f t="shared" si="31"/>
        <v/>
      </c>
      <c r="BZ138" s="179" t="str">
        <f t="shared" si="32"/>
        <v/>
      </c>
      <c r="CA138" s="179" t="str">
        <f t="shared" si="33"/>
        <v/>
      </c>
      <c r="CB138" s="179" t="str">
        <f t="shared" si="34"/>
        <v/>
      </c>
      <c r="CC138" s="179" t="str">
        <f t="shared" si="35"/>
        <v/>
      </c>
      <c r="CD138" s="180"/>
    </row>
    <row r="139" spans="1:82" ht="15.95" customHeight="1">
      <c r="A139" s="167">
        <f>IF('Result Sheet'!A142="","",'Result Sheet'!A142)</f>
        <v>135</v>
      </c>
      <c r="B139" s="168" t="str">
        <f>IF('Result Sheet'!B142="","",'Result Sheet'!B142)</f>
        <v/>
      </c>
      <c r="C139" s="169" t="str">
        <f>IF('Result Sheet'!F142="","",'Result Sheet'!F142)</f>
        <v/>
      </c>
      <c r="D139" s="170" t="str">
        <f>IF('Result Sheet'!E142="","",'Result Sheet'!E142)</f>
        <v/>
      </c>
      <c r="E139" s="171" t="str">
        <f>IF('Result Sheet'!G142="","",'Result Sheet'!G142)</f>
        <v/>
      </c>
      <c r="F139" s="171" t="str">
        <f>IF('Result Sheet'!H142="","",'Result Sheet'!H142)</f>
        <v/>
      </c>
      <c r="G139" s="171" t="str">
        <f>IF('Result Sheet'!I142="","",'Result Sheet'!I142)</f>
        <v/>
      </c>
      <c r="H139" s="172" t="str">
        <f>IF('Result Sheet'!K142="","",'Result Sheet'!K142)</f>
        <v/>
      </c>
      <c r="I139" s="172" t="str">
        <f>IF('Result Sheet'!J142="","",'Result Sheet'!J142)</f>
        <v/>
      </c>
      <c r="J139" s="272" t="str">
        <f>IF('Result Sheet'!DM142="","",'Result Sheet'!DM142)</f>
        <v/>
      </c>
      <c r="K139" s="173" t="str">
        <f>IF('Result Sheet'!DI142="","",'Result Sheet'!DI142)</f>
        <v/>
      </c>
      <c r="L139" s="174" t="str">
        <f>IF('Result Sheet'!DJ142="","",'Result Sheet'!DJ142)</f>
        <v/>
      </c>
      <c r="M139" s="173" t="str">
        <f>IF('Result Sheet'!DK142="","",'Result Sheet'!DK142)</f>
        <v/>
      </c>
      <c r="N139" s="215" t="str">
        <f>IF('Result Sheet'!DP142="","",'Result Sheet'!DP142)</f>
        <v/>
      </c>
      <c r="O139" s="175" t="str">
        <f>IF('Result Sheet'!AB142="","",IF('Result Sheet'!AB142="D","I",'Result Sheet'!AB142))</f>
        <v/>
      </c>
      <c r="P139" s="176" t="str">
        <f>IF('Result Sheet'!AC142="","",'Result Sheet'!AC142)</f>
        <v/>
      </c>
      <c r="Q139" s="175" t="str">
        <f>IF('Result Sheet'!AT142="","",IF('Result Sheet'!AT142="D","I",'Result Sheet'!AT142))</f>
        <v/>
      </c>
      <c r="R139" s="176" t="str">
        <f>IF('Result Sheet'!AU142="","",'Result Sheet'!AU142)</f>
        <v/>
      </c>
      <c r="S139" s="175" t="str">
        <f>IF('Result Sheet'!BL142="","",IF('Result Sheet'!BL142="D","I",'Result Sheet'!BL142))</f>
        <v/>
      </c>
      <c r="T139" s="176" t="str">
        <f>IF('Result Sheet'!BM142="","",'Result Sheet'!BM142)</f>
        <v/>
      </c>
      <c r="U139" s="175" t="str">
        <f>IF('Result Sheet'!CD142="","",IF('Result Sheet'!CD142="D","I",'Result Sheet'!CD142))</f>
        <v/>
      </c>
      <c r="V139" s="176" t="str">
        <f>IF('Result Sheet'!CE142="","",'Result Sheet'!CE142)</f>
        <v/>
      </c>
      <c r="W139" s="177" t="str">
        <f>IF('Result Sheet'!DO142="","",'Result Sheet'!DO142)</f>
        <v/>
      </c>
      <c r="BQ139" s="178" t="str">
        <f>'Result Sheet'!G142</f>
        <v/>
      </c>
      <c r="BR139" s="179" t="str">
        <f t="shared" si="24"/>
        <v/>
      </c>
      <c r="BS139" s="179" t="str">
        <f t="shared" si="25"/>
        <v/>
      </c>
      <c r="BT139" s="179" t="str">
        <f t="shared" si="26"/>
        <v/>
      </c>
      <c r="BU139" s="179" t="str">
        <f t="shared" si="27"/>
        <v/>
      </c>
      <c r="BV139" s="179" t="str">
        <f t="shared" si="28"/>
        <v/>
      </c>
      <c r="BW139" s="179" t="str">
        <f t="shared" si="29"/>
        <v/>
      </c>
      <c r="BX139" s="179" t="str">
        <f t="shared" si="30"/>
        <v/>
      </c>
      <c r="BY139" s="179" t="str">
        <f t="shared" si="31"/>
        <v/>
      </c>
      <c r="BZ139" s="179" t="str">
        <f t="shared" si="32"/>
        <v/>
      </c>
      <c r="CA139" s="179" t="str">
        <f t="shared" si="33"/>
        <v/>
      </c>
      <c r="CB139" s="179" t="str">
        <f t="shared" si="34"/>
        <v/>
      </c>
      <c r="CC139" s="179" t="str">
        <f t="shared" si="35"/>
        <v/>
      </c>
      <c r="CD139" s="180"/>
    </row>
    <row r="140" spans="1:82" ht="15.95" customHeight="1">
      <c r="A140" s="167">
        <f>IF('Result Sheet'!A143="","",'Result Sheet'!A143)</f>
        <v>136</v>
      </c>
      <c r="B140" s="168" t="str">
        <f>IF('Result Sheet'!B143="","",'Result Sheet'!B143)</f>
        <v/>
      </c>
      <c r="C140" s="169" t="str">
        <f>IF('Result Sheet'!F143="","",'Result Sheet'!F143)</f>
        <v/>
      </c>
      <c r="D140" s="170" t="str">
        <f>IF('Result Sheet'!E143="","",'Result Sheet'!E143)</f>
        <v/>
      </c>
      <c r="E140" s="171" t="str">
        <f>IF('Result Sheet'!G143="","",'Result Sheet'!G143)</f>
        <v/>
      </c>
      <c r="F140" s="171" t="str">
        <f>IF('Result Sheet'!H143="","",'Result Sheet'!H143)</f>
        <v/>
      </c>
      <c r="G140" s="171" t="str">
        <f>IF('Result Sheet'!I143="","",'Result Sheet'!I143)</f>
        <v/>
      </c>
      <c r="H140" s="172" t="str">
        <f>IF('Result Sheet'!K143="","",'Result Sheet'!K143)</f>
        <v/>
      </c>
      <c r="I140" s="172" t="str">
        <f>IF('Result Sheet'!J143="","",'Result Sheet'!J143)</f>
        <v/>
      </c>
      <c r="J140" s="272" t="str">
        <f>IF('Result Sheet'!DM143="","",'Result Sheet'!DM143)</f>
        <v/>
      </c>
      <c r="K140" s="173" t="str">
        <f>IF('Result Sheet'!DI143="","",'Result Sheet'!DI143)</f>
        <v/>
      </c>
      <c r="L140" s="174" t="str">
        <f>IF('Result Sheet'!DJ143="","",'Result Sheet'!DJ143)</f>
        <v/>
      </c>
      <c r="M140" s="173" t="str">
        <f>IF('Result Sheet'!DK143="","",'Result Sheet'!DK143)</f>
        <v/>
      </c>
      <c r="N140" s="215" t="str">
        <f>IF('Result Sheet'!DP143="","",'Result Sheet'!DP143)</f>
        <v/>
      </c>
      <c r="O140" s="175" t="str">
        <f>IF('Result Sheet'!AB143="","",IF('Result Sheet'!AB143="D","I",'Result Sheet'!AB143))</f>
        <v/>
      </c>
      <c r="P140" s="176" t="str">
        <f>IF('Result Sheet'!AC143="","",'Result Sheet'!AC143)</f>
        <v/>
      </c>
      <c r="Q140" s="175" t="str">
        <f>IF('Result Sheet'!AT143="","",IF('Result Sheet'!AT143="D","I",'Result Sheet'!AT143))</f>
        <v/>
      </c>
      <c r="R140" s="176" t="str">
        <f>IF('Result Sheet'!AU143="","",'Result Sheet'!AU143)</f>
        <v/>
      </c>
      <c r="S140" s="175" t="str">
        <f>IF('Result Sheet'!BL143="","",IF('Result Sheet'!BL143="D","I",'Result Sheet'!BL143))</f>
        <v/>
      </c>
      <c r="T140" s="176" t="str">
        <f>IF('Result Sheet'!BM143="","",'Result Sheet'!BM143)</f>
        <v/>
      </c>
      <c r="U140" s="175" t="str">
        <f>IF('Result Sheet'!CD143="","",IF('Result Sheet'!CD143="D","I",'Result Sheet'!CD143))</f>
        <v/>
      </c>
      <c r="V140" s="176" t="str">
        <f>IF('Result Sheet'!CE143="","",'Result Sheet'!CE143)</f>
        <v/>
      </c>
      <c r="W140" s="177" t="str">
        <f>IF('Result Sheet'!DO143="","",'Result Sheet'!DO143)</f>
        <v/>
      </c>
      <c r="BQ140" s="178" t="str">
        <f>'Result Sheet'!G143</f>
        <v/>
      </c>
      <c r="BR140" s="179" t="str">
        <f t="shared" si="24"/>
        <v/>
      </c>
      <c r="BS140" s="179" t="str">
        <f t="shared" si="25"/>
        <v/>
      </c>
      <c r="BT140" s="179" t="str">
        <f t="shared" si="26"/>
        <v/>
      </c>
      <c r="BU140" s="179" t="str">
        <f t="shared" si="27"/>
        <v/>
      </c>
      <c r="BV140" s="179" t="str">
        <f t="shared" si="28"/>
        <v/>
      </c>
      <c r="BW140" s="179" t="str">
        <f t="shared" si="29"/>
        <v/>
      </c>
      <c r="BX140" s="179" t="str">
        <f t="shared" si="30"/>
        <v/>
      </c>
      <c r="BY140" s="179" t="str">
        <f t="shared" si="31"/>
        <v/>
      </c>
      <c r="BZ140" s="179" t="str">
        <f t="shared" si="32"/>
        <v/>
      </c>
      <c r="CA140" s="179" t="str">
        <f t="shared" si="33"/>
        <v/>
      </c>
      <c r="CB140" s="179" t="str">
        <f t="shared" si="34"/>
        <v/>
      </c>
      <c r="CC140" s="179" t="str">
        <f t="shared" si="35"/>
        <v/>
      </c>
      <c r="CD140" s="180"/>
    </row>
    <row r="141" spans="1:82" ht="15.95" customHeight="1">
      <c r="A141" s="167">
        <f>IF('Result Sheet'!A144="","",'Result Sheet'!A144)</f>
        <v>137</v>
      </c>
      <c r="B141" s="168" t="str">
        <f>IF('Result Sheet'!B144="","",'Result Sheet'!B144)</f>
        <v/>
      </c>
      <c r="C141" s="169" t="str">
        <f>IF('Result Sheet'!F144="","",'Result Sheet'!F144)</f>
        <v/>
      </c>
      <c r="D141" s="170" t="str">
        <f>IF('Result Sheet'!E144="","",'Result Sheet'!E144)</f>
        <v/>
      </c>
      <c r="E141" s="171" t="str">
        <f>IF('Result Sheet'!G144="","",'Result Sheet'!G144)</f>
        <v/>
      </c>
      <c r="F141" s="171" t="str">
        <f>IF('Result Sheet'!H144="","",'Result Sheet'!H144)</f>
        <v/>
      </c>
      <c r="G141" s="171" t="str">
        <f>IF('Result Sheet'!I144="","",'Result Sheet'!I144)</f>
        <v/>
      </c>
      <c r="H141" s="172" t="str">
        <f>IF('Result Sheet'!K144="","",'Result Sheet'!K144)</f>
        <v/>
      </c>
      <c r="I141" s="172" t="str">
        <f>IF('Result Sheet'!J144="","",'Result Sheet'!J144)</f>
        <v/>
      </c>
      <c r="J141" s="272" t="str">
        <f>IF('Result Sheet'!DM144="","",'Result Sheet'!DM144)</f>
        <v/>
      </c>
      <c r="K141" s="173" t="str">
        <f>IF('Result Sheet'!DI144="","",'Result Sheet'!DI144)</f>
        <v/>
      </c>
      <c r="L141" s="174" t="str">
        <f>IF('Result Sheet'!DJ144="","",'Result Sheet'!DJ144)</f>
        <v/>
      </c>
      <c r="M141" s="173" t="str">
        <f>IF('Result Sheet'!DK144="","",'Result Sheet'!DK144)</f>
        <v/>
      </c>
      <c r="N141" s="215" t="str">
        <f>IF('Result Sheet'!DP144="","",'Result Sheet'!DP144)</f>
        <v/>
      </c>
      <c r="O141" s="175" t="str">
        <f>IF('Result Sheet'!AB144="","",IF('Result Sheet'!AB144="D","I",'Result Sheet'!AB144))</f>
        <v/>
      </c>
      <c r="P141" s="176" t="str">
        <f>IF('Result Sheet'!AC144="","",'Result Sheet'!AC144)</f>
        <v/>
      </c>
      <c r="Q141" s="175" t="str">
        <f>IF('Result Sheet'!AT144="","",IF('Result Sheet'!AT144="D","I",'Result Sheet'!AT144))</f>
        <v/>
      </c>
      <c r="R141" s="176" t="str">
        <f>IF('Result Sheet'!AU144="","",'Result Sheet'!AU144)</f>
        <v/>
      </c>
      <c r="S141" s="175" t="str">
        <f>IF('Result Sheet'!BL144="","",IF('Result Sheet'!BL144="D","I",'Result Sheet'!BL144))</f>
        <v/>
      </c>
      <c r="T141" s="176" t="str">
        <f>IF('Result Sheet'!BM144="","",'Result Sheet'!BM144)</f>
        <v/>
      </c>
      <c r="U141" s="175" t="str">
        <f>IF('Result Sheet'!CD144="","",IF('Result Sheet'!CD144="D","I",'Result Sheet'!CD144))</f>
        <v/>
      </c>
      <c r="V141" s="176" t="str">
        <f>IF('Result Sheet'!CE144="","",'Result Sheet'!CE144)</f>
        <v/>
      </c>
      <c r="W141" s="177" t="str">
        <f>IF('Result Sheet'!DO144="","",'Result Sheet'!DO144)</f>
        <v/>
      </c>
      <c r="BQ141" s="178" t="str">
        <f>'Result Sheet'!G144</f>
        <v/>
      </c>
      <c r="BR141" s="179" t="str">
        <f t="shared" si="24"/>
        <v/>
      </c>
      <c r="BS141" s="179" t="str">
        <f t="shared" si="25"/>
        <v/>
      </c>
      <c r="BT141" s="179" t="str">
        <f t="shared" si="26"/>
        <v/>
      </c>
      <c r="BU141" s="179" t="str">
        <f t="shared" si="27"/>
        <v/>
      </c>
      <c r="BV141" s="179" t="str">
        <f t="shared" si="28"/>
        <v/>
      </c>
      <c r="BW141" s="179" t="str">
        <f t="shared" si="29"/>
        <v/>
      </c>
      <c r="BX141" s="179" t="str">
        <f t="shared" si="30"/>
        <v/>
      </c>
      <c r="BY141" s="179" t="str">
        <f t="shared" si="31"/>
        <v/>
      </c>
      <c r="BZ141" s="179" t="str">
        <f t="shared" si="32"/>
        <v/>
      </c>
      <c r="CA141" s="179" t="str">
        <f t="shared" si="33"/>
        <v/>
      </c>
      <c r="CB141" s="179" t="str">
        <f t="shared" si="34"/>
        <v/>
      </c>
      <c r="CC141" s="179" t="str">
        <f t="shared" si="35"/>
        <v/>
      </c>
      <c r="CD141" s="180"/>
    </row>
    <row r="142" spans="1:82" ht="15.95" customHeight="1">
      <c r="A142" s="167">
        <f>IF('Result Sheet'!A145="","",'Result Sheet'!A145)</f>
        <v>138</v>
      </c>
      <c r="B142" s="168" t="str">
        <f>IF('Result Sheet'!B145="","",'Result Sheet'!B145)</f>
        <v/>
      </c>
      <c r="C142" s="169" t="str">
        <f>IF('Result Sheet'!F145="","",'Result Sheet'!F145)</f>
        <v/>
      </c>
      <c r="D142" s="170" t="str">
        <f>IF('Result Sheet'!E145="","",'Result Sheet'!E145)</f>
        <v/>
      </c>
      <c r="E142" s="171" t="str">
        <f>IF('Result Sheet'!G145="","",'Result Sheet'!G145)</f>
        <v/>
      </c>
      <c r="F142" s="171" t="str">
        <f>IF('Result Sheet'!H145="","",'Result Sheet'!H145)</f>
        <v/>
      </c>
      <c r="G142" s="171" t="str">
        <f>IF('Result Sheet'!I145="","",'Result Sheet'!I145)</f>
        <v/>
      </c>
      <c r="H142" s="172" t="str">
        <f>IF('Result Sheet'!K145="","",'Result Sheet'!K145)</f>
        <v/>
      </c>
      <c r="I142" s="172" t="str">
        <f>IF('Result Sheet'!J145="","",'Result Sheet'!J145)</f>
        <v/>
      </c>
      <c r="J142" s="272" t="str">
        <f>IF('Result Sheet'!DM145="","",'Result Sheet'!DM145)</f>
        <v/>
      </c>
      <c r="K142" s="173" t="str">
        <f>IF('Result Sheet'!DI145="","",'Result Sheet'!DI145)</f>
        <v/>
      </c>
      <c r="L142" s="174" t="str">
        <f>IF('Result Sheet'!DJ145="","",'Result Sheet'!DJ145)</f>
        <v/>
      </c>
      <c r="M142" s="173" t="str">
        <f>IF('Result Sheet'!DK145="","",'Result Sheet'!DK145)</f>
        <v/>
      </c>
      <c r="N142" s="215" t="str">
        <f>IF('Result Sheet'!DP145="","",'Result Sheet'!DP145)</f>
        <v/>
      </c>
      <c r="O142" s="175" t="str">
        <f>IF('Result Sheet'!AB145="","",IF('Result Sheet'!AB145="D","I",'Result Sheet'!AB145))</f>
        <v/>
      </c>
      <c r="P142" s="176" t="str">
        <f>IF('Result Sheet'!AC145="","",'Result Sheet'!AC145)</f>
        <v/>
      </c>
      <c r="Q142" s="175" t="str">
        <f>IF('Result Sheet'!AT145="","",IF('Result Sheet'!AT145="D","I",'Result Sheet'!AT145))</f>
        <v/>
      </c>
      <c r="R142" s="176" t="str">
        <f>IF('Result Sheet'!AU145="","",'Result Sheet'!AU145)</f>
        <v/>
      </c>
      <c r="S142" s="175" t="str">
        <f>IF('Result Sheet'!BL145="","",IF('Result Sheet'!BL145="D","I",'Result Sheet'!BL145))</f>
        <v/>
      </c>
      <c r="T142" s="176" t="str">
        <f>IF('Result Sheet'!BM145="","",'Result Sheet'!BM145)</f>
        <v/>
      </c>
      <c r="U142" s="175" t="str">
        <f>IF('Result Sheet'!CD145="","",IF('Result Sheet'!CD145="D","I",'Result Sheet'!CD145))</f>
        <v/>
      </c>
      <c r="V142" s="176" t="str">
        <f>IF('Result Sheet'!CE145="","",'Result Sheet'!CE145)</f>
        <v/>
      </c>
      <c r="W142" s="177" t="str">
        <f>IF('Result Sheet'!DO145="","",'Result Sheet'!DO145)</f>
        <v/>
      </c>
      <c r="BQ142" s="178" t="str">
        <f>'Result Sheet'!G145</f>
        <v/>
      </c>
      <c r="BR142" s="179" t="str">
        <f t="shared" si="24"/>
        <v/>
      </c>
      <c r="BS142" s="179" t="str">
        <f t="shared" si="25"/>
        <v/>
      </c>
      <c r="BT142" s="179" t="str">
        <f t="shared" si="26"/>
        <v/>
      </c>
      <c r="BU142" s="179" t="str">
        <f t="shared" si="27"/>
        <v/>
      </c>
      <c r="BV142" s="179" t="str">
        <f t="shared" si="28"/>
        <v/>
      </c>
      <c r="BW142" s="179" t="str">
        <f t="shared" si="29"/>
        <v/>
      </c>
      <c r="BX142" s="179" t="str">
        <f t="shared" si="30"/>
        <v/>
      </c>
      <c r="BY142" s="179" t="str">
        <f t="shared" si="31"/>
        <v/>
      </c>
      <c r="BZ142" s="179" t="str">
        <f t="shared" si="32"/>
        <v/>
      </c>
      <c r="CA142" s="179" t="str">
        <f t="shared" si="33"/>
        <v/>
      </c>
      <c r="CB142" s="179" t="str">
        <f t="shared" si="34"/>
        <v/>
      </c>
      <c r="CC142" s="179" t="str">
        <f t="shared" si="35"/>
        <v/>
      </c>
      <c r="CD142" s="180"/>
    </row>
    <row r="143" spans="1:82" ht="15.95" customHeight="1">
      <c r="A143" s="167">
        <f>IF('Result Sheet'!A146="","",'Result Sheet'!A146)</f>
        <v>139</v>
      </c>
      <c r="B143" s="168" t="str">
        <f>IF('Result Sheet'!B146="","",'Result Sheet'!B146)</f>
        <v/>
      </c>
      <c r="C143" s="169" t="str">
        <f>IF('Result Sheet'!F146="","",'Result Sheet'!F146)</f>
        <v/>
      </c>
      <c r="D143" s="170" t="str">
        <f>IF('Result Sheet'!E146="","",'Result Sheet'!E146)</f>
        <v/>
      </c>
      <c r="E143" s="171" t="str">
        <f>IF('Result Sheet'!G146="","",'Result Sheet'!G146)</f>
        <v/>
      </c>
      <c r="F143" s="171" t="str">
        <f>IF('Result Sheet'!H146="","",'Result Sheet'!H146)</f>
        <v/>
      </c>
      <c r="G143" s="171" t="str">
        <f>IF('Result Sheet'!I146="","",'Result Sheet'!I146)</f>
        <v/>
      </c>
      <c r="H143" s="172" t="str">
        <f>IF('Result Sheet'!K146="","",'Result Sheet'!K146)</f>
        <v/>
      </c>
      <c r="I143" s="172" t="str">
        <f>IF('Result Sheet'!J146="","",'Result Sheet'!J146)</f>
        <v/>
      </c>
      <c r="J143" s="272" t="str">
        <f>IF('Result Sheet'!DM146="","",'Result Sheet'!DM146)</f>
        <v/>
      </c>
      <c r="K143" s="173" t="str">
        <f>IF('Result Sheet'!DI146="","",'Result Sheet'!DI146)</f>
        <v/>
      </c>
      <c r="L143" s="174" t="str">
        <f>IF('Result Sheet'!DJ146="","",'Result Sheet'!DJ146)</f>
        <v/>
      </c>
      <c r="M143" s="173" t="str">
        <f>IF('Result Sheet'!DK146="","",'Result Sheet'!DK146)</f>
        <v/>
      </c>
      <c r="N143" s="215" t="str">
        <f>IF('Result Sheet'!DP146="","",'Result Sheet'!DP146)</f>
        <v/>
      </c>
      <c r="O143" s="175" t="str">
        <f>IF('Result Sheet'!AB146="","",IF('Result Sheet'!AB146="D","I",'Result Sheet'!AB146))</f>
        <v/>
      </c>
      <c r="P143" s="176" t="str">
        <f>IF('Result Sheet'!AC146="","",'Result Sheet'!AC146)</f>
        <v/>
      </c>
      <c r="Q143" s="175" t="str">
        <f>IF('Result Sheet'!AT146="","",IF('Result Sheet'!AT146="D","I",'Result Sheet'!AT146))</f>
        <v/>
      </c>
      <c r="R143" s="176" t="str">
        <f>IF('Result Sheet'!AU146="","",'Result Sheet'!AU146)</f>
        <v/>
      </c>
      <c r="S143" s="175" t="str">
        <f>IF('Result Sheet'!BL146="","",IF('Result Sheet'!BL146="D","I",'Result Sheet'!BL146))</f>
        <v/>
      </c>
      <c r="T143" s="176" t="str">
        <f>IF('Result Sheet'!BM146="","",'Result Sheet'!BM146)</f>
        <v/>
      </c>
      <c r="U143" s="175" t="str">
        <f>IF('Result Sheet'!CD146="","",IF('Result Sheet'!CD146="D","I",'Result Sheet'!CD146))</f>
        <v/>
      </c>
      <c r="V143" s="176" t="str">
        <f>IF('Result Sheet'!CE146="","",'Result Sheet'!CE146)</f>
        <v/>
      </c>
      <c r="W143" s="177" t="str">
        <f>IF('Result Sheet'!DO146="","",'Result Sheet'!DO146)</f>
        <v/>
      </c>
      <c r="BQ143" s="178" t="str">
        <f>'Result Sheet'!G146</f>
        <v/>
      </c>
      <c r="BR143" s="179" t="str">
        <f t="shared" si="24"/>
        <v/>
      </c>
      <c r="BS143" s="179" t="str">
        <f t="shared" si="25"/>
        <v/>
      </c>
      <c r="BT143" s="179" t="str">
        <f t="shared" si="26"/>
        <v/>
      </c>
      <c r="BU143" s="179" t="str">
        <f t="shared" si="27"/>
        <v/>
      </c>
      <c r="BV143" s="179" t="str">
        <f t="shared" si="28"/>
        <v/>
      </c>
      <c r="BW143" s="179" t="str">
        <f t="shared" si="29"/>
        <v/>
      </c>
      <c r="BX143" s="179" t="str">
        <f t="shared" si="30"/>
        <v/>
      </c>
      <c r="BY143" s="179" t="str">
        <f t="shared" si="31"/>
        <v/>
      </c>
      <c r="BZ143" s="179" t="str">
        <f t="shared" si="32"/>
        <v/>
      </c>
      <c r="CA143" s="179" t="str">
        <f t="shared" si="33"/>
        <v/>
      </c>
      <c r="CB143" s="179" t="str">
        <f t="shared" si="34"/>
        <v/>
      </c>
      <c r="CC143" s="179" t="str">
        <f t="shared" si="35"/>
        <v/>
      </c>
      <c r="CD143" s="180"/>
    </row>
    <row r="144" spans="1:82" ht="15.95" customHeight="1">
      <c r="A144" s="167">
        <f>IF('Result Sheet'!A147="","",'Result Sheet'!A147)</f>
        <v>140</v>
      </c>
      <c r="B144" s="168" t="str">
        <f>IF('Result Sheet'!B147="","",'Result Sheet'!B147)</f>
        <v/>
      </c>
      <c r="C144" s="169" t="str">
        <f>IF('Result Sheet'!F147="","",'Result Sheet'!F147)</f>
        <v/>
      </c>
      <c r="D144" s="170" t="str">
        <f>IF('Result Sheet'!E147="","",'Result Sheet'!E147)</f>
        <v/>
      </c>
      <c r="E144" s="171" t="str">
        <f>IF('Result Sheet'!G147="","",'Result Sheet'!G147)</f>
        <v/>
      </c>
      <c r="F144" s="171" t="str">
        <f>IF('Result Sheet'!H147="","",'Result Sheet'!H147)</f>
        <v/>
      </c>
      <c r="G144" s="171" t="str">
        <f>IF('Result Sheet'!I147="","",'Result Sheet'!I147)</f>
        <v/>
      </c>
      <c r="H144" s="172" t="str">
        <f>IF('Result Sheet'!K147="","",'Result Sheet'!K147)</f>
        <v/>
      </c>
      <c r="I144" s="172" t="str">
        <f>IF('Result Sheet'!J147="","",'Result Sheet'!J147)</f>
        <v/>
      </c>
      <c r="J144" s="272" t="str">
        <f>IF('Result Sheet'!DM147="","",'Result Sheet'!DM147)</f>
        <v/>
      </c>
      <c r="K144" s="173" t="str">
        <f>IF('Result Sheet'!DI147="","",'Result Sheet'!DI147)</f>
        <v/>
      </c>
      <c r="L144" s="174" t="str">
        <f>IF('Result Sheet'!DJ147="","",'Result Sheet'!DJ147)</f>
        <v/>
      </c>
      <c r="M144" s="173" t="str">
        <f>IF('Result Sheet'!DK147="","",'Result Sheet'!DK147)</f>
        <v/>
      </c>
      <c r="N144" s="215" t="str">
        <f>IF('Result Sheet'!DP147="","",'Result Sheet'!DP147)</f>
        <v/>
      </c>
      <c r="O144" s="175" t="str">
        <f>IF('Result Sheet'!AB147="","",IF('Result Sheet'!AB147="D","I",'Result Sheet'!AB147))</f>
        <v/>
      </c>
      <c r="P144" s="176" t="str">
        <f>IF('Result Sheet'!AC147="","",'Result Sheet'!AC147)</f>
        <v/>
      </c>
      <c r="Q144" s="175" t="str">
        <f>IF('Result Sheet'!AT147="","",IF('Result Sheet'!AT147="D","I",'Result Sheet'!AT147))</f>
        <v/>
      </c>
      <c r="R144" s="176" t="str">
        <f>IF('Result Sheet'!AU147="","",'Result Sheet'!AU147)</f>
        <v/>
      </c>
      <c r="S144" s="175" t="str">
        <f>IF('Result Sheet'!BL147="","",IF('Result Sheet'!BL147="D","I",'Result Sheet'!BL147))</f>
        <v/>
      </c>
      <c r="T144" s="176" t="str">
        <f>IF('Result Sheet'!BM147="","",'Result Sheet'!BM147)</f>
        <v/>
      </c>
      <c r="U144" s="175" t="str">
        <f>IF('Result Sheet'!CD147="","",IF('Result Sheet'!CD147="D","I",'Result Sheet'!CD147))</f>
        <v/>
      </c>
      <c r="V144" s="176" t="str">
        <f>IF('Result Sheet'!CE147="","",'Result Sheet'!CE147)</f>
        <v/>
      </c>
      <c r="W144" s="177" t="str">
        <f>IF('Result Sheet'!DO147="","",'Result Sheet'!DO147)</f>
        <v/>
      </c>
      <c r="BQ144" s="178" t="str">
        <f>'Result Sheet'!G147</f>
        <v/>
      </c>
      <c r="BR144" s="179" t="str">
        <f t="shared" si="24"/>
        <v/>
      </c>
      <c r="BS144" s="179" t="str">
        <f t="shared" si="25"/>
        <v/>
      </c>
      <c r="BT144" s="179" t="str">
        <f t="shared" si="26"/>
        <v/>
      </c>
      <c r="BU144" s="179" t="str">
        <f t="shared" si="27"/>
        <v/>
      </c>
      <c r="BV144" s="179" t="str">
        <f t="shared" si="28"/>
        <v/>
      </c>
      <c r="BW144" s="179" t="str">
        <f t="shared" si="29"/>
        <v/>
      </c>
      <c r="BX144" s="179" t="str">
        <f t="shared" si="30"/>
        <v/>
      </c>
      <c r="BY144" s="179" t="str">
        <f t="shared" si="31"/>
        <v/>
      </c>
      <c r="BZ144" s="179" t="str">
        <f t="shared" si="32"/>
        <v/>
      </c>
      <c r="CA144" s="179" t="str">
        <f t="shared" si="33"/>
        <v/>
      </c>
      <c r="CB144" s="179" t="str">
        <f t="shared" si="34"/>
        <v/>
      </c>
      <c r="CC144" s="179" t="str">
        <f t="shared" si="35"/>
        <v/>
      </c>
      <c r="CD144" s="180"/>
    </row>
    <row r="145" spans="1:82" ht="15.95" customHeight="1">
      <c r="A145" s="167">
        <f>IF('Result Sheet'!A148="","",'Result Sheet'!A148)</f>
        <v>141</v>
      </c>
      <c r="B145" s="168" t="str">
        <f>IF('Result Sheet'!B148="","",'Result Sheet'!B148)</f>
        <v/>
      </c>
      <c r="C145" s="169" t="str">
        <f>IF('Result Sheet'!F148="","",'Result Sheet'!F148)</f>
        <v/>
      </c>
      <c r="D145" s="170" t="str">
        <f>IF('Result Sheet'!E148="","",'Result Sheet'!E148)</f>
        <v/>
      </c>
      <c r="E145" s="171" t="str">
        <f>IF('Result Sheet'!G148="","",'Result Sheet'!G148)</f>
        <v/>
      </c>
      <c r="F145" s="171" t="str">
        <f>IF('Result Sheet'!H148="","",'Result Sheet'!H148)</f>
        <v/>
      </c>
      <c r="G145" s="171" t="str">
        <f>IF('Result Sheet'!I148="","",'Result Sheet'!I148)</f>
        <v/>
      </c>
      <c r="H145" s="172" t="str">
        <f>IF('Result Sheet'!K148="","",'Result Sheet'!K148)</f>
        <v/>
      </c>
      <c r="I145" s="172" t="str">
        <f>IF('Result Sheet'!J148="","",'Result Sheet'!J148)</f>
        <v/>
      </c>
      <c r="J145" s="272" t="str">
        <f>IF('Result Sheet'!DM148="","",'Result Sheet'!DM148)</f>
        <v/>
      </c>
      <c r="K145" s="173" t="str">
        <f>IF('Result Sheet'!DI148="","",'Result Sheet'!DI148)</f>
        <v/>
      </c>
      <c r="L145" s="174" t="str">
        <f>IF('Result Sheet'!DJ148="","",'Result Sheet'!DJ148)</f>
        <v/>
      </c>
      <c r="M145" s="173" t="str">
        <f>IF('Result Sheet'!DK148="","",'Result Sheet'!DK148)</f>
        <v/>
      </c>
      <c r="N145" s="215" t="str">
        <f>IF('Result Sheet'!DP148="","",'Result Sheet'!DP148)</f>
        <v/>
      </c>
      <c r="O145" s="175" t="str">
        <f>IF('Result Sheet'!AB148="","",IF('Result Sheet'!AB148="D","I",'Result Sheet'!AB148))</f>
        <v/>
      </c>
      <c r="P145" s="176" t="str">
        <f>IF('Result Sheet'!AC148="","",'Result Sheet'!AC148)</f>
        <v/>
      </c>
      <c r="Q145" s="175" t="str">
        <f>IF('Result Sheet'!AT148="","",IF('Result Sheet'!AT148="D","I",'Result Sheet'!AT148))</f>
        <v/>
      </c>
      <c r="R145" s="176" t="str">
        <f>IF('Result Sheet'!AU148="","",'Result Sheet'!AU148)</f>
        <v/>
      </c>
      <c r="S145" s="175" t="str">
        <f>IF('Result Sheet'!BL148="","",IF('Result Sheet'!BL148="D","I",'Result Sheet'!BL148))</f>
        <v/>
      </c>
      <c r="T145" s="176" t="str">
        <f>IF('Result Sheet'!BM148="","",'Result Sheet'!BM148)</f>
        <v/>
      </c>
      <c r="U145" s="175" t="str">
        <f>IF('Result Sheet'!CD148="","",IF('Result Sheet'!CD148="D","I",'Result Sheet'!CD148))</f>
        <v/>
      </c>
      <c r="V145" s="176" t="str">
        <f>IF('Result Sheet'!CE148="","",'Result Sheet'!CE148)</f>
        <v/>
      </c>
      <c r="W145" s="177" t="str">
        <f>IF('Result Sheet'!DO148="","",'Result Sheet'!DO148)</f>
        <v/>
      </c>
      <c r="BQ145" s="178" t="str">
        <f>'Result Sheet'!G148</f>
        <v/>
      </c>
      <c r="BR145" s="179" t="str">
        <f t="shared" si="24"/>
        <v/>
      </c>
      <c r="BS145" s="179" t="str">
        <f t="shared" si="25"/>
        <v/>
      </c>
      <c r="BT145" s="179" t="str">
        <f t="shared" si="26"/>
        <v/>
      </c>
      <c r="BU145" s="179" t="str">
        <f t="shared" si="27"/>
        <v/>
      </c>
      <c r="BV145" s="179" t="str">
        <f t="shared" si="28"/>
        <v/>
      </c>
      <c r="BW145" s="179" t="str">
        <f t="shared" si="29"/>
        <v/>
      </c>
      <c r="BX145" s="179" t="str">
        <f t="shared" si="30"/>
        <v/>
      </c>
      <c r="BY145" s="179" t="str">
        <f t="shared" si="31"/>
        <v/>
      </c>
      <c r="BZ145" s="179" t="str">
        <f t="shared" si="32"/>
        <v/>
      </c>
      <c r="CA145" s="179" t="str">
        <f t="shared" si="33"/>
        <v/>
      </c>
      <c r="CB145" s="179" t="str">
        <f t="shared" si="34"/>
        <v/>
      </c>
      <c r="CC145" s="179" t="str">
        <f t="shared" si="35"/>
        <v/>
      </c>
      <c r="CD145" s="180"/>
    </row>
    <row r="146" spans="1:82" ht="15.95" customHeight="1">
      <c r="A146" s="167">
        <f>IF('Result Sheet'!A149="","",'Result Sheet'!A149)</f>
        <v>142</v>
      </c>
      <c r="B146" s="168" t="str">
        <f>IF('Result Sheet'!B149="","",'Result Sheet'!B149)</f>
        <v/>
      </c>
      <c r="C146" s="169" t="str">
        <f>IF('Result Sheet'!F149="","",'Result Sheet'!F149)</f>
        <v/>
      </c>
      <c r="D146" s="170" t="str">
        <f>IF('Result Sheet'!E149="","",'Result Sheet'!E149)</f>
        <v/>
      </c>
      <c r="E146" s="171" t="str">
        <f>IF('Result Sheet'!G149="","",'Result Sheet'!G149)</f>
        <v/>
      </c>
      <c r="F146" s="171" t="str">
        <f>IF('Result Sheet'!H149="","",'Result Sheet'!H149)</f>
        <v/>
      </c>
      <c r="G146" s="171" t="str">
        <f>IF('Result Sheet'!I149="","",'Result Sheet'!I149)</f>
        <v/>
      </c>
      <c r="H146" s="172" t="str">
        <f>IF('Result Sheet'!K149="","",'Result Sheet'!K149)</f>
        <v/>
      </c>
      <c r="I146" s="172" t="str">
        <f>IF('Result Sheet'!J149="","",'Result Sheet'!J149)</f>
        <v/>
      </c>
      <c r="J146" s="272" t="str">
        <f>IF('Result Sheet'!DM149="","",'Result Sheet'!DM149)</f>
        <v/>
      </c>
      <c r="K146" s="173" t="str">
        <f>IF('Result Sheet'!DI149="","",'Result Sheet'!DI149)</f>
        <v/>
      </c>
      <c r="L146" s="174" t="str">
        <f>IF('Result Sheet'!DJ149="","",'Result Sheet'!DJ149)</f>
        <v/>
      </c>
      <c r="M146" s="173" t="str">
        <f>IF('Result Sheet'!DK149="","",'Result Sheet'!DK149)</f>
        <v/>
      </c>
      <c r="N146" s="215" t="str">
        <f>IF('Result Sheet'!DP149="","",'Result Sheet'!DP149)</f>
        <v/>
      </c>
      <c r="O146" s="175" t="str">
        <f>IF('Result Sheet'!AB149="","",IF('Result Sheet'!AB149="D","I",'Result Sheet'!AB149))</f>
        <v/>
      </c>
      <c r="P146" s="176" t="str">
        <f>IF('Result Sheet'!AC149="","",'Result Sheet'!AC149)</f>
        <v/>
      </c>
      <c r="Q146" s="175" t="str">
        <f>IF('Result Sheet'!AT149="","",IF('Result Sheet'!AT149="D","I",'Result Sheet'!AT149))</f>
        <v/>
      </c>
      <c r="R146" s="176" t="str">
        <f>IF('Result Sheet'!AU149="","",'Result Sheet'!AU149)</f>
        <v/>
      </c>
      <c r="S146" s="175" t="str">
        <f>IF('Result Sheet'!BL149="","",IF('Result Sheet'!BL149="D","I",'Result Sheet'!BL149))</f>
        <v/>
      </c>
      <c r="T146" s="176" t="str">
        <f>IF('Result Sheet'!BM149="","",'Result Sheet'!BM149)</f>
        <v/>
      </c>
      <c r="U146" s="175" t="str">
        <f>IF('Result Sheet'!CD149="","",IF('Result Sheet'!CD149="D","I",'Result Sheet'!CD149))</f>
        <v/>
      </c>
      <c r="V146" s="176" t="str">
        <f>IF('Result Sheet'!CE149="","",'Result Sheet'!CE149)</f>
        <v/>
      </c>
      <c r="W146" s="177" t="str">
        <f>IF('Result Sheet'!DO149="","",'Result Sheet'!DO149)</f>
        <v/>
      </c>
      <c r="BQ146" s="178" t="str">
        <f>'Result Sheet'!G149</f>
        <v/>
      </c>
      <c r="BR146" s="179" t="str">
        <f t="shared" si="24"/>
        <v/>
      </c>
      <c r="BS146" s="179" t="str">
        <f t="shared" si="25"/>
        <v/>
      </c>
      <c r="BT146" s="179" t="str">
        <f t="shared" si="26"/>
        <v/>
      </c>
      <c r="BU146" s="179" t="str">
        <f t="shared" si="27"/>
        <v/>
      </c>
      <c r="BV146" s="179" t="str">
        <f t="shared" si="28"/>
        <v/>
      </c>
      <c r="BW146" s="179" t="str">
        <f t="shared" si="29"/>
        <v/>
      </c>
      <c r="BX146" s="179" t="str">
        <f t="shared" si="30"/>
        <v/>
      </c>
      <c r="BY146" s="179" t="str">
        <f t="shared" si="31"/>
        <v/>
      </c>
      <c r="BZ146" s="179" t="str">
        <f t="shared" si="32"/>
        <v/>
      </c>
      <c r="CA146" s="179" t="str">
        <f t="shared" si="33"/>
        <v/>
      </c>
      <c r="CB146" s="179" t="str">
        <f t="shared" si="34"/>
        <v/>
      </c>
      <c r="CC146" s="179" t="str">
        <f t="shared" si="35"/>
        <v/>
      </c>
      <c r="CD146" s="180"/>
    </row>
    <row r="147" spans="1:82" ht="15.95" customHeight="1">
      <c r="A147" s="167">
        <f>IF('Result Sheet'!A150="","",'Result Sheet'!A150)</f>
        <v>143</v>
      </c>
      <c r="B147" s="168" t="str">
        <f>IF('Result Sheet'!B150="","",'Result Sheet'!B150)</f>
        <v/>
      </c>
      <c r="C147" s="169" t="str">
        <f>IF('Result Sheet'!F150="","",'Result Sheet'!F150)</f>
        <v/>
      </c>
      <c r="D147" s="170" t="str">
        <f>IF('Result Sheet'!E150="","",'Result Sheet'!E150)</f>
        <v/>
      </c>
      <c r="E147" s="171" t="str">
        <f>IF('Result Sheet'!G150="","",'Result Sheet'!G150)</f>
        <v/>
      </c>
      <c r="F147" s="171" t="str">
        <f>IF('Result Sheet'!H150="","",'Result Sheet'!H150)</f>
        <v/>
      </c>
      <c r="G147" s="171" t="str">
        <f>IF('Result Sheet'!I150="","",'Result Sheet'!I150)</f>
        <v/>
      </c>
      <c r="H147" s="172" t="str">
        <f>IF('Result Sheet'!K150="","",'Result Sheet'!K150)</f>
        <v/>
      </c>
      <c r="I147" s="172" t="str">
        <f>IF('Result Sheet'!J150="","",'Result Sheet'!J150)</f>
        <v/>
      </c>
      <c r="J147" s="272" t="str">
        <f>IF('Result Sheet'!DM150="","",'Result Sheet'!DM150)</f>
        <v/>
      </c>
      <c r="K147" s="173" t="str">
        <f>IF('Result Sheet'!DI150="","",'Result Sheet'!DI150)</f>
        <v/>
      </c>
      <c r="L147" s="174" t="str">
        <f>IF('Result Sheet'!DJ150="","",'Result Sheet'!DJ150)</f>
        <v/>
      </c>
      <c r="M147" s="173" t="str">
        <f>IF('Result Sheet'!DK150="","",'Result Sheet'!DK150)</f>
        <v/>
      </c>
      <c r="N147" s="215" t="str">
        <f>IF('Result Sheet'!DP150="","",'Result Sheet'!DP150)</f>
        <v/>
      </c>
      <c r="O147" s="175" t="str">
        <f>IF('Result Sheet'!AB150="","",IF('Result Sheet'!AB150="D","I",'Result Sheet'!AB150))</f>
        <v/>
      </c>
      <c r="P147" s="176" t="str">
        <f>IF('Result Sheet'!AC150="","",'Result Sheet'!AC150)</f>
        <v/>
      </c>
      <c r="Q147" s="175" t="str">
        <f>IF('Result Sheet'!AT150="","",IF('Result Sheet'!AT150="D","I",'Result Sheet'!AT150))</f>
        <v/>
      </c>
      <c r="R147" s="176" t="str">
        <f>IF('Result Sheet'!AU150="","",'Result Sheet'!AU150)</f>
        <v/>
      </c>
      <c r="S147" s="175" t="str">
        <f>IF('Result Sheet'!BL150="","",IF('Result Sheet'!BL150="D","I",'Result Sheet'!BL150))</f>
        <v/>
      </c>
      <c r="T147" s="176" t="str">
        <f>IF('Result Sheet'!BM150="","",'Result Sheet'!BM150)</f>
        <v/>
      </c>
      <c r="U147" s="175" t="str">
        <f>IF('Result Sheet'!CD150="","",IF('Result Sheet'!CD150="D","I",'Result Sheet'!CD150))</f>
        <v/>
      </c>
      <c r="V147" s="176" t="str">
        <f>IF('Result Sheet'!CE150="","",'Result Sheet'!CE150)</f>
        <v/>
      </c>
      <c r="W147" s="177" t="str">
        <f>IF('Result Sheet'!DO150="","",'Result Sheet'!DO150)</f>
        <v/>
      </c>
      <c r="BQ147" s="178" t="str">
        <f>'Result Sheet'!G150</f>
        <v/>
      </c>
      <c r="BR147" s="179" t="str">
        <f t="shared" si="24"/>
        <v/>
      </c>
      <c r="BS147" s="179" t="str">
        <f t="shared" si="25"/>
        <v/>
      </c>
      <c r="BT147" s="179" t="str">
        <f t="shared" si="26"/>
        <v/>
      </c>
      <c r="BU147" s="179" t="str">
        <f t="shared" si="27"/>
        <v/>
      </c>
      <c r="BV147" s="179" t="str">
        <f t="shared" si="28"/>
        <v/>
      </c>
      <c r="BW147" s="179" t="str">
        <f t="shared" si="29"/>
        <v/>
      </c>
      <c r="BX147" s="179" t="str">
        <f t="shared" si="30"/>
        <v/>
      </c>
      <c r="BY147" s="179" t="str">
        <f t="shared" si="31"/>
        <v/>
      </c>
      <c r="BZ147" s="179" t="str">
        <f t="shared" si="32"/>
        <v/>
      </c>
      <c r="CA147" s="179" t="str">
        <f t="shared" si="33"/>
        <v/>
      </c>
      <c r="CB147" s="179" t="str">
        <f t="shared" si="34"/>
        <v/>
      </c>
      <c r="CC147" s="179" t="str">
        <f t="shared" si="35"/>
        <v/>
      </c>
      <c r="CD147" s="180"/>
    </row>
    <row r="148" spans="1:82" ht="15.95" customHeight="1">
      <c r="A148" s="167">
        <f>IF('Result Sheet'!A151="","",'Result Sheet'!A151)</f>
        <v>144</v>
      </c>
      <c r="B148" s="168" t="str">
        <f>IF('Result Sheet'!B151="","",'Result Sheet'!B151)</f>
        <v/>
      </c>
      <c r="C148" s="169" t="str">
        <f>IF('Result Sheet'!F151="","",'Result Sheet'!F151)</f>
        <v/>
      </c>
      <c r="D148" s="170" t="str">
        <f>IF('Result Sheet'!E151="","",'Result Sheet'!E151)</f>
        <v/>
      </c>
      <c r="E148" s="171" t="str">
        <f>IF('Result Sheet'!G151="","",'Result Sheet'!G151)</f>
        <v/>
      </c>
      <c r="F148" s="171" t="str">
        <f>IF('Result Sheet'!H151="","",'Result Sheet'!H151)</f>
        <v/>
      </c>
      <c r="G148" s="171" t="str">
        <f>IF('Result Sheet'!I151="","",'Result Sheet'!I151)</f>
        <v/>
      </c>
      <c r="H148" s="172" t="str">
        <f>IF('Result Sheet'!K151="","",'Result Sheet'!K151)</f>
        <v/>
      </c>
      <c r="I148" s="172" t="str">
        <f>IF('Result Sheet'!J151="","",'Result Sheet'!J151)</f>
        <v/>
      </c>
      <c r="J148" s="272" t="str">
        <f>IF('Result Sheet'!DM151="","",'Result Sheet'!DM151)</f>
        <v/>
      </c>
      <c r="K148" s="173" t="str">
        <f>IF('Result Sheet'!DI151="","",'Result Sheet'!DI151)</f>
        <v/>
      </c>
      <c r="L148" s="174" t="str">
        <f>IF('Result Sheet'!DJ151="","",'Result Sheet'!DJ151)</f>
        <v/>
      </c>
      <c r="M148" s="173" t="str">
        <f>IF('Result Sheet'!DK151="","",'Result Sheet'!DK151)</f>
        <v/>
      </c>
      <c r="N148" s="215" t="str">
        <f>IF('Result Sheet'!DP151="","",'Result Sheet'!DP151)</f>
        <v/>
      </c>
      <c r="O148" s="175" t="str">
        <f>IF('Result Sheet'!AB151="","",IF('Result Sheet'!AB151="D","I",'Result Sheet'!AB151))</f>
        <v/>
      </c>
      <c r="P148" s="176" t="str">
        <f>IF('Result Sheet'!AC151="","",'Result Sheet'!AC151)</f>
        <v/>
      </c>
      <c r="Q148" s="175" t="str">
        <f>IF('Result Sheet'!AT151="","",IF('Result Sheet'!AT151="D","I",'Result Sheet'!AT151))</f>
        <v/>
      </c>
      <c r="R148" s="176" t="str">
        <f>IF('Result Sheet'!AU151="","",'Result Sheet'!AU151)</f>
        <v/>
      </c>
      <c r="S148" s="175" t="str">
        <f>IF('Result Sheet'!BL151="","",IF('Result Sheet'!BL151="D","I",'Result Sheet'!BL151))</f>
        <v/>
      </c>
      <c r="T148" s="176" t="str">
        <f>IF('Result Sheet'!BM151="","",'Result Sheet'!BM151)</f>
        <v/>
      </c>
      <c r="U148" s="175" t="str">
        <f>IF('Result Sheet'!CD151="","",IF('Result Sheet'!CD151="D","I",'Result Sheet'!CD151))</f>
        <v/>
      </c>
      <c r="V148" s="176" t="str">
        <f>IF('Result Sheet'!CE151="","",'Result Sheet'!CE151)</f>
        <v/>
      </c>
      <c r="W148" s="177" t="str">
        <f>IF('Result Sheet'!DO151="","",'Result Sheet'!DO151)</f>
        <v/>
      </c>
      <c r="BQ148" s="178" t="str">
        <f>'Result Sheet'!G151</f>
        <v/>
      </c>
      <c r="BR148" s="179" t="str">
        <f t="shared" si="24"/>
        <v/>
      </c>
      <c r="BS148" s="179" t="str">
        <f t="shared" si="25"/>
        <v/>
      </c>
      <c r="BT148" s="179" t="str">
        <f t="shared" si="26"/>
        <v/>
      </c>
      <c r="BU148" s="179" t="str">
        <f t="shared" si="27"/>
        <v/>
      </c>
      <c r="BV148" s="179" t="str">
        <f t="shared" si="28"/>
        <v/>
      </c>
      <c r="BW148" s="179" t="str">
        <f t="shared" si="29"/>
        <v/>
      </c>
      <c r="BX148" s="179" t="str">
        <f t="shared" si="30"/>
        <v/>
      </c>
      <c r="BY148" s="179" t="str">
        <f t="shared" si="31"/>
        <v/>
      </c>
      <c r="BZ148" s="179" t="str">
        <f t="shared" si="32"/>
        <v/>
      </c>
      <c r="CA148" s="179" t="str">
        <f t="shared" si="33"/>
        <v/>
      </c>
      <c r="CB148" s="179" t="str">
        <f t="shared" si="34"/>
        <v/>
      </c>
      <c r="CC148" s="179" t="str">
        <f t="shared" si="35"/>
        <v/>
      </c>
      <c r="CD148" s="180"/>
    </row>
    <row r="149" spans="1:82" ht="15.95" customHeight="1">
      <c r="A149" s="167">
        <f>IF('Result Sheet'!A152="","",'Result Sheet'!A152)</f>
        <v>145</v>
      </c>
      <c r="B149" s="168" t="str">
        <f>IF('Result Sheet'!B152="","",'Result Sheet'!B152)</f>
        <v/>
      </c>
      <c r="C149" s="169" t="str">
        <f>IF('Result Sheet'!F152="","",'Result Sheet'!F152)</f>
        <v/>
      </c>
      <c r="D149" s="170" t="str">
        <f>IF('Result Sheet'!E152="","",'Result Sheet'!E152)</f>
        <v/>
      </c>
      <c r="E149" s="171" t="str">
        <f>IF('Result Sheet'!G152="","",'Result Sheet'!G152)</f>
        <v/>
      </c>
      <c r="F149" s="171" t="str">
        <f>IF('Result Sheet'!H152="","",'Result Sheet'!H152)</f>
        <v/>
      </c>
      <c r="G149" s="171" t="str">
        <f>IF('Result Sheet'!I152="","",'Result Sheet'!I152)</f>
        <v/>
      </c>
      <c r="H149" s="172" t="str">
        <f>IF('Result Sheet'!K152="","",'Result Sheet'!K152)</f>
        <v/>
      </c>
      <c r="I149" s="172" t="str">
        <f>IF('Result Sheet'!J152="","",'Result Sheet'!J152)</f>
        <v/>
      </c>
      <c r="J149" s="272" t="str">
        <f>IF('Result Sheet'!DM152="","",'Result Sheet'!DM152)</f>
        <v/>
      </c>
      <c r="K149" s="173" t="str">
        <f>IF('Result Sheet'!DI152="","",'Result Sheet'!DI152)</f>
        <v/>
      </c>
      <c r="L149" s="174" t="str">
        <f>IF('Result Sheet'!DJ152="","",'Result Sheet'!DJ152)</f>
        <v/>
      </c>
      <c r="M149" s="173" t="str">
        <f>IF('Result Sheet'!DK152="","",'Result Sheet'!DK152)</f>
        <v/>
      </c>
      <c r="N149" s="215" t="str">
        <f>IF('Result Sheet'!DP152="","",'Result Sheet'!DP152)</f>
        <v/>
      </c>
      <c r="O149" s="175" t="str">
        <f>IF('Result Sheet'!AB152="","",IF('Result Sheet'!AB152="D","I",'Result Sheet'!AB152))</f>
        <v/>
      </c>
      <c r="P149" s="176" t="str">
        <f>IF('Result Sheet'!AC152="","",'Result Sheet'!AC152)</f>
        <v/>
      </c>
      <c r="Q149" s="175" t="str">
        <f>IF('Result Sheet'!AT152="","",IF('Result Sheet'!AT152="D","I",'Result Sheet'!AT152))</f>
        <v/>
      </c>
      <c r="R149" s="176" t="str">
        <f>IF('Result Sheet'!AU152="","",'Result Sheet'!AU152)</f>
        <v/>
      </c>
      <c r="S149" s="175" t="str">
        <f>IF('Result Sheet'!BL152="","",IF('Result Sheet'!BL152="D","I",'Result Sheet'!BL152))</f>
        <v/>
      </c>
      <c r="T149" s="176" t="str">
        <f>IF('Result Sheet'!BM152="","",'Result Sheet'!BM152)</f>
        <v/>
      </c>
      <c r="U149" s="175" t="str">
        <f>IF('Result Sheet'!CD152="","",IF('Result Sheet'!CD152="D","I",'Result Sheet'!CD152))</f>
        <v/>
      </c>
      <c r="V149" s="176" t="str">
        <f>IF('Result Sheet'!CE152="","",'Result Sheet'!CE152)</f>
        <v/>
      </c>
      <c r="W149" s="177" t="str">
        <f>IF('Result Sheet'!DO152="","",'Result Sheet'!DO152)</f>
        <v/>
      </c>
      <c r="BQ149" s="178" t="str">
        <f>'Result Sheet'!G152</f>
        <v/>
      </c>
      <c r="BR149" s="179" t="str">
        <f t="shared" si="24"/>
        <v/>
      </c>
      <c r="BS149" s="179" t="str">
        <f t="shared" si="25"/>
        <v/>
      </c>
      <c r="BT149" s="179" t="str">
        <f t="shared" si="26"/>
        <v/>
      </c>
      <c r="BU149" s="179" t="str">
        <f t="shared" si="27"/>
        <v/>
      </c>
      <c r="BV149" s="179" t="str">
        <f t="shared" si="28"/>
        <v/>
      </c>
      <c r="BW149" s="179" t="str">
        <f t="shared" si="29"/>
        <v/>
      </c>
      <c r="BX149" s="179" t="str">
        <f t="shared" si="30"/>
        <v/>
      </c>
      <c r="BY149" s="179" t="str">
        <f t="shared" si="31"/>
        <v/>
      </c>
      <c r="BZ149" s="179" t="str">
        <f t="shared" si="32"/>
        <v/>
      </c>
      <c r="CA149" s="179" t="str">
        <f t="shared" si="33"/>
        <v/>
      </c>
      <c r="CB149" s="179" t="str">
        <f t="shared" si="34"/>
        <v/>
      </c>
      <c r="CC149" s="179" t="str">
        <f t="shared" si="35"/>
        <v/>
      </c>
      <c r="CD149" s="180"/>
    </row>
    <row r="150" spans="1:82" ht="15.95" customHeight="1">
      <c r="A150" s="167">
        <f>IF('Result Sheet'!A153="","",'Result Sheet'!A153)</f>
        <v>146</v>
      </c>
      <c r="B150" s="168" t="str">
        <f>IF('Result Sheet'!B153="","",'Result Sheet'!B153)</f>
        <v/>
      </c>
      <c r="C150" s="169" t="str">
        <f>IF('Result Sheet'!F153="","",'Result Sheet'!F153)</f>
        <v/>
      </c>
      <c r="D150" s="170" t="str">
        <f>IF('Result Sheet'!E153="","",'Result Sheet'!E153)</f>
        <v/>
      </c>
      <c r="E150" s="171" t="str">
        <f>IF('Result Sheet'!G153="","",'Result Sheet'!G153)</f>
        <v/>
      </c>
      <c r="F150" s="171" t="str">
        <f>IF('Result Sheet'!H153="","",'Result Sheet'!H153)</f>
        <v/>
      </c>
      <c r="G150" s="171" t="str">
        <f>IF('Result Sheet'!I153="","",'Result Sheet'!I153)</f>
        <v/>
      </c>
      <c r="H150" s="172" t="str">
        <f>IF('Result Sheet'!K153="","",'Result Sheet'!K153)</f>
        <v/>
      </c>
      <c r="I150" s="172" t="str">
        <f>IF('Result Sheet'!J153="","",'Result Sheet'!J153)</f>
        <v/>
      </c>
      <c r="J150" s="272" t="str">
        <f>IF('Result Sheet'!DM153="","",'Result Sheet'!DM153)</f>
        <v/>
      </c>
      <c r="K150" s="173" t="str">
        <f>IF('Result Sheet'!DI153="","",'Result Sheet'!DI153)</f>
        <v/>
      </c>
      <c r="L150" s="174" t="str">
        <f>IF('Result Sheet'!DJ153="","",'Result Sheet'!DJ153)</f>
        <v/>
      </c>
      <c r="M150" s="173" t="str">
        <f>IF('Result Sheet'!DK153="","",'Result Sheet'!DK153)</f>
        <v/>
      </c>
      <c r="N150" s="215" t="str">
        <f>IF('Result Sheet'!DP153="","",'Result Sheet'!DP153)</f>
        <v/>
      </c>
      <c r="O150" s="175" t="str">
        <f>IF('Result Sheet'!AB153="","",IF('Result Sheet'!AB153="D","I",'Result Sheet'!AB153))</f>
        <v/>
      </c>
      <c r="P150" s="176" t="str">
        <f>IF('Result Sheet'!AC153="","",'Result Sheet'!AC153)</f>
        <v/>
      </c>
      <c r="Q150" s="175" t="str">
        <f>IF('Result Sheet'!AT153="","",IF('Result Sheet'!AT153="D","I",'Result Sheet'!AT153))</f>
        <v/>
      </c>
      <c r="R150" s="176" t="str">
        <f>IF('Result Sheet'!AU153="","",'Result Sheet'!AU153)</f>
        <v/>
      </c>
      <c r="S150" s="175" t="str">
        <f>IF('Result Sheet'!BL153="","",IF('Result Sheet'!BL153="D","I",'Result Sheet'!BL153))</f>
        <v/>
      </c>
      <c r="T150" s="176" t="str">
        <f>IF('Result Sheet'!BM153="","",'Result Sheet'!BM153)</f>
        <v/>
      </c>
      <c r="U150" s="175" t="str">
        <f>IF('Result Sheet'!CD153="","",IF('Result Sheet'!CD153="D","I",'Result Sheet'!CD153))</f>
        <v/>
      </c>
      <c r="V150" s="176" t="str">
        <f>IF('Result Sheet'!CE153="","",'Result Sheet'!CE153)</f>
        <v/>
      </c>
      <c r="W150" s="177" t="str">
        <f>IF('Result Sheet'!DO153="","",'Result Sheet'!DO153)</f>
        <v/>
      </c>
      <c r="BQ150" s="178" t="str">
        <f>'Result Sheet'!G153</f>
        <v/>
      </c>
      <c r="BR150" s="179" t="str">
        <f t="shared" si="24"/>
        <v/>
      </c>
      <c r="BS150" s="179" t="str">
        <f t="shared" si="25"/>
        <v/>
      </c>
      <c r="BT150" s="179" t="str">
        <f t="shared" si="26"/>
        <v/>
      </c>
      <c r="BU150" s="179" t="str">
        <f t="shared" si="27"/>
        <v/>
      </c>
      <c r="BV150" s="179" t="str">
        <f t="shared" si="28"/>
        <v/>
      </c>
      <c r="BW150" s="179" t="str">
        <f t="shared" si="29"/>
        <v/>
      </c>
      <c r="BX150" s="179" t="str">
        <f t="shared" si="30"/>
        <v/>
      </c>
      <c r="BY150" s="179" t="str">
        <f t="shared" si="31"/>
        <v/>
      </c>
      <c r="BZ150" s="179" t="str">
        <f t="shared" si="32"/>
        <v/>
      </c>
      <c r="CA150" s="179" t="str">
        <f t="shared" si="33"/>
        <v/>
      </c>
      <c r="CB150" s="179" t="str">
        <f t="shared" si="34"/>
        <v/>
      </c>
      <c r="CC150" s="179" t="str">
        <f t="shared" si="35"/>
        <v/>
      </c>
      <c r="CD150" s="180"/>
    </row>
    <row r="151" spans="1:82" ht="15.95" customHeight="1">
      <c r="A151" s="167">
        <f>IF('Result Sheet'!A154="","",'Result Sheet'!A154)</f>
        <v>147</v>
      </c>
      <c r="B151" s="168" t="str">
        <f>IF('Result Sheet'!B154="","",'Result Sheet'!B154)</f>
        <v/>
      </c>
      <c r="C151" s="169" t="str">
        <f>IF('Result Sheet'!F154="","",'Result Sheet'!F154)</f>
        <v/>
      </c>
      <c r="D151" s="170" t="str">
        <f>IF('Result Sheet'!E154="","",'Result Sheet'!E154)</f>
        <v/>
      </c>
      <c r="E151" s="171" t="str">
        <f>IF('Result Sheet'!G154="","",'Result Sheet'!G154)</f>
        <v/>
      </c>
      <c r="F151" s="171" t="str">
        <f>IF('Result Sheet'!H154="","",'Result Sheet'!H154)</f>
        <v/>
      </c>
      <c r="G151" s="171" t="str">
        <f>IF('Result Sheet'!I154="","",'Result Sheet'!I154)</f>
        <v/>
      </c>
      <c r="H151" s="172" t="str">
        <f>IF('Result Sheet'!K154="","",'Result Sheet'!K154)</f>
        <v/>
      </c>
      <c r="I151" s="172" t="str">
        <f>IF('Result Sheet'!J154="","",'Result Sheet'!J154)</f>
        <v/>
      </c>
      <c r="J151" s="272" t="str">
        <f>IF('Result Sheet'!DM154="","",'Result Sheet'!DM154)</f>
        <v/>
      </c>
      <c r="K151" s="173" t="str">
        <f>IF('Result Sheet'!DI154="","",'Result Sheet'!DI154)</f>
        <v/>
      </c>
      <c r="L151" s="174" t="str">
        <f>IF('Result Sheet'!DJ154="","",'Result Sheet'!DJ154)</f>
        <v/>
      </c>
      <c r="M151" s="173" t="str">
        <f>IF('Result Sheet'!DK154="","",'Result Sheet'!DK154)</f>
        <v/>
      </c>
      <c r="N151" s="215" t="str">
        <f>IF('Result Sheet'!DP154="","",'Result Sheet'!DP154)</f>
        <v/>
      </c>
      <c r="O151" s="175" t="str">
        <f>IF('Result Sheet'!AB154="","",IF('Result Sheet'!AB154="D","I",'Result Sheet'!AB154))</f>
        <v/>
      </c>
      <c r="P151" s="176" t="str">
        <f>IF('Result Sheet'!AC154="","",'Result Sheet'!AC154)</f>
        <v/>
      </c>
      <c r="Q151" s="175" t="str">
        <f>IF('Result Sheet'!AT154="","",IF('Result Sheet'!AT154="D","I",'Result Sheet'!AT154))</f>
        <v/>
      </c>
      <c r="R151" s="176" t="str">
        <f>IF('Result Sheet'!AU154="","",'Result Sheet'!AU154)</f>
        <v/>
      </c>
      <c r="S151" s="175" t="str">
        <f>IF('Result Sheet'!BL154="","",IF('Result Sheet'!BL154="D","I",'Result Sheet'!BL154))</f>
        <v/>
      </c>
      <c r="T151" s="176" t="str">
        <f>IF('Result Sheet'!BM154="","",'Result Sheet'!BM154)</f>
        <v/>
      </c>
      <c r="U151" s="175" t="str">
        <f>IF('Result Sheet'!CD154="","",IF('Result Sheet'!CD154="D","I",'Result Sheet'!CD154))</f>
        <v/>
      </c>
      <c r="V151" s="176" t="str">
        <f>IF('Result Sheet'!CE154="","",'Result Sheet'!CE154)</f>
        <v/>
      </c>
      <c r="W151" s="177" t="str">
        <f>IF('Result Sheet'!DO154="","",'Result Sheet'!DO154)</f>
        <v/>
      </c>
      <c r="BQ151" s="178" t="str">
        <f>'Result Sheet'!G154</f>
        <v/>
      </c>
      <c r="BR151" s="179" t="str">
        <f t="shared" si="24"/>
        <v/>
      </c>
      <c r="BS151" s="179" t="str">
        <f t="shared" si="25"/>
        <v/>
      </c>
      <c r="BT151" s="179" t="str">
        <f t="shared" si="26"/>
        <v/>
      </c>
      <c r="BU151" s="179" t="str">
        <f t="shared" si="27"/>
        <v/>
      </c>
      <c r="BV151" s="179" t="str">
        <f t="shared" si="28"/>
        <v/>
      </c>
      <c r="BW151" s="179" t="str">
        <f t="shared" si="29"/>
        <v/>
      </c>
      <c r="BX151" s="179" t="str">
        <f t="shared" si="30"/>
        <v/>
      </c>
      <c r="BY151" s="179" t="str">
        <f t="shared" si="31"/>
        <v/>
      </c>
      <c r="BZ151" s="179" t="str">
        <f t="shared" si="32"/>
        <v/>
      </c>
      <c r="CA151" s="179" t="str">
        <f t="shared" si="33"/>
        <v/>
      </c>
      <c r="CB151" s="179" t="str">
        <f t="shared" si="34"/>
        <v/>
      </c>
      <c r="CC151" s="179" t="str">
        <f t="shared" si="35"/>
        <v/>
      </c>
      <c r="CD151" s="180"/>
    </row>
    <row r="152" spans="1:82" ht="15.95" customHeight="1">
      <c r="A152" s="167">
        <f>IF('Result Sheet'!A155="","",'Result Sheet'!A155)</f>
        <v>148</v>
      </c>
      <c r="B152" s="168" t="str">
        <f>IF('Result Sheet'!B155="","",'Result Sheet'!B155)</f>
        <v/>
      </c>
      <c r="C152" s="169" t="str">
        <f>IF('Result Sheet'!F155="","",'Result Sheet'!F155)</f>
        <v/>
      </c>
      <c r="D152" s="170" t="str">
        <f>IF('Result Sheet'!E155="","",'Result Sheet'!E155)</f>
        <v/>
      </c>
      <c r="E152" s="171" t="str">
        <f>IF('Result Sheet'!G155="","",'Result Sheet'!G155)</f>
        <v/>
      </c>
      <c r="F152" s="171" t="str">
        <f>IF('Result Sheet'!H155="","",'Result Sheet'!H155)</f>
        <v/>
      </c>
      <c r="G152" s="171" t="str">
        <f>IF('Result Sheet'!I155="","",'Result Sheet'!I155)</f>
        <v/>
      </c>
      <c r="H152" s="172" t="str">
        <f>IF('Result Sheet'!K155="","",'Result Sheet'!K155)</f>
        <v/>
      </c>
      <c r="I152" s="172" t="str">
        <f>IF('Result Sheet'!J155="","",'Result Sheet'!J155)</f>
        <v/>
      </c>
      <c r="J152" s="272" t="str">
        <f>IF('Result Sheet'!DM155="","",'Result Sheet'!DM155)</f>
        <v/>
      </c>
      <c r="K152" s="173" t="str">
        <f>IF('Result Sheet'!DI155="","",'Result Sheet'!DI155)</f>
        <v/>
      </c>
      <c r="L152" s="174" t="str">
        <f>IF('Result Sheet'!DJ155="","",'Result Sheet'!DJ155)</f>
        <v/>
      </c>
      <c r="M152" s="173" t="str">
        <f>IF('Result Sheet'!DK155="","",'Result Sheet'!DK155)</f>
        <v/>
      </c>
      <c r="N152" s="215" t="str">
        <f>IF('Result Sheet'!DP155="","",'Result Sheet'!DP155)</f>
        <v/>
      </c>
      <c r="O152" s="175" t="str">
        <f>IF('Result Sheet'!AB155="","",IF('Result Sheet'!AB155="D","I",'Result Sheet'!AB155))</f>
        <v/>
      </c>
      <c r="P152" s="176" t="str">
        <f>IF('Result Sheet'!AC155="","",'Result Sheet'!AC155)</f>
        <v/>
      </c>
      <c r="Q152" s="175" t="str">
        <f>IF('Result Sheet'!AT155="","",IF('Result Sheet'!AT155="D","I",'Result Sheet'!AT155))</f>
        <v/>
      </c>
      <c r="R152" s="176" t="str">
        <f>IF('Result Sheet'!AU155="","",'Result Sheet'!AU155)</f>
        <v/>
      </c>
      <c r="S152" s="175" t="str">
        <f>IF('Result Sheet'!BL155="","",IF('Result Sheet'!BL155="D","I",'Result Sheet'!BL155))</f>
        <v/>
      </c>
      <c r="T152" s="176" t="str">
        <f>IF('Result Sheet'!BM155="","",'Result Sheet'!BM155)</f>
        <v/>
      </c>
      <c r="U152" s="175" t="str">
        <f>IF('Result Sheet'!CD155="","",IF('Result Sheet'!CD155="D","I",'Result Sheet'!CD155))</f>
        <v/>
      </c>
      <c r="V152" s="176" t="str">
        <f>IF('Result Sheet'!CE155="","",'Result Sheet'!CE155)</f>
        <v/>
      </c>
      <c r="W152" s="177" t="str">
        <f>IF('Result Sheet'!DO155="","",'Result Sheet'!DO155)</f>
        <v/>
      </c>
      <c r="BQ152" s="178" t="str">
        <f>'Result Sheet'!G155</f>
        <v/>
      </c>
      <c r="BR152" s="179" t="str">
        <f t="shared" si="24"/>
        <v/>
      </c>
      <c r="BS152" s="179" t="str">
        <f t="shared" si="25"/>
        <v/>
      </c>
      <c r="BT152" s="179" t="str">
        <f t="shared" si="26"/>
        <v/>
      </c>
      <c r="BU152" s="179" t="str">
        <f t="shared" si="27"/>
        <v/>
      </c>
      <c r="BV152" s="179" t="str">
        <f t="shared" si="28"/>
        <v/>
      </c>
      <c r="BW152" s="179" t="str">
        <f t="shared" si="29"/>
        <v/>
      </c>
      <c r="BX152" s="179" t="str">
        <f t="shared" si="30"/>
        <v/>
      </c>
      <c r="BY152" s="179" t="str">
        <f t="shared" si="31"/>
        <v/>
      </c>
      <c r="BZ152" s="179" t="str">
        <f t="shared" si="32"/>
        <v/>
      </c>
      <c r="CA152" s="179" t="str">
        <f t="shared" si="33"/>
        <v/>
      </c>
      <c r="CB152" s="179" t="str">
        <f t="shared" si="34"/>
        <v/>
      </c>
      <c r="CC152" s="179" t="str">
        <f t="shared" si="35"/>
        <v/>
      </c>
      <c r="CD152" s="180"/>
    </row>
    <row r="153" spans="1:82" ht="15.95" customHeight="1">
      <c r="A153" s="167">
        <f>IF('Result Sheet'!A156="","",'Result Sheet'!A156)</f>
        <v>149</v>
      </c>
      <c r="B153" s="168" t="str">
        <f>IF('Result Sheet'!B156="","",'Result Sheet'!B156)</f>
        <v/>
      </c>
      <c r="C153" s="169" t="str">
        <f>IF('Result Sheet'!F156="","",'Result Sheet'!F156)</f>
        <v/>
      </c>
      <c r="D153" s="170" t="str">
        <f>IF('Result Sheet'!E156="","",'Result Sheet'!E156)</f>
        <v/>
      </c>
      <c r="E153" s="171" t="str">
        <f>IF('Result Sheet'!G156="","",'Result Sheet'!G156)</f>
        <v/>
      </c>
      <c r="F153" s="171" t="str">
        <f>IF('Result Sheet'!H156="","",'Result Sheet'!H156)</f>
        <v/>
      </c>
      <c r="G153" s="171" t="str">
        <f>IF('Result Sheet'!I156="","",'Result Sheet'!I156)</f>
        <v/>
      </c>
      <c r="H153" s="172" t="str">
        <f>IF('Result Sheet'!K156="","",'Result Sheet'!K156)</f>
        <v/>
      </c>
      <c r="I153" s="172" t="str">
        <f>IF('Result Sheet'!J156="","",'Result Sheet'!J156)</f>
        <v/>
      </c>
      <c r="J153" s="272" t="str">
        <f>IF('Result Sheet'!DM156="","",'Result Sheet'!DM156)</f>
        <v/>
      </c>
      <c r="K153" s="173" t="str">
        <f>IF('Result Sheet'!DI156="","",'Result Sheet'!DI156)</f>
        <v/>
      </c>
      <c r="L153" s="174" t="str">
        <f>IF('Result Sheet'!DJ156="","",'Result Sheet'!DJ156)</f>
        <v/>
      </c>
      <c r="M153" s="173" t="str">
        <f>IF('Result Sheet'!DK156="","",'Result Sheet'!DK156)</f>
        <v/>
      </c>
      <c r="N153" s="215" t="str">
        <f>IF('Result Sheet'!DP156="","",'Result Sheet'!DP156)</f>
        <v/>
      </c>
      <c r="O153" s="175" t="str">
        <f>IF('Result Sheet'!AB156="","",IF('Result Sheet'!AB156="D","I",'Result Sheet'!AB156))</f>
        <v/>
      </c>
      <c r="P153" s="176" t="str">
        <f>IF('Result Sheet'!AC156="","",'Result Sheet'!AC156)</f>
        <v/>
      </c>
      <c r="Q153" s="175" t="str">
        <f>IF('Result Sheet'!AT156="","",IF('Result Sheet'!AT156="D","I",'Result Sheet'!AT156))</f>
        <v/>
      </c>
      <c r="R153" s="176" t="str">
        <f>IF('Result Sheet'!AU156="","",'Result Sheet'!AU156)</f>
        <v/>
      </c>
      <c r="S153" s="175" t="str">
        <f>IF('Result Sheet'!BL156="","",IF('Result Sheet'!BL156="D","I",'Result Sheet'!BL156))</f>
        <v/>
      </c>
      <c r="T153" s="176" t="str">
        <f>IF('Result Sheet'!BM156="","",'Result Sheet'!BM156)</f>
        <v/>
      </c>
      <c r="U153" s="175" t="str">
        <f>IF('Result Sheet'!CD156="","",IF('Result Sheet'!CD156="D","I",'Result Sheet'!CD156))</f>
        <v/>
      </c>
      <c r="V153" s="176" t="str">
        <f>IF('Result Sheet'!CE156="","",'Result Sheet'!CE156)</f>
        <v/>
      </c>
      <c r="W153" s="177" t="str">
        <f>IF('Result Sheet'!DO156="","",'Result Sheet'!DO156)</f>
        <v/>
      </c>
      <c r="BQ153" s="178" t="str">
        <f>'Result Sheet'!G156</f>
        <v/>
      </c>
      <c r="BR153" s="179" t="str">
        <f t="shared" si="24"/>
        <v/>
      </c>
      <c r="BS153" s="179" t="str">
        <f t="shared" si="25"/>
        <v/>
      </c>
      <c r="BT153" s="179" t="str">
        <f t="shared" si="26"/>
        <v/>
      </c>
      <c r="BU153" s="179" t="str">
        <f t="shared" si="27"/>
        <v/>
      </c>
      <c r="BV153" s="179" t="str">
        <f t="shared" si="28"/>
        <v/>
      </c>
      <c r="BW153" s="179" t="str">
        <f t="shared" si="29"/>
        <v/>
      </c>
      <c r="BX153" s="179" t="str">
        <f t="shared" si="30"/>
        <v/>
      </c>
      <c r="BY153" s="179" t="str">
        <f t="shared" si="31"/>
        <v/>
      </c>
      <c r="BZ153" s="179" t="str">
        <f t="shared" si="32"/>
        <v/>
      </c>
      <c r="CA153" s="179" t="str">
        <f t="shared" si="33"/>
        <v/>
      </c>
      <c r="CB153" s="179" t="str">
        <f t="shared" si="34"/>
        <v/>
      </c>
      <c r="CC153" s="179" t="str">
        <f t="shared" si="35"/>
        <v/>
      </c>
      <c r="CD153" s="180"/>
    </row>
    <row r="154" spans="1:82" ht="15.95" customHeight="1">
      <c r="A154" s="167">
        <f>IF('Result Sheet'!A157="","",'Result Sheet'!A157)</f>
        <v>150</v>
      </c>
      <c r="B154" s="168" t="str">
        <f>IF('Result Sheet'!B157="","",'Result Sheet'!B157)</f>
        <v/>
      </c>
      <c r="C154" s="169" t="str">
        <f>IF('Result Sheet'!F157="","",'Result Sheet'!F157)</f>
        <v/>
      </c>
      <c r="D154" s="170" t="str">
        <f>IF('Result Sheet'!E157="","",'Result Sheet'!E157)</f>
        <v/>
      </c>
      <c r="E154" s="171" t="str">
        <f>IF('Result Sheet'!G157="","",'Result Sheet'!G157)</f>
        <v/>
      </c>
      <c r="F154" s="171" t="str">
        <f>IF('Result Sheet'!H157="","",'Result Sheet'!H157)</f>
        <v/>
      </c>
      <c r="G154" s="171" t="str">
        <f>IF('Result Sheet'!I157="","",'Result Sheet'!I157)</f>
        <v/>
      </c>
      <c r="H154" s="172" t="str">
        <f>IF('Result Sheet'!K157="","",'Result Sheet'!K157)</f>
        <v/>
      </c>
      <c r="I154" s="172" t="str">
        <f>IF('Result Sheet'!J157="","",'Result Sheet'!J157)</f>
        <v/>
      </c>
      <c r="J154" s="272" t="str">
        <f>IF('Result Sheet'!DM157="","",'Result Sheet'!DM157)</f>
        <v/>
      </c>
      <c r="K154" s="173" t="str">
        <f>IF('Result Sheet'!DI157="","",'Result Sheet'!DI157)</f>
        <v/>
      </c>
      <c r="L154" s="174" t="str">
        <f>IF('Result Sheet'!DJ157="","",'Result Sheet'!DJ157)</f>
        <v/>
      </c>
      <c r="M154" s="173" t="str">
        <f>IF('Result Sheet'!DK157="","",'Result Sheet'!DK157)</f>
        <v/>
      </c>
      <c r="N154" s="215" t="str">
        <f>IF('Result Sheet'!DP157="","",'Result Sheet'!DP157)</f>
        <v/>
      </c>
      <c r="O154" s="175" t="str">
        <f>IF('Result Sheet'!AB157="","",IF('Result Sheet'!AB157="D","I",'Result Sheet'!AB157))</f>
        <v/>
      </c>
      <c r="P154" s="176" t="str">
        <f>IF('Result Sheet'!AC157="","",'Result Sheet'!AC157)</f>
        <v/>
      </c>
      <c r="Q154" s="175" t="str">
        <f>IF('Result Sheet'!AT157="","",IF('Result Sheet'!AT157="D","I",'Result Sheet'!AT157))</f>
        <v/>
      </c>
      <c r="R154" s="176" t="str">
        <f>IF('Result Sheet'!AU157="","",'Result Sheet'!AU157)</f>
        <v/>
      </c>
      <c r="S154" s="175" t="str">
        <f>IF('Result Sheet'!BL157="","",IF('Result Sheet'!BL157="D","I",'Result Sheet'!BL157))</f>
        <v/>
      </c>
      <c r="T154" s="176" t="str">
        <f>IF('Result Sheet'!BM157="","",'Result Sheet'!BM157)</f>
        <v/>
      </c>
      <c r="U154" s="175" t="str">
        <f>IF('Result Sheet'!CD157="","",IF('Result Sheet'!CD157="D","I",'Result Sheet'!CD157))</f>
        <v/>
      </c>
      <c r="V154" s="176" t="str">
        <f>IF('Result Sheet'!CE157="","",'Result Sheet'!CE157)</f>
        <v/>
      </c>
      <c r="W154" s="177" t="str">
        <f>IF('Result Sheet'!DO157="","",'Result Sheet'!DO157)</f>
        <v/>
      </c>
      <c r="BQ154" s="178" t="str">
        <f>'Result Sheet'!G157</f>
        <v/>
      </c>
      <c r="BR154" s="179" t="str">
        <f t="shared" si="24"/>
        <v/>
      </c>
      <c r="BS154" s="179" t="str">
        <f t="shared" si="25"/>
        <v/>
      </c>
      <c r="BT154" s="179" t="str">
        <f t="shared" si="26"/>
        <v/>
      </c>
      <c r="BU154" s="179" t="str">
        <f t="shared" si="27"/>
        <v/>
      </c>
      <c r="BV154" s="179" t="str">
        <f t="shared" si="28"/>
        <v/>
      </c>
      <c r="BW154" s="179" t="str">
        <f t="shared" si="29"/>
        <v/>
      </c>
      <c r="BX154" s="179" t="str">
        <f t="shared" si="30"/>
        <v/>
      </c>
      <c r="BY154" s="179" t="str">
        <f t="shared" si="31"/>
        <v/>
      </c>
      <c r="BZ154" s="179" t="str">
        <f t="shared" si="32"/>
        <v/>
      </c>
      <c r="CA154" s="179" t="str">
        <f t="shared" si="33"/>
        <v/>
      </c>
      <c r="CB154" s="179" t="str">
        <f t="shared" si="34"/>
        <v/>
      </c>
      <c r="CC154" s="179" t="str">
        <f t="shared" si="35"/>
        <v/>
      </c>
      <c r="CD154" s="180"/>
    </row>
    <row r="155" spans="1:82" ht="15.95" customHeight="1">
      <c r="A155" s="167">
        <f>IF('Result Sheet'!A158="","",'Result Sheet'!A158)</f>
        <v>151</v>
      </c>
      <c r="B155" s="168" t="str">
        <f>IF('Result Sheet'!B158="","",'Result Sheet'!B158)</f>
        <v/>
      </c>
      <c r="C155" s="169" t="str">
        <f>IF('Result Sheet'!F158="","",'Result Sheet'!F158)</f>
        <v/>
      </c>
      <c r="D155" s="170" t="str">
        <f>IF('Result Sheet'!E158="","",'Result Sheet'!E158)</f>
        <v/>
      </c>
      <c r="E155" s="171" t="str">
        <f>IF('Result Sheet'!G158="","",'Result Sheet'!G158)</f>
        <v/>
      </c>
      <c r="F155" s="171" t="str">
        <f>IF('Result Sheet'!H158="","",'Result Sheet'!H158)</f>
        <v/>
      </c>
      <c r="G155" s="171" t="str">
        <f>IF('Result Sheet'!I158="","",'Result Sheet'!I158)</f>
        <v/>
      </c>
      <c r="H155" s="172" t="str">
        <f>IF('Result Sheet'!K158="","",'Result Sheet'!K158)</f>
        <v/>
      </c>
      <c r="I155" s="172" t="str">
        <f>IF('Result Sheet'!J158="","",'Result Sheet'!J158)</f>
        <v/>
      </c>
      <c r="J155" s="272" t="str">
        <f>IF('Result Sheet'!DM158="","",'Result Sheet'!DM158)</f>
        <v/>
      </c>
      <c r="K155" s="173" t="str">
        <f>IF('Result Sheet'!DI158="","",'Result Sheet'!DI158)</f>
        <v/>
      </c>
      <c r="L155" s="174" t="str">
        <f>IF('Result Sheet'!DJ158="","",'Result Sheet'!DJ158)</f>
        <v/>
      </c>
      <c r="M155" s="173" t="str">
        <f>IF('Result Sheet'!DK158="","",'Result Sheet'!DK158)</f>
        <v/>
      </c>
      <c r="N155" s="215" t="str">
        <f>IF('Result Sheet'!DP158="","",'Result Sheet'!DP158)</f>
        <v/>
      </c>
      <c r="O155" s="175" t="str">
        <f>IF('Result Sheet'!AB158="","",IF('Result Sheet'!AB158="D","I",'Result Sheet'!AB158))</f>
        <v/>
      </c>
      <c r="P155" s="176" t="str">
        <f>IF('Result Sheet'!AC158="","",'Result Sheet'!AC158)</f>
        <v/>
      </c>
      <c r="Q155" s="175" t="str">
        <f>IF('Result Sheet'!AT158="","",IF('Result Sheet'!AT158="D","I",'Result Sheet'!AT158))</f>
        <v/>
      </c>
      <c r="R155" s="176" t="str">
        <f>IF('Result Sheet'!AU158="","",'Result Sheet'!AU158)</f>
        <v/>
      </c>
      <c r="S155" s="175" t="str">
        <f>IF('Result Sheet'!BL158="","",IF('Result Sheet'!BL158="D","I",'Result Sheet'!BL158))</f>
        <v/>
      </c>
      <c r="T155" s="176" t="str">
        <f>IF('Result Sheet'!BM158="","",'Result Sheet'!BM158)</f>
        <v/>
      </c>
      <c r="U155" s="175" t="str">
        <f>IF('Result Sheet'!CD158="","",IF('Result Sheet'!CD158="D","I",'Result Sheet'!CD158))</f>
        <v/>
      </c>
      <c r="V155" s="176" t="str">
        <f>IF('Result Sheet'!CE158="","",'Result Sheet'!CE158)</f>
        <v/>
      </c>
      <c r="W155" s="177" t="str">
        <f>IF('Result Sheet'!DO158="","",'Result Sheet'!DO158)</f>
        <v/>
      </c>
      <c r="BQ155" s="178" t="str">
        <f>'Result Sheet'!G158</f>
        <v/>
      </c>
      <c r="BR155" s="179" t="str">
        <f t="shared" si="24"/>
        <v/>
      </c>
      <c r="BS155" s="179" t="str">
        <f t="shared" si="25"/>
        <v/>
      </c>
      <c r="BT155" s="179" t="str">
        <f t="shared" si="26"/>
        <v/>
      </c>
      <c r="BU155" s="179" t="str">
        <f t="shared" si="27"/>
        <v/>
      </c>
      <c r="BV155" s="179" t="str">
        <f t="shared" si="28"/>
        <v/>
      </c>
      <c r="BW155" s="179" t="str">
        <f t="shared" si="29"/>
        <v/>
      </c>
      <c r="BX155" s="179" t="str">
        <f t="shared" si="30"/>
        <v/>
      </c>
      <c r="BY155" s="179" t="str">
        <f t="shared" si="31"/>
        <v/>
      </c>
      <c r="BZ155" s="179" t="str">
        <f t="shared" si="32"/>
        <v/>
      </c>
      <c r="CA155" s="179" t="str">
        <f t="shared" si="33"/>
        <v/>
      </c>
      <c r="CB155" s="179" t="str">
        <f t="shared" si="34"/>
        <v/>
      </c>
      <c r="CC155" s="179" t="str">
        <f t="shared" si="35"/>
        <v/>
      </c>
      <c r="CD155" s="180"/>
    </row>
    <row r="156" spans="1:82" ht="15.95" customHeight="1">
      <c r="A156" s="167">
        <f>IF('Result Sheet'!A159="","",'Result Sheet'!A159)</f>
        <v>152</v>
      </c>
      <c r="B156" s="168" t="str">
        <f>IF('Result Sheet'!B159="","",'Result Sheet'!B159)</f>
        <v/>
      </c>
      <c r="C156" s="169" t="str">
        <f>IF('Result Sheet'!F159="","",'Result Sheet'!F159)</f>
        <v/>
      </c>
      <c r="D156" s="170" t="str">
        <f>IF('Result Sheet'!E159="","",'Result Sheet'!E159)</f>
        <v/>
      </c>
      <c r="E156" s="171" t="str">
        <f>IF('Result Sheet'!G159="","",'Result Sheet'!G159)</f>
        <v/>
      </c>
      <c r="F156" s="171" t="str">
        <f>IF('Result Sheet'!H159="","",'Result Sheet'!H159)</f>
        <v/>
      </c>
      <c r="G156" s="171" t="str">
        <f>IF('Result Sheet'!I159="","",'Result Sheet'!I159)</f>
        <v/>
      </c>
      <c r="H156" s="172" t="str">
        <f>IF('Result Sheet'!K159="","",'Result Sheet'!K159)</f>
        <v/>
      </c>
      <c r="I156" s="172" t="str">
        <f>IF('Result Sheet'!J159="","",'Result Sheet'!J159)</f>
        <v/>
      </c>
      <c r="J156" s="272" t="str">
        <f>IF('Result Sheet'!DM159="","",'Result Sheet'!DM159)</f>
        <v/>
      </c>
      <c r="K156" s="173" t="str">
        <f>IF('Result Sheet'!DI159="","",'Result Sheet'!DI159)</f>
        <v/>
      </c>
      <c r="L156" s="174" t="str">
        <f>IF('Result Sheet'!DJ159="","",'Result Sheet'!DJ159)</f>
        <v/>
      </c>
      <c r="M156" s="173" t="str">
        <f>IF('Result Sheet'!DK159="","",'Result Sheet'!DK159)</f>
        <v/>
      </c>
      <c r="N156" s="215" t="str">
        <f>IF('Result Sheet'!DP159="","",'Result Sheet'!DP159)</f>
        <v/>
      </c>
      <c r="O156" s="175" t="str">
        <f>IF('Result Sheet'!AB159="","",IF('Result Sheet'!AB159="D","I",'Result Sheet'!AB159))</f>
        <v/>
      </c>
      <c r="P156" s="176" t="str">
        <f>IF('Result Sheet'!AC159="","",'Result Sheet'!AC159)</f>
        <v/>
      </c>
      <c r="Q156" s="175" t="str">
        <f>IF('Result Sheet'!AT159="","",IF('Result Sheet'!AT159="D","I",'Result Sheet'!AT159))</f>
        <v/>
      </c>
      <c r="R156" s="176" t="str">
        <f>IF('Result Sheet'!AU159="","",'Result Sheet'!AU159)</f>
        <v/>
      </c>
      <c r="S156" s="175" t="str">
        <f>IF('Result Sheet'!BL159="","",IF('Result Sheet'!BL159="D","I",'Result Sheet'!BL159))</f>
        <v/>
      </c>
      <c r="T156" s="176" t="str">
        <f>IF('Result Sheet'!BM159="","",'Result Sheet'!BM159)</f>
        <v/>
      </c>
      <c r="U156" s="175" t="str">
        <f>IF('Result Sheet'!CD159="","",IF('Result Sheet'!CD159="D","I",'Result Sheet'!CD159))</f>
        <v/>
      </c>
      <c r="V156" s="176" t="str">
        <f>IF('Result Sheet'!CE159="","",'Result Sheet'!CE159)</f>
        <v/>
      </c>
      <c r="W156" s="177" t="str">
        <f>IF('Result Sheet'!DO159="","",'Result Sheet'!DO159)</f>
        <v/>
      </c>
      <c r="BQ156" s="178" t="str">
        <f>'Result Sheet'!G159</f>
        <v/>
      </c>
      <c r="BR156" s="179" t="str">
        <f t="shared" si="24"/>
        <v/>
      </c>
      <c r="BS156" s="179" t="str">
        <f t="shared" si="25"/>
        <v/>
      </c>
      <c r="BT156" s="179" t="str">
        <f t="shared" si="26"/>
        <v/>
      </c>
      <c r="BU156" s="179" t="str">
        <f t="shared" si="27"/>
        <v/>
      </c>
      <c r="BV156" s="179" t="str">
        <f t="shared" si="28"/>
        <v/>
      </c>
      <c r="BW156" s="179" t="str">
        <f t="shared" si="29"/>
        <v/>
      </c>
      <c r="BX156" s="179" t="str">
        <f t="shared" si="30"/>
        <v/>
      </c>
      <c r="BY156" s="179" t="str">
        <f t="shared" si="31"/>
        <v/>
      </c>
      <c r="BZ156" s="179" t="str">
        <f t="shared" si="32"/>
        <v/>
      </c>
      <c r="CA156" s="179" t="str">
        <f t="shared" si="33"/>
        <v/>
      </c>
      <c r="CB156" s="179" t="str">
        <f t="shared" si="34"/>
        <v/>
      </c>
      <c r="CC156" s="179" t="str">
        <f t="shared" si="35"/>
        <v/>
      </c>
      <c r="CD156" s="180"/>
    </row>
    <row r="157" spans="1:82" ht="15.95" customHeight="1">
      <c r="A157" s="167">
        <f>IF('Result Sheet'!A160="","",'Result Sheet'!A160)</f>
        <v>153</v>
      </c>
      <c r="B157" s="168" t="str">
        <f>IF('Result Sheet'!B160="","",'Result Sheet'!B160)</f>
        <v/>
      </c>
      <c r="C157" s="169" t="str">
        <f>IF('Result Sheet'!F160="","",'Result Sheet'!F160)</f>
        <v/>
      </c>
      <c r="D157" s="170" t="str">
        <f>IF('Result Sheet'!E160="","",'Result Sheet'!E160)</f>
        <v/>
      </c>
      <c r="E157" s="171" t="str">
        <f>IF('Result Sheet'!G160="","",'Result Sheet'!G160)</f>
        <v/>
      </c>
      <c r="F157" s="171" t="str">
        <f>IF('Result Sheet'!H160="","",'Result Sheet'!H160)</f>
        <v/>
      </c>
      <c r="G157" s="171" t="str">
        <f>IF('Result Sheet'!I160="","",'Result Sheet'!I160)</f>
        <v/>
      </c>
      <c r="H157" s="172" t="str">
        <f>IF('Result Sheet'!K160="","",'Result Sheet'!K160)</f>
        <v/>
      </c>
      <c r="I157" s="172" t="str">
        <f>IF('Result Sheet'!J160="","",'Result Sheet'!J160)</f>
        <v/>
      </c>
      <c r="J157" s="272" t="str">
        <f>IF('Result Sheet'!DM160="","",'Result Sheet'!DM160)</f>
        <v/>
      </c>
      <c r="K157" s="173" t="str">
        <f>IF('Result Sheet'!DI160="","",'Result Sheet'!DI160)</f>
        <v/>
      </c>
      <c r="L157" s="174" t="str">
        <f>IF('Result Sheet'!DJ160="","",'Result Sheet'!DJ160)</f>
        <v/>
      </c>
      <c r="M157" s="173" t="str">
        <f>IF('Result Sheet'!DK160="","",'Result Sheet'!DK160)</f>
        <v/>
      </c>
      <c r="N157" s="215" t="str">
        <f>IF('Result Sheet'!DP160="","",'Result Sheet'!DP160)</f>
        <v/>
      </c>
      <c r="O157" s="175" t="str">
        <f>IF('Result Sheet'!AB160="","",IF('Result Sheet'!AB160="D","I",'Result Sheet'!AB160))</f>
        <v/>
      </c>
      <c r="P157" s="176" t="str">
        <f>IF('Result Sheet'!AC160="","",'Result Sheet'!AC160)</f>
        <v/>
      </c>
      <c r="Q157" s="175" t="str">
        <f>IF('Result Sheet'!AT160="","",IF('Result Sheet'!AT160="D","I",'Result Sheet'!AT160))</f>
        <v/>
      </c>
      <c r="R157" s="176" t="str">
        <f>IF('Result Sheet'!AU160="","",'Result Sheet'!AU160)</f>
        <v/>
      </c>
      <c r="S157" s="175" t="str">
        <f>IF('Result Sheet'!BL160="","",IF('Result Sheet'!BL160="D","I",'Result Sheet'!BL160))</f>
        <v/>
      </c>
      <c r="T157" s="176" t="str">
        <f>IF('Result Sheet'!BM160="","",'Result Sheet'!BM160)</f>
        <v/>
      </c>
      <c r="U157" s="175" t="str">
        <f>IF('Result Sheet'!CD160="","",IF('Result Sheet'!CD160="D","I",'Result Sheet'!CD160))</f>
        <v/>
      </c>
      <c r="V157" s="176" t="str">
        <f>IF('Result Sheet'!CE160="","",'Result Sheet'!CE160)</f>
        <v/>
      </c>
      <c r="W157" s="177" t="str">
        <f>IF('Result Sheet'!DO160="","",'Result Sheet'!DO160)</f>
        <v/>
      </c>
      <c r="BQ157" s="178" t="str">
        <f>'Result Sheet'!G160</f>
        <v/>
      </c>
      <c r="BR157" s="179" t="str">
        <f t="shared" si="24"/>
        <v/>
      </c>
      <c r="BS157" s="179" t="str">
        <f t="shared" si="25"/>
        <v/>
      </c>
      <c r="BT157" s="179" t="str">
        <f t="shared" si="26"/>
        <v/>
      </c>
      <c r="BU157" s="179" t="str">
        <f t="shared" si="27"/>
        <v/>
      </c>
      <c r="BV157" s="179" t="str">
        <f t="shared" si="28"/>
        <v/>
      </c>
      <c r="BW157" s="179" t="str">
        <f t="shared" si="29"/>
        <v/>
      </c>
      <c r="BX157" s="179" t="str">
        <f t="shared" si="30"/>
        <v/>
      </c>
      <c r="BY157" s="179" t="str">
        <f t="shared" si="31"/>
        <v/>
      </c>
      <c r="BZ157" s="179" t="str">
        <f t="shared" si="32"/>
        <v/>
      </c>
      <c r="CA157" s="179" t="str">
        <f t="shared" si="33"/>
        <v/>
      </c>
      <c r="CB157" s="179" t="str">
        <f t="shared" si="34"/>
        <v/>
      </c>
      <c r="CC157" s="179" t="str">
        <f t="shared" si="35"/>
        <v/>
      </c>
      <c r="CD157" s="180"/>
    </row>
    <row r="158" spans="1:82" ht="15.95" customHeight="1">
      <c r="A158" s="167">
        <f>IF('Result Sheet'!A161="","",'Result Sheet'!A161)</f>
        <v>154</v>
      </c>
      <c r="B158" s="168" t="str">
        <f>IF('Result Sheet'!B161="","",'Result Sheet'!B161)</f>
        <v/>
      </c>
      <c r="C158" s="169" t="str">
        <f>IF('Result Sheet'!F161="","",'Result Sheet'!F161)</f>
        <v/>
      </c>
      <c r="D158" s="170" t="str">
        <f>IF('Result Sheet'!E161="","",'Result Sheet'!E161)</f>
        <v/>
      </c>
      <c r="E158" s="171" t="str">
        <f>IF('Result Sheet'!G161="","",'Result Sheet'!G161)</f>
        <v/>
      </c>
      <c r="F158" s="171" t="str">
        <f>IF('Result Sheet'!H161="","",'Result Sheet'!H161)</f>
        <v/>
      </c>
      <c r="G158" s="171" t="str">
        <f>IF('Result Sheet'!I161="","",'Result Sheet'!I161)</f>
        <v/>
      </c>
      <c r="H158" s="172" t="str">
        <f>IF('Result Sheet'!K161="","",'Result Sheet'!K161)</f>
        <v/>
      </c>
      <c r="I158" s="172" t="str">
        <f>IF('Result Sheet'!J161="","",'Result Sheet'!J161)</f>
        <v/>
      </c>
      <c r="J158" s="272" t="str">
        <f>IF('Result Sheet'!DM161="","",'Result Sheet'!DM161)</f>
        <v/>
      </c>
      <c r="K158" s="173" t="str">
        <f>IF('Result Sheet'!DI161="","",'Result Sheet'!DI161)</f>
        <v/>
      </c>
      <c r="L158" s="174" t="str">
        <f>IF('Result Sheet'!DJ161="","",'Result Sheet'!DJ161)</f>
        <v/>
      </c>
      <c r="M158" s="173" t="str">
        <f>IF('Result Sheet'!DK161="","",'Result Sheet'!DK161)</f>
        <v/>
      </c>
      <c r="N158" s="215" t="str">
        <f>IF('Result Sheet'!DP161="","",'Result Sheet'!DP161)</f>
        <v/>
      </c>
      <c r="O158" s="175" t="str">
        <f>IF('Result Sheet'!AB161="","",IF('Result Sheet'!AB161="D","I",'Result Sheet'!AB161))</f>
        <v/>
      </c>
      <c r="P158" s="176" t="str">
        <f>IF('Result Sheet'!AC161="","",'Result Sheet'!AC161)</f>
        <v/>
      </c>
      <c r="Q158" s="175" t="str">
        <f>IF('Result Sheet'!AT161="","",IF('Result Sheet'!AT161="D","I",'Result Sheet'!AT161))</f>
        <v/>
      </c>
      <c r="R158" s="176" t="str">
        <f>IF('Result Sheet'!AU161="","",'Result Sheet'!AU161)</f>
        <v/>
      </c>
      <c r="S158" s="175" t="str">
        <f>IF('Result Sheet'!BL161="","",IF('Result Sheet'!BL161="D","I",'Result Sheet'!BL161))</f>
        <v/>
      </c>
      <c r="T158" s="176" t="str">
        <f>IF('Result Sheet'!BM161="","",'Result Sheet'!BM161)</f>
        <v/>
      </c>
      <c r="U158" s="175" t="str">
        <f>IF('Result Sheet'!CD161="","",IF('Result Sheet'!CD161="D","I",'Result Sheet'!CD161))</f>
        <v/>
      </c>
      <c r="V158" s="176" t="str">
        <f>IF('Result Sheet'!CE161="","",'Result Sheet'!CE161)</f>
        <v/>
      </c>
      <c r="W158" s="177" t="str">
        <f>IF('Result Sheet'!DO161="","",'Result Sheet'!DO161)</f>
        <v/>
      </c>
      <c r="BQ158" s="178" t="str">
        <f>'Result Sheet'!G161</f>
        <v/>
      </c>
      <c r="BR158" s="179" t="str">
        <f t="shared" si="24"/>
        <v/>
      </c>
      <c r="BS158" s="179" t="str">
        <f t="shared" si="25"/>
        <v/>
      </c>
      <c r="BT158" s="179" t="str">
        <f t="shared" si="26"/>
        <v/>
      </c>
      <c r="BU158" s="179" t="str">
        <f t="shared" si="27"/>
        <v/>
      </c>
      <c r="BV158" s="179" t="str">
        <f t="shared" si="28"/>
        <v/>
      </c>
      <c r="BW158" s="179" t="str">
        <f t="shared" si="29"/>
        <v/>
      </c>
      <c r="BX158" s="179" t="str">
        <f t="shared" si="30"/>
        <v/>
      </c>
      <c r="BY158" s="179" t="str">
        <f t="shared" si="31"/>
        <v/>
      </c>
      <c r="BZ158" s="179" t="str">
        <f t="shared" si="32"/>
        <v/>
      </c>
      <c r="CA158" s="179" t="str">
        <f t="shared" si="33"/>
        <v/>
      </c>
      <c r="CB158" s="179" t="str">
        <f t="shared" si="34"/>
        <v/>
      </c>
      <c r="CC158" s="179" t="str">
        <f t="shared" si="35"/>
        <v/>
      </c>
      <c r="CD158" s="180"/>
    </row>
    <row r="159" spans="1:82" ht="15.95" customHeight="1">
      <c r="A159" s="167">
        <f>IF('Result Sheet'!A162="","",'Result Sheet'!A162)</f>
        <v>155</v>
      </c>
      <c r="B159" s="168" t="str">
        <f>IF('Result Sheet'!B162="","",'Result Sheet'!B162)</f>
        <v/>
      </c>
      <c r="C159" s="169" t="str">
        <f>IF('Result Sheet'!F162="","",'Result Sheet'!F162)</f>
        <v/>
      </c>
      <c r="D159" s="170" t="str">
        <f>IF('Result Sheet'!E162="","",'Result Sheet'!E162)</f>
        <v/>
      </c>
      <c r="E159" s="171" t="str">
        <f>IF('Result Sheet'!G162="","",'Result Sheet'!G162)</f>
        <v/>
      </c>
      <c r="F159" s="171" t="str">
        <f>IF('Result Sheet'!H162="","",'Result Sheet'!H162)</f>
        <v/>
      </c>
      <c r="G159" s="171" t="str">
        <f>IF('Result Sheet'!I162="","",'Result Sheet'!I162)</f>
        <v/>
      </c>
      <c r="H159" s="172" t="str">
        <f>IF('Result Sheet'!K162="","",'Result Sheet'!K162)</f>
        <v/>
      </c>
      <c r="I159" s="172" t="str">
        <f>IF('Result Sheet'!J162="","",'Result Sheet'!J162)</f>
        <v/>
      </c>
      <c r="J159" s="272" t="str">
        <f>IF('Result Sheet'!DM162="","",'Result Sheet'!DM162)</f>
        <v/>
      </c>
      <c r="K159" s="173" t="str">
        <f>IF('Result Sheet'!DI162="","",'Result Sheet'!DI162)</f>
        <v/>
      </c>
      <c r="L159" s="174" t="str">
        <f>IF('Result Sheet'!DJ162="","",'Result Sheet'!DJ162)</f>
        <v/>
      </c>
      <c r="M159" s="173" t="str">
        <f>IF('Result Sheet'!DK162="","",'Result Sheet'!DK162)</f>
        <v/>
      </c>
      <c r="N159" s="215" t="str">
        <f>IF('Result Sheet'!DP162="","",'Result Sheet'!DP162)</f>
        <v/>
      </c>
      <c r="O159" s="175" t="str">
        <f>IF('Result Sheet'!AB162="","",IF('Result Sheet'!AB162="D","I",'Result Sheet'!AB162))</f>
        <v/>
      </c>
      <c r="P159" s="176" t="str">
        <f>IF('Result Sheet'!AC162="","",'Result Sheet'!AC162)</f>
        <v/>
      </c>
      <c r="Q159" s="175" t="str">
        <f>IF('Result Sheet'!AT162="","",IF('Result Sheet'!AT162="D","I",'Result Sheet'!AT162))</f>
        <v/>
      </c>
      <c r="R159" s="176" t="str">
        <f>IF('Result Sheet'!AU162="","",'Result Sheet'!AU162)</f>
        <v/>
      </c>
      <c r="S159" s="175" t="str">
        <f>IF('Result Sheet'!BL162="","",IF('Result Sheet'!BL162="D","I",'Result Sheet'!BL162))</f>
        <v/>
      </c>
      <c r="T159" s="176" t="str">
        <f>IF('Result Sheet'!BM162="","",'Result Sheet'!BM162)</f>
        <v/>
      </c>
      <c r="U159" s="175" t="str">
        <f>IF('Result Sheet'!CD162="","",IF('Result Sheet'!CD162="D","I",'Result Sheet'!CD162))</f>
        <v/>
      </c>
      <c r="V159" s="176" t="str">
        <f>IF('Result Sheet'!CE162="","",'Result Sheet'!CE162)</f>
        <v/>
      </c>
      <c r="W159" s="177" t="str">
        <f>IF('Result Sheet'!DO162="","",'Result Sheet'!DO162)</f>
        <v/>
      </c>
      <c r="BQ159" s="178" t="str">
        <f>'Result Sheet'!G162</f>
        <v/>
      </c>
      <c r="BR159" s="179" t="str">
        <f t="shared" si="24"/>
        <v/>
      </c>
      <c r="BS159" s="179" t="str">
        <f t="shared" si="25"/>
        <v/>
      </c>
      <c r="BT159" s="179" t="str">
        <f t="shared" si="26"/>
        <v/>
      </c>
      <c r="BU159" s="179" t="str">
        <f t="shared" si="27"/>
        <v/>
      </c>
      <c r="BV159" s="179" t="str">
        <f t="shared" si="28"/>
        <v/>
      </c>
      <c r="BW159" s="179" t="str">
        <f t="shared" si="29"/>
        <v/>
      </c>
      <c r="BX159" s="179" t="str">
        <f t="shared" si="30"/>
        <v/>
      </c>
      <c r="BY159" s="179" t="str">
        <f t="shared" si="31"/>
        <v/>
      </c>
      <c r="BZ159" s="179" t="str">
        <f t="shared" si="32"/>
        <v/>
      </c>
      <c r="CA159" s="179" t="str">
        <f t="shared" si="33"/>
        <v/>
      </c>
      <c r="CB159" s="179" t="str">
        <f t="shared" si="34"/>
        <v/>
      </c>
      <c r="CC159" s="179" t="str">
        <f t="shared" si="35"/>
        <v/>
      </c>
      <c r="CD159" s="180"/>
    </row>
    <row r="160" spans="1:82" ht="15.95" customHeight="1">
      <c r="A160" s="167">
        <f>IF('Result Sheet'!A163="","",'Result Sheet'!A163)</f>
        <v>156</v>
      </c>
      <c r="B160" s="168" t="str">
        <f>IF('Result Sheet'!B163="","",'Result Sheet'!B163)</f>
        <v/>
      </c>
      <c r="C160" s="169" t="str">
        <f>IF('Result Sheet'!F163="","",'Result Sheet'!F163)</f>
        <v/>
      </c>
      <c r="D160" s="170" t="str">
        <f>IF('Result Sheet'!E163="","",'Result Sheet'!E163)</f>
        <v/>
      </c>
      <c r="E160" s="171" t="str">
        <f>IF('Result Sheet'!G163="","",'Result Sheet'!G163)</f>
        <v/>
      </c>
      <c r="F160" s="171" t="str">
        <f>IF('Result Sheet'!H163="","",'Result Sheet'!H163)</f>
        <v/>
      </c>
      <c r="G160" s="171" t="str">
        <f>IF('Result Sheet'!I163="","",'Result Sheet'!I163)</f>
        <v/>
      </c>
      <c r="H160" s="172" t="str">
        <f>IF('Result Sheet'!K163="","",'Result Sheet'!K163)</f>
        <v/>
      </c>
      <c r="I160" s="172" t="str">
        <f>IF('Result Sheet'!J163="","",'Result Sheet'!J163)</f>
        <v/>
      </c>
      <c r="J160" s="272" t="str">
        <f>IF('Result Sheet'!DM163="","",'Result Sheet'!DM163)</f>
        <v/>
      </c>
      <c r="K160" s="173" t="str">
        <f>IF('Result Sheet'!DI163="","",'Result Sheet'!DI163)</f>
        <v/>
      </c>
      <c r="L160" s="174" t="str">
        <f>IF('Result Sheet'!DJ163="","",'Result Sheet'!DJ163)</f>
        <v/>
      </c>
      <c r="M160" s="173" t="str">
        <f>IF('Result Sheet'!DK163="","",'Result Sheet'!DK163)</f>
        <v/>
      </c>
      <c r="N160" s="215" t="str">
        <f>IF('Result Sheet'!DP163="","",'Result Sheet'!DP163)</f>
        <v/>
      </c>
      <c r="O160" s="175" t="str">
        <f>IF('Result Sheet'!AB163="","",IF('Result Sheet'!AB163="D","I",'Result Sheet'!AB163))</f>
        <v/>
      </c>
      <c r="P160" s="176" t="str">
        <f>IF('Result Sheet'!AC163="","",'Result Sheet'!AC163)</f>
        <v/>
      </c>
      <c r="Q160" s="175" t="str">
        <f>IF('Result Sheet'!AT163="","",IF('Result Sheet'!AT163="D","I",'Result Sheet'!AT163))</f>
        <v/>
      </c>
      <c r="R160" s="176" t="str">
        <f>IF('Result Sheet'!AU163="","",'Result Sheet'!AU163)</f>
        <v/>
      </c>
      <c r="S160" s="175" t="str">
        <f>IF('Result Sheet'!BL163="","",IF('Result Sheet'!BL163="D","I",'Result Sheet'!BL163))</f>
        <v/>
      </c>
      <c r="T160" s="176" t="str">
        <f>IF('Result Sheet'!BM163="","",'Result Sheet'!BM163)</f>
        <v/>
      </c>
      <c r="U160" s="175" t="str">
        <f>IF('Result Sheet'!CD163="","",IF('Result Sheet'!CD163="D","I",'Result Sheet'!CD163))</f>
        <v/>
      </c>
      <c r="V160" s="176" t="str">
        <f>IF('Result Sheet'!CE163="","",'Result Sheet'!CE163)</f>
        <v/>
      </c>
      <c r="W160" s="177" t="str">
        <f>IF('Result Sheet'!DO163="","",'Result Sheet'!DO163)</f>
        <v/>
      </c>
      <c r="BQ160" s="178" t="str">
        <f>'Result Sheet'!G163</f>
        <v/>
      </c>
      <c r="BR160" s="179" t="str">
        <f t="shared" si="24"/>
        <v/>
      </c>
      <c r="BS160" s="179" t="str">
        <f t="shared" si="25"/>
        <v/>
      </c>
      <c r="BT160" s="179" t="str">
        <f t="shared" si="26"/>
        <v/>
      </c>
      <c r="BU160" s="179" t="str">
        <f t="shared" si="27"/>
        <v/>
      </c>
      <c r="BV160" s="179" t="str">
        <f t="shared" si="28"/>
        <v/>
      </c>
      <c r="BW160" s="179" t="str">
        <f t="shared" si="29"/>
        <v/>
      </c>
      <c r="BX160" s="179" t="str">
        <f t="shared" si="30"/>
        <v/>
      </c>
      <c r="BY160" s="179" t="str">
        <f t="shared" si="31"/>
        <v/>
      </c>
      <c r="BZ160" s="179" t="str">
        <f t="shared" si="32"/>
        <v/>
      </c>
      <c r="CA160" s="179" t="str">
        <f t="shared" si="33"/>
        <v/>
      </c>
      <c r="CB160" s="179" t="str">
        <f t="shared" si="34"/>
        <v/>
      </c>
      <c r="CC160" s="179" t="str">
        <f t="shared" si="35"/>
        <v/>
      </c>
      <c r="CD160" s="180"/>
    </row>
    <row r="161" spans="1:82" ht="15.95" customHeight="1">
      <c r="A161" s="167">
        <f>IF('Result Sheet'!A164="","",'Result Sheet'!A164)</f>
        <v>157</v>
      </c>
      <c r="B161" s="168" t="str">
        <f>IF('Result Sheet'!B164="","",'Result Sheet'!B164)</f>
        <v/>
      </c>
      <c r="C161" s="169" t="str">
        <f>IF('Result Sheet'!F164="","",'Result Sheet'!F164)</f>
        <v/>
      </c>
      <c r="D161" s="170" t="str">
        <f>IF('Result Sheet'!E164="","",'Result Sheet'!E164)</f>
        <v/>
      </c>
      <c r="E161" s="171" t="str">
        <f>IF('Result Sheet'!G164="","",'Result Sheet'!G164)</f>
        <v/>
      </c>
      <c r="F161" s="171" t="str">
        <f>IF('Result Sheet'!H164="","",'Result Sheet'!H164)</f>
        <v/>
      </c>
      <c r="G161" s="171" t="str">
        <f>IF('Result Sheet'!I164="","",'Result Sheet'!I164)</f>
        <v/>
      </c>
      <c r="H161" s="172" t="str">
        <f>IF('Result Sheet'!K164="","",'Result Sheet'!K164)</f>
        <v/>
      </c>
      <c r="I161" s="172" t="str">
        <f>IF('Result Sheet'!J164="","",'Result Sheet'!J164)</f>
        <v/>
      </c>
      <c r="J161" s="272" t="str">
        <f>IF('Result Sheet'!DM164="","",'Result Sheet'!DM164)</f>
        <v/>
      </c>
      <c r="K161" s="173" t="str">
        <f>IF('Result Sheet'!DI164="","",'Result Sheet'!DI164)</f>
        <v/>
      </c>
      <c r="L161" s="174" t="str">
        <f>IF('Result Sheet'!DJ164="","",'Result Sheet'!DJ164)</f>
        <v/>
      </c>
      <c r="M161" s="173" t="str">
        <f>IF('Result Sheet'!DK164="","",'Result Sheet'!DK164)</f>
        <v/>
      </c>
      <c r="N161" s="215" t="str">
        <f>IF('Result Sheet'!DP164="","",'Result Sheet'!DP164)</f>
        <v/>
      </c>
      <c r="O161" s="175" t="str">
        <f>IF('Result Sheet'!AB164="","",IF('Result Sheet'!AB164="D","I",'Result Sheet'!AB164))</f>
        <v/>
      </c>
      <c r="P161" s="176" t="str">
        <f>IF('Result Sheet'!AC164="","",'Result Sheet'!AC164)</f>
        <v/>
      </c>
      <c r="Q161" s="175" t="str">
        <f>IF('Result Sheet'!AT164="","",IF('Result Sheet'!AT164="D","I",'Result Sheet'!AT164))</f>
        <v/>
      </c>
      <c r="R161" s="176" t="str">
        <f>IF('Result Sheet'!AU164="","",'Result Sheet'!AU164)</f>
        <v/>
      </c>
      <c r="S161" s="175" t="str">
        <f>IF('Result Sheet'!BL164="","",IF('Result Sheet'!BL164="D","I",'Result Sheet'!BL164))</f>
        <v/>
      </c>
      <c r="T161" s="176" t="str">
        <f>IF('Result Sheet'!BM164="","",'Result Sheet'!BM164)</f>
        <v/>
      </c>
      <c r="U161" s="175" t="str">
        <f>IF('Result Sheet'!CD164="","",IF('Result Sheet'!CD164="D","I",'Result Sheet'!CD164))</f>
        <v/>
      </c>
      <c r="V161" s="176" t="str">
        <f>IF('Result Sheet'!CE164="","",'Result Sheet'!CE164)</f>
        <v/>
      </c>
      <c r="W161" s="177" t="str">
        <f>IF('Result Sheet'!DO164="","",'Result Sheet'!DO164)</f>
        <v/>
      </c>
      <c r="BQ161" s="178" t="str">
        <f>'Result Sheet'!G164</f>
        <v/>
      </c>
      <c r="BR161" s="179" t="str">
        <f t="shared" si="24"/>
        <v/>
      </c>
      <c r="BS161" s="179" t="str">
        <f t="shared" si="25"/>
        <v/>
      </c>
      <c r="BT161" s="179" t="str">
        <f t="shared" si="26"/>
        <v/>
      </c>
      <c r="BU161" s="179" t="str">
        <f t="shared" si="27"/>
        <v/>
      </c>
      <c r="BV161" s="179" t="str">
        <f t="shared" si="28"/>
        <v/>
      </c>
      <c r="BW161" s="179" t="str">
        <f t="shared" si="29"/>
        <v/>
      </c>
      <c r="BX161" s="179" t="str">
        <f t="shared" si="30"/>
        <v/>
      </c>
      <c r="BY161" s="179" t="str">
        <f t="shared" si="31"/>
        <v/>
      </c>
      <c r="BZ161" s="179" t="str">
        <f t="shared" si="32"/>
        <v/>
      </c>
      <c r="CA161" s="179" t="str">
        <f t="shared" si="33"/>
        <v/>
      </c>
      <c r="CB161" s="179" t="str">
        <f t="shared" si="34"/>
        <v/>
      </c>
      <c r="CC161" s="179" t="str">
        <f t="shared" si="35"/>
        <v/>
      </c>
      <c r="CD161" s="180"/>
    </row>
    <row r="162" spans="1:82" ht="15.95" customHeight="1">
      <c r="A162" s="167">
        <f>IF('Result Sheet'!A165="","",'Result Sheet'!A165)</f>
        <v>158</v>
      </c>
      <c r="B162" s="168" t="str">
        <f>IF('Result Sheet'!B165="","",'Result Sheet'!B165)</f>
        <v/>
      </c>
      <c r="C162" s="169" t="str">
        <f>IF('Result Sheet'!F165="","",'Result Sheet'!F165)</f>
        <v/>
      </c>
      <c r="D162" s="170" t="str">
        <f>IF('Result Sheet'!E165="","",'Result Sheet'!E165)</f>
        <v/>
      </c>
      <c r="E162" s="171" t="str">
        <f>IF('Result Sheet'!G165="","",'Result Sheet'!G165)</f>
        <v/>
      </c>
      <c r="F162" s="171" t="str">
        <f>IF('Result Sheet'!H165="","",'Result Sheet'!H165)</f>
        <v/>
      </c>
      <c r="G162" s="171" t="str">
        <f>IF('Result Sheet'!I165="","",'Result Sheet'!I165)</f>
        <v/>
      </c>
      <c r="H162" s="172" t="str">
        <f>IF('Result Sheet'!K165="","",'Result Sheet'!K165)</f>
        <v/>
      </c>
      <c r="I162" s="172" t="str">
        <f>IF('Result Sheet'!J165="","",'Result Sheet'!J165)</f>
        <v/>
      </c>
      <c r="J162" s="272" t="str">
        <f>IF('Result Sheet'!DM165="","",'Result Sheet'!DM165)</f>
        <v/>
      </c>
      <c r="K162" s="173" t="str">
        <f>IF('Result Sheet'!DI165="","",'Result Sheet'!DI165)</f>
        <v/>
      </c>
      <c r="L162" s="174" t="str">
        <f>IF('Result Sheet'!DJ165="","",'Result Sheet'!DJ165)</f>
        <v/>
      </c>
      <c r="M162" s="173" t="str">
        <f>IF('Result Sheet'!DK165="","",'Result Sheet'!DK165)</f>
        <v/>
      </c>
      <c r="N162" s="215" t="str">
        <f>IF('Result Sheet'!DP165="","",'Result Sheet'!DP165)</f>
        <v/>
      </c>
      <c r="O162" s="175" t="str">
        <f>IF('Result Sheet'!AB165="","",IF('Result Sheet'!AB165="D","I",'Result Sheet'!AB165))</f>
        <v/>
      </c>
      <c r="P162" s="176" t="str">
        <f>IF('Result Sheet'!AC165="","",'Result Sheet'!AC165)</f>
        <v/>
      </c>
      <c r="Q162" s="175" t="str">
        <f>IF('Result Sheet'!AT165="","",IF('Result Sheet'!AT165="D","I",'Result Sheet'!AT165))</f>
        <v/>
      </c>
      <c r="R162" s="176" t="str">
        <f>IF('Result Sheet'!AU165="","",'Result Sheet'!AU165)</f>
        <v/>
      </c>
      <c r="S162" s="175" t="str">
        <f>IF('Result Sheet'!BL165="","",IF('Result Sheet'!BL165="D","I",'Result Sheet'!BL165))</f>
        <v/>
      </c>
      <c r="T162" s="176" t="str">
        <f>IF('Result Sheet'!BM165="","",'Result Sheet'!BM165)</f>
        <v/>
      </c>
      <c r="U162" s="175" t="str">
        <f>IF('Result Sheet'!CD165="","",IF('Result Sheet'!CD165="D","I",'Result Sheet'!CD165))</f>
        <v/>
      </c>
      <c r="V162" s="176" t="str">
        <f>IF('Result Sheet'!CE165="","",'Result Sheet'!CE165)</f>
        <v/>
      </c>
      <c r="W162" s="177" t="str">
        <f>IF('Result Sheet'!DO165="","",'Result Sheet'!DO165)</f>
        <v/>
      </c>
      <c r="BQ162" s="178" t="str">
        <f>'Result Sheet'!G165</f>
        <v/>
      </c>
      <c r="BR162" s="179" t="str">
        <f t="shared" si="24"/>
        <v/>
      </c>
      <c r="BS162" s="179" t="str">
        <f t="shared" si="25"/>
        <v/>
      </c>
      <c r="BT162" s="179" t="str">
        <f t="shared" si="26"/>
        <v/>
      </c>
      <c r="BU162" s="179" t="str">
        <f t="shared" si="27"/>
        <v/>
      </c>
      <c r="BV162" s="179" t="str">
        <f t="shared" si="28"/>
        <v/>
      </c>
      <c r="BW162" s="179" t="str">
        <f t="shared" si="29"/>
        <v/>
      </c>
      <c r="BX162" s="179" t="str">
        <f t="shared" si="30"/>
        <v/>
      </c>
      <c r="BY162" s="179" t="str">
        <f t="shared" si="31"/>
        <v/>
      </c>
      <c r="BZ162" s="179" t="str">
        <f t="shared" si="32"/>
        <v/>
      </c>
      <c r="CA162" s="179" t="str">
        <f t="shared" si="33"/>
        <v/>
      </c>
      <c r="CB162" s="179" t="str">
        <f t="shared" si="34"/>
        <v/>
      </c>
      <c r="CC162" s="179" t="str">
        <f t="shared" si="35"/>
        <v/>
      </c>
      <c r="CD162" s="180"/>
    </row>
    <row r="163" spans="1:82" ht="15.95" customHeight="1">
      <c r="A163" s="167">
        <f>IF('Result Sheet'!A166="","",'Result Sheet'!A166)</f>
        <v>159</v>
      </c>
      <c r="B163" s="168" t="str">
        <f>IF('Result Sheet'!B166="","",'Result Sheet'!B166)</f>
        <v/>
      </c>
      <c r="C163" s="169" t="str">
        <f>IF('Result Sheet'!F166="","",'Result Sheet'!F166)</f>
        <v/>
      </c>
      <c r="D163" s="170" t="str">
        <f>IF('Result Sheet'!E166="","",'Result Sheet'!E166)</f>
        <v/>
      </c>
      <c r="E163" s="171" t="str">
        <f>IF('Result Sheet'!G166="","",'Result Sheet'!G166)</f>
        <v/>
      </c>
      <c r="F163" s="171" t="str">
        <f>IF('Result Sheet'!H166="","",'Result Sheet'!H166)</f>
        <v/>
      </c>
      <c r="G163" s="171" t="str">
        <f>IF('Result Sheet'!I166="","",'Result Sheet'!I166)</f>
        <v/>
      </c>
      <c r="H163" s="172" t="str">
        <f>IF('Result Sheet'!K166="","",'Result Sheet'!K166)</f>
        <v/>
      </c>
      <c r="I163" s="172" t="str">
        <f>IF('Result Sheet'!J166="","",'Result Sheet'!J166)</f>
        <v/>
      </c>
      <c r="J163" s="272" t="str">
        <f>IF('Result Sheet'!DM166="","",'Result Sheet'!DM166)</f>
        <v/>
      </c>
      <c r="K163" s="173" t="str">
        <f>IF('Result Sheet'!DI166="","",'Result Sheet'!DI166)</f>
        <v/>
      </c>
      <c r="L163" s="174" t="str">
        <f>IF('Result Sheet'!DJ166="","",'Result Sheet'!DJ166)</f>
        <v/>
      </c>
      <c r="M163" s="173" t="str">
        <f>IF('Result Sheet'!DK166="","",'Result Sheet'!DK166)</f>
        <v/>
      </c>
      <c r="N163" s="215" t="str">
        <f>IF('Result Sheet'!DP166="","",'Result Sheet'!DP166)</f>
        <v/>
      </c>
      <c r="O163" s="175" t="str">
        <f>IF('Result Sheet'!AB166="","",IF('Result Sheet'!AB166="D","I",'Result Sheet'!AB166))</f>
        <v/>
      </c>
      <c r="P163" s="176" t="str">
        <f>IF('Result Sheet'!AC166="","",'Result Sheet'!AC166)</f>
        <v/>
      </c>
      <c r="Q163" s="175" t="str">
        <f>IF('Result Sheet'!AT166="","",IF('Result Sheet'!AT166="D","I",'Result Sheet'!AT166))</f>
        <v/>
      </c>
      <c r="R163" s="176" t="str">
        <f>IF('Result Sheet'!AU166="","",'Result Sheet'!AU166)</f>
        <v/>
      </c>
      <c r="S163" s="175" t="str">
        <f>IF('Result Sheet'!BL166="","",IF('Result Sheet'!BL166="D","I",'Result Sheet'!BL166))</f>
        <v/>
      </c>
      <c r="T163" s="176" t="str">
        <f>IF('Result Sheet'!BM166="","",'Result Sheet'!BM166)</f>
        <v/>
      </c>
      <c r="U163" s="175" t="str">
        <f>IF('Result Sheet'!CD166="","",IF('Result Sheet'!CD166="D","I",'Result Sheet'!CD166))</f>
        <v/>
      </c>
      <c r="V163" s="176" t="str">
        <f>IF('Result Sheet'!CE166="","",'Result Sheet'!CE166)</f>
        <v/>
      </c>
      <c r="W163" s="177" t="str">
        <f>IF('Result Sheet'!DO166="","",'Result Sheet'!DO166)</f>
        <v/>
      </c>
      <c r="BQ163" s="178" t="str">
        <f>'Result Sheet'!G166</f>
        <v/>
      </c>
      <c r="BR163" s="179" t="str">
        <f t="shared" si="24"/>
        <v/>
      </c>
      <c r="BS163" s="179" t="str">
        <f t="shared" si="25"/>
        <v/>
      </c>
      <c r="BT163" s="179" t="str">
        <f t="shared" si="26"/>
        <v/>
      </c>
      <c r="BU163" s="179" t="str">
        <f t="shared" si="27"/>
        <v/>
      </c>
      <c r="BV163" s="179" t="str">
        <f t="shared" si="28"/>
        <v/>
      </c>
      <c r="BW163" s="179" t="str">
        <f t="shared" si="29"/>
        <v/>
      </c>
      <c r="BX163" s="179" t="str">
        <f t="shared" si="30"/>
        <v/>
      </c>
      <c r="BY163" s="179" t="str">
        <f t="shared" si="31"/>
        <v/>
      </c>
      <c r="BZ163" s="179" t="str">
        <f t="shared" si="32"/>
        <v/>
      </c>
      <c r="CA163" s="179" t="str">
        <f t="shared" si="33"/>
        <v/>
      </c>
      <c r="CB163" s="179" t="str">
        <f t="shared" si="34"/>
        <v/>
      </c>
      <c r="CC163" s="179" t="str">
        <f t="shared" si="35"/>
        <v/>
      </c>
      <c r="CD163" s="180"/>
    </row>
    <row r="164" spans="1:82" ht="15.95" customHeight="1">
      <c r="A164" s="167">
        <f>IF('Result Sheet'!A167="","",'Result Sheet'!A167)</f>
        <v>160</v>
      </c>
      <c r="B164" s="168" t="str">
        <f>IF('Result Sheet'!B167="","",'Result Sheet'!B167)</f>
        <v/>
      </c>
      <c r="C164" s="169" t="str">
        <f>IF('Result Sheet'!F167="","",'Result Sheet'!F167)</f>
        <v/>
      </c>
      <c r="D164" s="170" t="str">
        <f>IF('Result Sheet'!E167="","",'Result Sheet'!E167)</f>
        <v/>
      </c>
      <c r="E164" s="171" t="str">
        <f>IF('Result Sheet'!G167="","",'Result Sheet'!G167)</f>
        <v/>
      </c>
      <c r="F164" s="171" t="str">
        <f>IF('Result Sheet'!H167="","",'Result Sheet'!H167)</f>
        <v/>
      </c>
      <c r="G164" s="171" t="str">
        <f>IF('Result Sheet'!I167="","",'Result Sheet'!I167)</f>
        <v/>
      </c>
      <c r="H164" s="172" t="str">
        <f>IF('Result Sheet'!K167="","",'Result Sheet'!K167)</f>
        <v/>
      </c>
      <c r="I164" s="172" t="str">
        <f>IF('Result Sheet'!J167="","",'Result Sheet'!J167)</f>
        <v/>
      </c>
      <c r="J164" s="272" t="str">
        <f>IF('Result Sheet'!DM167="","",'Result Sheet'!DM167)</f>
        <v/>
      </c>
      <c r="K164" s="173" t="str">
        <f>IF('Result Sheet'!DI167="","",'Result Sheet'!DI167)</f>
        <v/>
      </c>
      <c r="L164" s="174" t="str">
        <f>IF('Result Sheet'!DJ167="","",'Result Sheet'!DJ167)</f>
        <v/>
      </c>
      <c r="M164" s="173" t="str">
        <f>IF('Result Sheet'!DK167="","",'Result Sheet'!DK167)</f>
        <v/>
      </c>
      <c r="N164" s="215" t="str">
        <f>IF('Result Sheet'!DP167="","",'Result Sheet'!DP167)</f>
        <v/>
      </c>
      <c r="O164" s="175" t="str">
        <f>IF('Result Sheet'!AB167="","",IF('Result Sheet'!AB167="D","I",'Result Sheet'!AB167))</f>
        <v/>
      </c>
      <c r="P164" s="176" t="str">
        <f>IF('Result Sheet'!AC167="","",'Result Sheet'!AC167)</f>
        <v/>
      </c>
      <c r="Q164" s="175" t="str">
        <f>IF('Result Sheet'!AT167="","",IF('Result Sheet'!AT167="D","I",'Result Sheet'!AT167))</f>
        <v/>
      </c>
      <c r="R164" s="176" t="str">
        <f>IF('Result Sheet'!AU167="","",'Result Sheet'!AU167)</f>
        <v/>
      </c>
      <c r="S164" s="175" t="str">
        <f>IF('Result Sheet'!BL167="","",IF('Result Sheet'!BL167="D","I",'Result Sheet'!BL167))</f>
        <v/>
      </c>
      <c r="T164" s="176" t="str">
        <f>IF('Result Sheet'!BM167="","",'Result Sheet'!BM167)</f>
        <v/>
      </c>
      <c r="U164" s="175" t="str">
        <f>IF('Result Sheet'!CD167="","",IF('Result Sheet'!CD167="D","I",'Result Sheet'!CD167))</f>
        <v/>
      </c>
      <c r="V164" s="176" t="str">
        <f>IF('Result Sheet'!CE167="","",'Result Sheet'!CE167)</f>
        <v/>
      </c>
      <c r="W164" s="177" t="str">
        <f>IF('Result Sheet'!DO167="","",'Result Sheet'!DO167)</f>
        <v/>
      </c>
      <c r="BQ164" s="178" t="str">
        <f>'Result Sheet'!G167</f>
        <v/>
      </c>
      <c r="BR164" s="179" t="str">
        <f t="shared" si="24"/>
        <v/>
      </c>
      <c r="BS164" s="179" t="str">
        <f t="shared" si="25"/>
        <v/>
      </c>
      <c r="BT164" s="179" t="str">
        <f t="shared" si="26"/>
        <v/>
      </c>
      <c r="BU164" s="179" t="str">
        <f t="shared" si="27"/>
        <v/>
      </c>
      <c r="BV164" s="179" t="str">
        <f t="shared" si="28"/>
        <v/>
      </c>
      <c r="BW164" s="179" t="str">
        <f t="shared" si="29"/>
        <v/>
      </c>
      <c r="BX164" s="179" t="str">
        <f t="shared" si="30"/>
        <v/>
      </c>
      <c r="BY164" s="179" t="str">
        <f t="shared" si="31"/>
        <v/>
      </c>
      <c r="BZ164" s="179" t="str">
        <f t="shared" si="32"/>
        <v/>
      </c>
      <c r="CA164" s="179" t="str">
        <f t="shared" si="33"/>
        <v/>
      </c>
      <c r="CB164" s="179" t="str">
        <f t="shared" si="34"/>
        <v/>
      </c>
      <c r="CC164" s="179" t="str">
        <f t="shared" si="35"/>
        <v/>
      </c>
      <c r="CD164" s="180"/>
    </row>
    <row r="165" spans="1:82" ht="15.95" customHeight="1">
      <c r="A165" s="167">
        <f>IF('Result Sheet'!A168="","",'Result Sheet'!A168)</f>
        <v>161</v>
      </c>
      <c r="B165" s="168" t="str">
        <f>IF('Result Sheet'!B168="","",'Result Sheet'!B168)</f>
        <v/>
      </c>
      <c r="C165" s="169" t="str">
        <f>IF('Result Sheet'!F168="","",'Result Sheet'!F168)</f>
        <v/>
      </c>
      <c r="D165" s="170" t="str">
        <f>IF('Result Sheet'!E168="","",'Result Sheet'!E168)</f>
        <v/>
      </c>
      <c r="E165" s="171" t="str">
        <f>IF('Result Sheet'!G168="","",'Result Sheet'!G168)</f>
        <v/>
      </c>
      <c r="F165" s="171" t="str">
        <f>IF('Result Sheet'!H168="","",'Result Sheet'!H168)</f>
        <v/>
      </c>
      <c r="G165" s="171" t="str">
        <f>IF('Result Sheet'!I168="","",'Result Sheet'!I168)</f>
        <v/>
      </c>
      <c r="H165" s="172" t="str">
        <f>IF('Result Sheet'!K168="","",'Result Sheet'!K168)</f>
        <v/>
      </c>
      <c r="I165" s="172" t="str">
        <f>IF('Result Sheet'!J168="","",'Result Sheet'!J168)</f>
        <v/>
      </c>
      <c r="J165" s="272" t="str">
        <f>IF('Result Sheet'!DM168="","",'Result Sheet'!DM168)</f>
        <v/>
      </c>
      <c r="K165" s="173" t="str">
        <f>IF('Result Sheet'!DI168="","",'Result Sheet'!DI168)</f>
        <v/>
      </c>
      <c r="L165" s="174" t="str">
        <f>IF('Result Sheet'!DJ168="","",'Result Sheet'!DJ168)</f>
        <v/>
      </c>
      <c r="M165" s="173" t="str">
        <f>IF('Result Sheet'!DK168="","",'Result Sheet'!DK168)</f>
        <v/>
      </c>
      <c r="N165" s="215" t="str">
        <f>IF('Result Sheet'!DP168="","",'Result Sheet'!DP168)</f>
        <v/>
      </c>
      <c r="O165" s="175" t="str">
        <f>IF('Result Sheet'!AB168="","",IF('Result Sheet'!AB168="D","I",'Result Sheet'!AB168))</f>
        <v/>
      </c>
      <c r="P165" s="176" t="str">
        <f>IF('Result Sheet'!AC168="","",'Result Sheet'!AC168)</f>
        <v/>
      </c>
      <c r="Q165" s="175" t="str">
        <f>IF('Result Sheet'!AT168="","",IF('Result Sheet'!AT168="D","I",'Result Sheet'!AT168))</f>
        <v/>
      </c>
      <c r="R165" s="176" t="str">
        <f>IF('Result Sheet'!AU168="","",'Result Sheet'!AU168)</f>
        <v/>
      </c>
      <c r="S165" s="175" t="str">
        <f>IF('Result Sheet'!BL168="","",IF('Result Sheet'!BL168="D","I",'Result Sheet'!BL168))</f>
        <v/>
      </c>
      <c r="T165" s="176" t="str">
        <f>IF('Result Sheet'!BM168="","",'Result Sheet'!BM168)</f>
        <v/>
      </c>
      <c r="U165" s="175" t="str">
        <f>IF('Result Sheet'!CD168="","",IF('Result Sheet'!CD168="D","I",'Result Sheet'!CD168))</f>
        <v/>
      </c>
      <c r="V165" s="176" t="str">
        <f>IF('Result Sheet'!CE168="","",'Result Sheet'!CE168)</f>
        <v/>
      </c>
      <c r="W165" s="177" t="str">
        <f>IF('Result Sheet'!DO168="","",'Result Sheet'!DO168)</f>
        <v/>
      </c>
      <c r="BQ165" s="178" t="str">
        <f>'Result Sheet'!G168</f>
        <v/>
      </c>
      <c r="BR165" s="179" t="str">
        <f t="shared" si="24"/>
        <v/>
      </c>
      <c r="BS165" s="179" t="str">
        <f t="shared" si="25"/>
        <v/>
      </c>
      <c r="BT165" s="179" t="str">
        <f t="shared" si="26"/>
        <v/>
      </c>
      <c r="BU165" s="179" t="str">
        <f t="shared" si="27"/>
        <v/>
      </c>
      <c r="BV165" s="179" t="str">
        <f t="shared" si="28"/>
        <v/>
      </c>
      <c r="BW165" s="179" t="str">
        <f t="shared" si="29"/>
        <v/>
      </c>
      <c r="BX165" s="179" t="str">
        <f t="shared" si="30"/>
        <v/>
      </c>
      <c r="BY165" s="179" t="str">
        <f t="shared" si="31"/>
        <v/>
      </c>
      <c r="BZ165" s="179" t="str">
        <f t="shared" si="32"/>
        <v/>
      </c>
      <c r="CA165" s="179" t="str">
        <f t="shared" si="33"/>
        <v/>
      </c>
      <c r="CB165" s="179" t="str">
        <f t="shared" si="34"/>
        <v/>
      </c>
      <c r="CC165" s="179" t="str">
        <f t="shared" si="35"/>
        <v/>
      </c>
      <c r="CD165" s="180"/>
    </row>
    <row r="166" spans="1:82" ht="15.95" customHeight="1">
      <c r="A166" s="167">
        <f>IF('Result Sheet'!A169="","",'Result Sheet'!A169)</f>
        <v>162</v>
      </c>
      <c r="B166" s="168" t="str">
        <f>IF('Result Sheet'!B169="","",'Result Sheet'!B169)</f>
        <v/>
      </c>
      <c r="C166" s="169" t="str">
        <f>IF('Result Sheet'!F169="","",'Result Sheet'!F169)</f>
        <v/>
      </c>
      <c r="D166" s="170" t="str">
        <f>IF('Result Sheet'!E169="","",'Result Sheet'!E169)</f>
        <v/>
      </c>
      <c r="E166" s="171" t="str">
        <f>IF('Result Sheet'!G169="","",'Result Sheet'!G169)</f>
        <v/>
      </c>
      <c r="F166" s="171" t="str">
        <f>IF('Result Sheet'!H169="","",'Result Sheet'!H169)</f>
        <v/>
      </c>
      <c r="G166" s="171" t="str">
        <f>IF('Result Sheet'!I169="","",'Result Sheet'!I169)</f>
        <v/>
      </c>
      <c r="H166" s="172" t="str">
        <f>IF('Result Sheet'!K169="","",'Result Sheet'!K169)</f>
        <v/>
      </c>
      <c r="I166" s="172" t="str">
        <f>IF('Result Sheet'!J169="","",'Result Sheet'!J169)</f>
        <v/>
      </c>
      <c r="J166" s="272" t="str">
        <f>IF('Result Sheet'!DM169="","",'Result Sheet'!DM169)</f>
        <v/>
      </c>
      <c r="K166" s="173" t="str">
        <f>IF('Result Sheet'!DI169="","",'Result Sheet'!DI169)</f>
        <v/>
      </c>
      <c r="L166" s="174" t="str">
        <f>IF('Result Sheet'!DJ169="","",'Result Sheet'!DJ169)</f>
        <v/>
      </c>
      <c r="M166" s="173" t="str">
        <f>IF('Result Sheet'!DK169="","",'Result Sheet'!DK169)</f>
        <v/>
      </c>
      <c r="N166" s="215" t="str">
        <f>IF('Result Sheet'!DP169="","",'Result Sheet'!DP169)</f>
        <v/>
      </c>
      <c r="O166" s="175" t="str">
        <f>IF('Result Sheet'!AB169="","",IF('Result Sheet'!AB169="D","I",'Result Sheet'!AB169))</f>
        <v/>
      </c>
      <c r="P166" s="176" t="str">
        <f>IF('Result Sheet'!AC169="","",'Result Sheet'!AC169)</f>
        <v/>
      </c>
      <c r="Q166" s="175" t="str">
        <f>IF('Result Sheet'!AT169="","",IF('Result Sheet'!AT169="D","I",'Result Sheet'!AT169))</f>
        <v/>
      </c>
      <c r="R166" s="176" t="str">
        <f>IF('Result Sheet'!AU169="","",'Result Sheet'!AU169)</f>
        <v/>
      </c>
      <c r="S166" s="175" t="str">
        <f>IF('Result Sheet'!BL169="","",IF('Result Sheet'!BL169="D","I",'Result Sheet'!BL169))</f>
        <v/>
      </c>
      <c r="T166" s="176" t="str">
        <f>IF('Result Sheet'!BM169="","",'Result Sheet'!BM169)</f>
        <v/>
      </c>
      <c r="U166" s="175" t="str">
        <f>IF('Result Sheet'!CD169="","",IF('Result Sheet'!CD169="D","I",'Result Sheet'!CD169))</f>
        <v/>
      </c>
      <c r="V166" s="176" t="str">
        <f>IF('Result Sheet'!CE169="","",'Result Sheet'!CE169)</f>
        <v/>
      </c>
      <c r="W166" s="177" t="str">
        <f>IF('Result Sheet'!DO169="","",'Result Sheet'!DO169)</f>
        <v/>
      </c>
      <c r="BQ166" s="178" t="str">
        <f>'Result Sheet'!G169</f>
        <v/>
      </c>
      <c r="BR166" s="179" t="str">
        <f t="shared" si="24"/>
        <v/>
      </c>
      <c r="BS166" s="179" t="str">
        <f t="shared" si="25"/>
        <v/>
      </c>
      <c r="BT166" s="179" t="str">
        <f t="shared" si="26"/>
        <v/>
      </c>
      <c r="BU166" s="179" t="str">
        <f t="shared" si="27"/>
        <v/>
      </c>
      <c r="BV166" s="179" t="str">
        <f t="shared" si="28"/>
        <v/>
      </c>
      <c r="BW166" s="179" t="str">
        <f t="shared" si="29"/>
        <v/>
      </c>
      <c r="BX166" s="179" t="str">
        <f t="shared" si="30"/>
        <v/>
      </c>
      <c r="BY166" s="179" t="str">
        <f t="shared" si="31"/>
        <v/>
      </c>
      <c r="BZ166" s="179" t="str">
        <f t="shared" si="32"/>
        <v/>
      </c>
      <c r="CA166" s="179" t="str">
        <f t="shared" si="33"/>
        <v/>
      </c>
      <c r="CB166" s="179" t="str">
        <f t="shared" si="34"/>
        <v/>
      </c>
      <c r="CC166" s="179" t="str">
        <f t="shared" si="35"/>
        <v/>
      </c>
      <c r="CD166" s="180"/>
    </row>
    <row r="167" spans="1:82" ht="15.95" customHeight="1">
      <c r="A167" s="167">
        <f>IF('Result Sheet'!A170="","",'Result Sheet'!A170)</f>
        <v>163</v>
      </c>
      <c r="B167" s="168" t="str">
        <f>IF('Result Sheet'!B170="","",'Result Sheet'!B170)</f>
        <v/>
      </c>
      <c r="C167" s="169" t="str">
        <f>IF('Result Sheet'!F170="","",'Result Sheet'!F170)</f>
        <v/>
      </c>
      <c r="D167" s="170" t="str">
        <f>IF('Result Sheet'!E170="","",'Result Sheet'!E170)</f>
        <v/>
      </c>
      <c r="E167" s="171" t="str">
        <f>IF('Result Sheet'!G170="","",'Result Sheet'!G170)</f>
        <v/>
      </c>
      <c r="F167" s="171" t="str">
        <f>IF('Result Sheet'!H170="","",'Result Sheet'!H170)</f>
        <v/>
      </c>
      <c r="G167" s="171" t="str">
        <f>IF('Result Sheet'!I170="","",'Result Sheet'!I170)</f>
        <v/>
      </c>
      <c r="H167" s="172" t="str">
        <f>IF('Result Sheet'!K170="","",'Result Sheet'!K170)</f>
        <v/>
      </c>
      <c r="I167" s="172" t="str">
        <f>IF('Result Sheet'!J170="","",'Result Sheet'!J170)</f>
        <v/>
      </c>
      <c r="J167" s="272" t="str">
        <f>IF('Result Sheet'!DM170="","",'Result Sheet'!DM170)</f>
        <v/>
      </c>
      <c r="K167" s="173" t="str">
        <f>IF('Result Sheet'!DI170="","",'Result Sheet'!DI170)</f>
        <v/>
      </c>
      <c r="L167" s="174" t="str">
        <f>IF('Result Sheet'!DJ170="","",'Result Sheet'!DJ170)</f>
        <v/>
      </c>
      <c r="M167" s="173" t="str">
        <f>IF('Result Sheet'!DK170="","",'Result Sheet'!DK170)</f>
        <v/>
      </c>
      <c r="N167" s="215" t="str">
        <f>IF('Result Sheet'!DP170="","",'Result Sheet'!DP170)</f>
        <v/>
      </c>
      <c r="O167" s="175" t="str">
        <f>IF('Result Sheet'!AB170="","",IF('Result Sheet'!AB170="D","I",'Result Sheet'!AB170))</f>
        <v/>
      </c>
      <c r="P167" s="176" t="str">
        <f>IF('Result Sheet'!AC170="","",'Result Sheet'!AC170)</f>
        <v/>
      </c>
      <c r="Q167" s="175" t="str">
        <f>IF('Result Sheet'!AT170="","",IF('Result Sheet'!AT170="D","I",'Result Sheet'!AT170))</f>
        <v/>
      </c>
      <c r="R167" s="176" t="str">
        <f>IF('Result Sheet'!AU170="","",'Result Sheet'!AU170)</f>
        <v/>
      </c>
      <c r="S167" s="175" t="str">
        <f>IF('Result Sheet'!BL170="","",IF('Result Sheet'!BL170="D","I",'Result Sheet'!BL170))</f>
        <v/>
      </c>
      <c r="T167" s="176" t="str">
        <f>IF('Result Sheet'!BM170="","",'Result Sheet'!BM170)</f>
        <v/>
      </c>
      <c r="U167" s="175" t="str">
        <f>IF('Result Sheet'!CD170="","",IF('Result Sheet'!CD170="D","I",'Result Sheet'!CD170))</f>
        <v/>
      </c>
      <c r="V167" s="176" t="str">
        <f>IF('Result Sheet'!CE170="","",'Result Sheet'!CE170)</f>
        <v/>
      </c>
      <c r="W167" s="177" t="str">
        <f>IF('Result Sheet'!DO170="","",'Result Sheet'!DO170)</f>
        <v/>
      </c>
      <c r="BQ167" s="178" t="str">
        <f>'Result Sheet'!G170</f>
        <v/>
      </c>
      <c r="BR167" s="179" t="str">
        <f t="shared" si="24"/>
        <v/>
      </c>
      <c r="BS167" s="179" t="str">
        <f t="shared" si="25"/>
        <v/>
      </c>
      <c r="BT167" s="179" t="str">
        <f t="shared" si="26"/>
        <v/>
      </c>
      <c r="BU167" s="179" t="str">
        <f t="shared" si="27"/>
        <v/>
      </c>
      <c r="BV167" s="179" t="str">
        <f t="shared" si="28"/>
        <v/>
      </c>
      <c r="BW167" s="179" t="str">
        <f t="shared" si="29"/>
        <v/>
      </c>
      <c r="BX167" s="179" t="str">
        <f t="shared" si="30"/>
        <v/>
      </c>
      <c r="BY167" s="179" t="str">
        <f t="shared" si="31"/>
        <v/>
      </c>
      <c r="BZ167" s="179" t="str">
        <f t="shared" si="32"/>
        <v/>
      </c>
      <c r="CA167" s="179" t="str">
        <f t="shared" si="33"/>
        <v/>
      </c>
      <c r="CB167" s="179" t="str">
        <f t="shared" si="34"/>
        <v/>
      </c>
      <c r="CC167" s="179" t="str">
        <f t="shared" si="35"/>
        <v/>
      </c>
      <c r="CD167" s="180"/>
    </row>
    <row r="168" spans="1:82" ht="15.95" customHeight="1">
      <c r="A168" s="167">
        <f>IF('Result Sheet'!A171="","",'Result Sheet'!A171)</f>
        <v>164</v>
      </c>
      <c r="B168" s="168" t="str">
        <f>IF('Result Sheet'!B171="","",'Result Sheet'!B171)</f>
        <v/>
      </c>
      <c r="C168" s="169" t="str">
        <f>IF('Result Sheet'!F171="","",'Result Sheet'!F171)</f>
        <v/>
      </c>
      <c r="D168" s="170" t="str">
        <f>IF('Result Sheet'!E171="","",'Result Sheet'!E171)</f>
        <v/>
      </c>
      <c r="E168" s="171" t="str">
        <f>IF('Result Sheet'!G171="","",'Result Sheet'!G171)</f>
        <v/>
      </c>
      <c r="F168" s="171" t="str">
        <f>IF('Result Sheet'!H171="","",'Result Sheet'!H171)</f>
        <v/>
      </c>
      <c r="G168" s="171" t="str">
        <f>IF('Result Sheet'!I171="","",'Result Sheet'!I171)</f>
        <v/>
      </c>
      <c r="H168" s="172" t="str">
        <f>IF('Result Sheet'!K171="","",'Result Sheet'!K171)</f>
        <v/>
      </c>
      <c r="I168" s="172" t="str">
        <f>IF('Result Sheet'!J171="","",'Result Sheet'!J171)</f>
        <v/>
      </c>
      <c r="J168" s="272" t="str">
        <f>IF('Result Sheet'!DM171="","",'Result Sheet'!DM171)</f>
        <v/>
      </c>
      <c r="K168" s="173" t="str">
        <f>IF('Result Sheet'!DI171="","",'Result Sheet'!DI171)</f>
        <v/>
      </c>
      <c r="L168" s="174" t="str">
        <f>IF('Result Sheet'!DJ171="","",'Result Sheet'!DJ171)</f>
        <v/>
      </c>
      <c r="M168" s="173" t="str">
        <f>IF('Result Sheet'!DK171="","",'Result Sheet'!DK171)</f>
        <v/>
      </c>
      <c r="N168" s="215" t="str">
        <f>IF('Result Sheet'!DP171="","",'Result Sheet'!DP171)</f>
        <v/>
      </c>
      <c r="O168" s="175" t="str">
        <f>IF('Result Sheet'!AB171="","",IF('Result Sheet'!AB171="D","I",'Result Sheet'!AB171))</f>
        <v/>
      </c>
      <c r="P168" s="176" t="str">
        <f>IF('Result Sheet'!AC171="","",'Result Sheet'!AC171)</f>
        <v/>
      </c>
      <c r="Q168" s="175" t="str">
        <f>IF('Result Sheet'!AT171="","",IF('Result Sheet'!AT171="D","I",'Result Sheet'!AT171))</f>
        <v/>
      </c>
      <c r="R168" s="176" t="str">
        <f>IF('Result Sheet'!AU171="","",'Result Sheet'!AU171)</f>
        <v/>
      </c>
      <c r="S168" s="175" t="str">
        <f>IF('Result Sheet'!BL171="","",IF('Result Sheet'!BL171="D","I",'Result Sheet'!BL171))</f>
        <v/>
      </c>
      <c r="T168" s="176" t="str">
        <f>IF('Result Sheet'!BM171="","",'Result Sheet'!BM171)</f>
        <v/>
      </c>
      <c r="U168" s="175" t="str">
        <f>IF('Result Sheet'!CD171="","",IF('Result Sheet'!CD171="D","I",'Result Sheet'!CD171))</f>
        <v/>
      </c>
      <c r="V168" s="176" t="str">
        <f>IF('Result Sheet'!CE171="","",'Result Sheet'!CE171)</f>
        <v/>
      </c>
      <c r="W168" s="177" t="str">
        <f>IF('Result Sheet'!DO171="","",'Result Sheet'!DO171)</f>
        <v/>
      </c>
      <c r="BQ168" s="178" t="str">
        <f>'Result Sheet'!G171</f>
        <v/>
      </c>
      <c r="BR168" s="179" t="str">
        <f t="shared" si="24"/>
        <v/>
      </c>
      <c r="BS168" s="179" t="str">
        <f t="shared" si="25"/>
        <v/>
      </c>
      <c r="BT168" s="179" t="str">
        <f t="shared" si="26"/>
        <v/>
      </c>
      <c r="BU168" s="179" t="str">
        <f t="shared" si="27"/>
        <v/>
      </c>
      <c r="BV168" s="179" t="str">
        <f t="shared" si="28"/>
        <v/>
      </c>
      <c r="BW168" s="179" t="str">
        <f t="shared" si="29"/>
        <v/>
      </c>
      <c r="BX168" s="179" t="str">
        <f t="shared" si="30"/>
        <v/>
      </c>
      <c r="BY168" s="179" t="str">
        <f t="shared" si="31"/>
        <v/>
      </c>
      <c r="BZ168" s="179" t="str">
        <f t="shared" si="32"/>
        <v/>
      </c>
      <c r="CA168" s="179" t="str">
        <f t="shared" si="33"/>
        <v/>
      </c>
      <c r="CB168" s="179" t="str">
        <f t="shared" si="34"/>
        <v/>
      </c>
      <c r="CC168" s="179" t="str">
        <f t="shared" si="35"/>
        <v/>
      </c>
      <c r="CD168" s="180"/>
    </row>
    <row r="169" spans="1:82" ht="15.95" customHeight="1">
      <c r="A169" s="167">
        <f>IF('Result Sheet'!A172="","",'Result Sheet'!A172)</f>
        <v>165</v>
      </c>
      <c r="B169" s="168" t="str">
        <f>IF('Result Sheet'!B172="","",'Result Sheet'!B172)</f>
        <v/>
      </c>
      <c r="C169" s="169" t="str">
        <f>IF('Result Sheet'!F172="","",'Result Sheet'!F172)</f>
        <v/>
      </c>
      <c r="D169" s="170" t="str">
        <f>IF('Result Sheet'!E172="","",'Result Sheet'!E172)</f>
        <v/>
      </c>
      <c r="E169" s="171" t="str">
        <f>IF('Result Sheet'!G172="","",'Result Sheet'!G172)</f>
        <v/>
      </c>
      <c r="F169" s="171" t="str">
        <f>IF('Result Sheet'!H172="","",'Result Sheet'!H172)</f>
        <v/>
      </c>
      <c r="G169" s="171" t="str">
        <f>IF('Result Sheet'!I172="","",'Result Sheet'!I172)</f>
        <v/>
      </c>
      <c r="H169" s="172" t="str">
        <f>IF('Result Sheet'!K172="","",'Result Sheet'!K172)</f>
        <v/>
      </c>
      <c r="I169" s="172" t="str">
        <f>IF('Result Sheet'!J172="","",'Result Sheet'!J172)</f>
        <v/>
      </c>
      <c r="J169" s="272" t="str">
        <f>IF('Result Sheet'!DM172="","",'Result Sheet'!DM172)</f>
        <v/>
      </c>
      <c r="K169" s="173" t="str">
        <f>IF('Result Sheet'!DI172="","",'Result Sheet'!DI172)</f>
        <v/>
      </c>
      <c r="L169" s="174" t="str">
        <f>IF('Result Sheet'!DJ172="","",'Result Sheet'!DJ172)</f>
        <v/>
      </c>
      <c r="M169" s="173" t="str">
        <f>IF('Result Sheet'!DK172="","",'Result Sheet'!DK172)</f>
        <v/>
      </c>
      <c r="N169" s="215" t="str">
        <f>IF('Result Sheet'!DP172="","",'Result Sheet'!DP172)</f>
        <v/>
      </c>
      <c r="O169" s="175" t="str">
        <f>IF('Result Sheet'!AB172="","",IF('Result Sheet'!AB172="D","I",'Result Sheet'!AB172))</f>
        <v/>
      </c>
      <c r="P169" s="176" t="str">
        <f>IF('Result Sheet'!AC172="","",'Result Sheet'!AC172)</f>
        <v/>
      </c>
      <c r="Q169" s="175" t="str">
        <f>IF('Result Sheet'!AT172="","",IF('Result Sheet'!AT172="D","I",'Result Sheet'!AT172))</f>
        <v/>
      </c>
      <c r="R169" s="176" t="str">
        <f>IF('Result Sheet'!AU172="","",'Result Sheet'!AU172)</f>
        <v/>
      </c>
      <c r="S169" s="175" t="str">
        <f>IF('Result Sheet'!BL172="","",IF('Result Sheet'!BL172="D","I",'Result Sheet'!BL172))</f>
        <v/>
      </c>
      <c r="T169" s="176" t="str">
        <f>IF('Result Sheet'!BM172="","",'Result Sheet'!BM172)</f>
        <v/>
      </c>
      <c r="U169" s="175" t="str">
        <f>IF('Result Sheet'!CD172="","",IF('Result Sheet'!CD172="D","I",'Result Sheet'!CD172))</f>
        <v/>
      </c>
      <c r="V169" s="176" t="str">
        <f>IF('Result Sheet'!CE172="","",'Result Sheet'!CE172)</f>
        <v/>
      </c>
      <c r="W169" s="177" t="str">
        <f>IF('Result Sheet'!DO172="","",'Result Sheet'!DO172)</f>
        <v/>
      </c>
      <c r="BQ169" s="178" t="str">
        <f>'Result Sheet'!G172</f>
        <v/>
      </c>
      <c r="BR169" s="179" t="str">
        <f t="shared" si="24"/>
        <v/>
      </c>
      <c r="BS169" s="179" t="str">
        <f t="shared" si="25"/>
        <v/>
      </c>
      <c r="BT169" s="179" t="str">
        <f t="shared" si="26"/>
        <v/>
      </c>
      <c r="BU169" s="179" t="str">
        <f t="shared" si="27"/>
        <v/>
      </c>
      <c r="BV169" s="179" t="str">
        <f t="shared" si="28"/>
        <v/>
      </c>
      <c r="BW169" s="179" t="str">
        <f t="shared" si="29"/>
        <v/>
      </c>
      <c r="BX169" s="179" t="str">
        <f t="shared" si="30"/>
        <v/>
      </c>
      <c r="BY169" s="179" t="str">
        <f t="shared" si="31"/>
        <v/>
      </c>
      <c r="BZ169" s="179" t="str">
        <f t="shared" si="32"/>
        <v/>
      </c>
      <c r="CA169" s="179" t="str">
        <f t="shared" si="33"/>
        <v/>
      </c>
      <c r="CB169" s="179" t="str">
        <f t="shared" si="34"/>
        <v/>
      </c>
      <c r="CC169" s="179" t="str">
        <f t="shared" si="35"/>
        <v/>
      </c>
      <c r="CD169" s="180"/>
    </row>
    <row r="170" spans="1:82" ht="15.95" customHeight="1">
      <c r="A170" s="167">
        <f>IF('Result Sheet'!A173="","",'Result Sheet'!A173)</f>
        <v>166</v>
      </c>
      <c r="B170" s="168" t="str">
        <f>IF('Result Sheet'!B173="","",'Result Sheet'!B173)</f>
        <v/>
      </c>
      <c r="C170" s="169" t="str">
        <f>IF('Result Sheet'!F173="","",'Result Sheet'!F173)</f>
        <v/>
      </c>
      <c r="D170" s="170" t="str">
        <f>IF('Result Sheet'!E173="","",'Result Sheet'!E173)</f>
        <v/>
      </c>
      <c r="E170" s="171" t="str">
        <f>IF('Result Sheet'!G173="","",'Result Sheet'!G173)</f>
        <v/>
      </c>
      <c r="F170" s="171" t="str">
        <f>IF('Result Sheet'!H173="","",'Result Sheet'!H173)</f>
        <v/>
      </c>
      <c r="G170" s="171" t="str">
        <f>IF('Result Sheet'!I173="","",'Result Sheet'!I173)</f>
        <v/>
      </c>
      <c r="H170" s="172" t="str">
        <f>IF('Result Sheet'!K173="","",'Result Sheet'!K173)</f>
        <v/>
      </c>
      <c r="I170" s="172" t="str">
        <f>IF('Result Sheet'!J173="","",'Result Sheet'!J173)</f>
        <v/>
      </c>
      <c r="J170" s="272" t="str">
        <f>IF('Result Sheet'!DM173="","",'Result Sheet'!DM173)</f>
        <v/>
      </c>
      <c r="K170" s="173" t="str">
        <f>IF('Result Sheet'!DI173="","",'Result Sheet'!DI173)</f>
        <v/>
      </c>
      <c r="L170" s="174" t="str">
        <f>IF('Result Sheet'!DJ173="","",'Result Sheet'!DJ173)</f>
        <v/>
      </c>
      <c r="M170" s="173" t="str">
        <f>IF('Result Sheet'!DK173="","",'Result Sheet'!DK173)</f>
        <v/>
      </c>
      <c r="N170" s="215" t="str">
        <f>IF('Result Sheet'!DP173="","",'Result Sheet'!DP173)</f>
        <v/>
      </c>
      <c r="O170" s="175" t="str">
        <f>IF('Result Sheet'!AB173="","",IF('Result Sheet'!AB173="D","I",'Result Sheet'!AB173))</f>
        <v/>
      </c>
      <c r="P170" s="176" t="str">
        <f>IF('Result Sheet'!AC173="","",'Result Sheet'!AC173)</f>
        <v/>
      </c>
      <c r="Q170" s="175" t="str">
        <f>IF('Result Sheet'!AT173="","",IF('Result Sheet'!AT173="D","I",'Result Sheet'!AT173))</f>
        <v/>
      </c>
      <c r="R170" s="176" t="str">
        <f>IF('Result Sheet'!AU173="","",'Result Sheet'!AU173)</f>
        <v/>
      </c>
      <c r="S170" s="175" t="str">
        <f>IF('Result Sheet'!BL173="","",IF('Result Sheet'!BL173="D","I",'Result Sheet'!BL173))</f>
        <v/>
      </c>
      <c r="T170" s="176" t="str">
        <f>IF('Result Sheet'!BM173="","",'Result Sheet'!BM173)</f>
        <v/>
      </c>
      <c r="U170" s="175" t="str">
        <f>IF('Result Sheet'!CD173="","",IF('Result Sheet'!CD173="D","I",'Result Sheet'!CD173))</f>
        <v/>
      </c>
      <c r="V170" s="176" t="str">
        <f>IF('Result Sheet'!CE173="","",'Result Sheet'!CE173)</f>
        <v/>
      </c>
      <c r="W170" s="177" t="str">
        <f>IF('Result Sheet'!DO173="","",'Result Sheet'!DO173)</f>
        <v/>
      </c>
      <c r="BQ170" s="178" t="str">
        <f>'Result Sheet'!G173</f>
        <v/>
      </c>
      <c r="BR170" s="179" t="str">
        <f t="shared" si="24"/>
        <v/>
      </c>
      <c r="BS170" s="179" t="str">
        <f t="shared" si="25"/>
        <v/>
      </c>
      <c r="BT170" s="179" t="str">
        <f t="shared" si="26"/>
        <v/>
      </c>
      <c r="BU170" s="179" t="str">
        <f t="shared" si="27"/>
        <v/>
      </c>
      <c r="BV170" s="179" t="str">
        <f t="shared" si="28"/>
        <v/>
      </c>
      <c r="BW170" s="179" t="str">
        <f t="shared" si="29"/>
        <v/>
      </c>
      <c r="BX170" s="179" t="str">
        <f t="shared" si="30"/>
        <v/>
      </c>
      <c r="BY170" s="179" t="str">
        <f t="shared" si="31"/>
        <v/>
      </c>
      <c r="BZ170" s="179" t="str">
        <f t="shared" si="32"/>
        <v/>
      </c>
      <c r="CA170" s="179" t="str">
        <f t="shared" si="33"/>
        <v/>
      </c>
      <c r="CB170" s="179" t="str">
        <f t="shared" si="34"/>
        <v/>
      </c>
      <c r="CC170" s="179" t="str">
        <f t="shared" si="35"/>
        <v/>
      </c>
      <c r="CD170" s="180"/>
    </row>
    <row r="171" spans="1:82" ht="15.95" customHeight="1">
      <c r="A171" s="167">
        <f>IF('Result Sheet'!A174="","",'Result Sheet'!A174)</f>
        <v>167</v>
      </c>
      <c r="B171" s="168" t="str">
        <f>IF('Result Sheet'!B174="","",'Result Sheet'!B174)</f>
        <v/>
      </c>
      <c r="C171" s="169" t="str">
        <f>IF('Result Sheet'!F174="","",'Result Sheet'!F174)</f>
        <v/>
      </c>
      <c r="D171" s="170" t="str">
        <f>IF('Result Sheet'!E174="","",'Result Sheet'!E174)</f>
        <v/>
      </c>
      <c r="E171" s="171" t="str">
        <f>IF('Result Sheet'!G174="","",'Result Sheet'!G174)</f>
        <v/>
      </c>
      <c r="F171" s="171" t="str">
        <f>IF('Result Sheet'!H174="","",'Result Sheet'!H174)</f>
        <v/>
      </c>
      <c r="G171" s="171" t="str">
        <f>IF('Result Sheet'!I174="","",'Result Sheet'!I174)</f>
        <v/>
      </c>
      <c r="H171" s="172" t="str">
        <f>IF('Result Sheet'!K174="","",'Result Sheet'!K174)</f>
        <v/>
      </c>
      <c r="I171" s="172" t="str">
        <f>IF('Result Sheet'!J174="","",'Result Sheet'!J174)</f>
        <v/>
      </c>
      <c r="J171" s="272" t="str">
        <f>IF('Result Sheet'!DM174="","",'Result Sheet'!DM174)</f>
        <v/>
      </c>
      <c r="K171" s="173" t="str">
        <f>IF('Result Sheet'!DI174="","",'Result Sheet'!DI174)</f>
        <v/>
      </c>
      <c r="L171" s="174" t="str">
        <f>IF('Result Sheet'!DJ174="","",'Result Sheet'!DJ174)</f>
        <v/>
      </c>
      <c r="M171" s="173" t="str">
        <f>IF('Result Sheet'!DK174="","",'Result Sheet'!DK174)</f>
        <v/>
      </c>
      <c r="N171" s="215" t="str">
        <f>IF('Result Sheet'!DP174="","",'Result Sheet'!DP174)</f>
        <v/>
      </c>
      <c r="O171" s="175" t="str">
        <f>IF('Result Sheet'!AB174="","",IF('Result Sheet'!AB174="D","I",'Result Sheet'!AB174))</f>
        <v/>
      </c>
      <c r="P171" s="176" t="str">
        <f>IF('Result Sheet'!AC174="","",'Result Sheet'!AC174)</f>
        <v/>
      </c>
      <c r="Q171" s="175" t="str">
        <f>IF('Result Sheet'!AT174="","",IF('Result Sheet'!AT174="D","I",'Result Sheet'!AT174))</f>
        <v/>
      </c>
      <c r="R171" s="176" t="str">
        <f>IF('Result Sheet'!AU174="","",'Result Sheet'!AU174)</f>
        <v/>
      </c>
      <c r="S171" s="175" t="str">
        <f>IF('Result Sheet'!BL174="","",IF('Result Sheet'!BL174="D","I",'Result Sheet'!BL174))</f>
        <v/>
      </c>
      <c r="T171" s="176" t="str">
        <f>IF('Result Sheet'!BM174="","",'Result Sheet'!BM174)</f>
        <v/>
      </c>
      <c r="U171" s="175" t="str">
        <f>IF('Result Sheet'!CD174="","",IF('Result Sheet'!CD174="D","I",'Result Sheet'!CD174))</f>
        <v/>
      </c>
      <c r="V171" s="176" t="str">
        <f>IF('Result Sheet'!CE174="","",'Result Sheet'!CE174)</f>
        <v/>
      </c>
      <c r="W171" s="177" t="str">
        <f>IF('Result Sheet'!DO174="","",'Result Sheet'!DO174)</f>
        <v/>
      </c>
      <c r="BQ171" s="178" t="str">
        <f>'Result Sheet'!G174</f>
        <v/>
      </c>
      <c r="BR171" s="179" t="str">
        <f t="shared" si="24"/>
        <v/>
      </c>
      <c r="BS171" s="179" t="str">
        <f t="shared" si="25"/>
        <v/>
      </c>
      <c r="BT171" s="179" t="str">
        <f t="shared" si="26"/>
        <v/>
      </c>
      <c r="BU171" s="179" t="str">
        <f t="shared" si="27"/>
        <v/>
      </c>
      <c r="BV171" s="179" t="str">
        <f t="shared" si="28"/>
        <v/>
      </c>
      <c r="BW171" s="179" t="str">
        <f t="shared" si="29"/>
        <v/>
      </c>
      <c r="BX171" s="179" t="str">
        <f t="shared" si="30"/>
        <v/>
      </c>
      <c r="BY171" s="179" t="str">
        <f t="shared" si="31"/>
        <v/>
      </c>
      <c r="BZ171" s="179" t="str">
        <f t="shared" si="32"/>
        <v/>
      </c>
      <c r="CA171" s="179" t="str">
        <f t="shared" si="33"/>
        <v/>
      </c>
      <c r="CB171" s="179" t="str">
        <f t="shared" si="34"/>
        <v/>
      </c>
      <c r="CC171" s="179" t="str">
        <f t="shared" si="35"/>
        <v/>
      </c>
      <c r="CD171" s="180"/>
    </row>
    <row r="172" spans="1:82" ht="15.95" customHeight="1">
      <c r="A172" s="167">
        <f>IF('Result Sheet'!A175="","",'Result Sheet'!A175)</f>
        <v>168</v>
      </c>
      <c r="B172" s="168" t="str">
        <f>IF('Result Sheet'!B175="","",'Result Sheet'!B175)</f>
        <v/>
      </c>
      <c r="C172" s="169" t="str">
        <f>IF('Result Sheet'!F175="","",'Result Sheet'!F175)</f>
        <v/>
      </c>
      <c r="D172" s="170" t="str">
        <f>IF('Result Sheet'!E175="","",'Result Sheet'!E175)</f>
        <v/>
      </c>
      <c r="E172" s="171" t="str">
        <f>IF('Result Sheet'!G175="","",'Result Sheet'!G175)</f>
        <v/>
      </c>
      <c r="F172" s="171" t="str">
        <f>IF('Result Sheet'!H175="","",'Result Sheet'!H175)</f>
        <v/>
      </c>
      <c r="G172" s="171" t="str">
        <f>IF('Result Sheet'!I175="","",'Result Sheet'!I175)</f>
        <v/>
      </c>
      <c r="H172" s="172" t="str">
        <f>IF('Result Sheet'!K175="","",'Result Sheet'!K175)</f>
        <v/>
      </c>
      <c r="I172" s="172" t="str">
        <f>IF('Result Sheet'!J175="","",'Result Sheet'!J175)</f>
        <v/>
      </c>
      <c r="J172" s="272" t="str">
        <f>IF('Result Sheet'!DM175="","",'Result Sheet'!DM175)</f>
        <v/>
      </c>
      <c r="K172" s="173" t="str">
        <f>IF('Result Sheet'!DI175="","",'Result Sheet'!DI175)</f>
        <v/>
      </c>
      <c r="L172" s="174" t="str">
        <f>IF('Result Sheet'!DJ175="","",'Result Sheet'!DJ175)</f>
        <v/>
      </c>
      <c r="M172" s="173" t="str">
        <f>IF('Result Sheet'!DK175="","",'Result Sheet'!DK175)</f>
        <v/>
      </c>
      <c r="N172" s="215" t="str">
        <f>IF('Result Sheet'!DP175="","",'Result Sheet'!DP175)</f>
        <v/>
      </c>
      <c r="O172" s="175" t="str">
        <f>IF('Result Sheet'!AB175="","",IF('Result Sheet'!AB175="D","I",'Result Sheet'!AB175))</f>
        <v/>
      </c>
      <c r="P172" s="176" t="str">
        <f>IF('Result Sheet'!AC175="","",'Result Sheet'!AC175)</f>
        <v/>
      </c>
      <c r="Q172" s="175" t="str">
        <f>IF('Result Sheet'!AT175="","",IF('Result Sheet'!AT175="D","I",'Result Sheet'!AT175))</f>
        <v/>
      </c>
      <c r="R172" s="176" t="str">
        <f>IF('Result Sheet'!AU175="","",'Result Sheet'!AU175)</f>
        <v/>
      </c>
      <c r="S172" s="175" t="str">
        <f>IF('Result Sheet'!BL175="","",IF('Result Sheet'!BL175="D","I",'Result Sheet'!BL175))</f>
        <v/>
      </c>
      <c r="T172" s="176" t="str">
        <f>IF('Result Sheet'!BM175="","",'Result Sheet'!BM175)</f>
        <v/>
      </c>
      <c r="U172" s="175" t="str">
        <f>IF('Result Sheet'!CD175="","",IF('Result Sheet'!CD175="D","I",'Result Sheet'!CD175))</f>
        <v/>
      </c>
      <c r="V172" s="176" t="str">
        <f>IF('Result Sheet'!CE175="","",'Result Sheet'!CE175)</f>
        <v/>
      </c>
      <c r="W172" s="177" t="str">
        <f>IF('Result Sheet'!DO175="","",'Result Sheet'!DO175)</f>
        <v/>
      </c>
      <c r="BQ172" s="178" t="str">
        <f>'Result Sheet'!G175</f>
        <v/>
      </c>
      <c r="BR172" s="179" t="str">
        <f t="shared" si="24"/>
        <v/>
      </c>
      <c r="BS172" s="179" t="str">
        <f t="shared" si="25"/>
        <v/>
      </c>
      <c r="BT172" s="179" t="str">
        <f t="shared" si="26"/>
        <v/>
      </c>
      <c r="BU172" s="179" t="str">
        <f t="shared" si="27"/>
        <v/>
      </c>
      <c r="BV172" s="179" t="str">
        <f t="shared" si="28"/>
        <v/>
      </c>
      <c r="BW172" s="179" t="str">
        <f t="shared" si="29"/>
        <v/>
      </c>
      <c r="BX172" s="179" t="str">
        <f t="shared" si="30"/>
        <v/>
      </c>
      <c r="BY172" s="179" t="str">
        <f t="shared" si="31"/>
        <v/>
      </c>
      <c r="BZ172" s="179" t="str">
        <f t="shared" si="32"/>
        <v/>
      </c>
      <c r="CA172" s="179" t="str">
        <f t="shared" si="33"/>
        <v/>
      </c>
      <c r="CB172" s="179" t="str">
        <f t="shared" si="34"/>
        <v/>
      </c>
      <c r="CC172" s="179" t="str">
        <f t="shared" si="35"/>
        <v/>
      </c>
      <c r="CD172" s="180"/>
    </row>
    <row r="173" spans="1:82" ht="15.95" customHeight="1">
      <c r="A173" s="167">
        <f>IF('Result Sheet'!A176="","",'Result Sheet'!A176)</f>
        <v>169</v>
      </c>
      <c r="B173" s="168" t="str">
        <f>IF('Result Sheet'!B176="","",'Result Sheet'!B176)</f>
        <v/>
      </c>
      <c r="C173" s="169" t="str">
        <f>IF('Result Sheet'!F176="","",'Result Sheet'!F176)</f>
        <v/>
      </c>
      <c r="D173" s="170" t="str">
        <f>IF('Result Sheet'!E176="","",'Result Sheet'!E176)</f>
        <v/>
      </c>
      <c r="E173" s="171" t="str">
        <f>IF('Result Sheet'!G176="","",'Result Sheet'!G176)</f>
        <v/>
      </c>
      <c r="F173" s="171" t="str">
        <f>IF('Result Sheet'!H176="","",'Result Sheet'!H176)</f>
        <v/>
      </c>
      <c r="G173" s="171" t="str">
        <f>IF('Result Sheet'!I176="","",'Result Sheet'!I176)</f>
        <v/>
      </c>
      <c r="H173" s="172" t="str">
        <f>IF('Result Sheet'!K176="","",'Result Sheet'!K176)</f>
        <v/>
      </c>
      <c r="I173" s="172" t="str">
        <f>IF('Result Sheet'!J176="","",'Result Sheet'!J176)</f>
        <v/>
      </c>
      <c r="J173" s="272" t="str">
        <f>IF('Result Sheet'!DM176="","",'Result Sheet'!DM176)</f>
        <v/>
      </c>
      <c r="K173" s="173" t="str">
        <f>IF('Result Sheet'!DI176="","",'Result Sheet'!DI176)</f>
        <v/>
      </c>
      <c r="L173" s="174" t="str">
        <f>IF('Result Sheet'!DJ176="","",'Result Sheet'!DJ176)</f>
        <v/>
      </c>
      <c r="M173" s="173" t="str">
        <f>IF('Result Sheet'!DK176="","",'Result Sheet'!DK176)</f>
        <v/>
      </c>
      <c r="N173" s="215" t="str">
        <f>IF('Result Sheet'!DP176="","",'Result Sheet'!DP176)</f>
        <v/>
      </c>
      <c r="O173" s="175" t="str">
        <f>IF('Result Sheet'!AB176="","",IF('Result Sheet'!AB176="D","I",'Result Sheet'!AB176))</f>
        <v/>
      </c>
      <c r="P173" s="176" t="str">
        <f>IF('Result Sheet'!AC176="","",'Result Sheet'!AC176)</f>
        <v/>
      </c>
      <c r="Q173" s="175" t="str">
        <f>IF('Result Sheet'!AT176="","",IF('Result Sheet'!AT176="D","I",'Result Sheet'!AT176))</f>
        <v/>
      </c>
      <c r="R173" s="176" t="str">
        <f>IF('Result Sheet'!AU176="","",'Result Sheet'!AU176)</f>
        <v/>
      </c>
      <c r="S173" s="175" t="str">
        <f>IF('Result Sheet'!BL176="","",IF('Result Sheet'!BL176="D","I",'Result Sheet'!BL176))</f>
        <v/>
      </c>
      <c r="T173" s="176" t="str">
        <f>IF('Result Sheet'!BM176="","",'Result Sheet'!BM176)</f>
        <v/>
      </c>
      <c r="U173" s="175" t="str">
        <f>IF('Result Sheet'!CD176="","",IF('Result Sheet'!CD176="D","I",'Result Sheet'!CD176))</f>
        <v/>
      </c>
      <c r="V173" s="176" t="str">
        <f>IF('Result Sheet'!CE176="","",'Result Sheet'!CE176)</f>
        <v/>
      </c>
      <c r="W173" s="177" t="str">
        <f>IF('Result Sheet'!DO176="","",'Result Sheet'!DO176)</f>
        <v/>
      </c>
      <c r="BQ173" s="178" t="str">
        <f>'Result Sheet'!G176</f>
        <v/>
      </c>
      <c r="BR173" s="179" t="str">
        <f t="shared" si="24"/>
        <v/>
      </c>
      <c r="BS173" s="179" t="str">
        <f t="shared" si="25"/>
        <v/>
      </c>
      <c r="BT173" s="179" t="str">
        <f t="shared" si="26"/>
        <v/>
      </c>
      <c r="BU173" s="179" t="str">
        <f t="shared" si="27"/>
        <v/>
      </c>
      <c r="BV173" s="179" t="str">
        <f t="shared" si="28"/>
        <v/>
      </c>
      <c r="BW173" s="179" t="str">
        <f t="shared" si="29"/>
        <v/>
      </c>
      <c r="BX173" s="179" t="str">
        <f t="shared" si="30"/>
        <v/>
      </c>
      <c r="BY173" s="179" t="str">
        <f t="shared" si="31"/>
        <v/>
      </c>
      <c r="BZ173" s="179" t="str">
        <f t="shared" si="32"/>
        <v/>
      </c>
      <c r="CA173" s="179" t="str">
        <f t="shared" si="33"/>
        <v/>
      </c>
      <c r="CB173" s="179" t="str">
        <f t="shared" si="34"/>
        <v/>
      </c>
      <c r="CC173" s="179" t="str">
        <f t="shared" si="35"/>
        <v/>
      </c>
      <c r="CD173" s="180"/>
    </row>
    <row r="174" spans="1:82" ht="15.95" customHeight="1">
      <c r="A174" s="167">
        <f>IF('Result Sheet'!A177="","",'Result Sheet'!A177)</f>
        <v>170</v>
      </c>
      <c r="B174" s="168" t="str">
        <f>IF('Result Sheet'!B177="","",'Result Sheet'!B177)</f>
        <v/>
      </c>
      <c r="C174" s="169" t="str">
        <f>IF('Result Sheet'!F177="","",'Result Sheet'!F177)</f>
        <v/>
      </c>
      <c r="D174" s="170" t="str">
        <f>IF('Result Sheet'!E177="","",'Result Sheet'!E177)</f>
        <v/>
      </c>
      <c r="E174" s="171" t="str">
        <f>IF('Result Sheet'!G177="","",'Result Sheet'!G177)</f>
        <v/>
      </c>
      <c r="F174" s="171" t="str">
        <f>IF('Result Sheet'!H177="","",'Result Sheet'!H177)</f>
        <v/>
      </c>
      <c r="G174" s="171" t="str">
        <f>IF('Result Sheet'!I177="","",'Result Sheet'!I177)</f>
        <v/>
      </c>
      <c r="H174" s="172" t="str">
        <f>IF('Result Sheet'!K177="","",'Result Sheet'!K177)</f>
        <v/>
      </c>
      <c r="I174" s="172" t="str">
        <f>IF('Result Sheet'!J177="","",'Result Sheet'!J177)</f>
        <v/>
      </c>
      <c r="J174" s="272" t="str">
        <f>IF('Result Sheet'!DM177="","",'Result Sheet'!DM177)</f>
        <v/>
      </c>
      <c r="K174" s="173" t="str">
        <f>IF('Result Sheet'!DI177="","",'Result Sheet'!DI177)</f>
        <v/>
      </c>
      <c r="L174" s="174" t="str">
        <f>IF('Result Sheet'!DJ177="","",'Result Sheet'!DJ177)</f>
        <v/>
      </c>
      <c r="M174" s="173" t="str">
        <f>IF('Result Sheet'!DK177="","",'Result Sheet'!DK177)</f>
        <v/>
      </c>
      <c r="N174" s="215" t="str">
        <f>IF('Result Sheet'!DP177="","",'Result Sheet'!DP177)</f>
        <v/>
      </c>
      <c r="O174" s="175" t="str">
        <f>IF('Result Sheet'!AB177="","",IF('Result Sheet'!AB177="D","I",'Result Sheet'!AB177))</f>
        <v/>
      </c>
      <c r="P174" s="176" t="str">
        <f>IF('Result Sheet'!AC177="","",'Result Sheet'!AC177)</f>
        <v/>
      </c>
      <c r="Q174" s="175" t="str">
        <f>IF('Result Sheet'!AT177="","",IF('Result Sheet'!AT177="D","I",'Result Sheet'!AT177))</f>
        <v/>
      </c>
      <c r="R174" s="176" t="str">
        <f>IF('Result Sheet'!AU177="","",'Result Sheet'!AU177)</f>
        <v/>
      </c>
      <c r="S174" s="175" t="str">
        <f>IF('Result Sheet'!BL177="","",IF('Result Sheet'!BL177="D","I",'Result Sheet'!BL177))</f>
        <v/>
      </c>
      <c r="T174" s="176" t="str">
        <f>IF('Result Sheet'!BM177="","",'Result Sheet'!BM177)</f>
        <v/>
      </c>
      <c r="U174" s="175" t="str">
        <f>IF('Result Sheet'!CD177="","",IF('Result Sheet'!CD177="D","I",'Result Sheet'!CD177))</f>
        <v/>
      </c>
      <c r="V174" s="176" t="str">
        <f>IF('Result Sheet'!CE177="","",'Result Sheet'!CE177)</f>
        <v/>
      </c>
      <c r="W174" s="177" t="str">
        <f>IF('Result Sheet'!DO177="","",'Result Sheet'!DO177)</f>
        <v/>
      </c>
      <c r="BQ174" s="178" t="str">
        <f>'Result Sheet'!G177</f>
        <v/>
      </c>
      <c r="BR174" s="179" t="str">
        <f t="shared" si="24"/>
        <v/>
      </c>
      <c r="BS174" s="179" t="str">
        <f t="shared" si="25"/>
        <v/>
      </c>
      <c r="BT174" s="179" t="str">
        <f t="shared" si="26"/>
        <v/>
      </c>
      <c r="BU174" s="179" t="str">
        <f t="shared" si="27"/>
        <v/>
      </c>
      <c r="BV174" s="179" t="str">
        <f t="shared" si="28"/>
        <v/>
      </c>
      <c r="BW174" s="179" t="str">
        <f t="shared" si="29"/>
        <v/>
      </c>
      <c r="BX174" s="179" t="str">
        <f t="shared" si="30"/>
        <v/>
      </c>
      <c r="BY174" s="179" t="str">
        <f t="shared" si="31"/>
        <v/>
      </c>
      <c r="BZ174" s="179" t="str">
        <f t="shared" si="32"/>
        <v/>
      </c>
      <c r="CA174" s="179" t="str">
        <f t="shared" si="33"/>
        <v/>
      </c>
      <c r="CB174" s="179" t="str">
        <f t="shared" si="34"/>
        <v/>
      </c>
      <c r="CC174" s="179" t="str">
        <f t="shared" si="35"/>
        <v/>
      </c>
      <c r="CD174" s="180"/>
    </row>
    <row r="175" spans="1:82" ht="15.95" customHeight="1">
      <c r="A175" s="167">
        <f>IF('Result Sheet'!A178="","",'Result Sheet'!A178)</f>
        <v>171</v>
      </c>
      <c r="B175" s="168" t="str">
        <f>IF('Result Sheet'!B178="","",'Result Sheet'!B178)</f>
        <v/>
      </c>
      <c r="C175" s="169" t="str">
        <f>IF('Result Sheet'!F178="","",'Result Sheet'!F178)</f>
        <v/>
      </c>
      <c r="D175" s="170" t="str">
        <f>IF('Result Sheet'!E178="","",'Result Sheet'!E178)</f>
        <v/>
      </c>
      <c r="E175" s="171" t="str">
        <f>IF('Result Sheet'!G178="","",'Result Sheet'!G178)</f>
        <v/>
      </c>
      <c r="F175" s="171" t="str">
        <f>IF('Result Sheet'!H178="","",'Result Sheet'!H178)</f>
        <v/>
      </c>
      <c r="G175" s="171" t="str">
        <f>IF('Result Sheet'!I178="","",'Result Sheet'!I178)</f>
        <v/>
      </c>
      <c r="H175" s="172" t="str">
        <f>IF('Result Sheet'!K178="","",'Result Sheet'!K178)</f>
        <v/>
      </c>
      <c r="I175" s="172" t="str">
        <f>IF('Result Sheet'!J178="","",'Result Sheet'!J178)</f>
        <v/>
      </c>
      <c r="J175" s="272" t="str">
        <f>IF('Result Sheet'!DM178="","",'Result Sheet'!DM178)</f>
        <v/>
      </c>
      <c r="K175" s="173" t="str">
        <f>IF('Result Sheet'!DI178="","",'Result Sheet'!DI178)</f>
        <v/>
      </c>
      <c r="L175" s="174" t="str">
        <f>IF('Result Sheet'!DJ178="","",'Result Sheet'!DJ178)</f>
        <v/>
      </c>
      <c r="M175" s="173" t="str">
        <f>IF('Result Sheet'!DK178="","",'Result Sheet'!DK178)</f>
        <v/>
      </c>
      <c r="N175" s="215" t="str">
        <f>IF('Result Sheet'!DP178="","",'Result Sheet'!DP178)</f>
        <v/>
      </c>
      <c r="O175" s="175" t="str">
        <f>IF('Result Sheet'!AB178="","",IF('Result Sheet'!AB178="D","I",'Result Sheet'!AB178))</f>
        <v/>
      </c>
      <c r="P175" s="176" t="str">
        <f>IF('Result Sheet'!AC178="","",'Result Sheet'!AC178)</f>
        <v/>
      </c>
      <c r="Q175" s="175" t="str">
        <f>IF('Result Sheet'!AT178="","",IF('Result Sheet'!AT178="D","I",'Result Sheet'!AT178))</f>
        <v/>
      </c>
      <c r="R175" s="176" t="str">
        <f>IF('Result Sheet'!AU178="","",'Result Sheet'!AU178)</f>
        <v/>
      </c>
      <c r="S175" s="175" t="str">
        <f>IF('Result Sheet'!BL178="","",IF('Result Sheet'!BL178="D","I",'Result Sheet'!BL178))</f>
        <v/>
      </c>
      <c r="T175" s="176" t="str">
        <f>IF('Result Sheet'!BM178="","",'Result Sheet'!BM178)</f>
        <v/>
      </c>
      <c r="U175" s="175" t="str">
        <f>IF('Result Sheet'!CD178="","",IF('Result Sheet'!CD178="D","I",'Result Sheet'!CD178))</f>
        <v/>
      </c>
      <c r="V175" s="176" t="str">
        <f>IF('Result Sheet'!CE178="","",'Result Sheet'!CE178)</f>
        <v/>
      </c>
      <c r="W175" s="177" t="str">
        <f>IF('Result Sheet'!DO178="","",'Result Sheet'!DO178)</f>
        <v/>
      </c>
      <c r="BQ175" s="178" t="str">
        <f>'Result Sheet'!G178</f>
        <v/>
      </c>
      <c r="BR175" s="179" t="str">
        <f t="shared" si="24"/>
        <v/>
      </c>
      <c r="BS175" s="179" t="str">
        <f t="shared" si="25"/>
        <v/>
      </c>
      <c r="BT175" s="179" t="str">
        <f t="shared" si="26"/>
        <v/>
      </c>
      <c r="BU175" s="179" t="str">
        <f t="shared" si="27"/>
        <v/>
      </c>
      <c r="BV175" s="179" t="str">
        <f t="shared" si="28"/>
        <v/>
      </c>
      <c r="BW175" s="179" t="str">
        <f t="shared" si="29"/>
        <v/>
      </c>
      <c r="BX175" s="179" t="str">
        <f t="shared" si="30"/>
        <v/>
      </c>
      <c r="BY175" s="179" t="str">
        <f t="shared" si="31"/>
        <v/>
      </c>
      <c r="BZ175" s="179" t="str">
        <f t="shared" si="32"/>
        <v/>
      </c>
      <c r="CA175" s="179" t="str">
        <f t="shared" si="33"/>
        <v/>
      </c>
      <c r="CB175" s="179" t="str">
        <f t="shared" si="34"/>
        <v/>
      </c>
      <c r="CC175" s="179" t="str">
        <f t="shared" si="35"/>
        <v/>
      </c>
      <c r="CD175" s="180"/>
    </row>
    <row r="176" spans="1:82" ht="15.95" customHeight="1">
      <c r="A176" s="167">
        <f>IF('Result Sheet'!A179="","",'Result Sheet'!A179)</f>
        <v>172</v>
      </c>
      <c r="B176" s="168" t="str">
        <f>IF('Result Sheet'!B179="","",'Result Sheet'!B179)</f>
        <v/>
      </c>
      <c r="C176" s="169" t="str">
        <f>IF('Result Sheet'!F179="","",'Result Sheet'!F179)</f>
        <v/>
      </c>
      <c r="D176" s="170" t="str">
        <f>IF('Result Sheet'!E179="","",'Result Sheet'!E179)</f>
        <v/>
      </c>
      <c r="E176" s="171" t="str">
        <f>IF('Result Sheet'!G179="","",'Result Sheet'!G179)</f>
        <v/>
      </c>
      <c r="F176" s="171" t="str">
        <f>IF('Result Sheet'!H179="","",'Result Sheet'!H179)</f>
        <v/>
      </c>
      <c r="G176" s="171" t="str">
        <f>IF('Result Sheet'!I179="","",'Result Sheet'!I179)</f>
        <v/>
      </c>
      <c r="H176" s="172" t="str">
        <f>IF('Result Sheet'!K179="","",'Result Sheet'!K179)</f>
        <v/>
      </c>
      <c r="I176" s="172" t="str">
        <f>IF('Result Sheet'!J179="","",'Result Sheet'!J179)</f>
        <v/>
      </c>
      <c r="J176" s="272" t="str">
        <f>IF('Result Sheet'!DM179="","",'Result Sheet'!DM179)</f>
        <v/>
      </c>
      <c r="K176" s="173" t="str">
        <f>IF('Result Sheet'!DI179="","",'Result Sheet'!DI179)</f>
        <v/>
      </c>
      <c r="L176" s="174" t="str">
        <f>IF('Result Sheet'!DJ179="","",'Result Sheet'!DJ179)</f>
        <v/>
      </c>
      <c r="M176" s="173" t="str">
        <f>IF('Result Sheet'!DK179="","",'Result Sheet'!DK179)</f>
        <v/>
      </c>
      <c r="N176" s="215" t="str">
        <f>IF('Result Sheet'!DP179="","",'Result Sheet'!DP179)</f>
        <v/>
      </c>
      <c r="O176" s="175" t="str">
        <f>IF('Result Sheet'!AB179="","",IF('Result Sheet'!AB179="D","I",'Result Sheet'!AB179))</f>
        <v/>
      </c>
      <c r="P176" s="176" t="str">
        <f>IF('Result Sheet'!AC179="","",'Result Sheet'!AC179)</f>
        <v/>
      </c>
      <c r="Q176" s="175" t="str">
        <f>IF('Result Sheet'!AT179="","",IF('Result Sheet'!AT179="D","I",'Result Sheet'!AT179))</f>
        <v/>
      </c>
      <c r="R176" s="176" t="str">
        <f>IF('Result Sheet'!AU179="","",'Result Sheet'!AU179)</f>
        <v/>
      </c>
      <c r="S176" s="175" t="str">
        <f>IF('Result Sheet'!BL179="","",IF('Result Sheet'!BL179="D","I",'Result Sheet'!BL179))</f>
        <v/>
      </c>
      <c r="T176" s="176" t="str">
        <f>IF('Result Sheet'!BM179="","",'Result Sheet'!BM179)</f>
        <v/>
      </c>
      <c r="U176" s="175" t="str">
        <f>IF('Result Sheet'!CD179="","",IF('Result Sheet'!CD179="D","I",'Result Sheet'!CD179))</f>
        <v/>
      </c>
      <c r="V176" s="176" t="str">
        <f>IF('Result Sheet'!CE179="","",'Result Sheet'!CE179)</f>
        <v/>
      </c>
      <c r="W176" s="177" t="str">
        <f>IF('Result Sheet'!DO179="","",'Result Sheet'!DO179)</f>
        <v/>
      </c>
      <c r="BQ176" s="178" t="str">
        <f>'Result Sheet'!G179</f>
        <v/>
      </c>
      <c r="BR176" s="179" t="str">
        <f t="shared" si="24"/>
        <v/>
      </c>
      <c r="BS176" s="179" t="str">
        <f t="shared" si="25"/>
        <v/>
      </c>
      <c r="BT176" s="179" t="str">
        <f t="shared" si="26"/>
        <v/>
      </c>
      <c r="BU176" s="179" t="str">
        <f t="shared" si="27"/>
        <v/>
      </c>
      <c r="BV176" s="179" t="str">
        <f t="shared" si="28"/>
        <v/>
      </c>
      <c r="BW176" s="179" t="str">
        <f t="shared" si="29"/>
        <v/>
      </c>
      <c r="BX176" s="179" t="str">
        <f t="shared" si="30"/>
        <v/>
      </c>
      <c r="BY176" s="179" t="str">
        <f t="shared" si="31"/>
        <v/>
      </c>
      <c r="BZ176" s="179" t="str">
        <f t="shared" si="32"/>
        <v/>
      </c>
      <c r="CA176" s="179" t="str">
        <f t="shared" si="33"/>
        <v/>
      </c>
      <c r="CB176" s="179" t="str">
        <f t="shared" si="34"/>
        <v/>
      </c>
      <c r="CC176" s="179" t="str">
        <f t="shared" si="35"/>
        <v/>
      </c>
      <c r="CD176" s="180"/>
    </row>
    <row r="177" spans="1:82" ht="15.95" customHeight="1">
      <c r="A177" s="167">
        <f>IF('Result Sheet'!A180="","",'Result Sheet'!A180)</f>
        <v>173</v>
      </c>
      <c r="B177" s="168" t="str">
        <f>IF('Result Sheet'!B180="","",'Result Sheet'!B180)</f>
        <v/>
      </c>
      <c r="C177" s="169" t="str">
        <f>IF('Result Sheet'!F180="","",'Result Sheet'!F180)</f>
        <v/>
      </c>
      <c r="D177" s="170" t="str">
        <f>IF('Result Sheet'!E180="","",'Result Sheet'!E180)</f>
        <v/>
      </c>
      <c r="E177" s="171" t="str">
        <f>IF('Result Sheet'!G180="","",'Result Sheet'!G180)</f>
        <v/>
      </c>
      <c r="F177" s="171" t="str">
        <f>IF('Result Sheet'!H180="","",'Result Sheet'!H180)</f>
        <v/>
      </c>
      <c r="G177" s="171" t="str">
        <f>IF('Result Sheet'!I180="","",'Result Sheet'!I180)</f>
        <v/>
      </c>
      <c r="H177" s="172" t="str">
        <f>IF('Result Sheet'!K180="","",'Result Sheet'!K180)</f>
        <v/>
      </c>
      <c r="I177" s="172" t="str">
        <f>IF('Result Sheet'!J180="","",'Result Sheet'!J180)</f>
        <v/>
      </c>
      <c r="J177" s="272" t="str">
        <f>IF('Result Sheet'!DM180="","",'Result Sheet'!DM180)</f>
        <v/>
      </c>
      <c r="K177" s="173" t="str">
        <f>IF('Result Sheet'!DI180="","",'Result Sheet'!DI180)</f>
        <v/>
      </c>
      <c r="L177" s="174" t="str">
        <f>IF('Result Sheet'!DJ180="","",'Result Sheet'!DJ180)</f>
        <v/>
      </c>
      <c r="M177" s="173" t="str">
        <f>IF('Result Sheet'!DK180="","",'Result Sheet'!DK180)</f>
        <v/>
      </c>
      <c r="N177" s="215" t="str">
        <f>IF('Result Sheet'!DP180="","",'Result Sheet'!DP180)</f>
        <v/>
      </c>
      <c r="O177" s="175" t="str">
        <f>IF('Result Sheet'!AB180="","",IF('Result Sheet'!AB180="D","I",'Result Sheet'!AB180))</f>
        <v/>
      </c>
      <c r="P177" s="176" t="str">
        <f>IF('Result Sheet'!AC180="","",'Result Sheet'!AC180)</f>
        <v/>
      </c>
      <c r="Q177" s="175" t="str">
        <f>IF('Result Sheet'!AT180="","",IF('Result Sheet'!AT180="D","I",'Result Sheet'!AT180))</f>
        <v/>
      </c>
      <c r="R177" s="176" t="str">
        <f>IF('Result Sheet'!AU180="","",'Result Sheet'!AU180)</f>
        <v/>
      </c>
      <c r="S177" s="175" t="str">
        <f>IF('Result Sheet'!BL180="","",IF('Result Sheet'!BL180="D","I",'Result Sheet'!BL180))</f>
        <v/>
      </c>
      <c r="T177" s="176" t="str">
        <f>IF('Result Sheet'!BM180="","",'Result Sheet'!BM180)</f>
        <v/>
      </c>
      <c r="U177" s="175" t="str">
        <f>IF('Result Sheet'!CD180="","",IF('Result Sheet'!CD180="D","I",'Result Sheet'!CD180))</f>
        <v/>
      </c>
      <c r="V177" s="176" t="str">
        <f>IF('Result Sheet'!CE180="","",'Result Sheet'!CE180)</f>
        <v/>
      </c>
      <c r="W177" s="177" t="str">
        <f>IF('Result Sheet'!DO180="","",'Result Sheet'!DO180)</f>
        <v/>
      </c>
      <c r="BQ177" s="178" t="str">
        <f>'Result Sheet'!G180</f>
        <v/>
      </c>
      <c r="BR177" s="179" t="str">
        <f t="shared" si="24"/>
        <v/>
      </c>
      <c r="BS177" s="179" t="str">
        <f t="shared" si="25"/>
        <v/>
      </c>
      <c r="BT177" s="179" t="str">
        <f t="shared" si="26"/>
        <v/>
      </c>
      <c r="BU177" s="179" t="str">
        <f t="shared" si="27"/>
        <v/>
      </c>
      <c r="BV177" s="179" t="str">
        <f t="shared" si="28"/>
        <v/>
      </c>
      <c r="BW177" s="179" t="str">
        <f t="shared" si="29"/>
        <v/>
      </c>
      <c r="BX177" s="179" t="str">
        <f t="shared" si="30"/>
        <v/>
      </c>
      <c r="BY177" s="179" t="str">
        <f t="shared" si="31"/>
        <v/>
      </c>
      <c r="BZ177" s="179" t="str">
        <f t="shared" si="32"/>
        <v/>
      </c>
      <c r="CA177" s="179" t="str">
        <f t="shared" si="33"/>
        <v/>
      </c>
      <c r="CB177" s="179" t="str">
        <f t="shared" si="34"/>
        <v/>
      </c>
      <c r="CC177" s="179" t="str">
        <f t="shared" si="35"/>
        <v/>
      </c>
      <c r="CD177" s="180"/>
    </row>
    <row r="178" spans="1:82" ht="15.95" customHeight="1">
      <c r="A178" s="167">
        <f>IF('Result Sheet'!A181="","",'Result Sheet'!A181)</f>
        <v>174</v>
      </c>
      <c r="B178" s="168" t="str">
        <f>IF('Result Sheet'!B181="","",'Result Sheet'!B181)</f>
        <v/>
      </c>
      <c r="C178" s="169" t="str">
        <f>IF('Result Sheet'!F181="","",'Result Sheet'!F181)</f>
        <v/>
      </c>
      <c r="D178" s="170" t="str">
        <f>IF('Result Sheet'!E181="","",'Result Sheet'!E181)</f>
        <v/>
      </c>
      <c r="E178" s="171" t="str">
        <f>IF('Result Sheet'!G181="","",'Result Sheet'!G181)</f>
        <v/>
      </c>
      <c r="F178" s="171" t="str">
        <f>IF('Result Sheet'!H181="","",'Result Sheet'!H181)</f>
        <v/>
      </c>
      <c r="G178" s="171" t="str">
        <f>IF('Result Sheet'!I181="","",'Result Sheet'!I181)</f>
        <v/>
      </c>
      <c r="H178" s="172" t="str">
        <f>IF('Result Sheet'!K181="","",'Result Sheet'!K181)</f>
        <v/>
      </c>
      <c r="I178" s="172" t="str">
        <f>IF('Result Sheet'!J181="","",'Result Sheet'!J181)</f>
        <v/>
      </c>
      <c r="J178" s="272" t="str">
        <f>IF('Result Sheet'!DM181="","",'Result Sheet'!DM181)</f>
        <v/>
      </c>
      <c r="K178" s="173" t="str">
        <f>IF('Result Sheet'!DI181="","",'Result Sheet'!DI181)</f>
        <v/>
      </c>
      <c r="L178" s="174" t="str">
        <f>IF('Result Sheet'!DJ181="","",'Result Sheet'!DJ181)</f>
        <v/>
      </c>
      <c r="M178" s="173" t="str">
        <f>IF('Result Sheet'!DK181="","",'Result Sheet'!DK181)</f>
        <v/>
      </c>
      <c r="N178" s="215" t="str">
        <f>IF('Result Sheet'!DP181="","",'Result Sheet'!DP181)</f>
        <v/>
      </c>
      <c r="O178" s="175" t="str">
        <f>IF('Result Sheet'!AB181="","",IF('Result Sheet'!AB181="D","I",'Result Sheet'!AB181))</f>
        <v/>
      </c>
      <c r="P178" s="176" t="str">
        <f>IF('Result Sheet'!AC181="","",'Result Sheet'!AC181)</f>
        <v/>
      </c>
      <c r="Q178" s="175" t="str">
        <f>IF('Result Sheet'!AT181="","",IF('Result Sheet'!AT181="D","I",'Result Sheet'!AT181))</f>
        <v/>
      </c>
      <c r="R178" s="176" t="str">
        <f>IF('Result Sheet'!AU181="","",'Result Sheet'!AU181)</f>
        <v/>
      </c>
      <c r="S178" s="175" t="str">
        <f>IF('Result Sheet'!BL181="","",IF('Result Sheet'!BL181="D","I",'Result Sheet'!BL181))</f>
        <v/>
      </c>
      <c r="T178" s="176" t="str">
        <f>IF('Result Sheet'!BM181="","",'Result Sheet'!BM181)</f>
        <v/>
      </c>
      <c r="U178" s="175" t="str">
        <f>IF('Result Sheet'!CD181="","",IF('Result Sheet'!CD181="D","I",'Result Sheet'!CD181))</f>
        <v/>
      </c>
      <c r="V178" s="176" t="str">
        <f>IF('Result Sheet'!CE181="","",'Result Sheet'!CE181)</f>
        <v/>
      </c>
      <c r="W178" s="177" t="str">
        <f>IF('Result Sheet'!DO181="","",'Result Sheet'!DO181)</f>
        <v/>
      </c>
      <c r="BQ178" s="178" t="str">
        <f>'Result Sheet'!G181</f>
        <v/>
      </c>
      <c r="BR178" s="179" t="str">
        <f t="shared" si="24"/>
        <v/>
      </c>
      <c r="BS178" s="179" t="str">
        <f t="shared" si="25"/>
        <v/>
      </c>
      <c r="BT178" s="179" t="str">
        <f t="shared" si="26"/>
        <v/>
      </c>
      <c r="BU178" s="179" t="str">
        <f t="shared" si="27"/>
        <v/>
      </c>
      <c r="BV178" s="179" t="str">
        <f t="shared" si="28"/>
        <v/>
      </c>
      <c r="BW178" s="179" t="str">
        <f t="shared" si="29"/>
        <v/>
      </c>
      <c r="BX178" s="179" t="str">
        <f t="shared" si="30"/>
        <v/>
      </c>
      <c r="BY178" s="179" t="str">
        <f t="shared" si="31"/>
        <v/>
      </c>
      <c r="BZ178" s="179" t="str">
        <f t="shared" si="32"/>
        <v/>
      </c>
      <c r="CA178" s="179" t="str">
        <f t="shared" si="33"/>
        <v/>
      </c>
      <c r="CB178" s="179" t="str">
        <f t="shared" si="34"/>
        <v/>
      </c>
      <c r="CC178" s="179" t="str">
        <f t="shared" si="35"/>
        <v/>
      </c>
      <c r="CD178" s="180"/>
    </row>
    <row r="179" spans="1:82" ht="15.95" customHeight="1">
      <c r="A179" s="167">
        <f>IF('Result Sheet'!A182="","",'Result Sheet'!A182)</f>
        <v>175</v>
      </c>
      <c r="B179" s="168" t="str">
        <f>IF('Result Sheet'!B182="","",'Result Sheet'!B182)</f>
        <v/>
      </c>
      <c r="C179" s="169" t="str">
        <f>IF('Result Sheet'!F182="","",'Result Sheet'!F182)</f>
        <v/>
      </c>
      <c r="D179" s="170" t="str">
        <f>IF('Result Sheet'!E182="","",'Result Sheet'!E182)</f>
        <v/>
      </c>
      <c r="E179" s="171" t="str">
        <f>IF('Result Sheet'!G182="","",'Result Sheet'!G182)</f>
        <v/>
      </c>
      <c r="F179" s="171" t="str">
        <f>IF('Result Sheet'!H182="","",'Result Sheet'!H182)</f>
        <v/>
      </c>
      <c r="G179" s="171" t="str">
        <f>IF('Result Sheet'!I182="","",'Result Sheet'!I182)</f>
        <v/>
      </c>
      <c r="H179" s="172" t="str">
        <f>IF('Result Sheet'!K182="","",'Result Sheet'!K182)</f>
        <v/>
      </c>
      <c r="I179" s="172" t="str">
        <f>IF('Result Sheet'!J182="","",'Result Sheet'!J182)</f>
        <v/>
      </c>
      <c r="J179" s="272" t="str">
        <f>IF('Result Sheet'!DM182="","",'Result Sheet'!DM182)</f>
        <v/>
      </c>
      <c r="K179" s="173" t="str">
        <f>IF('Result Sheet'!DI182="","",'Result Sheet'!DI182)</f>
        <v/>
      </c>
      <c r="L179" s="174" t="str">
        <f>IF('Result Sheet'!DJ182="","",'Result Sheet'!DJ182)</f>
        <v/>
      </c>
      <c r="M179" s="173" t="str">
        <f>IF('Result Sheet'!DK182="","",'Result Sheet'!DK182)</f>
        <v/>
      </c>
      <c r="N179" s="215" t="str">
        <f>IF('Result Sheet'!DP182="","",'Result Sheet'!DP182)</f>
        <v/>
      </c>
      <c r="O179" s="175" t="str">
        <f>IF('Result Sheet'!AB182="","",IF('Result Sheet'!AB182="D","I",'Result Sheet'!AB182))</f>
        <v/>
      </c>
      <c r="P179" s="176" t="str">
        <f>IF('Result Sheet'!AC182="","",'Result Sheet'!AC182)</f>
        <v/>
      </c>
      <c r="Q179" s="175" t="str">
        <f>IF('Result Sheet'!AT182="","",IF('Result Sheet'!AT182="D","I",'Result Sheet'!AT182))</f>
        <v/>
      </c>
      <c r="R179" s="176" t="str">
        <f>IF('Result Sheet'!AU182="","",'Result Sheet'!AU182)</f>
        <v/>
      </c>
      <c r="S179" s="175" t="str">
        <f>IF('Result Sheet'!BL182="","",IF('Result Sheet'!BL182="D","I",'Result Sheet'!BL182))</f>
        <v/>
      </c>
      <c r="T179" s="176" t="str">
        <f>IF('Result Sheet'!BM182="","",'Result Sheet'!BM182)</f>
        <v/>
      </c>
      <c r="U179" s="175" t="str">
        <f>IF('Result Sheet'!CD182="","",IF('Result Sheet'!CD182="D","I",'Result Sheet'!CD182))</f>
        <v/>
      </c>
      <c r="V179" s="176" t="str">
        <f>IF('Result Sheet'!CE182="","",'Result Sheet'!CE182)</f>
        <v/>
      </c>
      <c r="W179" s="177" t="str">
        <f>IF('Result Sheet'!DO182="","",'Result Sheet'!DO182)</f>
        <v/>
      </c>
      <c r="BQ179" s="178" t="str">
        <f>'Result Sheet'!G182</f>
        <v/>
      </c>
      <c r="BR179" s="179" t="str">
        <f t="shared" si="24"/>
        <v/>
      </c>
      <c r="BS179" s="179" t="str">
        <f t="shared" si="25"/>
        <v/>
      </c>
      <c r="BT179" s="179" t="str">
        <f t="shared" si="26"/>
        <v/>
      </c>
      <c r="BU179" s="179" t="str">
        <f t="shared" si="27"/>
        <v/>
      </c>
      <c r="BV179" s="179" t="str">
        <f t="shared" si="28"/>
        <v/>
      </c>
      <c r="BW179" s="179" t="str">
        <f t="shared" si="29"/>
        <v/>
      </c>
      <c r="BX179" s="179" t="str">
        <f t="shared" si="30"/>
        <v/>
      </c>
      <c r="BY179" s="179" t="str">
        <f t="shared" si="31"/>
        <v/>
      </c>
      <c r="BZ179" s="179" t="str">
        <f t="shared" si="32"/>
        <v/>
      </c>
      <c r="CA179" s="179" t="str">
        <f t="shared" si="33"/>
        <v/>
      </c>
      <c r="CB179" s="179" t="str">
        <f t="shared" si="34"/>
        <v/>
      </c>
      <c r="CC179" s="179" t="str">
        <f t="shared" si="35"/>
        <v/>
      </c>
      <c r="CD179" s="180"/>
    </row>
    <row r="180" spans="1:82" ht="15.95" customHeight="1">
      <c r="A180" s="167">
        <f>IF('Result Sheet'!A183="","",'Result Sheet'!A183)</f>
        <v>176</v>
      </c>
      <c r="B180" s="168" t="str">
        <f>IF('Result Sheet'!B183="","",'Result Sheet'!B183)</f>
        <v/>
      </c>
      <c r="C180" s="169" t="str">
        <f>IF('Result Sheet'!F183="","",'Result Sheet'!F183)</f>
        <v/>
      </c>
      <c r="D180" s="170" t="str">
        <f>IF('Result Sheet'!E183="","",'Result Sheet'!E183)</f>
        <v/>
      </c>
      <c r="E180" s="171" t="str">
        <f>IF('Result Sheet'!G183="","",'Result Sheet'!G183)</f>
        <v/>
      </c>
      <c r="F180" s="171" t="str">
        <f>IF('Result Sheet'!H183="","",'Result Sheet'!H183)</f>
        <v/>
      </c>
      <c r="G180" s="171" t="str">
        <f>IF('Result Sheet'!I183="","",'Result Sheet'!I183)</f>
        <v/>
      </c>
      <c r="H180" s="172" t="str">
        <f>IF('Result Sheet'!K183="","",'Result Sheet'!K183)</f>
        <v/>
      </c>
      <c r="I180" s="172" t="str">
        <f>IF('Result Sheet'!J183="","",'Result Sheet'!J183)</f>
        <v/>
      </c>
      <c r="J180" s="272" t="str">
        <f>IF('Result Sheet'!DM183="","",'Result Sheet'!DM183)</f>
        <v/>
      </c>
      <c r="K180" s="173" t="str">
        <f>IF('Result Sheet'!DI183="","",'Result Sheet'!DI183)</f>
        <v/>
      </c>
      <c r="L180" s="174" t="str">
        <f>IF('Result Sheet'!DJ183="","",'Result Sheet'!DJ183)</f>
        <v/>
      </c>
      <c r="M180" s="173" t="str">
        <f>IF('Result Sheet'!DK183="","",'Result Sheet'!DK183)</f>
        <v/>
      </c>
      <c r="N180" s="215" t="str">
        <f>IF('Result Sheet'!DP183="","",'Result Sheet'!DP183)</f>
        <v/>
      </c>
      <c r="O180" s="175" t="str">
        <f>IF('Result Sheet'!AB183="","",IF('Result Sheet'!AB183="D","I",'Result Sheet'!AB183))</f>
        <v/>
      </c>
      <c r="P180" s="176" t="str">
        <f>IF('Result Sheet'!AC183="","",'Result Sheet'!AC183)</f>
        <v/>
      </c>
      <c r="Q180" s="175" t="str">
        <f>IF('Result Sheet'!AT183="","",IF('Result Sheet'!AT183="D","I",'Result Sheet'!AT183))</f>
        <v/>
      </c>
      <c r="R180" s="176" t="str">
        <f>IF('Result Sheet'!AU183="","",'Result Sheet'!AU183)</f>
        <v/>
      </c>
      <c r="S180" s="175" t="str">
        <f>IF('Result Sheet'!BL183="","",IF('Result Sheet'!BL183="D","I",'Result Sheet'!BL183))</f>
        <v/>
      </c>
      <c r="T180" s="176" t="str">
        <f>IF('Result Sheet'!BM183="","",'Result Sheet'!BM183)</f>
        <v/>
      </c>
      <c r="U180" s="175" t="str">
        <f>IF('Result Sheet'!CD183="","",IF('Result Sheet'!CD183="D","I",'Result Sheet'!CD183))</f>
        <v/>
      </c>
      <c r="V180" s="176" t="str">
        <f>IF('Result Sheet'!CE183="","",'Result Sheet'!CE183)</f>
        <v/>
      </c>
      <c r="W180" s="177" t="str">
        <f>IF('Result Sheet'!DO183="","",'Result Sheet'!DO183)</f>
        <v/>
      </c>
      <c r="BQ180" s="178" t="str">
        <f>'Result Sheet'!G183</f>
        <v/>
      </c>
      <c r="BR180" s="179" t="str">
        <f t="shared" si="24"/>
        <v/>
      </c>
      <c r="BS180" s="179" t="str">
        <f t="shared" si="25"/>
        <v/>
      </c>
      <c r="BT180" s="179" t="str">
        <f t="shared" si="26"/>
        <v/>
      </c>
      <c r="BU180" s="179" t="str">
        <f t="shared" si="27"/>
        <v/>
      </c>
      <c r="BV180" s="179" t="str">
        <f t="shared" si="28"/>
        <v/>
      </c>
      <c r="BW180" s="179" t="str">
        <f t="shared" si="29"/>
        <v/>
      </c>
      <c r="BX180" s="179" t="str">
        <f t="shared" si="30"/>
        <v/>
      </c>
      <c r="BY180" s="179" t="str">
        <f t="shared" si="31"/>
        <v/>
      </c>
      <c r="BZ180" s="179" t="str">
        <f t="shared" si="32"/>
        <v/>
      </c>
      <c r="CA180" s="179" t="str">
        <f t="shared" si="33"/>
        <v/>
      </c>
      <c r="CB180" s="179" t="str">
        <f t="shared" si="34"/>
        <v/>
      </c>
      <c r="CC180" s="179" t="str">
        <f t="shared" si="35"/>
        <v/>
      </c>
      <c r="CD180" s="180"/>
    </row>
    <row r="181" spans="1:82" ht="15.95" customHeight="1">
      <c r="A181" s="167">
        <f>IF('Result Sheet'!A184="","",'Result Sheet'!A184)</f>
        <v>177</v>
      </c>
      <c r="B181" s="168" t="str">
        <f>IF('Result Sheet'!B184="","",'Result Sheet'!B184)</f>
        <v/>
      </c>
      <c r="C181" s="169" t="str">
        <f>IF('Result Sheet'!F184="","",'Result Sheet'!F184)</f>
        <v/>
      </c>
      <c r="D181" s="170" t="str">
        <f>IF('Result Sheet'!E184="","",'Result Sheet'!E184)</f>
        <v/>
      </c>
      <c r="E181" s="171" t="str">
        <f>IF('Result Sheet'!G184="","",'Result Sheet'!G184)</f>
        <v/>
      </c>
      <c r="F181" s="171" t="str">
        <f>IF('Result Sheet'!H184="","",'Result Sheet'!H184)</f>
        <v/>
      </c>
      <c r="G181" s="171" t="str">
        <f>IF('Result Sheet'!I184="","",'Result Sheet'!I184)</f>
        <v/>
      </c>
      <c r="H181" s="172" t="str">
        <f>IF('Result Sheet'!K184="","",'Result Sheet'!K184)</f>
        <v/>
      </c>
      <c r="I181" s="172" t="str">
        <f>IF('Result Sheet'!J184="","",'Result Sheet'!J184)</f>
        <v/>
      </c>
      <c r="J181" s="272" t="str">
        <f>IF('Result Sheet'!DM184="","",'Result Sheet'!DM184)</f>
        <v/>
      </c>
      <c r="K181" s="173" t="str">
        <f>IF('Result Sheet'!DI184="","",'Result Sheet'!DI184)</f>
        <v/>
      </c>
      <c r="L181" s="174" t="str">
        <f>IF('Result Sheet'!DJ184="","",'Result Sheet'!DJ184)</f>
        <v/>
      </c>
      <c r="M181" s="173" t="str">
        <f>IF('Result Sheet'!DK184="","",'Result Sheet'!DK184)</f>
        <v/>
      </c>
      <c r="N181" s="215" t="str">
        <f>IF('Result Sheet'!DP184="","",'Result Sheet'!DP184)</f>
        <v/>
      </c>
      <c r="O181" s="175" t="str">
        <f>IF('Result Sheet'!AB184="","",IF('Result Sheet'!AB184="D","I",'Result Sheet'!AB184))</f>
        <v/>
      </c>
      <c r="P181" s="176" t="str">
        <f>IF('Result Sheet'!AC184="","",'Result Sheet'!AC184)</f>
        <v/>
      </c>
      <c r="Q181" s="175" t="str">
        <f>IF('Result Sheet'!AT184="","",IF('Result Sheet'!AT184="D","I",'Result Sheet'!AT184))</f>
        <v/>
      </c>
      <c r="R181" s="176" t="str">
        <f>IF('Result Sheet'!AU184="","",'Result Sheet'!AU184)</f>
        <v/>
      </c>
      <c r="S181" s="175" t="str">
        <f>IF('Result Sheet'!BL184="","",IF('Result Sheet'!BL184="D","I",'Result Sheet'!BL184))</f>
        <v/>
      </c>
      <c r="T181" s="176" t="str">
        <f>IF('Result Sheet'!BM184="","",'Result Sheet'!BM184)</f>
        <v/>
      </c>
      <c r="U181" s="175" t="str">
        <f>IF('Result Sheet'!CD184="","",IF('Result Sheet'!CD184="D","I",'Result Sheet'!CD184))</f>
        <v/>
      </c>
      <c r="V181" s="176" t="str">
        <f>IF('Result Sheet'!CE184="","",'Result Sheet'!CE184)</f>
        <v/>
      </c>
      <c r="W181" s="177" t="str">
        <f>IF('Result Sheet'!DO184="","",'Result Sheet'!DO184)</f>
        <v/>
      </c>
      <c r="BQ181" s="178" t="str">
        <f>'Result Sheet'!G184</f>
        <v/>
      </c>
      <c r="BR181" s="179" t="str">
        <f t="shared" si="24"/>
        <v/>
      </c>
      <c r="BS181" s="179" t="str">
        <f t="shared" si="25"/>
        <v/>
      </c>
      <c r="BT181" s="179" t="str">
        <f t="shared" si="26"/>
        <v/>
      </c>
      <c r="BU181" s="179" t="str">
        <f t="shared" si="27"/>
        <v/>
      </c>
      <c r="BV181" s="179" t="str">
        <f t="shared" si="28"/>
        <v/>
      </c>
      <c r="BW181" s="179" t="str">
        <f t="shared" si="29"/>
        <v/>
      </c>
      <c r="BX181" s="179" t="str">
        <f t="shared" si="30"/>
        <v/>
      </c>
      <c r="BY181" s="179" t="str">
        <f t="shared" si="31"/>
        <v/>
      </c>
      <c r="BZ181" s="179" t="str">
        <f t="shared" si="32"/>
        <v/>
      </c>
      <c r="CA181" s="179" t="str">
        <f t="shared" si="33"/>
        <v/>
      </c>
      <c r="CB181" s="179" t="str">
        <f t="shared" si="34"/>
        <v/>
      </c>
      <c r="CC181" s="179" t="str">
        <f t="shared" si="35"/>
        <v/>
      </c>
      <c r="CD181" s="180"/>
    </row>
    <row r="182" spans="1:82" ht="15.95" customHeight="1">
      <c r="A182" s="167">
        <f>IF('Result Sheet'!A185="","",'Result Sheet'!A185)</f>
        <v>178</v>
      </c>
      <c r="B182" s="168" t="str">
        <f>IF('Result Sheet'!B185="","",'Result Sheet'!B185)</f>
        <v/>
      </c>
      <c r="C182" s="169" t="str">
        <f>IF('Result Sheet'!F185="","",'Result Sheet'!F185)</f>
        <v/>
      </c>
      <c r="D182" s="170" t="str">
        <f>IF('Result Sheet'!E185="","",'Result Sheet'!E185)</f>
        <v/>
      </c>
      <c r="E182" s="171" t="str">
        <f>IF('Result Sheet'!G185="","",'Result Sheet'!G185)</f>
        <v/>
      </c>
      <c r="F182" s="171" t="str">
        <f>IF('Result Sheet'!H185="","",'Result Sheet'!H185)</f>
        <v/>
      </c>
      <c r="G182" s="171" t="str">
        <f>IF('Result Sheet'!I185="","",'Result Sheet'!I185)</f>
        <v/>
      </c>
      <c r="H182" s="172" t="str">
        <f>IF('Result Sheet'!K185="","",'Result Sheet'!K185)</f>
        <v/>
      </c>
      <c r="I182" s="172" t="str">
        <f>IF('Result Sheet'!J185="","",'Result Sheet'!J185)</f>
        <v/>
      </c>
      <c r="J182" s="272" t="str">
        <f>IF('Result Sheet'!DM185="","",'Result Sheet'!DM185)</f>
        <v/>
      </c>
      <c r="K182" s="173" t="str">
        <f>IF('Result Sheet'!DI185="","",'Result Sheet'!DI185)</f>
        <v/>
      </c>
      <c r="L182" s="174" t="str">
        <f>IF('Result Sheet'!DJ185="","",'Result Sheet'!DJ185)</f>
        <v/>
      </c>
      <c r="M182" s="173" t="str">
        <f>IF('Result Sheet'!DK185="","",'Result Sheet'!DK185)</f>
        <v/>
      </c>
      <c r="N182" s="215" t="str">
        <f>IF('Result Sheet'!DP185="","",'Result Sheet'!DP185)</f>
        <v/>
      </c>
      <c r="O182" s="175" t="str">
        <f>IF('Result Sheet'!AB185="","",IF('Result Sheet'!AB185="D","I",'Result Sheet'!AB185))</f>
        <v/>
      </c>
      <c r="P182" s="176" t="str">
        <f>IF('Result Sheet'!AC185="","",'Result Sheet'!AC185)</f>
        <v/>
      </c>
      <c r="Q182" s="175" t="str">
        <f>IF('Result Sheet'!AT185="","",IF('Result Sheet'!AT185="D","I",'Result Sheet'!AT185))</f>
        <v/>
      </c>
      <c r="R182" s="176" t="str">
        <f>IF('Result Sheet'!AU185="","",'Result Sheet'!AU185)</f>
        <v/>
      </c>
      <c r="S182" s="175" t="str">
        <f>IF('Result Sheet'!BL185="","",IF('Result Sheet'!BL185="D","I",'Result Sheet'!BL185))</f>
        <v/>
      </c>
      <c r="T182" s="176" t="str">
        <f>IF('Result Sheet'!BM185="","",'Result Sheet'!BM185)</f>
        <v/>
      </c>
      <c r="U182" s="175" t="str">
        <f>IF('Result Sheet'!CD185="","",IF('Result Sheet'!CD185="D","I",'Result Sheet'!CD185))</f>
        <v/>
      </c>
      <c r="V182" s="176" t="str">
        <f>IF('Result Sheet'!CE185="","",'Result Sheet'!CE185)</f>
        <v/>
      </c>
      <c r="W182" s="177" t="str">
        <f>IF('Result Sheet'!DO185="","",'Result Sheet'!DO185)</f>
        <v/>
      </c>
      <c r="BQ182" s="178" t="str">
        <f>'Result Sheet'!G185</f>
        <v/>
      </c>
      <c r="BR182" s="179" t="str">
        <f t="shared" si="24"/>
        <v/>
      </c>
      <c r="BS182" s="179" t="str">
        <f t="shared" si="25"/>
        <v/>
      </c>
      <c r="BT182" s="179" t="str">
        <f t="shared" si="26"/>
        <v/>
      </c>
      <c r="BU182" s="179" t="str">
        <f t="shared" si="27"/>
        <v/>
      </c>
      <c r="BV182" s="179" t="str">
        <f t="shared" si="28"/>
        <v/>
      </c>
      <c r="BW182" s="179" t="str">
        <f t="shared" si="29"/>
        <v/>
      </c>
      <c r="BX182" s="179" t="str">
        <f t="shared" si="30"/>
        <v/>
      </c>
      <c r="BY182" s="179" t="str">
        <f t="shared" si="31"/>
        <v/>
      </c>
      <c r="BZ182" s="179" t="str">
        <f t="shared" si="32"/>
        <v/>
      </c>
      <c r="CA182" s="179" t="str">
        <f t="shared" si="33"/>
        <v/>
      </c>
      <c r="CB182" s="179" t="str">
        <f t="shared" si="34"/>
        <v/>
      </c>
      <c r="CC182" s="179" t="str">
        <f t="shared" si="35"/>
        <v/>
      </c>
      <c r="CD182" s="180"/>
    </row>
    <row r="183" spans="1:82" ht="15.95" customHeight="1">
      <c r="A183" s="167">
        <f>IF('Result Sheet'!A186="","",'Result Sheet'!A186)</f>
        <v>179</v>
      </c>
      <c r="B183" s="168" t="str">
        <f>IF('Result Sheet'!B186="","",'Result Sheet'!B186)</f>
        <v/>
      </c>
      <c r="C183" s="169" t="str">
        <f>IF('Result Sheet'!F186="","",'Result Sheet'!F186)</f>
        <v/>
      </c>
      <c r="D183" s="170" t="str">
        <f>IF('Result Sheet'!E186="","",'Result Sheet'!E186)</f>
        <v/>
      </c>
      <c r="E183" s="171" t="str">
        <f>IF('Result Sheet'!G186="","",'Result Sheet'!G186)</f>
        <v/>
      </c>
      <c r="F183" s="171" t="str">
        <f>IF('Result Sheet'!H186="","",'Result Sheet'!H186)</f>
        <v/>
      </c>
      <c r="G183" s="171" t="str">
        <f>IF('Result Sheet'!I186="","",'Result Sheet'!I186)</f>
        <v/>
      </c>
      <c r="H183" s="172" t="str">
        <f>IF('Result Sheet'!K186="","",'Result Sheet'!K186)</f>
        <v/>
      </c>
      <c r="I183" s="172" t="str">
        <f>IF('Result Sheet'!J186="","",'Result Sheet'!J186)</f>
        <v/>
      </c>
      <c r="J183" s="272" t="str">
        <f>IF('Result Sheet'!DM186="","",'Result Sheet'!DM186)</f>
        <v/>
      </c>
      <c r="K183" s="173" t="str">
        <f>IF('Result Sheet'!DI186="","",'Result Sheet'!DI186)</f>
        <v/>
      </c>
      <c r="L183" s="174" t="str">
        <f>IF('Result Sheet'!DJ186="","",'Result Sheet'!DJ186)</f>
        <v/>
      </c>
      <c r="M183" s="173" t="str">
        <f>IF('Result Sheet'!DK186="","",'Result Sheet'!DK186)</f>
        <v/>
      </c>
      <c r="N183" s="215" t="str">
        <f>IF('Result Sheet'!DP186="","",'Result Sheet'!DP186)</f>
        <v/>
      </c>
      <c r="O183" s="175" t="str">
        <f>IF('Result Sheet'!AB186="","",IF('Result Sheet'!AB186="D","I",'Result Sheet'!AB186))</f>
        <v/>
      </c>
      <c r="P183" s="176" t="str">
        <f>IF('Result Sheet'!AC186="","",'Result Sheet'!AC186)</f>
        <v/>
      </c>
      <c r="Q183" s="175" t="str">
        <f>IF('Result Sheet'!AT186="","",IF('Result Sheet'!AT186="D","I",'Result Sheet'!AT186))</f>
        <v/>
      </c>
      <c r="R183" s="176" t="str">
        <f>IF('Result Sheet'!AU186="","",'Result Sheet'!AU186)</f>
        <v/>
      </c>
      <c r="S183" s="175" t="str">
        <f>IF('Result Sheet'!BL186="","",IF('Result Sheet'!BL186="D","I",'Result Sheet'!BL186))</f>
        <v/>
      </c>
      <c r="T183" s="176" t="str">
        <f>IF('Result Sheet'!BM186="","",'Result Sheet'!BM186)</f>
        <v/>
      </c>
      <c r="U183" s="175" t="str">
        <f>IF('Result Sheet'!CD186="","",IF('Result Sheet'!CD186="D","I",'Result Sheet'!CD186))</f>
        <v/>
      </c>
      <c r="V183" s="176" t="str">
        <f>IF('Result Sheet'!CE186="","",'Result Sheet'!CE186)</f>
        <v/>
      </c>
      <c r="W183" s="177" t="str">
        <f>IF('Result Sheet'!DO186="","",'Result Sheet'!DO186)</f>
        <v/>
      </c>
      <c r="BQ183" s="178" t="str">
        <f>'Result Sheet'!G186</f>
        <v/>
      </c>
      <c r="BR183" s="179" t="str">
        <f t="shared" si="24"/>
        <v/>
      </c>
      <c r="BS183" s="179" t="str">
        <f t="shared" si="25"/>
        <v/>
      </c>
      <c r="BT183" s="179" t="str">
        <f t="shared" si="26"/>
        <v/>
      </c>
      <c r="BU183" s="179" t="str">
        <f t="shared" si="27"/>
        <v/>
      </c>
      <c r="BV183" s="179" t="str">
        <f t="shared" si="28"/>
        <v/>
      </c>
      <c r="BW183" s="179" t="str">
        <f t="shared" si="29"/>
        <v/>
      </c>
      <c r="BX183" s="179" t="str">
        <f t="shared" si="30"/>
        <v/>
      </c>
      <c r="BY183" s="179" t="str">
        <f t="shared" si="31"/>
        <v/>
      </c>
      <c r="BZ183" s="179" t="str">
        <f t="shared" si="32"/>
        <v/>
      </c>
      <c r="CA183" s="179" t="str">
        <f t="shared" si="33"/>
        <v/>
      </c>
      <c r="CB183" s="179" t="str">
        <f t="shared" si="34"/>
        <v/>
      </c>
      <c r="CC183" s="179" t="str">
        <f t="shared" si="35"/>
        <v/>
      </c>
      <c r="CD183" s="180"/>
    </row>
    <row r="184" spans="1:82" ht="15.95" customHeight="1">
      <c r="A184" s="167">
        <f>IF('Result Sheet'!A187="","",'Result Sheet'!A187)</f>
        <v>180</v>
      </c>
      <c r="B184" s="168" t="str">
        <f>IF('Result Sheet'!B187="","",'Result Sheet'!B187)</f>
        <v/>
      </c>
      <c r="C184" s="169" t="str">
        <f>IF('Result Sheet'!F187="","",'Result Sheet'!F187)</f>
        <v/>
      </c>
      <c r="D184" s="170" t="str">
        <f>IF('Result Sheet'!E187="","",'Result Sheet'!E187)</f>
        <v/>
      </c>
      <c r="E184" s="171" t="str">
        <f>IF('Result Sheet'!G187="","",'Result Sheet'!G187)</f>
        <v/>
      </c>
      <c r="F184" s="171" t="str">
        <f>IF('Result Sheet'!H187="","",'Result Sheet'!H187)</f>
        <v/>
      </c>
      <c r="G184" s="171" t="str">
        <f>IF('Result Sheet'!I187="","",'Result Sheet'!I187)</f>
        <v/>
      </c>
      <c r="H184" s="172" t="str">
        <f>IF('Result Sheet'!K187="","",'Result Sheet'!K187)</f>
        <v/>
      </c>
      <c r="I184" s="172" t="str">
        <f>IF('Result Sheet'!J187="","",'Result Sheet'!J187)</f>
        <v/>
      </c>
      <c r="J184" s="272" t="str">
        <f>IF('Result Sheet'!DM187="","",'Result Sheet'!DM187)</f>
        <v/>
      </c>
      <c r="K184" s="173" t="str">
        <f>IF('Result Sheet'!DI187="","",'Result Sheet'!DI187)</f>
        <v/>
      </c>
      <c r="L184" s="174" t="str">
        <f>IF('Result Sheet'!DJ187="","",'Result Sheet'!DJ187)</f>
        <v/>
      </c>
      <c r="M184" s="173" t="str">
        <f>IF('Result Sheet'!DK187="","",'Result Sheet'!DK187)</f>
        <v/>
      </c>
      <c r="N184" s="215" t="str">
        <f>IF('Result Sheet'!DP187="","",'Result Sheet'!DP187)</f>
        <v/>
      </c>
      <c r="O184" s="175" t="str">
        <f>IF('Result Sheet'!AB187="","",IF('Result Sheet'!AB187="D","I",'Result Sheet'!AB187))</f>
        <v/>
      </c>
      <c r="P184" s="176" t="str">
        <f>IF('Result Sheet'!AC187="","",'Result Sheet'!AC187)</f>
        <v/>
      </c>
      <c r="Q184" s="175" t="str">
        <f>IF('Result Sheet'!AT187="","",IF('Result Sheet'!AT187="D","I",'Result Sheet'!AT187))</f>
        <v/>
      </c>
      <c r="R184" s="176" t="str">
        <f>IF('Result Sheet'!AU187="","",'Result Sheet'!AU187)</f>
        <v/>
      </c>
      <c r="S184" s="175" t="str">
        <f>IF('Result Sheet'!BL187="","",IF('Result Sheet'!BL187="D","I",'Result Sheet'!BL187))</f>
        <v/>
      </c>
      <c r="T184" s="176" t="str">
        <f>IF('Result Sheet'!BM187="","",'Result Sheet'!BM187)</f>
        <v/>
      </c>
      <c r="U184" s="175" t="str">
        <f>IF('Result Sheet'!CD187="","",IF('Result Sheet'!CD187="D","I",'Result Sheet'!CD187))</f>
        <v/>
      </c>
      <c r="V184" s="176" t="str">
        <f>IF('Result Sheet'!CE187="","",'Result Sheet'!CE187)</f>
        <v/>
      </c>
      <c r="W184" s="177" t="str">
        <f>IF('Result Sheet'!DO187="","",'Result Sheet'!DO187)</f>
        <v/>
      </c>
      <c r="BQ184" s="178" t="str">
        <f>'Result Sheet'!G187</f>
        <v/>
      </c>
      <c r="BR184" s="179" t="str">
        <f t="shared" si="24"/>
        <v/>
      </c>
      <c r="BS184" s="179" t="str">
        <f t="shared" si="25"/>
        <v/>
      </c>
      <c r="BT184" s="179" t="str">
        <f t="shared" si="26"/>
        <v/>
      </c>
      <c r="BU184" s="179" t="str">
        <f t="shared" si="27"/>
        <v/>
      </c>
      <c r="BV184" s="179" t="str">
        <f t="shared" si="28"/>
        <v/>
      </c>
      <c r="BW184" s="179" t="str">
        <f t="shared" si="29"/>
        <v/>
      </c>
      <c r="BX184" s="179" t="str">
        <f t="shared" si="30"/>
        <v/>
      </c>
      <c r="BY184" s="179" t="str">
        <f t="shared" si="31"/>
        <v/>
      </c>
      <c r="BZ184" s="179" t="str">
        <f t="shared" si="32"/>
        <v/>
      </c>
      <c r="CA184" s="179" t="str">
        <f t="shared" si="33"/>
        <v/>
      </c>
      <c r="CB184" s="179" t="str">
        <f t="shared" si="34"/>
        <v/>
      </c>
      <c r="CC184" s="179" t="str">
        <f t="shared" si="35"/>
        <v/>
      </c>
      <c r="CD184" s="180"/>
    </row>
    <row r="185" spans="1:82" ht="15.95" customHeight="1">
      <c r="A185" s="167">
        <f>IF('Result Sheet'!A188="","",'Result Sheet'!A188)</f>
        <v>181</v>
      </c>
      <c r="B185" s="168" t="str">
        <f>IF('Result Sheet'!B188="","",'Result Sheet'!B188)</f>
        <v/>
      </c>
      <c r="C185" s="169" t="str">
        <f>IF('Result Sheet'!F188="","",'Result Sheet'!F188)</f>
        <v/>
      </c>
      <c r="D185" s="170" t="str">
        <f>IF('Result Sheet'!E188="","",'Result Sheet'!E188)</f>
        <v/>
      </c>
      <c r="E185" s="171" t="str">
        <f>IF('Result Sheet'!G188="","",'Result Sheet'!G188)</f>
        <v/>
      </c>
      <c r="F185" s="171" t="str">
        <f>IF('Result Sheet'!H188="","",'Result Sheet'!H188)</f>
        <v/>
      </c>
      <c r="G185" s="171" t="str">
        <f>IF('Result Sheet'!I188="","",'Result Sheet'!I188)</f>
        <v/>
      </c>
      <c r="H185" s="172" t="str">
        <f>IF('Result Sheet'!K188="","",'Result Sheet'!K188)</f>
        <v/>
      </c>
      <c r="I185" s="172" t="str">
        <f>IF('Result Sheet'!J188="","",'Result Sheet'!J188)</f>
        <v/>
      </c>
      <c r="J185" s="272" t="str">
        <f>IF('Result Sheet'!DM188="","",'Result Sheet'!DM188)</f>
        <v/>
      </c>
      <c r="K185" s="173" t="str">
        <f>IF('Result Sheet'!DI188="","",'Result Sheet'!DI188)</f>
        <v/>
      </c>
      <c r="L185" s="174" t="str">
        <f>IF('Result Sheet'!DJ188="","",'Result Sheet'!DJ188)</f>
        <v/>
      </c>
      <c r="M185" s="173" t="str">
        <f>IF('Result Sheet'!DK188="","",'Result Sheet'!DK188)</f>
        <v/>
      </c>
      <c r="N185" s="215" t="str">
        <f>IF('Result Sheet'!DP188="","",'Result Sheet'!DP188)</f>
        <v/>
      </c>
      <c r="O185" s="175" t="str">
        <f>IF('Result Sheet'!AB188="","",IF('Result Sheet'!AB188="D","I",'Result Sheet'!AB188))</f>
        <v/>
      </c>
      <c r="P185" s="176" t="str">
        <f>IF('Result Sheet'!AC188="","",'Result Sheet'!AC188)</f>
        <v/>
      </c>
      <c r="Q185" s="175" t="str">
        <f>IF('Result Sheet'!AT188="","",IF('Result Sheet'!AT188="D","I",'Result Sheet'!AT188))</f>
        <v/>
      </c>
      <c r="R185" s="176" t="str">
        <f>IF('Result Sheet'!AU188="","",'Result Sheet'!AU188)</f>
        <v/>
      </c>
      <c r="S185" s="175" t="str">
        <f>IF('Result Sheet'!BL188="","",IF('Result Sheet'!BL188="D","I",'Result Sheet'!BL188))</f>
        <v/>
      </c>
      <c r="T185" s="176" t="str">
        <f>IF('Result Sheet'!BM188="","",'Result Sheet'!BM188)</f>
        <v/>
      </c>
      <c r="U185" s="175" t="str">
        <f>IF('Result Sheet'!CD188="","",IF('Result Sheet'!CD188="D","I",'Result Sheet'!CD188))</f>
        <v/>
      </c>
      <c r="V185" s="176" t="str">
        <f>IF('Result Sheet'!CE188="","",'Result Sheet'!CE188)</f>
        <v/>
      </c>
      <c r="W185" s="177" t="str">
        <f>IF('Result Sheet'!DO188="","",'Result Sheet'!DO188)</f>
        <v/>
      </c>
      <c r="BQ185" s="178" t="str">
        <f>'Result Sheet'!G188</f>
        <v/>
      </c>
      <c r="BR185" s="179" t="str">
        <f t="shared" si="24"/>
        <v/>
      </c>
      <c r="BS185" s="179" t="str">
        <f t="shared" si="25"/>
        <v/>
      </c>
      <c r="BT185" s="179" t="str">
        <f t="shared" si="26"/>
        <v/>
      </c>
      <c r="BU185" s="179" t="str">
        <f t="shared" si="27"/>
        <v/>
      </c>
      <c r="BV185" s="179" t="str">
        <f t="shared" si="28"/>
        <v/>
      </c>
      <c r="BW185" s="179" t="str">
        <f t="shared" si="29"/>
        <v/>
      </c>
      <c r="BX185" s="179" t="str">
        <f t="shared" si="30"/>
        <v/>
      </c>
      <c r="BY185" s="179" t="str">
        <f t="shared" si="31"/>
        <v/>
      </c>
      <c r="BZ185" s="179" t="str">
        <f t="shared" si="32"/>
        <v/>
      </c>
      <c r="CA185" s="179" t="str">
        <f t="shared" si="33"/>
        <v/>
      </c>
      <c r="CB185" s="179" t="str">
        <f t="shared" si="34"/>
        <v/>
      </c>
      <c r="CC185" s="179" t="str">
        <f t="shared" si="35"/>
        <v/>
      </c>
      <c r="CD185" s="180"/>
    </row>
    <row r="186" spans="1:82" ht="15.95" customHeight="1">
      <c r="A186" s="167">
        <f>IF('Result Sheet'!A189="","",'Result Sheet'!A189)</f>
        <v>182</v>
      </c>
      <c r="B186" s="168" t="str">
        <f>IF('Result Sheet'!B189="","",'Result Sheet'!B189)</f>
        <v/>
      </c>
      <c r="C186" s="169" t="str">
        <f>IF('Result Sheet'!F189="","",'Result Sheet'!F189)</f>
        <v/>
      </c>
      <c r="D186" s="170" t="str">
        <f>IF('Result Sheet'!E189="","",'Result Sheet'!E189)</f>
        <v/>
      </c>
      <c r="E186" s="171" t="str">
        <f>IF('Result Sheet'!G189="","",'Result Sheet'!G189)</f>
        <v/>
      </c>
      <c r="F186" s="171" t="str">
        <f>IF('Result Sheet'!H189="","",'Result Sheet'!H189)</f>
        <v/>
      </c>
      <c r="G186" s="171" t="str">
        <f>IF('Result Sheet'!I189="","",'Result Sheet'!I189)</f>
        <v/>
      </c>
      <c r="H186" s="172" t="str">
        <f>IF('Result Sheet'!K189="","",'Result Sheet'!K189)</f>
        <v/>
      </c>
      <c r="I186" s="172" t="str">
        <f>IF('Result Sheet'!J189="","",'Result Sheet'!J189)</f>
        <v/>
      </c>
      <c r="J186" s="272" t="str">
        <f>IF('Result Sheet'!DM189="","",'Result Sheet'!DM189)</f>
        <v/>
      </c>
      <c r="K186" s="173" t="str">
        <f>IF('Result Sheet'!DI189="","",'Result Sheet'!DI189)</f>
        <v/>
      </c>
      <c r="L186" s="174" t="str">
        <f>IF('Result Sheet'!DJ189="","",'Result Sheet'!DJ189)</f>
        <v/>
      </c>
      <c r="M186" s="173" t="str">
        <f>IF('Result Sheet'!DK189="","",'Result Sheet'!DK189)</f>
        <v/>
      </c>
      <c r="N186" s="215" t="str">
        <f>IF('Result Sheet'!DP189="","",'Result Sheet'!DP189)</f>
        <v/>
      </c>
      <c r="O186" s="175" t="str">
        <f>IF('Result Sheet'!AB189="","",IF('Result Sheet'!AB189="D","I",'Result Sheet'!AB189))</f>
        <v/>
      </c>
      <c r="P186" s="176" t="str">
        <f>IF('Result Sheet'!AC189="","",'Result Sheet'!AC189)</f>
        <v/>
      </c>
      <c r="Q186" s="175" t="str">
        <f>IF('Result Sheet'!AT189="","",IF('Result Sheet'!AT189="D","I",'Result Sheet'!AT189))</f>
        <v/>
      </c>
      <c r="R186" s="176" t="str">
        <f>IF('Result Sheet'!AU189="","",'Result Sheet'!AU189)</f>
        <v/>
      </c>
      <c r="S186" s="175" t="str">
        <f>IF('Result Sheet'!BL189="","",IF('Result Sheet'!BL189="D","I",'Result Sheet'!BL189))</f>
        <v/>
      </c>
      <c r="T186" s="176" t="str">
        <f>IF('Result Sheet'!BM189="","",'Result Sheet'!BM189)</f>
        <v/>
      </c>
      <c r="U186" s="175" t="str">
        <f>IF('Result Sheet'!CD189="","",IF('Result Sheet'!CD189="D","I",'Result Sheet'!CD189))</f>
        <v/>
      </c>
      <c r="V186" s="176" t="str">
        <f>IF('Result Sheet'!CE189="","",'Result Sheet'!CE189)</f>
        <v/>
      </c>
      <c r="W186" s="177" t="str">
        <f>IF('Result Sheet'!DO189="","",'Result Sheet'!DO189)</f>
        <v/>
      </c>
      <c r="BQ186" s="178" t="str">
        <f>'Result Sheet'!G189</f>
        <v/>
      </c>
      <c r="BR186" s="179" t="str">
        <f t="shared" si="24"/>
        <v/>
      </c>
      <c r="BS186" s="179" t="str">
        <f t="shared" si="25"/>
        <v/>
      </c>
      <c r="BT186" s="179" t="str">
        <f t="shared" si="26"/>
        <v/>
      </c>
      <c r="BU186" s="179" t="str">
        <f t="shared" si="27"/>
        <v/>
      </c>
      <c r="BV186" s="179" t="str">
        <f t="shared" si="28"/>
        <v/>
      </c>
      <c r="BW186" s="179" t="str">
        <f t="shared" si="29"/>
        <v/>
      </c>
      <c r="BX186" s="179" t="str">
        <f t="shared" si="30"/>
        <v/>
      </c>
      <c r="BY186" s="179" t="str">
        <f t="shared" si="31"/>
        <v/>
      </c>
      <c r="BZ186" s="179" t="str">
        <f t="shared" si="32"/>
        <v/>
      </c>
      <c r="CA186" s="179" t="str">
        <f t="shared" si="33"/>
        <v/>
      </c>
      <c r="CB186" s="179" t="str">
        <f t="shared" si="34"/>
        <v/>
      </c>
      <c r="CC186" s="179" t="str">
        <f t="shared" si="35"/>
        <v/>
      </c>
      <c r="CD186" s="180"/>
    </row>
    <row r="187" spans="1:82" ht="15.95" customHeight="1">
      <c r="A187" s="167">
        <f>IF('Result Sheet'!A190="","",'Result Sheet'!A190)</f>
        <v>183</v>
      </c>
      <c r="B187" s="168" t="str">
        <f>IF('Result Sheet'!B190="","",'Result Sheet'!B190)</f>
        <v/>
      </c>
      <c r="C187" s="169" t="str">
        <f>IF('Result Sheet'!F190="","",'Result Sheet'!F190)</f>
        <v/>
      </c>
      <c r="D187" s="170" t="str">
        <f>IF('Result Sheet'!E190="","",'Result Sheet'!E190)</f>
        <v/>
      </c>
      <c r="E187" s="171" t="str">
        <f>IF('Result Sheet'!G190="","",'Result Sheet'!G190)</f>
        <v/>
      </c>
      <c r="F187" s="171" t="str">
        <f>IF('Result Sheet'!H190="","",'Result Sheet'!H190)</f>
        <v/>
      </c>
      <c r="G187" s="171" t="str">
        <f>IF('Result Sheet'!I190="","",'Result Sheet'!I190)</f>
        <v/>
      </c>
      <c r="H187" s="172" t="str">
        <f>IF('Result Sheet'!K190="","",'Result Sheet'!K190)</f>
        <v/>
      </c>
      <c r="I187" s="172" t="str">
        <f>IF('Result Sheet'!J190="","",'Result Sheet'!J190)</f>
        <v/>
      </c>
      <c r="J187" s="272" t="str">
        <f>IF('Result Sheet'!DM190="","",'Result Sheet'!DM190)</f>
        <v/>
      </c>
      <c r="K187" s="173" t="str">
        <f>IF('Result Sheet'!DI190="","",'Result Sheet'!DI190)</f>
        <v/>
      </c>
      <c r="L187" s="174" t="str">
        <f>IF('Result Sheet'!DJ190="","",'Result Sheet'!DJ190)</f>
        <v/>
      </c>
      <c r="M187" s="173" t="str">
        <f>IF('Result Sheet'!DK190="","",'Result Sheet'!DK190)</f>
        <v/>
      </c>
      <c r="N187" s="215" t="str">
        <f>IF('Result Sheet'!DP190="","",'Result Sheet'!DP190)</f>
        <v/>
      </c>
      <c r="O187" s="175" t="str">
        <f>IF('Result Sheet'!AB190="","",IF('Result Sheet'!AB190="D","I",'Result Sheet'!AB190))</f>
        <v/>
      </c>
      <c r="P187" s="176" t="str">
        <f>IF('Result Sheet'!AC190="","",'Result Sheet'!AC190)</f>
        <v/>
      </c>
      <c r="Q187" s="175" t="str">
        <f>IF('Result Sheet'!AT190="","",IF('Result Sheet'!AT190="D","I",'Result Sheet'!AT190))</f>
        <v/>
      </c>
      <c r="R187" s="176" t="str">
        <f>IF('Result Sheet'!AU190="","",'Result Sheet'!AU190)</f>
        <v/>
      </c>
      <c r="S187" s="175" t="str">
        <f>IF('Result Sheet'!BL190="","",IF('Result Sheet'!BL190="D","I",'Result Sheet'!BL190))</f>
        <v/>
      </c>
      <c r="T187" s="176" t="str">
        <f>IF('Result Sheet'!BM190="","",'Result Sheet'!BM190)</f>
        <v/>
      </c>
      <c r="U187" s="175" t="str">
        <f>IF('Result Sheet'!CD190="","",IF('Result Sheet'!CD190="D","I",'Result Sheet'!CD190))</f>
        <v/>
      </c>
      <c r="V187" s="176" t="str">
        <f>IF('Result Sheet'!CE190="","",'Result Sheet'!CE190)</f>
        <v/>
      </c>
      <c r="W187" s="177" t="str">
        <f>IF('Result Sheet'!DO190="","",'Result Sheet'!DO190)</f>
        <v/>
      </c>
      <c r="BQ187" s="178" t="str">
        <f>'Result Sheet'!G190</f>
        <v/>
      </c>
      <c r="BR187" s="179" t="str">
        <f t="shared" si="24"/>
        <v/>
      </c>
      <c r="BS187" s="179" t="str">
        <f t="shared" si="25"/>
        <v/>
      </c>
      <c r="BT187" s="179" t="str">
        <f t="shared" si="26"/>
        <v/>
      </c>
      <c r="BU187" s="179" t="str">
        <f t="shared" si="27"/>
        <v/>
      </c>
      <c r="BV187" s="179" t="str">
        <f t="shared" si="28"/>
        <v/>
      </c>
      <c r="BW187" s="179" t="str">
        <f t="shared" si="29"/>
        <v/>
      </c>
      <c r="BX187" s="179" t="str">
        <f t="shared" si="30"/>
        <v/>
      </c>
      <c r="BY187" s="179" t="str">
        <f t="shared" si="31"/>
        <v/>
      </c>
      <c r="BZ187" s="179" t="str">
        <f t="shared" si="32"/>
        <v/>
      </c>
      <c r="CA187" s="179" t="str">
        <f t="shared" si="33"/>
        <v/>
      </c>
      <c r="CB187" s="179" t="str">
        <f t="shared" si="34"/>
        <v/>
      </c>
      <c r="CC187" s="179" t="str">
        <f t="shared" si="35"/>
        <v/>
      </c>
      <c r="CD187" s="180"/>
    </row>
    <row r="188" spans="1:82" ht="15.95" customHeight="1">
      <c r="A188" s="167">
        <f>IF('Result Sheet'!A191="","",'Result Sheet'!A191)</f>
        <v>184</v>
      </c>
      <c r="B188" s="168" t="str">
        <f>IF('Result Sheet'!B191="","",'Result Sheet'!B191)</f>
        <v/>
      </c>
      <c r="C188" s="169" t="str">
        <f>IF('Result Sheet'!F191="","",'Result Sheet'!F191)</f>
        <v/>
      </c>
      <c r="D188" s="170" t="str">
        <f>IF('Result Sheet'!E191="","",'Result Sheet'!E191)</f>
        <v/>
      </c>
      <c r="E188" s="171" t="str">
        <f>IF('Result Sheet'!G191="","",'Result Sheet'!G191)</f>
        <v/>
      </c>
      <c r="F188" s="171" t="str">
        <f>IF('Result Sheet'!H191="","",'Result Sheet'!H191)</f>
        <v/>
      </c>
      <c r="G188" s="171" t="str">
        <f>IF('Result Sheet'!I191="","",'Result Sheet'!I191)</f>
        <v/>
      </c>
      <c r="H188" s="172" t="str">
        <f>IF('Result Sheet'!K191="","",'Result Sheet'!K191)</f>
        <v/>
      </c>
      <c r="I188" s="172" t="str">
        <f>IF('Result Sheet'!J191="","",'Result Sheet'!J191)</f>
        <v/>
      </c>
      <c r="J188" s="272" t="str">
        <f>IF('Result Sheet'!DM191="","",'Result Sheet'!DM191)</f>
        <v/>
      </c>
      <c r="K188" s="173" t="str">
        <f>IF('Result Sheet'!DI191="","",'Result Sheet'!DI191)</f>
        <v/>
      </c>
      <c r="L188" s="174" t="str">
        <f>IF('Result Sheet'!DJ191="","",'Result Sheet'!DJ191)</f>
        <v/>
      </c>
      <c r="M188" s="173" t="str">
        <f>IF('Result Sheet'!DK191="","",'Result Sheet'!DK191)</f>
        <v/>
      </c>
      <c r="N188" s="215" t="str">
        <f>IF('Result Sheet'!DP191="","",'Result Sheet'!DP191)</f>
        <v/>
      </c>
      <c r="O188" s="175" t="str">
        <f>IF('Result Sheet'!AB191="","",IF('Result Sheet'!AB191="D","I",'Result Sheet'!AB191))</f>
        <v/>
      </c>
      <c r="P188" s="176" t="str">
        <f>IF('Result Sheet'!AC191="","",'Result Sheet'!AC191)</f>
        <v/>
      </c>
      <c r="Q188" s="175" t="str">
        <f>IF('Result Sheet'!AT191="","",IF('Result Sheet'!AT191="D","I",'Result Sheet'!AT191))</f>
        <v/>
      </c>
      <c r="R188" s="176" t="str">
        <f>IF('Result Sheet'!AU191="","",'Result Sheet'!AU191)</f>
        <v/>
      </c>
      <c r="S188" s="175" t="str">
        <f>IF('Result Sheet'!BL191="","",IF('Result Sheet'!BL191="D","I",'Result Sheet'!BL191))</f>
        <v/>
      </c>
      <c r="T188" s="176" t="str">
        <f>IF('Result Sheet'!BM191="","",'Result Sheet'!BM191)</f>
        <v/>
      </c>
      <c r="U188" s="175" t="str">
        <f>IF('Result Sheet'!CD191="","",IF('Result Sheet'!CD191="D","I",'Result Sheet'!CD191))</f>
        <v/>
      </c>
      <c r="V188" s="176" t="str">
        <f>IF('Result Sheet'!CE191="","",'Result Sheet'!CE191)</f>
        <v/>
      </c>
      <c r="W188" s="177" t="str">
        <f>IF('Result Sheet'!DO191="","",'Result Sheet'!DO191)</f>
        <v/>
      </c>
      <c r="BQ188" s="178" t="str">
        <f>'Result Sheet'!G191</f>
        <v/>
      </c>
      <c r="BR188" s="179" t="str">
        <f t="shared" si="24"/>
        <v/>
      </c>
      <c r="BS188" s="179" t="str">
        <f t="shared" si="25"/>
        <v/>
      </c>
      <c r="BT188" s="179" t="str">
        <f t="shared" si="26"/>
        <v/>
      </c>
      <c r="BU188" s="179" t="str">
        <f t="shared" si="27"/>
        <v/>
      </c>
      <c r="BV188" s="179" t="str">
        <f t="shared" si="28"/>
        <v/>
      </c>
      <c r="BW188" s="179" t="str">
        <f t="shared" si="29"/>
        <v/>
      </c>
      <c r="BX188" s="179" t="str">
        <f t="shared" si="30"/>
        <v/>
      </c>
      <c r="BY188" s="179" t="str">
        <f t="shared" si="31"/>
        <v/>
      </c>
      <c r="BZ188" s="179" t="str">
        <f t="shared" si="32"/>
        <v/>
      </c>
      <c r="CA188" s="179" t="str">
        <f t="shared" si="33"/>
        <v/>
      </c>
      <c r="CB188" s="179" t="str">
        <f t="shared" si="34"/>
        <v/>
      </c>
      <c r="CC188" s="179" t="str">
        <f t="shared" si="35"/>
        <v/>
      </c>
      <c r="CD188" s="180"/>
    </row>
    <row r="189" spans="1:82" ht="15.95" customHeight="1">
      <c r="A189" s="167">
        <f>IF('Result Sheet'!A192="","",'Result Sheet'!A192)</f>
        <v>185</v>
      </c>
      <c r="B189" s="168" t="str">
        <f>IF('Result Sheet'!B192="","",'Result Sheet'!B192)</f>
        <v/>
      </c>
      <c r="C189" s="169" t="str">
        <f>IF('Result Sheet'!F192="","",'Result Sheet'!F192)</f>
        <v/>
      </c>
      <c r="D189" s="170" t="str">
        <f>IF('Result Sheet'!E192="","",'Result Sheet'!E192)</f>
        <v/>
      </c>
      <c r="E189" s="171" t="str">
        <f>IF('Result Sheet'!G192="","",'Result Sheet'!G192)</f>
        <v/>
      </c>
      <c r="F189" s="171" t="str">
        <f>IF('Result Sheet'!H192="","",'Result Sheet'!H192)</f>
        <v/>
      </c>
      <c r="G189" s="171" t="str">
        <f>IF('Result Sheet'!I192="","",'Result Sheet'!I192)</f>
        <v/>
      </c>
      <c r="H189" s="172" t="str">
        <f>IF('Result Sheet'!K192="","",'Result Sheet'!K192)</f>
        <v/>
      </c>
      <c r="I189" s="172" t="str">
        <f>IF('Result Sheet'!J192="","",'Result Sheet'!J192)</f>
        <v/>
      </c>
      <c r="J189" s="272" t="str">
        <f>IF('Result Sheet'!DM192="","",'Result Sheet'!DM192)</f>
        <v/>
      </c>
      <c r="K189" s="173" t="str">
        <f>IF('Result Sheet'!DI192="","",'Result Sheet'!DI192)</f>
        <v/>
      </c>
      <c r="L189" s="174" t="str">
        <f>IF('Result Sheet'!DJ192="","",'Result Sheet'!DJ192)</f>
        <v/>
      </c>
      <c r="M189" s="173" t="str">
        <f>IF('Result Sheet'!DK192="","",'Result Sheet'!DK192)</f>
        <v/>
      </c>
      <c r="N189" s="215" t="str">
        <f>IF('Result Sheet'!DP192="","",'Result Sheet'!DP192)</f>
        <v/>
      </c>
      <c r="O189" s="175" t="str">
        <f>IF('Result Sheet'!AB192="","",IF('Result Sheet'!AB192="D","I",'Result Sheet'!AB192))</f>
        <v/>
      </c>
      <c r="P189" s="176" t="str">
        <f>IF('Result Sheet'!AC192="","",'Result Sheet'!AC192)</f>
        <v/>
      </c>
      <c r="Q189" s="175" t="str">
        <f>IF('Result Sheet'!AT192="","",IF('Result Sheet'!AT192="D","I",'Result Sheet'!AT192))</f>
        <v/>
      </c>
      <c r="R189" s="176" t="str">
        <f>IF('Result Sheet'!AU192="","",'Result Sheet'!AU192)</f>
        <v/>
      </c>
      <c r="S189" s="175" t="str">
        <f>IF('Result Sheet'!BL192="","",IF('Result Sheet'!BL192="D","I",'Result Sheet'!BL192))</f>
        <v/>
      </c>
      <c r="T189" s="176" t="str">
        <f>IF('Result Sheet'!BM192="","",'Result Sheet'!BM192)</f>
        <v/>
      </c>
      <c r="U189" s="175" t="str">
        <f>IF('Result Sheet'!CD192="","",IF('Result Sheet'!CD192="D","I",'Result Sheet'!CD192))</f>
        <v/>
      </c>
      <c r="V189" s="176" t="str">
        <f>IF('Result Sheet'!CE192="","",'Result Sheet'!CE192)</f>
        <v/>
      </c>
      <c r="W189" s="177" t="str">
        <f>IF('Result Sheet'!DO192="","",'Result Sheet'!DO192)</f>
        <v/>
      </c>
      <c r="BQ189" s="178" t="str">
        <f>'Result Sheet'!G192</f>
        <v/>
      </c>
      <c r="BR189" s="179" t="str">
        <f t="shared" si="24"/>
        <v/>
      </c>
      <c r="BS189" s="179" t="str">
        <f t="shared" si="25"/>
        <v/>
      </c>
      <c r="BT189" s="179" t="str">
        <f t="shared" si="26"/>
        <v/>
      </c>
      <c r="BU189" s="179" t="str">
        <f t="shared" si="27"/>
        <v/>
      </c>
      <c r="BV189" s="179" t="str">
        <f t="shared" si="28"/>
        <v/>
      </c>
      <c r="BW189" s="179" t="str">
        <f t="shared" si="29"/>
        <v/>
      </c>
      <c r="BX189" s="179" t="str">
        <f t="shared" si="30"/>
        <v/>
      </c>
      <c r="BY189" s="179" t="str">
        <f t="shared" si="31"/>
        <v/>
      </c>
      <c r="BZ189" s="179" t="str">
        <f t="shared" si="32"/>
        <v/>
      </c>
      <c r="CA189" s="179" t="str">
        <f t="shared" si="33"/>
        <v/>
      </c>
      <c r="CB189" s="179" t="str">
        <f t="shared" si="34"/>
        <v/>
      </c>
      <c r="CC189" s="179" t="str">
        <f t="shared" si="35"/>
        <v/>
      </c>
      <c r="CD189" s="180"/>
    </row>
    <row r="190" spans="1:82" ht="15.95" customHeight="1">
      <c r="A190" s="167">
        <f>IF('Result Sheet'!A193="","",'Result Sheet'!A193)</f>
        <v>186</v>
      </c>
      <c r="B190" s="168" t="str">
        <f>IF('Result Sheet'!B193="","",'Result Sheet'!B193)</f>
        <v/>
      </c>
      <c r="C190" s="169" t="str">
        <f>IF('Result Sheet'!F193="","",'Result Sheet'!F193)</f>
        <v/>
      </c>
      <c r="D190" s="170" t="str">
        <f>IF('Result Sheet'!E193="","",'Result Sheet'!E193)</f>
        <v/>
      </c>
      <c r="E190" s="171" t="str">
        <f>IF('Result Sheet'!G193="","",'Result Sheet'!G193)</f>
        <v/>
      </c>
      <c r="F190" s="171" t="str">
        <f>IF('Result Sheet'!H193="","",'Result Sheet'!H193)</f>
        <v/>
      </c>
      <c r="G190" s="171" t="str">
        <f>IF('Result Sheet'!I193="","",'Result Sheet'!I193)</f>
        <v/>
      </c>
      <c r="H190" s="172" t="str">
        <f>IF('Result Sheet'!K193="","",'Result Sheet'!K193)</f>
        <v/>
      </c>
      <c r="I190" s="172" t="str">
        <f>IF('Result Sheet'!J193="","",'Result Sheet'!J193)</f>
        <v/>
      </c>
      <c r="J190" s="272" t="str">
        <f>IF('Result Sheet'!DM193="","",'Result Sheet'!DM193)</f>
        <v/>
      </c>
      <c r="K190" s="173" t="str">
        <f>IF('Result Sheet'!DI193="","",'Result Sheet'!DI193)</f>
        <v/>
      </c>
      <c r="L190" s="174" t="str">
        <f>IF('Result Sheet'!DJ193="","",'Result Sheet'!DJ193)</f>
        <v/>
      </c>
      <c r="M190" s="173" t="str">
        <f>IF('Result Sheet'!DK193="","",'Result Sheet'!DK193)</f>
        <v/>
      </c>
      <c r="N190" s="215" t="str">
        <f>IF('Result Sheet'!DP193="","",'Result Sheet'!DP193)</f>
        <v/>
      </c>
      <c r="O190" s="175" t="str">
        <f>IF('Result Sheet'!AB193="","",IF('Result Sheet'!AB193="D","I",'Result Sheet'!AB193))</f>
        <v/>
      </c>
      <c r="P190" s="176" t="str">
        <f>IF('Result Sheet'!AC193="","",'Result Sheet'!AC193)</f>
        <v/>
      </c>
      <c r="Q190" s="175" t="str">
        <f>IF('Result Sheet'!AT193="","",IF('Result Sheet'!AT193="D","I",'Result Sheet'!AT193))</f>
        <v/>
      </c>
      <c r="R190" s="176" t="str">
        <f>IF('Result Sheet'!AU193="","",'Result Sheet'!AU193)</f>
        <v/>
      </c>
      <c r="S190" s="175" t="str">
        <f>IF('Result Sheet'!BL193="","",IF('Result Sheet'!BL193="D","I",'Result Sheet'!BL193))</f>
        <v/>
      </c>
      <c r="T190" s="176" t="str">
        <f>IF('Result Sheet'!BM193="","",'Result Sheet'!BM193)</f>
        <v/>
      </c>
      <c r="U190" s="175" t="str">
        <f>IF('Result Sheet'!CD193="","",IF('Result Sheet'!CD193="D","I",'Result Sheet'!CD193))</f>
        <v/>
      </c>
      <c r="V190" s="176" t="str">
        <f>IF('Result Sheet'!CE193="","",'Result Sheet'!CE193)</f>
        <v/>
      </c>
      <c r="W190" s="177" t="str">
        <f>IF('Result Sheet'!DO193="","",'Result Sheet'!DO193)</f>
        <v/>
      </c>
      <c r="BQ190" s="178" t="str">
        <f>'Result Sheet'!G193</f>
        <v/>
      </c>
      <c r="BR190" s="179" t="str">
        <f t="shared" si="24"/>
        <v/>
      </c>
      <c r="BS190" s="179" t="str">
        <f t="shared" si="25"/>
        <v/>
      </c>
      <c r="BT190" s="179" t="str">
        <f t="shared" si="26"/>
        <v/>
      </c>
      <c r="BU190" s="179" t="str">
        <f t="shared" si="27"/>
        <v/>
      </c>
      <c r="BV190" s="179" t="str">
        <f t="shared" si="28"/>
        <v/>
      </c>
      <c r="BW190" s="179" t="str">
        <f t="shared" si="29"/>
        <v/>
      </c>
      <c r="BX190" s="179" t="str">
        <f t="shared" si="30"/>
        <v/>
      </c>
      <c r="BY190" s="179" t="str">
        <f t="shared" si="31"/>
        <v/>
      </c>
      <c r="BZ190" s="179" t="str">
        <f t="shared" si="32"/>
        <v/>
      </c>
      <c r="CA190" s="179" t="str">
        <f t="shared" si="33"/>
        <v/>
      </c>
      <c r="CB190" s="179" t="str">
        <f t="shared" si="34"/>
        <v/>
      </c>
      <c r="CC190" s="179" t="str">
        <f t="shared" si="35"/>
        <v/>
      </c>
      <c r="CD190" s="180"/>
    </row>
    <row r="191" spans="1:82" ht="15.95" customHeight="1">
      <c r="A191" s="167">
        <f>IF('Result Sheet'!A194="","",'Result Sheet'!A194)</f>
        <v>187</v>
      </c>
      <c r="B191" s="168" t="str">
        <f>IF('Result Sheet'!B194="","",'Result Sheet'!B194)</f>
        <v/>
      </c>
      <c r="C191" s="169" t="str">
        <f>IF('Result Sheet'!F194="","",'Result Sheet'!F194)</f>
        <v/>
      </c>
      <c r="D191" s="170" t="str">
        <f>IF('Result Sheet'!E194="","",'Result Sheet'!E194)</f>
        <v/>
      </c>
      <c r="E191" s="171" t="str">
        <f>IF('Result Sheet'!G194="","",'Result Sheet'!G194)</f>
        <v/>
      </c>
      <c r="F191" s="171" t="str">
        <f>IF('Result Sheet'!H194="","",'Result Sheet'!H194)</f>
        <v/>
      </c>
      <c r="G191" s="171" t="str">
        <f>IF('Result Sheet'!I194="","",'Result Sheet'!I194)</f>
        <v/>
      </c>
      <c r="H191" s="172" t="str">
        <f>IF('Result Sheet'!K194="","",'Result Sheet'!K194)</f>
        <v/>
      </c>
      <c r="I191" s="172" t="str">
        <f>IF('Result Sheet'!J194="","",'Result Sheet'!J194)</f>
        <v/>
      </c>
      <c r="J191" s="272" t="str">
        <f>IF('Result Sheet'!DM194="","",'Result Sheet'!DM194)</f>
        <v/>
      </c>
      <c r="K191" s="173" t="str">
        <f>IF('Result Sheet'!DI194="","",'Result Sheet'!DI194)</f>
        <v/>
      </c>
      <c r="L191" s="174" t="str">
        <f>IF('Result Sheet'!DJ194="","",'Result Sheet'!DJ194)</f>
        <v/>
      </c>
      <c r="M191" s="173" t="str">
        <f>IF('Result Sheet'!DK194="","",'Result Sheet'!DK194)</f>
        <v/>
      </c>
      <c r="N191" s="215" t="str">
        <f>IF('Result Sheet'!DP194="","",'Result Sheet'!DP194)</f>
        <v/>
      </c>
      <c r="O191" s="175" t="str">
        <f>IF('Result Sheet'!AB194="","",IF('Result Sheet'!AB194="D","I",'Result Sheet'!AB194))</f>
        <v/>
      </c>
      <c r="P191" s="176" t="str">
        <f>IF('Result Sheet'!AC194="","",'Result Sheet'!AC194)</f>
        <v/>
      </c>
      <c r="Q191" s="175" t="str">
        <f>IF('Result Sheet'!AT194="","",IF('Result Sheet'!AT194="D","I",'Result Sheet'!AT194))</f>
        <v/>
      </c>
      <c r="R191" s="176" t="str">
        <f>IF('Result Sheet'!AU194="","",'Result Sheet'!AU194)</f>
        <v/>
      </c>
      <c r="S191" s="175" t="str">
        <f>IF('Result Sheet'!BL194="","",IF('Result Sheet'!BL194="D","I",'Result Sheet'!BL194))</f>
        <v/>
      </c>
      <c r="T191" s="176" t="str">
        <f>IF('Result Sheet'!BM194="","",'Result Sheet'!BM194)</f>
        <v/>
      </c>
      <c r="U191" s="175" t="str">
        <f>IF('Result Sheet'!CD194="","",IF('Result Sheet'!CD194="D","I",'Result Sheet'!CD194))</f>
        <v/>
      </c>
      <c r="V191" s="176" t="str">
        <f>IF('Result Sheet'!CE194="","",'Result Sheet'!CE194)</f>
        <v/>
      </c>
      <c r="W191" s="177" t="str">
        <f>IF('Result Sheet'!DO194="","",'Result Sheet'!DO194)</f>
        <v/>
      </c>
      <c r="BQ191" s="178" t="str">
        <f>'Result Sheet'!G194</f>
        <v/>
      </c>
      <c r="BR191" s="179" t="str">
        <f t="shared" si="24"/>
        <v/>
      </c>
      <c r="BS191" s="179" t="str">
        <f t="shared" si="25"/>
        <v/>
      </c>
      <c r="BT191" s="179" t="str">
        <f t="shared" si="26"/>
        <v/>
      </c>
      <c r="BU191" s="179" t="str">
        <f t="shared" si="27"/>
        <v/>
      </c>
      <c r="BV191" s="179" t="str">
        <f t="shared" si="28"/>
        <v/>
      </c>
      <c r="BW191" s="179" t="str">
        <f t="shared" si="29"/>
        <v/>
      </c>
      <c r="BX191" s="179" t="str">
        <f t="shared" si="30"/>
        <v/>
      </c>
      <c r="BY191" s="179" t="str">
        <f t="shared" si="31"/>
        <v/>
      </c>
      <c r="BZ191" s="179" t="str">
        <f t="shared" si="32"/>
        <v/>
      </c>
      <c r="CA191" s="179" t="str">
        <f t="shared" si="33"/>
        <v/>
      </c>
      <c r="CB191" s="179" t="str">
        <f t="shared" si="34"/>
        <v/>
      </c>
      <c r="CC191" s="179" t="str">
        <f t="shared" si="35"/>
        <v/>
      </c>
      <c r="CD191" s="180"/>
    </row>
    <row r="192" spans="1:82" ht="15.95" customHeight="1">
      <c r="A192" s="167">
        <f>IF('Result Sheet'!A195="","",'Result Sheet'!A195)</f>
        <v>188</v>
      </c>
      <c r="B192" s="168" t="str">
        <f>IF('Result Sheet'!B195="","",'Result Sheet'!B195)</f>
        <v/>
      </c>
      <c r="C192" s="169" t="str">
        <f>IF('Result Sheet'!F195="","",'Result Sheet'!F195)</f>
        <v/>
      </c>
      <c r="D192" s="170" t="str">
        <f>IF('Result Sheet'!E195="","",'Result Sheet'!E195)</f>
        <v/>
      </c>
      <c r="E192" s="171" t="str">
        <f>IF('Result Sheet'!G195="","",'Result Sheet'!G195)</f>
        <v/>
      </c>
      <c r="F192" s="171" t="str">
        <f>IF('Result Sheet'!H195="","",'Result Sheet'!H195)</f>
        <v/>
      </c>
      <c r="G192" s="171" t="str">
        <f>IF('Result Sheet'!I195="","",'Result Sheet'!I195)</f>
        <v/>
      </c>
      <c r="H192" s="172" t="str">
        <f>IF('Result Sheet'!K195="","",'Result Sheet'!K195)</f>
        <v/>
      </c>
      <c r="I192" s="172" t="str">
        <f>IF('Result Sheet'!J195="","",'Result Sheet'!J195)</f>
        <v/>
      </c>
      <c r="J192" s="272" t="str">
        <f>IF('Result Sheet'!DM195="","",'Result Sheet'!DM195)</f>
        <v/>
      </c>
      <c r="K192" s="173" t="str">
        <f>IF('Result Sheet'!DI195="","",'Result Sheet'!DI195)</f>
        <v/>
      </c>
      <c r="L192" s="174" t="str">
        <f>IF('Result Sheet'!DJ195="","",'Result Sheet'!DJ195)</f>
        <v/>
      </c>
      <c r="M192" s="173" t="str">
        <f>IF('Result Sheet'!DK195="","",'Result Sheet'!DK195)</f>
        <v/>
      </c>
      <c r="N192" s="215" t="str">
        <f>IF('Result Sheet'!DP195="","",'Result Sheet'!DP195)</f>
        <v/>
      </c>
      <c r="O192" s="175" t="str">
        <f>IF('Result Sheet'!AB195="","",IF('Result Sheet'!AB195="D","I",'Result Sheet'!AB195))</f>
        <v/>
      </c>
      <c r="P192" s="176" t="str">
        <f>IF('Result Sheet'!AC195="","",'Result Sheet'!AC195)</f>
        <v/>
      </c>
      <c r="Q192" s="175" t="str">
        <f>IF('Result Sheet'!AT195="","",IF('Result Sheet'!AT195="D","I",'Result Sheet'!AT195))</f>
        <v/>
      </c>
      <c r="R192" s="176" t="str">
        <f>IF('Result Sheet'!AU195="","",'Result Sheet'!AU195)</f>
        <v/>
      </c>
      <c r="S192" s="175" t="str">
        <f>IF('Result Sheet'!BL195="","",IF('Result Sheet'!BL195="D","I",'Result Sheet'!BL195))</f>
        <v/>
      </c>
      <c r="T192" s="176" t="str">
        <f>IF('Result Sheet'!BM195="","",'Result Sheet'!BM195)</f>
        <v/>
      </c>
      <c r="U192" s="175" t="str">
        <f>IF('Result Sheet'!CD195="","",IF('Result Sheet'!CD195="D","I",'Result Sheet'!CD195))</f>
        <v/>
      </c>
      <c r="V192" s="176" t="str">
        <f>IF('Result Sheet'!CE195="","",'Result Sheet'!CE195)</f>
        <v/>
      </c>
      <c r="W192" s="177" t="str">
        <f>IF('Result Sheet'!DO195="","",'Result Sheet'!DO195)</f>
        <v/>
      </c>
      <c r="BQ192" s="178" t="str">
        <f>'Result Sheet'!G195</f>
        <v/>
      </c>
      <c r="BR192" s="179" t="str">
        <f t="shared" si="24"/>
        <v/>
      </c>
      <c r="BS192" s="179" t="str">
        <f t="shared" si="25"/>
        <v/>
      </c>
      <c r="BT192" s="179" t="str">
        <f t="shared" si="26"/>
        <v/>
      </c>
      <c r="BU192" s="179" t="str">
        <f t="shared" si="27"/>
        <v/>
      </c>
      <c r="BV192" s="179" t="str">
        <f t="shared" si="28"/>
        <v/>
      </c>
      <c r="BW192" s="179" t="str">
        <f t="shared" si="29"/>
        <v/>
      </c>
      <c r="BX192" s="179" t="str">
        <f t="shared" si="30"/>
        <v/>
      </c>
      <c r="BY192" s="179" t="str">
        <f t="shared" si="31"/>
        <v/>
      </c>
      <c r="BZ192" s="179" t="str">
        <f t="shared" si="32"/>
        <v/>
      </c>
      <c r="CA192" s="179" t="str">
        <f t="shared" si="33"/>
        <v/>
      </c>
      <c r="CB192" s="179" t="str">
        <f t="shared" si="34"/>
        <v/>
      </c>
      <c r="CC192" s="179" t="str">
        <f t="shared" si="35"/>
        <v/>
      </c>
      <c r="CD192" s="180"/>
    </row>
    <row r="193" spans="1:82" ht="15.95" customHeight="1">
      <c r="A193" s="167">
        <f>IF('Result Sheet'!A196="","",'Result Sheet'!A196)</f>
        <v>189</v>
      </c>
      <c r="B193" s="168" t="str">
        <f>IF('Result Sheet'!B196="","",'Result Sheet'!B196)</f>
        <v/>
      </c>
      <c r="C193" s="169" t="str">
        <f>IF('Result Sheet'!F196="","",'Result Sheet'!F196)</f>
        <v/>
      </c>
      <c r="D193" s="170" t="str">
        <f>IF('Result Sheet'!E196="","",'Result Sheet'!E196)</f>
        <v/>
      </c>
      <c r="E193" s="171" t="str">
        <f>IF('Result Sheet'!G196="","",'Result Sheet'!G196)</f>
        <v/>
      </c>
      <c r="F193" s="171" t="str">
        <f>IF('Result Sheet'!H196="","",'Result Sheet'!H196)</f>
        <v/>
      </c>
      <c r="G193" s="171" t="str">
        <f>IF('Result Sheet'!I196="","",'Result Sheet'!I196)</f>
        <v/>
      </c>
      <c r="H193" s="172" t="str">
        <f>IF('Result Sheet'!K196="","",'Result Sheet'!K196)</f>
        <v/>
      </c>
      <c r="I193" s="172" t="str">
        <f>IF('Result Sheet'!J196="","",'Result Sheet'!J196)</f>
        <v/>
      </c>
      <c r="J193" s="272" t="str">
        <f>IF('Result Sheet'!DM196="","",'Result Sheet'!DM196)</f>
        <v/>
      </c>
      <c r="K193" s="173" t="str">
        <f>IF('Result Sheet'!DI196="","",'Result Sheet'!DI196)</f>
        <v/>
      </c>
      <c r="L193" s="174" t="str">
        <f>IF('Result Sheet'!DJ196="","",'Result Sheet'!DJ196)</f>
        <v/>
      </c>
      <c r="M193" s="173" t="str">
        <f>IF('Result Sheet'!DK196="","",'Result Sheet'!DK196)</f>
        <v/>
      </c>
      <c r="N193" s="215" t="str">
        <f>IF('Result Sheet'!DP196="","",'Result Sheet'!DP196)</f>
        <v/>
      </c>
      <c r="O193" s="175" t="str">
        <f>IF('Result Sheet'!AB196="","",IF('Result Sheet'!AB196="D","I",'Result Sheet'!AB196))</f>
        <v/>
      </c>
      <c r="P193" s="176" t="str">
        <f>IF('Result Sheet'!AC196="","",'Result Sheet'!AC196)</f>
        <v/>
      </c>
      <c r="Q193" s="175" t="str">
        <f>IF('Result Sheet'!AT196="","",IF('Result Sheet'!AT196="D","I",'Result Sheet'!AT196))</f>
        <v/>
      </c>
      <c r="R193" s="176" t="str">
        <f>IF('Result Sheet'!AU196="","",'Result Sheet'!AU196)</f>
        <v/>
      </c>
      <c r="S193" s="175" t="str">
        <f>IF('Result Sheet'!BL196="","",IF('Result Sheet'!BL196="D","I",'Result Sheet'!BL196))</f>
        <v/>
      </c>
      <c r="T193" s="176" t="str">
        <f>IF('Result Sheet'!BM196="","",'Result Sheet'!BM196)</f>
        <v/>
      </c>
      <c r="U193" s="175" t="str">
        <f>IF('Result Sheet'!CD196="","",IF('Result Sheet'!CD196="D","I",'Result Sheet'!CD196))</f>
        <v/>
      </c>
      <c r="V193" s="176" t="str">
        <f>IF('Result Sheet'!CE196="","",'Result Sheet'!CE196)</f>
        <v/>
      </c>
      <c r="W193" s="177" t="str">
        <f>IF('Result Sheet'!DO196="","",'Result Sheet'!DO196)</f>
        <v/>
      </c>
      <c r="BQ193" s="178" t="str">
        <f>'Result Sheet'!G196</f>
        <v/>
      </c>
      <c r="BR193" s="179" t="str">
        <f t="shared" si="24"/>
        <v/>
      </c>
      <c r="BS193" s="179" t="str">
        <f t="shared" si="25"/>
        <v/>
      </c>
      <c r="BT193" s="179" t="str">
        <f t="shared" si="26"/>
        <v/>
      </c>
      <c r="BU193" s="179" t="str">
        <f t="shared" si="27"/>
        <v/>
      </c>
      <c r="BV193" s="179" t="str">
        <f t="shared" si="28"/>
        <v/>
      </c>
      <c r="BW193" s="179" t="str">
        <f t="shared" si="29"/>
        <v/>
      </c>
      <c r="BX193" s="179" t="str">
        <f t="shared" si="30"/>
        <v/>
      </c>
      <c r="BY193" s="179" t="str">
        <f t="shared" si="31"/>
        <v/>
      </c>
      <c r="BZ193" s="179" t="str">
        <f t="shared" si="32"/>
        <v/>
      </c>
      <c r="CA193" s="179" t="str">
        <f t="shared" si="33"/>
        <v/>
      </c>
      <c r="CB193" s="179" t="str">
        <f t="shared" si="34"/>
        <v/>
      </c>
      <c r="CC193" s="179" t="str">
        <f t="shared" si="35"/>
        <v/>
      </c>
      <c r="CD193" s="180"/>
    </row>
    <row r="194" spans="1:82" ht="15.95" customHeight="1">
      <c r="A194" s="167">
        <f>IF('Result Sheet'!A197="","",'Result Sheet'!A197)</f>
        <v>190</v>
      </c>
      <c r="B194" s="168" t="str">
        <f>IF('Result Sheet'!B197="","",'Result Sheet'!B197)</f>
        <v/>
      </c>
      <c r="C194" s="169" t="str">
        <f>IF('Result Sheet'!F197="","",'Result Sheet'!F197)</f>
        <v/>
      </c>
      <c r="D194" s="170" t="str">
        <f>IF('Result Sheet'!E197="","",'Result Sheet'!E197)</f>
        <v/>
      </c>
      <c r="E194" s="171" t="str">
        <f>IF('Result Sheet'!G197="","",'Result Sheet'!G197)</f>
        <v/>
      </c>
      <c r="F194" s="171" t="str">
        <f>IF('Result Sheet'!H197="","",'Result Sheet'!H197)</f>
        <v/>
      </c>
      <c r="G194" s="171" t="str">
        <f>IF('Result Sheet'!I197="","",'Result Sheet'!I197)</f>
        <v/>
      </c>
      <c r="H194" s="172" t="str">
        <f>IF('Result Sheet'!K197="","",'Result Sheet'!K197)</f>
        <v/>
      </c>
      <c r="I194" s="172" t="str">
        <f>IF('Result Sheet'!J197="","",'Result Sheet'!J197)</f>
        <v/>
      </c>
      <c r="J194" s="272" t="str">
        <f>IF('Result Sheet'!DM197="","",'Result Sheet'!DM197)</f>
        <v/>
      </c>
      <c r="K194" s="173" t="str">
        <f>IF('Result Sheet'!DI197="","",'Result Sheet'!DI197)</f>
        <v/>
      </c>
      <c r="L194" s="174" t="str">
        <f>IF('Result Sheet'!DJ197="","",'Result Sheet'!DJ197)</f>
        <v/>
      </c>
      <c r="M194" s="173" t="str">
        <f>IF('Result Sheet'!DK197="","",'Result Sheet'!DK197)</f>
        <v/>
      </c>
      <c r="N194" s="215" t="str">
        <f>IF('Result Sheet'!DP197="","",'Result Sheet'!DP197)</f>
        <v/>
      </c>
      <c r="O194" s="175" t="str">
        <f>IF('Result Sheet'!AB197="","",IF('Result Sheet'!AB197="D","I",'Result Sheet'!AB197))</f>
        <v/>
      </c>
      <c r="P194" s="176" t="str">
        <f>IF('Result Sheet'!AC197="","",'Result Sheet'!AC197)</f>
        <v/>
      </c>
      <c r="Q194" s="175" t="str">
        <f>IF('Result Sheet'!AT197="","",IF('Result Sheet'!AT197="D","I",'Result Sheet'!AT197))</f>
        <v/>
      </c>
      <c r="R194" s="176" t="str">
        <f>IF('Result Sheet'!AU197="","",'Result Sheet'!AU197)</f>
        <v/>
      </c>
      <c r="S194" s="175" t="str">
        <f>IF('Result Sheet'!BL197="","",IF('Result Sheet'!BL197="D","I",'Result Sheet'!BL197))</f>
        <v/>
      </c>
      <c r="T194" s="176" t="str">
        <f>IF('Result Sheet'!BM197="","",'Result Sheet'!BM197)</f>
        <v/>
      </c>
      <c r="U194" s="175" t="str">
        <f>IF('Result Sheet'!CD197="","",IF('Result Sheet'!CD197="D","I",'Result Sheet'!CD197))</f>
        <v/>
      </c>
      <c r="V194" s="176" t="str">
        <f>IF('Result Sheet'!CE197="","",'Result Sheet'!CE197)</f>
        <v/>
      </c>
      <c r="W194" s="177" t="str">
        <f>IF('Result Sheet'!DO197="","",'Result Sheet'!DO197)</f>
        <v/>
      </c>
      <c r="BQ194" s="178" t="str">
        <f>'Result Sheet'!G197</f>
        <v/>
      </c>
      <c r="BR194" s="179" t="str">
        <f t="shared" si="24"/>
        <v/>
      </c>
      <c r="BS194" s="179" t="str">
        <f t="shared" si="25"/>
        <v/>
      </c>
      <c r="BT194" s="179" t="str">
        <f t="shared" si="26"/>
        <v/>
      </c>
      <c r="BU194" s="179" t="str">
        <f t="shared" si="27"/>
        <v/>
      </c>
      <c r="BV194" s="179" t="str">
        <f t="shared" si="28"/>
        <v/>
      </c>
      <c r="BW194" s="179" t="str">
        <f t="shared" si="29"/>
        <v/>
      </c>
      <c r="BX194" s="179" t="str">
        <f t="shared" si="30"/>
        <v/>
      </c>
      <c r="BY194" s="179" t="str">
        <f t="shared" si="31"/>
        <v/>
      </c>
      <c r="BZ194" s="179" t="str">
        <f t="shared" si="32"/>
        <v/>
      </c>
      <c r="CA194" s="179" t="str">
        <f t="shared" si="33"/>
        <v/>
      </c>
      <c r="CB194" s="179" t="str">
        <f t="shared" si="34"/>
        <v/>
      </c>
      <c r="CC194" s="179" t="str">
        <f t="shared" si="35"/>
        <v/>
      </c>
      <c r="CD194" s="180"/>
    </row>
    <row r="195" spans="1:82" ht="15.95" customHeight="1">
      <c r="A195" s="167">
        <f>IF('Result Sheet'!A198="","",'Result Sheet'!A198)</f>
        <v>191</v>
      </c>
      <c r="B195" s="168" t="str">
        <f>IF('Result Sheet'!B198="","",'Result Sheet'!B198)</f>
        <v/>
      </c>
      <c r="C195" s="169" t="str">
        <f>IF('Result Sheet'!F198="","",'Result Sheet'!F198)</f>
        <v/>
      </c>
      <c r="D195" s="170" t="str">
        <f>IF('Result Sheet'!E198="","",'Result Sheet'!E198)</f>
        <v/>
      </c>
      <c r="E195" s="171" t="str">
        <f>IF('Result Sheet'!G198="","",'Result Sheet'!G198)</f>
        <v/>
      </c>
      <c r="F195" s="171" t="str">
        <f>IF('Result Sheet'!H198="","",'Result Sheet'!H198)</f>
        <v/>
      </c>
      <c r="G195" s="171" t="str">
        <f>IF('Result Sheet'!I198="","",'Result Sheet'!I198)</f>
        <v/>
      </c>
      <c r="H195" s="172" t="str">
        <f>IF('Result Sheet'!K198="","",'Result Sheet'!K198)</f>
        <v/>
      </c>
      <c r="I195" s="172" t="str">
        <f>IF('Result Sheet'!J198="","",'Result Sheet'!J198)</f>
        <v/>
      </c>
      <c r="J195" s="272" t="str">
        <f>IF('Result Sheet'!DM198="","",'Result Sheet'!DM198)</f>
        <v/>
      </c>
      <c r="K195" s="173" t="str">
        <f>IF('Result Sheet'!DI198="","",'Result Sheet'!DI198)</f>
        <v/>
      </c>
      <c r="L195" s="174" t="str">
        <f>IF('Result Sheet'!DJ198="","",'Result Sheet'!DJ198)</f>
        <v/>
      </c>
      <c r="M195" s="173" t="str">
        <f>IF('Result Sheet'!DK198="","",'Result Sheet'!DK198)</f>
        <v/>
      </c>
      <c r="N195" s="215" t="str">
        <f>IF('Result Sheet'!DP198="","",'Result Sheet'!DP198)</f>
        <v/>
      </c>
      <c r="O195" s="175" t="str">
        <f>IF('Result Sheet'!AB198="","",IF('Result Sheet'!AB198="D","I",'Result Sheet'!AB198))</f>
        <v/>
      </c>
      <c r="P195" s="176" t="str">
        <f>IF('Result Sheet'!AC198="","",'Result Sheet'!AC198)</f>
        <v/>
      </c>
      <c r="Q195" s="175" t="str">
        <f>IF('Result Sheet'!AT198="","",IF('Result Sheet'!AT198="D","I",'Result Sheet'!AT198))</f>
        <v/>
      </c>
      <c r="R195" s="176" t="str">
        <f>IF('Result Sheet'!AU198="","",'Result Sheet'!AU198)</f>
        <v/>
      </c>
      <c r="S195" s="175" t="str">
        <f>IF('Result Sheet'!BL198="","",IF('Result Sheet'!BL198="D","I",'Result Sheet'!BL198))</f>
        <v/>
      </c>
      <c r="T195" s="176" t="str">
        <f>IF('Result Sheet'!BM198="","",'Result Sheet'!BM198)</f>
        <v/>
      </c>
      <c r="U195" s="175" t="str">
        <f>IF('Result Sheet'!CD198="","",IF('Result Sheet'!CD198="D","I",'Result Sheet'!CD198))</f>
        <v/>
      </c>
      <c r="V195" s="176" t="str">
        <f>IF('Result Sheet'!CE198="","",'Result Sheet'!CE198)</f>
        <v/>
      </c>
      <c r="W195" s="177" t="str">
        <f>IF('Result Sheet'!DO198="","",'Result Sheet'!DO198)</f>
        <v/>
      </c>
      <c r="BQ195" s="178" t="str">
        <f>'Result Sheet'!G198</f>
        <v/>
      </c>
      <c r="BR195" s="179" t="str">
        <f t="shared" si="24"/>
        <v/>
      </c>
      <c r="BS195" s="179" t="str">
        <f t="shared" si="25"/>
        <v/>
      </c>
      <c r="BT195" s="179" t="str">
        <f t="shared" si="26"/>
        <v/>
      </c>
      <c r="BU195" s="179" t="str">
        <f t="shared" si="27"/>
        <v/>
      </c>
      <c r="BV195" s="179" t="str">
        <f t="shared" si="28"/>
        <v/>
      </c>
      <c r="BW195" s="179" t="str">
        <f t="shared" si="29"/>
        <v/>
      </c>
      <c r="BX195" s="179" t="str">
        <f t="shared" si="30"/>
        <v/>
      </c>
      <c r="BY195" s="179" t="str">
        <f t="shared" si="31"/>
        <v/>
      </c>
      <c r="BZ195" s="179" t="str">
        <f t="shared" si="32"/>
        <v/>
      </c>
      <c r="CA195" s="179" t="str">
        <f t="shared" si="33"/>
        <v/>
      </c>
      <c r="CB195" s="179" t="str">
        <f t="shared" si="34"/>
        <v/>
      </c>
      <c r="CC195" s="179" t="str">
        <f t="shared" si="35"/>
        <v/>
      </c>
      <c r="CD195" s="180"/>
    </row>
    <row r="196" spans="1:82" ht="15.95" customHeight="1">
      <c r="A196" s="167">
        <f>IF('Result Sheet'!A199="","",'Result Sheet'!A199)</f>
        <v>192</v>
      </c>
      <c r="B196" s="168" t="str">
        <f>IF('Result Sheet'!B199="","",'Result Sheet'!B199)</f>
        <v/>
      </c>
      <c r="C196" s="169" t="str">
        <f>IF('Result Sheet'!F199="","",'Result Sheet'!F199)</f>
        <v/>
      </c>
      <c r="D196" s="170" t="str">
        <f>IF('Result Sheet'!E199="","",'Result Sheet'!E199)</f>
        <v/>
      </c>
      <c r="E196" s="171" t="str">
        <f>IF('Result Sheet'!G199="","",'Result Sheet'!G199)</f>
        <v/>
      </c>
      <c r="F196" s="171" t="str">
        <f>IF('Result Sheet'!H199="","",'Result Sheet'!H199)</f>
        <v/>
      </c>
      <c r="G196" s="171" t="str">
        <f>IF('Result Sheet'!I199="","",'Result Sheet'!I199)</f>
        <v/>
      </c>
      <c r="H196" s="172" t="str">
        <f>IF('Result Sheet'!K199="","",'Result Sheet'!K199)</f>
        <v/>
      </c>
      <c r="I196" s="172" t="str">
        <f>IF('Result Sheet'!J199="","",'Result Sheet'!J199)</f>
        <v/>
      </c>
      <c r="J196" s="272" t="str">
        <f>IF('Result Sheet'!DM199="","",'Result Sheet'!DM199)</f>
        <v/>
      </c>
      <c r="K196" s="173" t="str">
        <f>IF('Result Sheet'!DI199="","",'Result Sheet'!DI199)</f>
        <v/>
      </c>
      <c r="L196" s="174" t="str">
        <f>IF('Result Sheet'!DJ199="","",'Result Sheet'!DJ199)</f>
        <v/>
      </c>
      <c r="M196" s="173" t="str">
        <f>IF('Result Sheet'!DK199="","",'Result Sheet'!DK199)</f>
        <v/>
      </c>
      <c r="N196" s="215" t="str">
        <f>IF('Result Sheet'!DP199="","",'Result Sheet'!DP199)</f>
        <v/>
      </c>
      <c r="O196" s="175" t="str">
        <f>IF('Result Sheet'!AB199="","",IF('Result Sheet'!AB199="D","I",'Result Sheet'!AB199))</f>
        <v/>
      </c>
      <c r="P196" s="176" t="str">
        <f>IF('Result Sheet'!AC199="","",'Result Sheet'!AC199)</f>
        <v/>
      </c>
      <c r="Q196" s="175" t="str">
        <f>IF('Result Sheet'!AT199="","",IF('Result Sheet'!AT199="D","I",'Result Sheet'!AT199))</f>
        <v/>
      </c>
      <c r="R196" s="176" t="str">
        <f>IF('Result Sheet'!AU199="","",'Result Sheet'!AU199)</f>
        <v/>
      </c>
      <c r="S196" s="175" t="str">
        <f>IF('Result Sheet'!BL199="","",IF('Result Sheet'!BL199="D","I",'Result Sheet'!BL199))</f>
        <v/>
      </c>
      <c r="T196" s="176" t="str">
        <f>IF('Result Sheet'!BM199="","",'Result Sheet'!BM199)</f>
        <v/>
      </c>
      <c r="U196" s="175" t="str">
        <f>IF('Result Sheet'!CD199="","",IF('Result Sheet'!CD199="D","I",'Result Sheet'!CD199))</f>
        <v/>
      </c>
      <c r="V196" s="176" t="str">
        <f>IF('Result Sheet'!CE199="","",'Result Sheet'!CE199)</f>
        <v/>
      </c>
      <c r="W196" s="177" t="str">
        <f>IF('Result Sheet'!DO199="","",'Result Sheet'!DO199)</f>
        <v/>
      </c>
      <c r="BQ196" s="178" t="str">
        <f>'Result Sheet'!G199</f>
        <v/>
      </c>
      <c r="BR196" s="179" t="str">
        <f t="shared" si="24"/>
        <v/>
      </c>
      <c r="BS196" s="179" t="str">
        <f t="shared" si="25"/>
        <v/>
      </c>
      <c r="BT196" s="179" t="str">
        <f t="shared" si="26"/>
        <v/>
      </c>
      <c r="BU196" s="179" t="str">
        <f t="shared" si="27"/>
        <v/>
      </c>
      <c r="BV196" s="179" t="str">
        <f t="shared" si="28"/>
        <v/>
      </c>
      <c r="BW196" s="179" t="str">
        <f t="shared" si="29"/>
        <v/>
      </c>
      <c r="BX196" s="179" t="str">
        <f t="shared" si="30"/>
        <v/>
      </c>
      <c r="BY196" s="179" t="str">
        <f t="shared" si="31"/>
        <v/>
      </c>
      <c r="BZ196" s="179" t="str">
        <f t="shared" si="32"/>
        <v/>
      </c>
      <c r="CA196" s="179" t="str">
        <f t="shared" si="33"/>
        <v/>
      </c>
      <c r="CB196" s="179" t="str">
        <f t="shared" si="34"/>
        <v/>
      </c>
      <c r="CC196" s="179" t="str">
        <f t="shared" si="35"/>
        <v/>
      </c>
      <c r="CD196" s="180"/>
    </row>
    <row r="197" spans="1:82" ht="15.95" customHeight="1">
      <c r="A197" s="167">
        <f>IF('Result Sheet'!A200="","",'Result Sheet'!A200)</f>
        <v>193</v>
      </c>
      <c r="B197" s="168" t="str">
        <f>IF('Result Sheet'!B200="","",'Result Sheet'!B200)</f>
        <v/>
      </c>
      <c r="C197" s="169" t="str">
        <f>IF('Result Sheet'!F200="","",'Result Sheet'!F200)</f>
        <v/>
      </c>
      <c r="D197" s="170" t="str">
        <f>IF('Result Sheet'!E200="","",'Result Sheet'!E200)</f>
        <v/>
      </c>
      <c r="E197" s="171" t="str">
        <f>IF('Result Sheet'!G200="","",'Result Sheet'!G200)</f>
        <v/>
      </c>
      <c r="F197" s="171" t="str">
        <f>IF('Result Sheet'!H200="","",'Result Sheet'!H200)</f>
        <v/>
      </c>
      <c r="G197" s="171" t="str">
        <f>IF('Result Sheet'!I200="","",'Result Sheet'!I200)</f>
        <v/>
      </c>
      <c r="H197" s="172" t="str">
        <f>IF('Result Sheet'!K200="","",'Result Sheet'!K200)</f>
        <v/>
      </c>
      <c r="I197" s="172" t="str">
        <f>IF('Result Sheet'!J200="","",'Result Sheet'!J200)</f>
        <v/>
      </c>
      <c r="J197" s="272" t="str">
        <f>IF('Result Sheet'!DM200="","",'Result Sheet'!DM200)</f>
        <v/>
      </c>
      <c r="K197" s="173" t="str">
        <f>IF('Result Sheet'!DI200="","",'Result Sheet'!DI200)</f>
        <v/>
      </c>
      <c r="L197" s="174" t="str">
        <f>IF('Result Sheet'!DJ200="","",'Result Sheet'!DJ200)</f>
        <v/>
      </c>
      <c r="M197" s="173" t="str">
        <f>IF('Result Sheet'!DK200="","",'Result Sheet'!DK200)</f>
        <v/>
      </c>
      <c r="N197" s="215" t="str">
        <f>IF('Result Sheet'!DP200="","",'Result Sheet'!DP200)</f>
        <v/>
      </c>
      <c r="O197" s="175" t="str">
        <f>IF('Result Sheet'!AB200="","",IF('Result Sheet'!AB200="D","I",'Result Sheet'!AB200))</f>
        <v/>
      </c>
      <c r="P197" s="176" t="str">
        <f>IF('Result Sheet'!AC200="","",'Result Sheet'!AC200)</f>
        <v/>
      </c>
      <c r="Q197" s="175" t="str">
        <f>IF('Result Sheet'!AT200="","",IF('Result Sheet'!AT200="D","I",'Result Sheet'!AT200))</f>
        <v/>
      </c>
      <c r="R197" s="176" t="str">
        <f>IF('Result Sheet'!AU200="","",'Result Sheet'!AU200)</f>
        <v/>
      </c>
      <c r="S197" s="175" t="str">
        <f>IF('Result Sheet'!BL200="","",IF('Result Sheet'!BL200="D","I",'Result Sheet'!BL200))</f>
        <v/>
      </c>
      <c r="T197" s="176" t="str">
        <f>IF('Result Sheet'!BM200="","",'Result Sheet'!BM200)</f>
        <v/>
      </c>
      <c r="U197" s="175" t="str">
        <f>IF('Result Sheet'!CD200="","",IF('Result Sheet'!CD200="D","I",'Result Sheet'!CD200))</f>
        <v/>
      </c>
      <c r="V197" s="176" t="str">
        <f>IF('Result Sheet'!CE200="","",'Result Sheet'!CE200)</f>
        <v/>
      </c>
      <c r="W197" s="177" t="str">
        <f>IF('Result Sheet'!DO200="","",'Result Sheet'!DO200)</f>
        <v/>
      </c>
      <c r="BQ197" s="178" t="str">
        <f>'Result Sheet'!G200</f>
        <v/>
      </c>
      <c r="BR197" s="179" t="str">
        <f t="shared" si="24"/>
        <v/>
      </c>
      <c r="BS197" s="179" t="str">
        <f t="shared" si="25"/>
        <v/>
      </c>
      <c r="BT197" s="179" t="str">
        <f t="shared" si="26"/>
        <v/>
      </c>
      <c r="BU197" s="179" t="str">
        <f t="shared" si="27"/>
        <v/>
      </c>
      <c r="BV197" s="179" t="str">
        <f t="shared" si="28"/>
        <v/>
      </c>
      <c r="BW197" s="179" t="str">
        <f t="shared" si="29"/>
        <v/>
      </c>
      <c r="BX197" s="179" t="str">
        <f t="shared" si="30"/>
        <v/>
      </c>
      <c r="BY197" s="179" t="str">
        <f t="shared" si="31"/>
        <v/>
      </c>
      <c r="BZ197" s="179" t="str">
        <f t="shared" si="32"/>
        <v/>
      </c>
      <c r="CA197" s="179" t="str">
        <f t="shared" si="33"/>
        <v/>
      </c>
      <c r="CB197" s="179" t="str">
        <f t="shared" si="34"/>
        <v/>
      </c>
      <c r="CC197" s="179" t="str">
        <f t="shared" si="35"/>
        <v/>
      </c>
      <c r="CD197" s="180"/>
    </row>
    <row r="198" spans="1:82" ht="15.95" customHeight="1">
      <c r="A198" s="167">
        <f>IF('Result Sheet'!A201="","",'Result Sheet'!A201)</f>
        <v>194</v>
      </c>
      <c r="B198" s="168" t="str">
        <f>IF('Result Sheet'!B201="","",'Result Sheet'!B201)</f>
        <v/>
      </c>
      <c r="C198" s="169" t="str">
        <f>IF('Result Sheet'!F201="","",'Result Sheet'!F201)</f>
        <v/>
      </c>
      <c r="D198" s="170" t="str">
        <f>IF('Result Sheet'!E201="","",'Result Sheet'!E201)</f>
        <v/>
      </c>
      <c r="E198" s="171" t="str">
        <f>IF('Result Sheet'!G201="","",'Result Sheet'!G201)</f>
        <v/>
      </c>
      <c r="F198" s="171" t="str">
        <f>IF('Result Sheet'!H201="","",'Result Sheet'!H201)</f>
        <v/>
      </c>
      <c r="G198" s="171" t="str">
        <f>IF('Result Sheet'!I201="","",'Result Sheet'!I201)</f>
        <v/>
      </c>
      <c r="H198" s="172" t="str">
        <f>IF('Result Sheet'!K201="","",'Result Sheet'!K201)</f>
        <v/>
      </c>
      <c r="I198" s="172" t="str">
        <f>IF('Result Sheet'!J201="","",'Result Sheet'!J201)</f>
        <v/>
      </c>
      <c r="J198" s="272" t="str">
        <f>IF('Result Sheet'!DM201="","",'Result Sheet'!DM201)</f>
        <v/>
      </c>
      <c r="K198" s="173" t="str">
        <f>IF('Result Sheet'!DI201="","",'Result Sheet'!DI201)</f>
        <v/>
      </c>
      <c r="L198" s="174" t="str">
        <f>IF('Result Sheet'!DJ201="","",'Result Sheet'!DJ201)</f>
        <v/>
      </c>
      <c r="M198" s="173" t="str">
        <f>IF('Result Sheet'!DK201="","",'Result Sheet'!DK201)</f>
        <v/>
      </c>
      <c r="N198" s="215" t="str">
        <f>IF('Result Sheet'!DP201="","",'Result Sheet'!DP201)</f>
        <v/>
      </c>
      <c r="O198" s="175" t="str">
        <f>IF('Result Sheet'!AB201="","",IF('Result Sheet'!AB201="D","I",'Result Sheet'!AB201))</f>
        <v/>
      </c>
      <c r="P198" s="176" t="str">
        <f>IF('Result Sheet'!AC201="","",'Result Sheet'!AC201)</f>
        <v/>
      </c>
      <c r="Q198" s="175" t="str">
        <f>IF('Result Sheet'!AT201="","",IF('Result Sheet'!AT201="D","I",'Result Sheet'!AT201))</f>
        <v/>
      </c>
      <c r="R198" s="176" t="str">
        <f>IF('Result Sheet'!AU201="","",'Result Sheet'!AU201)</f>
        <v/>
      </c>
      <c r="S198" s="175" t="str">
        <f>IF('Result Sheet'!BL201="","",IF('Result Sheet'!BL201="D","I",'Result Sheet'!BL201))</f>
        <v/>
      </c>
      <c r="T198" s="176" t="str">
        <f>IF('Result Sheet'!BM201="","",'Result Sheet'!BM201)</f>
        <v/>
      </c>
      <c r="U198" s="175" t="str">
        <f>IF('Result Sheet'!CD201="","",IF('Result Sheet'!CD201="D","I",'Result Sheet'!CD201))</f>
        <v/>
      </c>
      <c r="V198" s="176" t="str">
        <f>IF('Result Sheet'!CE201="","",'Result Sheet'!CE201)</f>
        <v/>
      </c>
      <c r="W198" s="177" t="str">
        <f>IF('Result Sheet'!DO201="","",'Result Sheet'!DO201)</f>
        <v/>
      </c>
      <c r="BQ198" s="178" t="str">
        <f>'Result Sheet'!G201</f>
        <v/>
      </c>
      <c r="BR198" s="179" t="str">
        <f t="shared" ref="BR198:BR204" si="36">IFERROR(IF(AND(N198="",J198=""),"",IF(AND(H198="SC",I198="M"),N198,"")),"")</f>
        <v/>
      </c>
      <c r="BS198" s="179" t="str">
        <f t="shared" ref="BS198:BS204" si="37">IFERROR(IF(AND(N198="",J198=""),"",IF(AND(H198="SC",I198="F"),N198,"")),"")</f>
        <v/>
      </c>
      <c r="BT198" s="179" t="str">
        <f t="shared" ref="BT198:BT204" si="38">IFERROR(IF(AND(N198="",J198=""),"",IF(AND(H198="ST",I198="M"),N198,"")),"")</f>
        <v/>
      </c>
      <c r="BU198" s="179" t="str">
        <f t="shared" ref="BU198:BU204" si="39">IFERROR(IF(AND(N198="",J198=""),"",IF(AND(H198="ST",I198="F"),N198,"")),"")</f>
        <v/>
      </c>
      <c r="BV198" s="179" t="str">
        <f t="shared" ref="BV198:BV204" si="40">IFERROR(IF(AND(N198="",J198=""),"",IF(AND(H198="OBC",I198="M"),N198,"")),"")</f>
        <v/>
      </c>
      <c r="BW198" s="179" t="str">
        <f t="shared" ref="BW198:BW204" si="41">IFERROR(IF(AND(N198="",J198=""),"",IF(AND(H198="OBC",I198="F"),N198,"")),"")</f>
        <v/>
      </c>
      <c r="BX198" s="179" t="str">
        <f t="shared" ref="BX198:BX204" si="42">IFERROR(IF(AND(N198="",J198=""),"",IF(AND(H198="GEN",I198="M"),N198,"")),"")</f>
        <v/>
      </c>
      <c r="BY198" s="179" t="str">
        <f t="shared" ref="BY198:BY204" si="43">IFERROR(IF(AND(N198="",J198=""),"",IF(AND(H198="GEN",I198="F"),N198,"")),"")</f>
        <v/>
      </c>
      <c r="BZ198" s="179" t="str">
        <f t="shared" ref="BZ198:BZ204" si="44">IFERROR(IF(AND(N198="",J198=""),"",IF(AND(H198="MIN",I198="M"),N198,"")),"")</f>
        <v/>
      </c>
      <c r="CA198" s="179" t="str">
        <f t="shared" ref="CA198:CA204" si="45">IFERROR(IF(AND(N198="",J198=""),"",IF(AND(H198="MIN",I198="M"),N198,"")),"")</f>
        <v/>
      </c>
      <c r="CB198" s="179" t="str">
        <f t="shared" ref="CB198:CB204" si="46">IFERROR(IF(AND(N198="",J198=""),"",IF(AND(H198="SBC",I198="M"),N198,"")),"")</f>
        <v/>
      </c>
      <c r="CC198" s="179" t="str">
        <f t="shared" ref="CC198:CC204" si="47">IFERROR(IF(AND(N198="",J198=""),"",IF(AND(H198="SBC",I198="F"),N198,"")),"")</f>
        <v/>
      </c>
      <c r="CD198" s="180"/>
    </row>
    <row r="199" spans="1:82" ht="15.95" customHeight="1">
      <c r="A199" s="167">
        <f>IF('Result Sheet'!A202="","",'Result Sheet'!A202)</f>
        <v>195</v>
      </c>
      <c r="B199" s="168" t="str">
        <f>IF('Result Sheet'!B202="","",'Result Sheet'!B202)</f>
        <v/>
      </c>
      <c r="C199" s="169" t="str">
        <f>IF('Result Sheet'!F202="","",'Result Sheet'!F202)</f>
        <v/>
      </c>
      <c r="D199" s="170" t="str">
        <f>IF('Result Sheet'!E202="","",'Result Sheet'!E202)</f>
        <v/>
      </c>
      <c r="E199" s="171" t="str">
        <f>IF('Result Sheet'!G202="","",'Result Sheet'!G202)</f>
        <v/>
      </c>
      <c r="F199" s="171" t="str">
        <f>IF('Result Sheet'!H202="","",'Result Sheet'!H202)</f>
        <v/>
      </c>
      <c r="G199" s="171" t="str">
        <f>IF('Result Sheet'!I202="","",'Result Sheet'!I202)</f>
        <v/>
      </c>
      <c r="H199" s="172" t="str">
        <f>IF('Result Sheet'!K202="","",'Result Sheet'!K202)</f>
        <v/>
      </c>
      <c r="I199" s="172" t="str">
        <f>IF('Result Sheet'!J202="","",'Result Sheet'!J202)</f>
        <v/>
      </c>
      <c r="J199" s="272" t="str">
        <f>IF('Result Sheet'!DM202="","",'Result Sheet'!DM202)</f>
        <v/>
      </c>
      <c r="K199" s="173" t="str">
        <f>IF('Result Sheet'!DI202="","",'Result Sheet'!DI202)</f>
        <v/>
      </c>
      <c r="L199" s="174" t="str">
        <f>IF('Result Sheet'!DJ202="","",'Result Sheet'!DJ202)</f>
        <v/>
      </c>
      <c r="M199" s="173" t="str">
        <f>IF('Result Sheet'!DK202="","",'Result Sheet'!DK202)</f>
        <v/>
      </c>
      <c r="N199" s="215" t="str">
        <f>IF('Result Sheet'!DP202="","",'Result Sheet'!DP202)</f>
        <v/>
      </c>
      <c r="O199" s="175" t="str">
        <f>IF('Result Sheet'!AB202="","",IF('Result Sheet'!AB202="D","I",'Result Sheet'!AB202))</f>
        <v/>
      </c>
      <c r="P199" s="176" t="str">
        <f>IF('Result Sheet'!AC202="","",'Result Sheet'!AC202)</f>
        <v/>
      </c>
      <c r="Q199" s="175" t="str">
        <f>IF('Result Sheet'!AT202="","",IF('Result Sheet'!AT202="D","I",'Result Sheet'!AT202))</f>
        <v/>
      </c>
      <c r="R199" s="176" t="str">
        <f>IF('Result Sheet'!AU202="","",'Result Sheet'!AU202)</f>
        <v/>
      </c>
      <c r="S199" s="175" t="str">
        <f>IF('Result Sheet'!BL202="","",IF('Result Sheet'!BL202="D","I",'Result Sheet'!BL202))</f>
        <v/>
      </c>
      <c r="T199" s="176" t="str">
        <f>IF('Result Sheet'!BM202="","",'Result Sheet'!BM202)</f>
        <v/>
      </c>
      <c r="U199" s="175" t="str">
        <f>IF('Result Sheet'!CD202="","",IF('Result Sheet'!CD202="D","I",'Result Sheet'!CD202))</f>
        <v/>
      </c>
      <c r="V199" s="176" t="str">
        <f>IF('Result Sheet'!CE202="","",'Result Sheet'!CE202)</f>
        <v/>
      </c>
      <c r="W199" s="177" t="str">
        <f>IF('Result Sheet'!DO202="","",'Result Sheet'!DO202)</f>
        <v/>
      </c>
      <c r="BQ199" s="178" t="str">
        <f>'Result Sheet'!G202</f>
        <v/>
      </c>
      <c r="BR199" s="179" t="str">
        <f t="shared" si="36"/>
        <v/>
      </c>
      <c r="BS199" s="179" t="str">
        <f t="shared" si="37"/>
        <v/>
      </c>
      <c r="BT199" s="179" t="str">
        <f t="shared" si="38"/>
        <v/>
      </c>
      <c r="BU199" s="179" t="str">
        <f t="shared" si="39"/>
        <v/>
      </c>
      <c r="BV199" s="179" t="str">
        <f t="shared" si="40"/>
        <v/>
      </c>
      <c r="BW199" s="179" t="str">
        <f t="shared" si="41"/>
        <v/>
      </c>
      <c r="BX199" s="179" t="str">
        <f t="shared" si="42"/>
        <v/>
      </c>
      <c r="BY199" s="179" t="str">
        <f t="shared" si="43"/>
        <v/>
      </c>
      <c r="BZ199" s="179" t="str">
        <f t="shared" si="44"/>
        <v/>
      </c>
      <c r="CA199" s="179" t="str">
        <f t="shared" si="45"/>
        <v/>
      </c>
      <c r="CB199" s="179" t="str">
        <f t="shared" si="46"/>
        <v/>
      </c>
      <c r="CC199" s="179" t="str">
        <f t="shared" si="47"/>
        <v/>
      </c>
      <c r="CD199" s="180"/>
    </row>
    <row r="200" spans="1:82" ht="15.95" customHeight="1">
      <c r="A200" s="167">
        <f>IF('Result Sheet'!A203="","",'Result Sheet'!A203)</f>
        <v>196</v>
      </c>
      <c r="B200" s="168" t="str">
        <f>IF('Result Sheet'!B203="","",'Result Sheet'!B203)</f>
        <v/>
      </c>
      <c r="C200" s="169" t="str">
        <f>IF('Result Sheet'!F203="","",'Result Sheet'!F203)</f>
        <v/>
      </c>
      <c r="D200" s="170" t="str">
        <f>IF('Result Sheet'!E203="","",'Result Sheet'!E203)</f>
        <v/>
      </c>
      <c r="E200" s="171" t="str">
        <f>IF('Result Sheet'!G203="","",'Result Sheet'!G203)</f>
        <v/>
      </c>
      <c r="F200" s="171" t="str">
        <f>IF('Result Sheet'!H203="","",'Result Sheet'!H203)</f>
        <v/>
      </c>
      <c r="G200" s="171" t="str">
        <f>IF('Result Sheet'!I203="","",'Result Sheet'!I203)</f>
        <v/>
      </c>
      <c r="H200" s="172" t="str">
        <f>IF('Result Sheet'!K203="","",'Result Sheet'!K203)</f>
        <v/>
      </c>
      <c r="I200" s="172" t="str">
        <f>IF('Result Sheet'!J203="","",'Result Sheet'!J203)</f>
        <v/>
      </c>
      <c r="J200" s="272" t="str">
        <f>IF('Result Sheet'!DM203="","",'Result Sheet'!DM203)</f>
        <v/>
      </c>
      <c r="K200" s="173" t="str">
        <f>IF('Result Sheet'!DI203="","",'Result Sheet'!DI203)</f>
        <v/>
      </c>
      <c r="L200" s="174" t="str">
        <f>IF('Result Sheet'!DJ203="","",'Result Sheet'!DJ203)</f>
        <v/>
      </c>
      <c r="M200" s="173" t="str">
        <f>IF('Result Sheet'!DK203="","",'Result Sheet'!DK203)</f>
        <v/>
      </c>
      <c r="N200" s="215" t="str">
        <f>IF('Result Sheet'!DP203="","",'Result Sheet'!DP203)</f>
        <v/>
      </c>
      <c r="O200" s="175" t="str">
        <f>IF('Result Sheet'!AB203="","",IF('Result Sheet'!AB203="D","I",'Result Sheet'!AB203))</f>
        <v/>
      </c>
      <c r="P200" s="176" t="str">
        <f>IF('Result Sheet'!AC203="","",'Result Sheet'!AC203)</f>
        <v/>
      </c>
      <c r="Q200" s="175" t="str">
        <f>IF('Result Sheet'!AT203="","",IF('Result Sheet'!AT203="D","I",'Result Sheet'!AT203))</f>
        <v/>
      </c>
      <c r="R200" s="176" t="str">
        <f>IF('Result Sheet'!AU203="","",'Result Sheet'!AU203)</f>
        <v/>
      </c>
      <c r="S200" s="175" t="str">
        <f>IF('Result Sheet'!BL203="","",IF('Result Sheet'!BL203="D","I",'Result Sheet'!BL203))</f>
        <v/>
      </c>
      <c r="T200" s="176" t="str">
        <f>IF('Result Sheet'!BM203="","",'Result Sheet'!BM203)</f>
        <v/>
      </c>
      <c r="U200" s="175" t="str">
        <f>IF('Result Sheet'!CD203="","",IF('Result Sheet'!CD203="D","I",'Result Sheet'!CD203))</f>
        <v/>
      </c>
      <c r="V200" s="176" t="str">
        <f>IF('Result Sheet'!CE203="","",'Result Sheet'!CE203)</f>
        <v/>
      </c>
      <c r="W200" s="177" t="str">
        <f>IF('Result Sheet'!DO203="","",'Result Sheet'!DO203)</f>
        <v/>
      </c>
      <c r="BQ200" s="178" t="str">
        <f>'Result Sheet'!G203</f>
        <v/>
      </c>
      <c r="BR200" s="179" t="str">
        <f t="shared" si="36"/>
        <v/>
      </c>
      <c r="BS200" s="179" t="str">
        <f t="shared" si="37"/>
        <v/>
      </c>
      <c r="BT200" s="179" t="str">
        <f t="shared" si="38"/>
        <v/>
      </c>
      <c r="BU200" s="179" t="str">
        <f t="shared" si="39"/>
        <v/>
      </c>
      <c r="BV200" s="179" t="str">
        <f t="shared" si="40"/>
        <v/>
      </c>
      <c r="BW200" s="179" t="str">
        <f t="shared" si="41"/>
        <v/>
      </c>
      <c r="BX200" s="179" t="str">
        <f t="shared" si="42"/>
        <v/>
      </c>
      <c r="BY200" s="179" t="str">
        <f t="shared" si="43"/>
        <v/>
      </c>
      <c r="BZ200" s="179" t="str">
        <f t="shared" si="44"/>
        <v/>
      </c>
      <c r="CA200" s="179" t="str">
        <f t="shared" si="45"/>
        <v/>
      </c>
      <c r="CB200" s="179" t="str">
        <f t="shared" si="46"/>
        <v/>
      </c>
      <c r="CC200" s="179" t="str">
        <f t="shared" si="47"/>
        <v/>
      </c>
      <c r="CD200" s="180"/>
    </row>
    <row r="201" spans="1:82" ht="15.95" customHeight="1">
      <c r="A201" s="167">
        <f>IF('Result Sheet'!A204="","",'Result Sheet'!A204)</f>
        <v>197</v>
      </c>
      <c r="B201" s="168" t="str">
        <f>IF('Result Sheet'!B204="","",'Result Sheet'!B204)</f>
        <v/>
      </c>
      <c r="C201" s="169" t="str">
        <f>IF('Result Sheet'!F204="","",'Result Sheet'!F204)</f>
        <v/>
      </c>
      <c r="D201" s="170" t="str">
        <f>IF('Result Sheet'!E204="","",'Result Sheet'!E204)</f>
        <v/>
      </c>
      <c r="E201" s="171" t="str">
        <f>IF('Result Sheet'!G204="","",'Result Sheet'!G204)</f>
        <v/>
      </c>
      <c r="F201" s="171" t="str">
        <f>IF('Result Sheet'!H204="","",'Result Sheet'!H204)</f>
        <v/>
      </c>
      <c r="G201" s="171" t="str">
        <f>IF('Result Sheet'!I204="","",'Result Sheet'!I204)</f>
        <v/>
      </c>
      <c r="H201" s="172" t="str">
        <f>IF('Result Sheet'!K204="","",'Result Sheet'!K204)</f>
        <v/>
      </c>
      <c r="I201" s="172" t="str">
        <f>IF('Result Sheet'!J204="","",'Result Sheet'!J204)</f>
        <v/>
      </c>
      <c r="J201" s="272" t="str">
        <f>IF('Result Sheet'!DM204="","",'Result Sheet'!DM204)</f>
        <v/>
      </c>
      <c r="K201" s="173" t="str">
        <f>IF('Result Sheet'!DI204="","",'Result Sheet'!DI204)</f>
        <v/>
      </c>
      <c r="L201" s="174" t="str">
        <f>IF('Result Sheet'!DJ204="","",'Result Sheet'!DJ204)</f>
        <v/>
      </c>
      <c r="M201" s="173" t="str">
        <f>IF('Result Sheet'!DK204="","",'Result Sheet'!DK204)</f>
        <v/>
      </c>
      <c r="N201" s="215" t="str">
        <f>IF('Result Sheet'!DP204="","",'Result Sheet'!DP204)</f>
        <v/>
      </c>
      <c r="O201" s="175" t="str">
        <f>IF('Result Sheet'!AB204="","",IF('Result Sheet'!AB204="D","I",'Result Sheet'!AB204))</f>
        <v/>
      </c>
      <c r="P201" s="176" t="str">
        <f>IF('Result Sheet'!AC204="","",'Result Sheet'!AC204)</f>
        <v/>
      </c>
      <c r="Q201" s="175" t="str">
        <f>IF('Result Sheet'!AT204="","",IF('Result Sheet'!AT204="D","I",'Result Sheet'!AT204))</f>
        <v/>
      </c>
      <c r="R201" s="176" t="str">
        <f>IF('Result Sheet'!AU204="","",'Result Sheet'!AU204)</f>
        <v/>
      </c>
      <c r="S201" s="175" t="str">
        <f>IF('Result Sheet'!BL204="","",IF('Result Sheet'!BL204="D","I",'Result Sheet'!BL204))</f>
        <v/>
      </c>
      <c r="T201" s="176" t="str">
        <f>IF('Result Sheet'!BM204="","",'Result Sheet'!BM204)</f>
        <v/>
      </c>
      <c r="U201" s="175" t="str">
        <f>IF('Result Sheet'!CD204="","",IF('Result Sheet'!CD204="D","I",'Result Sheet'!CD204))</f>
        <v/>
      </c>
      <c r="V201" s="176" t="str">
        <f>IF('Result Sheet'!CE204="","",'Result Sheet'!CE204)</f>
        <v/>
      </c>
      <c r="W201" s="177" t="str">
        <f>IF('Result Sheet'!DO204="","",'Result Sheet'!DO204)</f>
        <v/>
      </c>
      <c r="BQ201" s="178" t="str">
        <f>'Result Sheet'!G204</f>
        <v/>
      </c>
      <c r="BR201" s="179" t="str">
        <f t="shared" si="36"/>
        <v/>
      </c>
      <c r="BS201" s="179" t="str">
        <f t="shared" si="37"/>
        <v/>
      </c>
      <c r="BT201" s="179" t="str">
        <f t="shared" si="38"/>
        <v/>
      </c>
      <c r="BU201" s="179" t="str">
        <f t="shared" si="39"/>
        <v/>
      </c>
      <c r="BV201" s="179" t="str">
        <f t="shared" si="40"/>
        <v/>
      </c>
      <c r="BW201" s="179" t="str">
        <f t="shared" si="41"/>
        <v/>
      </c>
      <c r="BX201" s="179" t="str">
        <f t="shared" si="42"/>
        <v/>
      </c>
      <c r="BY201" s="179" t="str">
        <f t="shared" si="43"/>
        <v/>
      </c>
      <c r="BZ201" s="179" t="str">
        <f t="shared" si="44"/>
        <v/>
      </c>
      <c r="CA201" s="179" t="str">
        <f t="shared" si="45"/>
        <v/>
      </c>
      <c r="CB201" s="179" t="str">
        <f t="shared" si="46"/>
        <v/>
      </c>
      <c r="CC201" s="179" t="str">
        <f t="shared" si="47"/>
        <v/>
      </c>
      <c r="CD201" s="180"/>
    </row>
    <row r="202" spans="1:82" ht="15.95" customHeight="1">
      <c r="A202" s="167">
        <f>IF('Result Sheet'!A205="","",'Result Sheet'!A205)</f>
        <v>198</v>
      </c>
      <c r="B202" s="168" t="str">
        <f>IF('Result Sheet'!B205="","",'Result Sheet'!B205)</f>
        <v/>
      </c>
      <c r="C202" s="169" t="str">
        <f>IF('Result Sheet'!F205="","",'Result Sheet'!F205)</f>
        <v/>
      </c>
      <c r="D202" s="170" t="str">
        <f>IF('Result Sheet'!E205="","",'Result Sheet'!E205)</f>
        <v/>
      </c>
      <c r="E202" s="171" t="str">
        <f>IF('Result Sheet'!G205="","",'Result Sheet'!G205)</f>
        <v/>
      </c>
      <c r="F202" s="171" t="str">
        <f>IF('Result Sheet'!H205="","",'Result Sheet'!H205)</f>
        <v/>
      </c>
      <c r="G202" s="171" t="str">
        <f>IF('Result Sheet'!I205="","",'Result Sheet'!I205)</f>
        <v/>
      </c>
      <c r="H202" s="172" t="str">
        <f>IF('Result Sheet'!K205="","",'Result Sheet'!K205)</f>
        <v/>
      </c>
      <c r="I202" s="172" t="str">
        <f>IF('Result Sheet'!J205="","",'Result Sheet'!J205)</f>
        <v/>
      </c>
      <c r="J202" s="272" t="str">
        <f>IF('Result Sheet'!DM205="","",'Result Sheet'!DM205)</f>
        <v/>
      </c>
      <c r="K202" s="173" t="str">
        <f>IF('Result Sheet'!DI205="","",'Result Sheet'!DI205)</f>
        <v/>
      </c>
      <c r="L202" s="174" t="str">
        <f>IF('Result Sheet'!DJ205="","",'Result Sheet'!DJ205)</f>
        <v/>
      </c>
      <c r="M202" s="173" t="str">
        <f>IF('Result Sheet'!DK205="","",'Result Sheet'!DK205)</f>
        <v/>
      </c>
      <c r="N202" s="215" t="str">
        <f>IF('Result Sheet'!DP205="","",'Result Sheet'!DP205)</f>
        <v/>
      </c>
      <c r="O202" s="175" t="str">
        <f>IF('Result Sheet'!AB205="","",IF('Result Sheet'!AB205="D","I",'Result Sheet'!AB205))</f>
        <v/>
      </c>
      <c r="P202" s="176" t="str">
        <f>IF('Result Sheet'!AC205="","",'Result Sheet'!AC205)</f>
        <v/>
      </c>
      <c r="Q202" s="175" t="str">
        <f>IF('Result Sheet'!AT205="","",IF('Result Sheet'!AT205="D","I",'Result Sheet'!AT205))</f>
        <v/>
      </c>
      <c r="R202" s="176" t="str">
        <f>IF('Result Sheet'!AU205="","",'Result Sheet'!AU205)</f>
        <v/>
      </c>
      <c r="S202" s="175" t="str">
        <f>IF('Result Sheet'!BL205="","",IF('Result Sheet'!BL205="D","I",'Result Sheet'!BL205))</f>
        <v/>
      </c>
      <c r="T202" s="176" t="str">
        <f>IF('Result Sheet'!BM205="","",'Result Sheet'!BM205)</f>
        <v/>
      </c>
      <c r="U202" s="175" t="str">
        <f>IF('Result Sheet'!CD205="","",IF('Result Sheet'!CD205="D","I",'Result Sheet'!CD205))</f>
        <v/>
      </c>
      <c r="V202" s="176" t="str">
        <f>IF('Result Sheet'!CE205="","",'Result Sheet'!CE205)</f>
        <v/>
      </c>
      <c r="W202" s="177" t="str">
        <f>IF('Result Sheet'!DO205="","",'Result Sheet'!DO205)</f>
        <v/>
      </c>
      <c r="BQ202" s="178" t="str">
        <f>'Result Sheet'!G205</f>
        <v/>
      </c>
      <c r="BR202" s="179" t="str">
        <f t="shared" si="36"/>
        <v/>
      </c>
      <c r="BS202" s="179" t="str">
        <f t="shared" si="37"/>
        <v/>
      </c>
      <c r="BT202" s="179" t="str">
        <f t="shared" si="38"/>
        <v/>
      </c>
      <c r="BU202" s="179" t="str">
        <f t="shared" si="39"/>
        <v/>
      </c>
      <c r="BV202" s="179" t="str">
        <f t="shared" si="40"/>
        <v/>
      </c>
      <c r="BW202" s="179" t="str">
        <f t="shared" si="41"/>
        <v/>
      </c>
      <c r="BX202" s="179" t="str">
        <f t="shared" si="42"/>
        <v/>
      </c>
      <c r="BY202" s="179" t="str">
        <f t="shared" si="43"/>
        <v/>
      </c>
      <c r="BZ202" s="179" t="str">
        <f t="shared" si="44"/>
        <v/>
      </c>
      <c r="CA202" s="179" t="str">
        <f t="shared" si="45"/>
        <v/>
      </c>
      <c r="CB202" s="179" t="str">
        <f t="shared" si="46"/>
        <v/>
      </c>
      <c r="CC202" s="179" t="str">
        <f t="shared" si="47"/>
        <v/>
      </c>
      <c r="CD202" s="180"/>
    </row>
    <row r="203" spans="1:82" ht="15.95" customHeight="1">
      <c r="A203" s="167">
        <f>IF('Result Sheet'!A206="","",'Result Sheet'!A206)</f>
        <v>199</v>
      </c>
      <c r="B203" s="168" t="str">
        <f>IF('Result Sheet'!B206="","",'Result Sheet'!B206)</f>
        <v/>
      </c>
      <c r="C203" s="169" t="str">
        <f>IF('Result Sheet'!F206="","",'Result Sheet'!F206)</f>
        <v/>
      </c>
      <c r="D203" s="170" t="str">
        <f>IF('Result Sheet'!E206="","",'Result Sheet'!E206)</f>
        <v/>
      </c>
      <c r="E203" s="171" t="str">
        <f>IF('Result Sheet'!G206="","",'Result Sheet'!G206)</f>
        <v/>
      </c>
      <c r="F203" s="171" t="str">
        <f>IF('Result Sheet'!H206="","",'Result Sheet'!H206)</f>
        <v/>
      </c>
      <c r="G203" s="171" t="str">
        <f>IF('Result Sheet'!I206="","",'Result Sheet'!I206)</f>
        <v/>
      </c>
      <c r="H203" s="172" t="str">
        <f>IF('Result Sheet'!K206="","",'Result Sheet'!K206)</f>
        <v/>
      </c>
      <c r="I203" s="172" t="str">
        <f>IF('Result Sheet'!J206="","",'Result Sheet'!J206)</f>
        <v/>
      </c>
      <c r="J203" s="272" t="str">
        <f>IF('Result Sheet'!DM206="","",'Result Sheet'!DM206)</f>
        <v/>
      </c>
      <c r="K203" s="173" t="str">
        <f>IF('Result Sheet'!DI206="","",'Result Sheet'!DI206)</f>
        <v/>
      </c>
      <c r="L203" s="174" t="str">
        <f>IF('Result Sheet'!DJ206="","",'Result Sheet'!DJ206)</f>
        <v/>
      </c>
      <c r="M203" s="173" t="str">
        <f>IF('Result Sheet'!DK206="","",'Result Sheet'!DK206)</f>
        <v/>
      </c>
      <c r="N203" s="215" t="str">
        <f>IF('Result Sheet'!DP206="","",'Result Sheet'!DP206)</f>
        <v/>
      </c>
      <c r="O203" s="175" t="str">
        <f>IF('Result Sheet'!AB206="","",IF('Result Sheet'!AB206="D","I",'Result Sheet'!AB206))</f>
        <v/>
      </c>
      <c r="P203" s="176" t="str">
        <f>IF('Result Sheet'!AC206="","",'Result Sheet'!AC206)</f>
        <v/>
      </c>
      <c r="Q203" s="175" t="str">
        <f>IF('Result Sheet'!AT206="","",IF('Result Sheet'!AT206="D","I",'Result Sheet'!AT206))</f>
        <v/>
      </c>
      <c r="R203" s="176" t="str">
        <f>IF('Result Sheet'!AU206="","",'Result Sheet'!AU206)</f>
        <v/>
      </c>
      <c r="S203" s="175" t="str">
        <f>IF('Result Sheet'!BL206="","",IF('Result Sheet'!BL206="D","I",'Result Sheet'!BL206))</f>
        <v/>
      </c>
      <c r="T203" s="176" t="str">
        <f>IF('Result Sheet'!BM206="","",'Result Sheet'!BM206)</f>
        <v/>
      </c>
      <c r="U203" s="175" t="str">
        <f>IF('Result Sheet'!CD206="","",IF('Result Sheet'!CD206="D","I",'Result Sheet'!CD206))</f>
        <v/>
      </c>
      <c r="V203" s="176" t="str">
        <f>IF('Result Sheet'!CE206="","",'Result Sheet'!CE206)</f>
        <v/>
      </c>
      <c r="W203" s="177" t="str">
        <f>IF('Result Sheet'!DO206="","",'Result Sheet'!DO206)</f>
        <v/>
      </c>
      <c r="BQ203" s="178" t="str">
        <f>'Result Sheet'!G206</f>
        <v/>
      </c>
      <c r="BR203" s="179" t="str">
        <f t="shared" si="36"/>
        <v/>
      </c>
      <c r="BS203" s="179" t="str">
        <f t="shared" si="37"/>
        <v/>
      </c>
      <c r="BT203" s="179" t="str">
        <f t="shared" si="38"/>
        <v/>
      </c>
      <c r="BU203" s="179" t="str">
        <f t="shared" si="39"/>
        <v/>
      </c>
      <c r="BV203" s="179" t="str">
        <f t="shared" si="40"/>
        <v/>
      </c>
      <c r="BW203" s="179" t="str">
        <f t="shared" si="41"/>
        <v/>
      </c>
      <c r="BX203" s="179" t="str">
        <f t="shared" si="42"/>
        <v/>
      </c>
      <c r="BY203" s="179" t="str">
        <f t="shared" si="43"/>
        <v/>
      </c>
      <c r="BZ203" s="179" t="str">
        <f t="shared" si="44"/>
        <v/>
      </c>
      <c r="CA203" s="179" t="str">
        <f t="shared" si="45"/>
        <v/>
      </c>
      <c r="CB203" s="179" t="str">
        <f t="shared" si="46"/>
        <v/>
      </c>
      <c r="CC203" s="179" t="str">
        <f t="shared" si="47"/>
        <v/>
      </c>
      <c r="CD203" s="180"/>
    </row>
    <row r="204" spans="1:82" ht="15.95" customHeight="1">
      <c r="A204" s="167">
        <f>IF('Result Sheet'!A207="","",'Result Sheet'!A207)</f>
        <v>200</v>
      </c>
      <c r="B204" s="168" t="str">
        <f>IF('Result Sheet'!B207="","",'Result Sheet'!B207)</f>
        <v/>
      </c>
      <c r="C204" s="169" t="str">
        <f>IF('Result Sheet'!F207="","",'Result Sheet'!F207)</f>
        <v/>
      </c>
      <c r="D204" s="170" t="str">
        <f>IF('Result Sheet'!E207="","",'Result Sheet'!E207)</f>
        <v/>
      </c>
      <c r="E204" s="171" t="str">
        <f>IF('Result Sheet'!G207="","",'Result Sheet'!G207)</f>
        <v/>
      </c>
      <c r="F204" s="171" t="str">
        <f>IF('Result Sheet'!H207="","",'Result Sheet'!H207)</f>
        <v/>
      </c>
      <c r="G204" s="171" t="str">
        <f>IF('Result Sheet'!I207="","",'Result Sheet'!I207)</f>
        <v/>
      </c>
      <c r="H204" s="172" t="str">
        <f>IF('Result Sheet'!K207="","",'Result Sheet'!K207)</f>
        <v/>
      </c>
      <c r="I204" s="172" t="str">
        <f>IF('Result Sheet'!J207="","",'Result Sheet'!J207)</f>
        <v/>
      </c>
      <c r="J204" s="272" t="str">
        <f>IF('Result Sheet'!DM207="","",'Result Sheet'!DM207)</f>
        <v/>
      </c>
      <c r="K204" s="173" t="str">
        <f>IF('Result Sheet'!DI207="","",'Result Sheet'!DI207)</f>
        <v/>
      </c>
      <c r="L204" s="174" t="str">
        <f>IF('Result Sheet'!DJ207="","",'Result Sheet'!DJ207)</f>
        <v/>
      </c>
      <c r="M204" s="173" t="str">
        <f>IF('Result Sheet'!DK207="","",'Result Sheet'!DK207)</f>
        <v/>
      </c>
      <c r="N204" s="215" t="str">
        <f>IF('Result Sheet'!DP207="","",'Result Sheet'!DP207)</f>
        <v/>
      </c>
      <c r="O204" s="175" t="str">
        <f>IF('Result Sheet'!AB207="","",IF('Result Sheet'!AB207="D","I",'Result Sheet'!AB207))</f>
        <v/>
      </c>
      <c r="P204" s="176" t="str">
        <f>IF('Result Sheet'!AC207="","",'Result Sheet'!AC207)</f>
        <v/>
      </c>
      <c r="Q204" s="175" t="str">
        <f>IF('Result Sheet'!AT207="","",IF('Result Sheet'!AT207="D","I",'Result Sheet'!AT207))</f>
        <v/>
      </c>
      <c r="R204" s="176" t="str">
        <f>IF('Result Sheet'!AU207="","",'Result Sheet'!AU207)</f>
        <v/>
      </c>
      <c r="S204" s="175" t="str">
        <f>IF('Result Sheet'!BL207="","",IF('Result Sheet'!BL207="D","I",'Result Sheet'!BL207))</f>
        <v/>
      </c>
      <c r="T204" s="176" t="str">
        <f>IF('Result Sheet'!BM207="","",'Result Sheet'!BM207)</f>
        <v/>
      </c>
      <c r="U204" s="175" t="str">
        <f>IF('Result Sheet'!CD207="","",IF('Result Sheet'!CD207="D","I",'Result Sheet'!CD207))</f>
        <v/>
      </c>
      <c r="V204" s="176" t="str">
        <f>IF('Result Sheet'!CE207="","",'Result Sheet'!CE207)</f>
        <v/>
      </c>
      <c r="W204" s="177" t="str">
        <f>IF('Result Sheet'!DO207="","",'Result Sheet'!DO207)</f>
        <v/>
      </c>
      <c r="BQ204" s="178" t="str">
        <f>'Result Sheet'!G207</f>
        <v/>
      </c>
      <c r="BR204" s="179" t="str">
        <f t="shared" si="36"/>
        <v/>
      </c>
      <c r="BS204" s="179" t="str">
        <f t="shared" si="37"/>
        <v/>
      </c>
      <c r="BT204" s="179" t="str">
        <f t="shared" si="38"/>
        <v/>
      </c>
      <c r="BU204" s="179" t="str">
        <f t="shared" si="39"/>
        <v/>
      </c>
      <c r="BV204" s="179" t="str">
        <f t="shared" si="40"/>
        <v/>
      </c>
      <c r="BW204" s="179" t="str">
        <f t="shared" si="41"/>
        <v/>
      </c>
      <c r="BX204" s="179" t="str">
        <f t="shared" si="42"/>
        <v/>
      </c>
      <c r="BY204" s="179" t="str">
        <f t="shared" si="43"/>
        <v/>
      </c>
      <c r="BZ204" s="179" t="str">
        <f t="shared" si="44"/>
        <v/>
      </c>
      <c r="CA204" s="179" t="str">
        <f t="shared" si="45"/>
        <v/>
      </c>
      <c r="CB204" s="179" t="str">
        <f t="shared" si="46"/>
        <v/>
      </c>
      <c r="CC204" s="179" t="str">
        <f t="shared" si="47"/>
        <v/>
      </c>
      <c r="CD204" s="180"/>
    </row>
    <row r="205" spans="1:82" ht="16.5" thickBot="1">
      <c r="A205" s="878"/>
      <c r="B205" s="878"/>
      <c r="C205" s="878"/>
      <c r="D205" s="878"/>
      <c r="E205" s="878"/>
      <c r="F205" s="878"/>
      <c r="G205" s="879"/>
      <c r="H205" s="879"/>
      <c r="I205" s="879"/>
      <c r="J205" s="878"/>
      <c r="K205" s="878"/>
      <c r="L205" s="878"/>
      <c r="M205" s="878"/>
      <c r="N205" s="878"/>
      <c r="O205" s="878"/>
      <c r="P205" s="878"/>
      <c r="Q205" s="878"/>
      <c r="R205" s="878"/>
      <c r="S205" s="878"/>
      <c r="T205" s="878"/>
      <c r="U205" s="878"/>
      <c r="V205" s="878"/>
      <c r="W205" s="878"/>
      <c r="BQ205" s="847"/>
      <c r="BR205" s="848"/>
      <c r="BS205" s="848"/>
      <c r="BT205" s="848"/>
      <c r="BU205" s="848"/>
      <c r="BV205" s="848"/>
      <c r="BW205" s="848"/>
      <c r="BX205" s="848"/>
      <c r="BY205" s="848"/>
      <c r="BZ205" s="848"/>
      <c r="CA205" s="848"/>
      <c r="CB205" s="848"/>
      <c r="CC205" s="848"/>
      <c r="CD205" s="849"/>
    </row>
    <row r="206" spans="1:82" ht="21" customHeight="1" thickTop="1">
      <c r="A206" s="182"/>
      <c r="B206" s="183" t="s">
        <v>123</v>
      </c>
      <c r="C206" s="183"/>
      <c r="D206" s="850" t="str">
        <f>IF('Master sheet'!$D$14="Hindi","प्रविष्ठ कुल विद्यार्थी","No. of students appeared")</f>
        <v>प्रविष्ठ कुल विद्यार्थी</v>
      </c>
      <c r="E206" s="850"/>
      <c r="F206" s="185">
        <f>COUNTA(B5:B204)-COUNTIF(B5:B204,"nso")-COUNTBLANK(B5:B204)</f>
        <v>30</v>
      </c>
      <c r="G206" s="94"/>
      <c r="H206" s="851"/>
      <c r="I206" s="852"/>
      <c r="J206" s="853" t="str">
        <f>IF('Master sheet'!$D$14="Hindi","परिणाम तैयारकर्ता","Signature of the maker")</f>
        <v>परिणाम तैयारकर्ता</v>
      </c>
      <c r="K206" s="854"/>
      <c r="L206" s="855"/>
      <c r="M206" s="859" t="str">
        <f>CONCATENATE("( ",UPPER('Master sheet'!D19)," )")</f>
        <v>( YOGESH )</v>
      </c>
      <c r="N206" s="859"/>
      <c r="O206" s="859"/>
      <c r="P206" s="859"/>
      <c r="Q206" s="859"/>
      <c r="R206" s="859"/>
      <c r="S206" s="859" t="str">
        <f>CONCATENATE("( ",UPPER('Master sheet'!D15)," )")</f>
        <v>( DEWANAND )</v>
      </c>
      <c r="T206" s="859"/>
      <c r="U206" s="859"/>
      <c r="V206" s="859"/>
      <c r="W206" s="859"/>
      <c r="BQ206" s="184"/>
      <c r="BR206" s="861" t="str">
        <f>BQ1</f>
        <v>tkfrokj ifj.kke</v>
      </c>
      <c r="BS206" s="861"/>
      <c r="BT206" s="861"/>
      <c r="BU206" s="861"/>
      <c r="BV206" s="861"/>
      <c r="BW206" s="861"/>
      <c r="BX206" s="861"/>
      <c r="BY206" s="861"/>
      <c r="BZ206" s="861"/>
      <c r="CA206" s="861"/>
      <c r="CB206" s="861"/>
      <c r="CC206" s="861"/>
      <c r="CD206" s="862"/>
    </row>
    <row r="207" spans="1:82" ht="21">
      <c r="A207" s="182"/>
      <c r="B207" s="183" t="s">
        <v>123</v>
      </c>
      <c r="C207" s="183"/>
      <c r="D207" s="863" t="str">
        <f>IF('Master sheet'!$D$14="Hindi","ग्रेड 'ए'","Grade 'A'")</f>
        <v>ग्रेड 'ए'</v>
      </c>
      <c r="E207" s="863"/>
      <c r="F207" s="185">
        <f>COUNTIF(N5:N204,"A")</f>
        <v>0</v>
      </c>
      <c r="G207" s="186"/>
      <c r="H207" s="866"/>
      <c r="I207" s="867"/>
      <c r="J207" s="856"/>
      <c r="K207" s="857"/>
      <c r="L207" s="858"/>
      <c r="M207" s="860"/>
      <c r="N207" s="860"/>
      <c r="O207" s="860"/>
      <c r="P207" s="860"/>
      <c r="Q207" s="860"/>
      <c r="R207" s="860"/>
      <c r="S207" s="860"/>
      <c r="T207" s="860"/>
      <c r="U207" s="860"/>
      <c r="V207" s="860"/>
      <c r="W207" s="860"/>
      <c r="BQ207" s="187"/>
      <c r="BR207" s="188" t="str">
        <f t="shared" ref="BR207:CC207" si="48">BR3</f>
        <v>SC BOYS</v>
      </c>
      <c r="BS207" s="188" t="str">
        <f t="shared" si="48"/>
        <v>SC GIRLS</v>
      </c>
      <c r="BT207" s="188" t="str">
        <f t="shared" si="48"/>
        <v>ST BOYS</v>
      </c>
      <c r="BU207" s="188" t="str">
        <f t="shared" si="48"/>
        <v>ST GIRLS</v>
      </c>
      <c r="BV207" s="188" t="str">
        <f t="shared" si="48"/>
        <v>OBC BOYS</v>
      </c>
      <c r="BW207" s="188" t="str">
        <f t="shared" si="48"/>
        <v>OBC GIRLS</v>
      </c>
      <c r="BX207" s="188" t="str">
        <f t="shared" si="48"/>
        <v>GEN BOYS</v>
      </c>
      <c r="BY207" s="188" t="str">
        <f t="shared" si="48"/>
        <v>GEN GIRLS</v>
      </c>
      <c r="BZ207" s="188" t="str">
        <f t="shared" si="48"/>
        <v>MIN BOYS</v>
      </c>
      <c r="CA207" s="188" t="str">
        <f t="shared" si="48"/>
        <v>MIN GIRLS</v>
      </c>
      <c r="CB207" s="188" t="str">
        <f t="shared" si="48"/>
        <v>SBC BOYS</v>
      </c>
      <c r="CC207" s="188" t="str">
        <f t="shared" si="48"/>
        <v>SBC GIRLS</v>
      </c>
      <c r="CD207" s="189" t="s">
        <v>109</v>
      </c>
    </row>
    <row r="208" spans="1:82" ht="18.75" customHeight="1">
      <c r="A208" s="182"/>
      <c r="B208" s="183" t="s">
        <v>123</v>
      </c>
      <c r="C208" s="183"/>
      <c r="D208" s="863" t="str">
        <f>IF('Master sheet'!$D$14="Hindi","ग्रेड 'बी'","Grade 'B'")</f>
        <v>ग्रेड 'बी'</v>
      </c>
      <c r="E208" s="863"/>
      <c r="F208" s="190">
        <f>COUNTIF(N5:N204,"B")</f>
        <v>30</v>
      </c>
      <c r="G208" s="191"/>
      <c r="H208" s="868"/>
      <c r="I208" s="867"/>
      <c r="J208" s="856" t="str">
        <f>IF('Master sheet'!$D$14="Hindi","हस्ताक्षर कक्षाध्यापक","Signature of the class teacher")</f>
        <v>हस्ताक्षर कक्षाध्यापक</v>
      </c>
      <c r="K208" s="857"/>
      <c r="L208" s="858"/>
      <c r="M208" s="860" t="str">
        <f>CONCATENATE("( ",UPPER('Result Sheet'!DO211)," )")</f>
        <v>( ( PUSHPENDRA JAWRA ) )</v>
      </c>
      <c r="N208" s="860"/>
      <c r="O208" s="860"/>
      <c r="P208" s="860"/>
      <c r="Q208" s="860"/>
      <c r="R208" s="860"/>
      <c r="S208" s="860"/>
      <c r="T208" s="860"/>
      <c r="U208" s="860"/>
      <c r="V208" s="860"/>
      <c r="W208" s="860"/>
      <c r="BQ208" s="192" t="str">
        <f>'Teacher &amp; Cat. Wise Result'!A26</f>
        <v>ग्रेड 'ए'</v>
      </c>
      <c r="BR208" s="193">
        <f>COUNTIF(BR5:BR204,"A")</f>
        <v>0</v>
      </c>
      <c r="BS208" s="193">
        <f t="shared" ref="BS208:CC208" si="49">COUNTIF(BS5:BS204,"A")</f>
        <v>0</v>
      </c>
      <c r="BT208" s="193">
        <f t="shared" si="49"/>
        <v>0</v>
      </c>
      <c r="BU208" s="193">
        <f t="shared" si="49"/>
        <v>0</v>
      </c>
      <c r="BV208" s="193">
        <f t="shared" si="49"/>
        <v>0</v>
      </c>
      <c r="BW208" s="193">
        <f t="shared" si="49"/>
        <v>0</v>
      </c>
      <c r="BX208" s="193">
        <f t="shared" si="49"/>
        <v>0</v>
      </c>
      <c r="BY208" s="193">
        <f t="shared" si="49"/>
        <v>0</v>
      </c>
      <c r="BZ208" s="193">
        <f t="shared" si="49"/>
        <v>0</v>
      </c>
      <c r="CA208" s="193">
        <f t="shared" si="49"/>
        <v>0</v>
      </c>
      <c r="CB208" s="193">
        <f t="shared" si="49"/>
        <v>0</v>
      </c>
      <c r="CC208" s="193">
        <f t="shared" si="49"/>
        <v>0</v>
      </c>
      <c r="CD208" s="194">
        <f>SUM(BR208:CC208)</f>
        <v>0</v>
      </c>
    </row>
    <row r="209" spans="1:82" ht="18.75">
      <c r="A209" s="182"/>
      <c r="B209" s="183" t="s">
        <v>123</v>
      </c>
      <c r="C209" s="183"/>
      <c r="D209" s="863" t="str">
        <f>IF('Master sheet'!$D$14="Hindi","ग्रेड 'सी'","Grade 'C'")</f>
        <v>ग्रेड 'सी'</v>
      </c>
      <c r="E209" s="863"/>
      <c r="F209" s="195">
        <f>COUNTIF(N5:N204,"C")</f>
        <v>0</v>
      </c>
      <c r="G209" s="196"/>
      <c r="H209" s="868"/>
      <c r="I209" s="867"/>
      <c r="J209" s="856"/>
      <c r="K209" s="857"/>
      <c r="L209" s="858"/>
      <c r="M209" s="860"/>
      <c r="N209" s="860"/>
      <c r="O209" s="860"/>
      <c r="P209" s="860"/>
      <c r="Q209" s="860"/>
      <c r="R209" s="860"/>
      <c r="S209" s="860"/>
      <c r="T209" s="860"/>
      <c r="U209" s="860"/>
      <c r="V209" s="860"/>
      <c r="W209" s="860"/>
      <c r="BQ209" s="192" t="str">
        <f>'Teacher &amp; Cat. Wise Result'!A27</f>
        <v>ग्रेड 'बी'</v>
      </c>
      <c r="BR209" s="193">
        <f>COUNTIF(BR5:BR204,"B")</f>
        <v>2</v>
      </c>
      <c r="BS209" s="193">
        <f t="shared" ref="BS209:CC209" si="50">COUNTIF(BS5:BS204,"B")</f>
        <v>1</v>
      </c>
      <c r="BT209" s="193">
        <f t="shared" si="50"/>
        <v>0</v>
      </c>
      <c r="BU209" s="193">
        <f t="shared" si="50"/>
        <v>0</v>
      </c>
      <c r="BV209" s="193">
        <f t="shared" si="50"/>
        <v>15</v>
      </c>
      <c r="BW209" s="193">
        <f t="shared" si="50"/>
        <v>8</v>
      </c>
      <c r="BX209" s="193">
        <f t="shared" si="50"/>
        <v>1</v>
      </c>
      <c r="BY209" s="193">
        <f t="shared" si="50"/>
        <v>1</v>
      </c>
      <c r="BZ209" s="193">
        <f t="shared" si="50"/>
        <v>0</v>
      </c>
      <c r="CA209" s="193">
        <f t="shared" si="50"/>
        <v>0</v>
      </c>
      <c r="CB209" s="193">
        <f t="shared" si="50"/>
        <v>2</v>
      </c>
      <c r="CC209" s="193">
        <f t="shared" si="50"/>
        <v>0</v>
      </c>
      <c r="CD209" s="194">
        <f t="shared" ref="CD209:CD215" si="51">SUM(BR209:CC209)</f>
        <v>30</v>
      </c>
    </row>
    <row r="210" spans="1:82" ht="18.75" customHeight="1">
      <c r="A210" s="182"/>
      <c r="B210" s="183" t="s">
        <v>123</v>
      </c>
      <c r="C210" s="183"/>
      <c r="D210" s="863" t="str">
        <f>IF('Master sheet'!$D$14="Hindi","ग्रेड 'डी'","Grade 'D'")</f>
        <v>ग्रेड 'डी'</v>
      </c>
      <c r="E210" s="863"/>
      <c r="F210" s="197">
        <f>COUNTIF(N5:N204,"D")</f>
        <v>0</v>
      </c>
      <c r="G210" s="191"/>
      <c r="H210" s="864"/>
      <c r="I210" s="865"/>
      <c r="J210" s="856" t="str">
        <f>IF('Master sheet'!$D$14="Hindi","हस्ताक्षर जांचकर्ता","Signature of the checker")</f>
        <v>हस्ताक्षर जांचकर्ता</v>
      </c>
      <c r="K210" s="857"/>
      <c r="L210" s="858"/>
      <c r="M210" s="860" t="str">
        <f>CONCATENATE("( ",UPPER('Master sheet'!D18)," )")</f>
        <v>( RAKESH KUMAR )</v>
      </c>
      <c r="N210" s="860"/>
      <c r="O210" s="860"/>
      <c r="P210" s="860"/>
      <c r="Q210" s="860"/>
      <c r="R210" s="860"/>
      <c r="S210" s="860"/>
      <c r="T210" s="860"/>
      <c r="U210" s="860"/>
      <c r="V210" s="860"/>
      <c r="W210" s="860"/>
      <c r="BQ210" s="192" t="str">
        <f>'Teacher &amp; Cat. Wise Result'!A28</f>
        <v>ग्रेड 'सी'</v>
      </c>
      <c r="BR210" s="193">
        <f>COUNTIF(BR5:BR204,"C")</f>
        <v>0</v>
      </c>
      <c r="BS210" s="193">
        <f t="shared" ref="BS210:CC210" si="52">COUNTIF(BS5:BS204,"C")</f>
        <v>0</v>
      </c>
      <c r="BT210" s="193">
        <f t="shared" si="52"/>
        <v>0</v>
      </c>
      <c r="BU210" s="193">
        <f t="shared" si="52"/>
        <v>0</v>
      </c>
      <c r="BV210" s="193">
        <f t="shared" si="52"/>
        <v>0</v>
      </c>
      <c r="BW210" s="193">
        <f t="shared" si="52"/>
        <v>0</v>
      </c>
      <c r="BX210" s="193">
        <f t="shared" si="52"/>
        <v>0</v>
      </c>
      <c r="BY210" s="193">
        <f t="shared" si="52"/>
        <v>0</v>
      </c>
      <c r="BZ210" s="193">
        <f t="shared" si="52"/>
        <v>0</v>
      </c>
      <c r="CA210" s="193">
        <f t="shared" si="52"/>
        <v>0</v>
      </c>
      <c r="CB210" s="193">
        <f t="shared" si="52"/>
        <v>0</v>
      </c>
      <c r="CC210" s="193">
        <f t="shared" si="52"/>
        <v>0</v>
      </c>
      <c r="CD210" s="194">
        <f t="shared" si="51"/>
        <v>0</v>
      </c>
    </row>
    <row r="211" spans="1:82" ht="18.75" customHeight="1">
      <c r="A211" s="182"/>
      <c r="B211" s="183" t="s">
        <v>123</v>
      </c>
      <c r="C211" s="183"/>
      <c r="D211" s="863" t="str">
        <f>IF('Master sheet'!$D$14="Hindi","ग्रेड 'ई'","Grade 'E'")</f>
        <v>ग्रेड 'ई'</v>
      </c>
      <c r="E211" s="863"/>
      <c r="F211" s="185">
        <f>COUNTIF(N5:N204,"E")</f>
        <v>0</v>
      </c>
      <c r="G211" s="198"/>
      <c r="H211" s="866"/>
      <c r="I211" s="867"/>
      <c r="J211" s="856"/>
      <c r="K211" s="857"/>
      <c r="L211" s="858"/>
      <c r="M211" s="860"/>
      <c r="N211" s="860"/>
      <c r="O211" s="860"/>
      <c r="P211" s="860"/>
      <c r="Q211" s="860"/>
      <c r="R211" s="860"/>
      <c r="S211" s="860"/>
      <c r="T211" s="860"/>
      <c r="U211" s="860"/>
      <c r="V211" s="860"/>
      <c r="W211" s="860"/>
      <c r="BQ211" s="192" t="str">
        <f>'Teacher &amp; Cat. Wise Result'!A29</f>
        <v>ग्रेड 'डी'</v>
      </c>
      <c r="BR211" s="193">
        <f>COUNTIF(BR5:BR204,"D")</f>
        <v>0</v>
      </c>
      <c r="BS211" s="193">
        <f t="shared" ref="BS211:CC211" si="53">COUNTIF(BS5:BS204,"D")</f>
        <v>0</v>
      </c>
      <c r="BT211" s="193">
        <f t="shared" si="53"/>
        <v>0</v>
      </c>
      <c r="BU211" s="193">
        <f t="shared" si="53"/>
        <v>0</v>
      </c>
      <c r="BV211" s="193">
        <f t="shared" si="53"/>
        <v>0</v>
      </c>
      <c r="BW211" s="193">
        <f t="shared" si="53"/>
        <v>0</v>
      </c>
      <c r="BX211" s="193">
        <f t="shared" si="53"/>
        <v>0</v>
      </c>
      <c r="BY211" s="193">
        <f t="shared" si="53"/>
        <v>0</v>
      </c>
      <c r="BZ211" s="193">
        <f t="shared" si="53"/>
        <v>0</v>
      </c>
      <c r="CA211" s="193">
        <f t="shared" si="53"/>
        <v>0</v>
      </c>
      <c r="CB211" s="193">
        <f t="shared" si="53"/>
        <v>0</v>
      </c>
      <c r="CC211" s="193">
        <f t="shared" si="53"/>
        <v>0</v>
      </c>
      <c r="CD211" s="194">
        <f t="shared" si="51"/>
        <v>0</v>
      </c>
    </row>
    <row r="212" spans="1:82" ht="18.75" customHeight="1">
      <c r="A212" s="199"/>
      <c r="B212" s="200" t="s">
        <v>123</v>
      </c>
      <c r="C212" s="200"/>
      <c r="D212" s="863" t="str">
        <f>IF('Master sheet'!$D$14="Hindi","कुल उत्तीर्ण","Total Pass")</f>
        <v>कुल उत्तीर्ण</v>
      </c>
      <c r="E212" s="863"/>
      <c r="F212" s="185">
        <f>SUM(F207:F211)</f>
        <v>30</v>
      </c>
      <c r="G212" s="201"/>
      <c r="H212" s="872"/>
      <c r="I212" s="873"/>
      <c r="J212" s="856" t="str">
        <f>IF('Master sheet'!$D$14="Hindi","हस्ताक्षर परीक्षा प्रभारी","Signature of the exam. Incharge")</f>
        <v>हस्ताक्षर परीक्षा प्रभारी</v>
      </c>
      <c r="K212" s="857"/>
      <c r="L212" s="858"/>
      <c r="M212" s="860" t="str">
        <f>CONCATENATE("( ",UPPER('Master sheet'!D17)," )")</f>
        <v>( SURESH KUMAR )</v>
      </c>
      <c r="N212" s="860"/>
      <c r="O212" s="860"/>
      <c r="P212" s="860"/>
      <c r="Q212" s="860"/>
      <c r="R212" s="860"/>
      <c r="S212" s="869" t="str">
        <f>IF('Master sheet'!$D$14="Hindi","हस्ताक्षर मय सील मोहर संस्था प्रधान","Signature &amp; Seal of the Head of the Institution")</f>
        <v>हस्ताक्षर मय सील मोहर संस्था प्रधान</v>
      </c>
      <c r="T212" s="869"/>
      <c r="U212" s="869"/>
      <c r="V212" s="869"/>
      <c r="W212" s="869"/>
      <c r="BQ212" s="192" t="str">
        <f>'Teacher &amp; Cat. Wise Result'!A30</f>
        <v>ग्रेड 'ई'</v>
      </c>
      <c r="BR212" s="193">
        <f>COUNTIF(BR5:BR204,"E")</f>
        <v>0</v>
      </c>
      <c r="BS212" s="193">
        <f t="shared" ref="BS212:CC212" si="54">COUNTIF(BS5:BS204,"E")</f>
        <v>0</v>
      </c>
      <c r="BT212" s="193">
        <f t="shared" si="54"/>
        <v>0</v>
      </c>
      <c r="BU212" s="193">
        <f t="shared" si="54"/>
        <v>0</v>
      </c>
      <c r="BV212" s="193">
        <f t="shared" si="54"/>
        <v>0</v>
      </c>
      <c r="BW212" s="193">
        <f t="shared" si="54"/>
        <v>0</v>
      </c>
      <c r="BX212" s="193">
        <f t="shared" si="54"/>
        <v>0</v>
      </c>
      <c r="BY212" s="193">
        <f t="shared" si="54"/>
        <v>0</v>
      </c>
      <c r="BZ212" s="193">
        <f t="shared" si="54"/>
        <v>0</v>
      </c>
      <c r="CA212" s="193">
        <f t="shared" si="54"/>
        <v>0</v>
      </c>
      <c r="CB212" s="193">
        <f t="shared" si="54"/>
        <v>0</v>
      </c>
      <c r="CC212" s="193">
        <f t="shared" si="54"/>
        <v>0</v>
      </c>
      <c r="CD212" s="194">
        <f>SUM(BR212:CC212)</f>
        <v>0</v>
      </c>
    </row>
    <row r="213" spans="1:82" ht="19.5" customHeight="1">
      <c r="A213" s="182"/>
      <c r="B213" s="183" t="s">
        <v>123</v>
      </c>
      <c r="C213" s="183"/>
      <c r="D213" s="863" t="str">
        <f>IF('Master sheet'!$D$14="Hindi","उत्तीर्ण प्रतिशत","Pass percentage")</f>
        <v>उत्तीर्ण प्रतिशत</v>
      </c>
      <c r="E213" s="863"/>
      <c r="F213" s="214">
        <f>IF(F206=0,"",F212/F206*100)</f>
        <v>100</v>
      </c>
      <c r="G213" s="202"/>
      <c r="H213" s="870"/>
      <c r="I213" s="871"/>
      <c r="J213" s="856"/>
      <c r="K213" s="857"/>
      <c r="L213" s="858"/>
      <c r="M213" s="860"/>
      <c r="N213" s="860"/>
      <c r="O213" s="860"/>
      <c r="P213" s="860"/>
      <c r="Q213" s="860"/>
      <c r="R213" s="860"/>
      <c r="S213" s="869"/>
      <c r="T213" s="869"/>
      <c r="U213" s="869"/>
      <c r="V213" s="869"/>
      <c r="W213" s="869"/>
      <c r="BQ213" s="192" t="str">
        <f>'Teacher &amp; Cat. Wise Result'!A31</f>
        <v>कुल उत्तीर्ण</v>
      </c>
      <c r="BR213" s="203">
        <f>SUM(BR208,BR209,BR210,BR211,BR212)</f>
        <v>2</v>
      </c>
      <c r="BS213" s="203">
        <f t="shared" ref="BS213:CC213" si="55">SUM(BS208,BS209,BS210,BS211,BS212)</f>
        <v>1</v>
      </c>
      <c r="BT213" s="203">
        <f t="shared" si="55"/>
        <v>0</v>
      </c>
      <c r="BU213" s="203">
        <f t="shared" si="55"/>
        <v>0</v>
      </c>
      <c r="BV213" s="203">
        <f t="shared" si="55"/>
        <v>15</v>
      </c>
      <c r="BW213" s="203">
        <f t="shared" si="55"/>
        <v>8</v>
      </c>
      <c r="BX213" s="203">
        <f t="shared" si="55"/>
        <v>1</v>
      </c>
      <c r="BY213" s="203">
        <f t="shared" si="55"/>
        <v>1</v>
      </c>
      <c r="BZ213" s="203">
        <f t="shared" si="55"/>
        <v>0</v>
      </c>
      <c r="CA213" s="203">
        <f t="shared" si="55"/>
        <v>0</v>
      </c>
      <c r="CB213" s="203">
        <f t="shared" si="55"/>
        <v>2</v>
      </c>
      <c r="CC213" s="203">
        <f t="shared" si="55"/>
        <v>0</v>
      </c>
      <c r="CD213" s="194">
        <f t="shared" si="51"/>
        <v>30</v>
      </c>
    </row>
    <row r="214" spans="1:82" ht="15.75">
      <c r="BQ214" s="192" t="str">
        <f>'Teacher &amp; Cat. Wise Result'!A32</f>
        <v>पुनः परीक्षा</v>
      </c>
      <c r="BR214" s="193">
        <f>COUNTIF(BR5:BR204,"RE")</f>
        <v>0</v>
      </c>
      <c r="BS214" s="193">
        <f t="shared" ref="BS214:CC214" si="56">COUNTIF(BS5:BS204,"RE")</f>
        <v>0</v>
      </c>
      <c r="BT214" s="193">
        <f t="shared" si="56"/>
        <v>0</v>
      </c>
      <c r="BU214" s="193">
        <f t="shared" si="56"/>
        <v>0</v>
      </c>
      <c r="BV214" s="193">
        <f t="shared" si="56"/>
        <v>0</v>
      </c>
      <c r="BW214" s="193">
        <f t="shared" si="56"/>
        <v>0</v>
      </c>
      <c r="BX214" s="193">
        <f t="shared" si="56"/>
        <v>0</v>
      </c>
      <c r="BY214" s="193">
        <f t="shared" si="56"/>
        <v>0</v>
      </c>
      <c r="BZ214" s="193">
        <f t="shared" si="56"/>
        <v>0</v>
      </c>
      <c r="CA214" s="193">
        <f t="shared" si="56"/>
        <v>0</v>
      </c>
      <c r="CB214" s="193">
        <f t="shared" si="56"/>
        <v>0</v>
      </c>
      <c r="CC214" s="193">
        <f t="shared" si="56"/>
        <v>0</v>
      </c>
      <c r="CD214" s="194">
        <f>SUM(BR214:CC214)</f>
        <v>0</v>
      </c>
    </row>
    <row r="215" spans="1:82" ht="15.75">
      <c r="BQ215" s="192" t="str">
        <f>'Teacher &amp; Cat. Wise Result'!A33</f>
        <v>प्रविष्ठ कुल विद्यार्थी</v>
      </c>
      <c r="BR215" s="193">
        <f>SUM(BR213:BR214)</f>
        <v>2</v>
      </c>
      <c r="BS215" s="193">
        <f t="shared" ref="BS215:CC215" si="57">SUM(BS213:BS214)</f>
        <v>1</v>
      </c>
      <c r="BT215" s="193">
        <f t="shared" si="57"/>
        <v>0</v>
      </c>
      <c r="BU215" s="193">
        <f t="shared" si="57"/>
        <v>0</v>
      </c>
      <c r="BV215" s="193">
        <f t="shared" si="57"/>
        <v>15</v>
      </c>
      <c r="BW215" s="193">
        <f t="shared" si="57"/>
        <v>8</v>
      </c>
      <c r="BX215" s="193">
        <f t="shared" si="57"/>
        <v>1</v>
      </c>
      <c r="BY215" s="193">
        <f t="shared" si="57"/>
        <v>1</v>
      </c>
      <c r="BZ215" s="193">
        <f t="shared" si="57"/>
        <v>0</v>
      </c>
      <c r="CA215" s="193">
        <f t="shared" si="57"/>
        <v>0</v>
      </c>
      <c r="CB215" s="193">
        <f t="shared" si="57"/>
        <v>2</v>
      </c>
      <c r="CC215" s="193">
        <f t="shared" si="57"/>
        <v>0</v>
      </c>
      <c r="CD215" s="194">
        <f t="shared" si="51"/>
        <v>30</v>
      </c>
    </row>
    <row r="216" spans="1:82" ht="15.75">
      <c r="BQ216" s="192" t="str">
        <f>'Teacher &amp; Cat. Wise Result'!A34</f>
        <v>उत्तीर्ण प्रतिशत</v>
      </c>
      <c r="BR216" s="205">
        <f>IF(BR215=0,"",BR213/BR215*100)</f>
        <v>100</v>
      </c>
      <c r="BS216" s="205">
        <f t="shared" ref="BS216:CD216" si="58">IF(BS215=0,"",BS213/BS215*100)</f>
        <v>100</v>
      </c>
      <c r="BT216" s="205" t="str">
        <f t="shared" si="58"/>
        <v/>
      </c>
      <c r="BU216" s="205" t="str">
        <f t="shared" si="58"/>
        <v/>
      </c>
      <c r="BV216" s="205">
        <f t="shared" si="58"/>
        <v>100</v>
      </c>
      <c r="BW216" s="205">
        <f t="shared" si="58"/>
        <v>100</v>
      </c>
      <c r="BX216" s="205">
        <f t="shared" si="58"/>
        <v>100</v>
      </c>
      <c r="BY216" s="205">
        <f t="shared" si="58"/>
        <v>100</v>
      </c>
      <c r="BZ216" s="205" t="str">
        <f t="shared" si="58"/>
        <v/>
      </c>
      <c r="CA216" s="205" t="str">
        <f t="shared" si="58"/>
        <v/>
      </c>
      <c r="CB216" s="205">
        <f t="shared" si="58"/>
        <v>100</v>
      </c>
      <c r="CC216" s="205" t="str">
        <f t="shared" si="58"/>
        <v/>
      </c>
      <c r="CD216" s="205">
        <f t="shared" si="58"/>
        <v>100</v>
      </c>
    </row>
    <row r="217" spans="1:82" ht="16.5" thickBot="1">
      <c r="BQ217" s="192" t="e">
        <f>'Teacher &amp; Cat. Wise Result'!#REF!</f>
        <v>#REF!</v>
      </c>
      <c r="BR217" s="206">
        <f>COUNTIF(BR5:BR204,"NSO")</f>
        <v>0</v>
      </c>
      <c r="BS217" s="206">
        <f t="shared" ref="BS217:CC217" si="59">COUNTIF(BS5:BS204,"NSO")</f>
        <v>0</v>
      </c>
      <c r="BT217" s="206">
        <f t="shared" si="59"/>
        <v>0</v>
      </c>
      <c r="BU217" s="206">
        <f t="shared" si="59"/>
        <v>0</v>
      </c>
      <c r="BV217" s="206">
        <f t="shared" si="59"/>
        <v>0</v>
      </c>
      <c r="BW217" s="206">
        <f t="shared" si="59"/>
        <v>0</v>
      </c>
      <c r="BX217" s="206">
        <f t="shared" si="59"/>
        <v>0</v>
      </c>
      <c r="BY217" s="206">
        <f t="shared" si="59"/>
        <v>0</v>
      </c>
      <c r="BZ217" s="206">
        <f t="shared" si="59"/>
        <v>0</v>
      </c>
      <c r="CA217" s="206">
        <f t="shared" si="59"/>
        <v>0</v>
      </c>
      <c r="CB217" s="206">
        <f t="shared" si="59"/>
        <v>0</v>
      </c>
      <c r="CC217" s="206">
        <f t="shared" si="59"/>
        <v>0</v>
      </c>
      <c r="CD217" s="207">
        <f>SUM(BR217:CC217)</f>
        <v>0</v>
      </c>
    </row>
    <row r="218" spans="1:82" ht="15.75" thickTop="1"/>
    <row r="219" spans="1:82"/>
    <row r="220" spans="1:82"/>
    <row r="221" spans="1:82"/>
    <row r="222" spans="1:82"/>
    <row r="223" spans="1:82"/>
    <row r="224" spans="1:82"/>
    <row r="225"/>
    <row r="226"/>
    <row r="227"/>
    <row r="228"/>
    <row r="229"/>
    <row r="230"/>
    <row r="231"/>
    <row r="232"/>
    <row r="233"/>
    <row r="234"/>
    <row r="235"/>
    <row r="236"/>
    <row r="237"/>
    <row r="238"/>
    <row r="239"/>
    <row r="240"/>
    <row r="241"/>
    <row r="242"/>
    <row r="243"/>
    <row r="244"/>
  </sheetData>
  <sheetProtection password="D49C" sheet="1" objects="1" scenarios="1" formatCells="0" formatColumns="0" formatRows="0"/>
  <mergeCells count="55">
    <mergeCell ref="AH15:AQ16"/>
    <mergeCell ref="AI17:AR17"/>
    <mergeCell ref="A1:M1"/>
    <mergeCell ref="A3:A4"/>
    <mergeCell ref="A205:W205"/>
    <mergeCell ref="B3:B4"/>
    <mergeCell ref="C3:C4"/>
    <mergeCell ref="D2:D4"/>
    <mergeCell ref="E2:E4"/>
    <mergeCell ref="L2:L4"/>
    <mergeCell ref="B2:C2"/>
    <mergeCell ref="J208:L209"/>
    <mergeCell ref="D209:E209"/>
    <mergeCell ref="H209:I209"/>
    <mergeCell ref="H207:I207"/>
    <mergeCell ref="S212:W213"/>
    <mergeCell ref="D213:E213"/>
    <mergeCell ref="H213:I213"/>
    <mergeCell ref="M212:R213"/>
    <mergeCell ref="D212:E212"/>
    <mergeCell ref="H212:I212"/>
    <mergeCell ref="J212:L213"/>
    <mergeCell ref="M206:R207"/>
    <mergeCell ref="BQ205:CD205"/>
    <mergeCell ref="D206:E206"/>
    <mergeCell ref="H206:I206"/>
    <mergeCell ref="J206:L207"/>
    <mergeCell ref="S206:W211"/>
    <mergeCell ref="BR206:CD206"/>
    <mergeCell ref="D207:E207"/>
    <mergeCell ref="D210:E210"/>
    <mergeCell ref="H210:I210"/>
    <mergeCell ref="J210:L211"/>
    <mergeCell ref="D211:E211"/>
    <mergeCell ref="H211:I211"/>
    <mergeCell ref="M208:R209"/>
    <mergeCell ref="M210:R211"/>
    <mergeCell ref="D208:E208"/>
    <mergeCell ref="H208:I208"/>
    <mergeCell ref="BQ1:CD2"/>
    <mergeCell ref="H2:I2"/>
    <mergeCell ref="W2:W3"/>
    <mergeCell ref="F2:F4"/>
    <mergeCell ref="G2:G4"/>
    <mergeCell ref="H3:H4"/>
    <mergeCell ref="I3:I4"/>
    <mergeCell ref="J3:J4"/>
    <mergeCell ref="S2:T3"/>
    <mergeCell ref="U2:V3"/>
    <mergeCell ref="M2:M4"/>
    <mergeCell ref="O2:P3"/>
    <mergeCell ref="Q2:R3"/>
    <mergeCell ref="K2:K3"/>
    <mergeCell ref="N1:W1"/>
    <mergeCell ref="N2:N4"/>
  </mergeCells>
  <conditionalFormatting sqref="H208:I209 H211:I213 I3 J2 S212:T212 BR1:CD4 H207:J207 J209:J212 D2:H2 BR206:CD207 CD217 CD208:CD215 G206:I206 BQ1:BQ217 D5:I204 B3:C204 A2:A205 O5:W204">
    <cfRule type="cellIs" dxfId="30" priority="94" stopIfTrue="1" operator="equal">
      <formula>0</formula>
    </cfRule>
  </conditionalFormatting>
  <conditionalFormatting sqref="J214:J218 J2 S212:T212 J207:J212 G206:I206">
    <cfRule type="containsText" dxfId="29" priority="93" stopIfTrue="1" operator="containsText" text="iwjd">
      <formula>NOT(ISERROR(SEARCH("iwjd",G2)))</formula>
    </cfRule>
  </conditionalFormatting>
  <conditionalFormatting sqref="J5:J204">
    <cfRule type="containsText" dxfId="28" priority="92" stopIfTrue="1" operator="containsText" text="Re-Exam">
      <formula>NOT(ISERROR(SEARCH("Re-Exam",J5)))</formula>
    </cfRule>
  </conditionalFormatting>
  <conditionalFormatting sqref="H2:H3 I3">
    <cfRule type="containsText" dxfId="27" priority="90" stopIfTrue="1" operator="containsText" text="ST">
      <formula>NOT(ISERROR(SEARCH("ST",H2)))</formula>
    </cfRule>
    <cfRule type="containsText" dxfId="26" priority="91" stopIfTrue="1" operator="containsText" text="SC">
      <formula>NOT(ISERROR(SEARCH("SC",H2)))</formula>
    </cfRule>
  </conditionalFormatting>
  <conditionalFormatting sqref="H5:I204">
    <cfRule type="containsText" dxfId="25" priority="87" stopIfTrue="1" operator="containsText" text="OBC">
      <formula>NOT(ISERROR(SEARCH("OBC",H5)))</formula>
    </cfRule>
    <cfRule type="containsText" dxfId="24" priority="88" stopIfTrue="1" operator="containsText" text="ST">
      <formula>NOT(ISERROR(SEARCH("ST",H5)))</formula>
    </cfRule>
    <cfRule type="containsText" dxfId="23" priority="89" stopIfTrue="1" operator="containsText" text="SC">
      <formula>NOT(ISERROR(SEARCH("SC",H5)))</formula>
    </cfRule>
  </conditionalFormatting>
  <conditionalFormatting sqref="BR5:CD204 S5:V204">
    <cfRule type="containsText" dxfId="22" priority="85" stopIfTrue="1" operator="containsText" text="mRrh.kZ">
      <formula>NOT(ISERROR(SEARCH("mRrh.kZ",S5)))</formula>
    </cfRule>
    <cfRule type="containsText" dxfId="21" priority="86" stopIfTrue="1" operator="containsText" text="vuqRrh.kZ">
      <formula>NOT(ISERROR(SEARCH("vuqRrh.kZ",S5)))</formula>
    </cfRule>
  </conditionalFormatting>
  <conditionalFormatting sqref="BR208:CD217">
    <cfRule type="cellIs" dxfId="20" priority="84" operator="equal">
      <formula>0</formula>
    </cfRule>
  </conditionalFormatting>
  <conditionalFormatting sqref="BR5:CD204">
    <cfRule type="containsText" dxfId="19" priority="80" operator="containsText" text="iwjd">
      <formula>NOT(ISERROR(SEARCH("iwjd",BR5)))</formula>
    </cfRule>
    <cfRule type="containsText" dxfId="18" priority="81" operator="containsText" text="uke i`Fkd">
      <formula>NOT(ISERROR(SEARCH("uke i`Fkd",BR5)))</formula>
    </cfRule>
    <cfRule type="containsText" dxfId="17" priority="82" operator="containsText" text="iqu% ijh{k">
      <formula>NOT(ISERROR(SEARCH("iqu% ijh{k",BR5)))</formula>
    </cfRule>
    <cfRule type="containsText" dxfId="16" priority="83" operator="containsText" text="vuqRrh.kZ">
      <formula>NOT(ISERROR(SEARCH("vuqRrh.kZ",BR5)))</formula>
    </cfRule>
  </conditionalFormatting>
  <conditionalFormatting sqref="H2:H3 I3">
    <cfRule type="containsText" dxfId="15" priority="76" stopIfTrue="1" operator="containsText" text="ST">
      <formula>NOT(ISERROR(SEARCH("ST",H2)))</formula>
    </cfRule>
    <cfRule type="containsText" dxfId="14" priority="77" stopIfTrue="1" operator="containsText" text="SC">
      <formula>NOT(ISERROR(SEARCH("SC",H2)))</formula>
    </cfRule>
  </conditionalFormatting>
  <conditionalFormatting sqref="I5:I204">
    <cfRule type="expression" dxfId="13" priority="53">
      <formula>I5="F"</formula>
    </cfRule>
    <cfRule type="expression" dxfId="12" priority="54">
      <formula>I5="M"</formula>
    </cfRule>
  </conditionalFormatting>
  <conditionalFormatting sqref="L5:L204">
    <cfRule type="expression" dxfId="11" priority="50">
      <formula>L5=""</formula>
    </cfRule>
    <cfRule type="top10" dxfId="10" priority="51" rank="3"/>
    <cfRule type="top10" dxfId="9" priority="52" percent="1" rank="3"/>
  </conditionalFormatting>
  <conditionalFormatting sqref="J5:J204">
    <cfRule type="containsText" dxfId="8" priority="47" stopIfTrue="1" operator="containsText" text="कक्षा क्रमोन्नत">
      <formula>NOT(ISERROR(SEARCH("कक्षा क्रमोन्नत",J5)))</formula>
    </cfRule>
  </conditionalFormatting>
  <pageMargins left="0.7" right="0.2" top="0.25" bottom="0.25" header="0.3" footer="0.3"/>
  <pageSetup paperSize="9" scale="8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सामान्य जानकारी</vt:lpstr>
      <vt:lpstr>Master sheet</vt:lpstr>
      <vt:lpstr>Marks Entry Nursery</vt:lpstr>
      <vt:lpstr>Marks Entry LKG</vt:lpstr>
      <vt:lpstr>Marks Entry UKG</vt:lpstr>
      <vt:lpstr>Result Sheet</vt:lpstr>
      <vt:lpstr>Green Sheet</vt:lpstr>
      <vt:lpstr>Teacher &amp; Cat. Wise Result</vt:lpstr>
      <vt:lpstr>Result Aggregate</vt:lpstr>
      <vt:lpstr>Full Marksheet</vt:lpstr>
      <vt:lpstr>All student Report Card</vt:lpstr>
      <vt:lpstr>Mark</vt:lpstr>
      <vt:lpstr>Marks</vt:lpstr>
      <vt:lpstr>'All student Report Card'!Print_Area</vt:lpstr>
      <vt:lpstr>'Full Marksheet'!Print_Area</vt:lpstr>
      <vt:lpstr>'Green Sheet'!Print_Area</vt:lpstr>
      <vt:lpstr>'Result Aggregate'!Print_Area</vt:lpstr>
      <vt:lpstr>'Result Sheet'!Print_Area</vt:lpstr>
      <vt:lpstr>'Teacher &amp; Cat. Wise Result'!Print_Area</vt:lpstr>
      <vt:lpstr>sessional</vt:lpstr>
      <vt:lpstr>Sub</vt:lpstr>
      <vt:lpstr>Subject</vt:lpstr>
      <vt:lpstr>subject1</vt:lpstr>
      <vt:lpstr>subject2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2024-03-26T06:27:14Z</cp:lastPrinted>
  <dcterms:created xsi:type="dcterms:W3CDTF">2019-03-06T09:30:06Z</dcterms:created>
  <dcterms:modified xsi:type="dcterms:W3CDTF">2026-03-02T05:54:47Z</dcterms:modified>
</cp:coreProperties>
</file>